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firstSheet="1" activeTab="6"/>
  </bookViews>
  <sheets>
    <sheet name="Rekapitulace stavby" sheetId="1" r:id="rId1"/>
    <sheet name="VRN - Vedlejší a ostatní ..." sheetId="2" r:id="rId2"/>
    <sheet name="01 - Architektonicko - st..." sheetId="3" r:id="rId3"/>
    <sheet name="01a - Zařízení zdravotně ..." sheetId="4" r:id="rId4"/>
    <sheet name="01b - Zařízení silnoproud..." sheetId="5" r:id="rId5"/>
    <sheet name="01c - Bleskosvod" sheetId="6" r:id="rId6"/>
    <sheet name="IO-01 - Terénní úpravy" sheetId="7" r:id="rId7"/>
    <sheet name="IO-02 - Areálová dešťová ..." sheetId="8" r:id="rId8"/>
    <sheet name="IO-03 - Areálové rozvody NN" sheetId="9" r:id="rId9"/>
    <sheet name="IO-04 - Areálový NTL rozv..." sheetId="10" r:id="rId10"/>
  </sheets>
  <definedNames>
    <definedName name="_xlnm._FilterDatabase" localSheetId="2" hidden="1">'01 - Architektonicko - st...'!$C$144:$K$991</definedName>
    <definedName name="_xlnm._FilterDatabase" localSheetId="3" hidden="1">'01a - Zařízení zdravotně ...'!$C$124:$K$168</definedName>
    <definedName name="_xlnm._FilterDatabase" localSheetId="4" hidden="1">'01b - Zařízení silnoproud...'!$C$129:$K$328</definedName>
    <definedName name="_xlnm._FilterDatabase" localSheetId="5" hidden="1">'01c - Bleskosvod'!$C$122:$K$188</definedName>
    <definedName name="_xlnm._FilterDatabase" localSheetId="6" hidden="1">'IO-01 - Terénní úpravy'!$C$124:$K$189</definedName>
    <definedName name="_xlnm._FilterDatabase" localSheetId="7" hidden="1">'IO-02 - Areálová dešťová ...'!$C$127:$K$327</definedName>
    <definedName name="_xlnm._FilterDatabase" localSheetId="8" hidden="1">'IO-03 - Areálové rozvody NN'!$C$129:$K$222</definedName>
    <definedName name="_xlnm._FilterDatabase" localSheetId="9" hidden="1">'IO-04 - Areálový NTL rozv...'!$C$130:$K$233</definedName>
    <definedName name="_xlnm._FilterDatabase" localSheetId="1" hidden="1">'VRN - Vedlejší a ostatní ...'!$C$121:$K$142</definedName>
    <definedName name="_xlnm.Print_Area" localSheetId="2">'01 - Architektonicko - st...'!$C$4:$J$76,'01 - Architektonicko - st...'!$C$82:$J$124,'01 - Architektonicko - st...'!$C$130:$K$991</definedName>
    <definedName name="_xlnm.Print_Area" localSheetId="3">'01a - Zařízení zdravotně ...'!$C$4:$J$76,'01a - Zařízení zdravotně ...'!$C$82:$J$104,'01a - Zařízení zdravotně ...'!$C$110:$K$168</definedName>
    <definedName name="_xlnm.Print_Area" localSheetId="4">'01b - Zařízení silnoproud...'!$C$4:$J$76,'01b - Zařízení silnoproud...'!$C$82:$J$109,'01b - Zařízení silnoproud...'!$C$115:$K$328</definedName>
    <definedName name="_xlnm.Print_Area" localSheetId="5">'01c - Bleskosvod'!$C$4:$J$76,'01c - Bleskosvod'!$C$82:$J$102,'01c - Bleskosvod'!$C$108:$K$188</definedName>
    <definedName name="_xlnm.Print_Area" localSheetId="6">'IO-01 - Terénní úpravy'!$C$4:$J$76,'IO-01 - Terénní úpravy'!$C$82:$J$104,'IO-01 - Terénní úpravy'!$C$110:$K$189</definedName>
    <definedName name="_xlnm.Print_Area" localSheetId="7">'IO-02 - Areálová dešťová ...'!$C$4:$J$76,'IO-02 - Areálová dešťová ...'!$C$82:$J$107,'IO-02 - Areálová dešťová ...'!$C$113:$K$327</definedName>
    <definedName name="_xlnm.Print_Area" localSheetId="8">'IO-03 - Areálové rozvody NN'!$C$4:$J$76,'IO-03 - Areálové rozvody NN'!$C$82:$J$109,'IO-03 - Areálové rozvody NN'!$C$115:$K$222</definedName>
    <definedName name="_xlnm.Print_Area" localSheetId="9">'IO-04 - Areálový NTL rozv...'!$C$4:$J$76,'IO-04 - Areálový NTL rozv...'!$C$82:$J$110,'IO-04 - Areálový NTL rozv...'!$C$116:$K$233</definedName>
    <definedName name="_xlnm.Print_Area" localSheetId="0">'Rekapitulace stavby'!$D$4:$AO$76,'Rekapitulace stavby'!$C$82:$AQ$110</definedName>
    <definedName name="_xlnm.Print_Area" localSheetId="1">'VRN - Vedlejší a ostatní ...'!$C$4:$J$76,'VRN - Vedlejší a ostatní ...'!$C$82:$J$101,'VRN - Vedlejší a ostatní ...'!$C$107:$K$142</definedName>
    <definedName name="_xlnm.Print_Titles" localSheetId="0">'Rekapitulace stavby'!$92:$92</definedName>
    <definedName name="_xlnm.Print_Titles" localSheetId="1">'VRN - Vedlejší a ostatní ...'!$121:$121</definedName>
    <definedName name="_xlnm.Print_Titles" localSheetId="2">'01 - Architektonicko - st...'!$144:$144</definedName>
    <definedName name="_xlnm.Print_Titles" localSheetId="3">'01a - Zařízení zdravotně ...'!$124:$124</definedName>
    <definedName name="_xlnm.Print_Titles" localSheetId="4">'01b - Zařízení silnoproud...'!$129:$129</definedName>
    <definedName name="_xlnm.Print_Titles" localSheetId="5">'01c - Bleskosvod'!$122:$122</definedName>
    <definedName name="_xlnm.Print_Titles" localSheetId="6">'IO-01 - Terénní úpravy'!$124:$124</definedName>
    <definedName name="_xlnm.Print_Titles" localSheetId="7">'IO-02 - Areálová dešťová ...'!$127:$127</definedName>
    <definedName name="_xlnm.Print_Titles" localSheetId="8">'IO-03 - Areálové rozvody NN'!$129:$129</definedName>
    <definedName name="_xlnm.Print_Titles" localSheetId="9">'IO-04 - Areálový NTL rozv...'!$130:$130</definedName>
  </definedNames>
  <calcPr calcId="152511"/>
</workbook>
</file>

<file path=xl/sharedStrings.xml><?xml version="1.0" encoding="utf-8"?>
<sst xmlns="http://schemas.openxmlformats.org/spreadsheetml/2006/main" count="16481" uniqueCount="2590">
  <si>
    <t>Export Komplet</t>
  </si>
  <si>
    <t/>
  </si>
  <si>
    <t>2.0</t>
  </si>
  <si>
    <t>False</t>
  </si>
  <si>
    <t>{054948ee-542d-4d91-805c-b12196ca3973}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</si>
  <si>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</si>
  <si>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</si>
  <si>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</si>
  <si>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</si>
  <si>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</si>
  <si>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</si>
  <si>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</si>
  <si>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</si>
  <si>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</si>
  <si>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15-066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</si>
  <si>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</si>
  <si>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</si>
  <si>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Novostavba garáží v areálu KSÚSV v Humpolci</t>
  </si>
  <si>
    <t>0,1</t>
  </si>
  <si>
    <t>KSO:</t>
  </si>
  <si>
    <t>CC-CZ:</t>
  </si>
  <si>
    <t>1</t>
  </si>
  <si>
    <t>Místo:</t>
  </si>
  <si>
    <t>město Humpolec, areál KSÚS ul. Spojovací</t>
  </si>
  <si>
    <t>Datum:</t>
  </si>
  <si>
    <t>27. 10. 2015</t>
  </si>
  <si>
    <t>10</t>
  </si>
  <si>
    <t>100</t>
  </si>
  <si>
    <t>Zadavatel:</t>
  </si>
  <si>
    <t>IČ:</t>
  </si>
  <si>
    <t>00090450</t>
  </si>
  <si>
    <t>Krajská správa a údržba silnic Vysočiny</t>
  </si>
  <si>
    <t>DIČ:</t>
  </si>
  <si>
    <t>Uchazeč:</t>
  </si>
  <si>
    <t>Vyplň údaj</t>
  </si>
  <si>
    <t>Projektant:</t>
  </si>
  <si>
    <t>28094026</t>
  </si>
  <si>
    <t>PROJEKT CENTRUM NOVA s.r.o.</t>
  </si>
  <si>
    <t>CZ28094026</t>
  </si>
  <si>
    <t>True</t>
  </si>
  <si>
    <t>Zpracovatel:</t>
  </si>
  <si>
    <t xml:space="preserve"> </t>
  </si>
  <si>
    <t>Poznámka:</t>
  </si>
  <si>
    <t>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
- Kde není výslovně uvedeno, bude pracovní postup a technologie provádění stanovena oprávněnou osobou zhotovitele 
- Pro sestavení SOUPISU PRACÍ v podrobnostech vymezených vyhl. č. 169/2016Sb. byla použita v převážné míře cenová soustava ÚRS.
- V případě nejasností u některé z položek uváděných v soupisu prací, kontaktuje uchazeč zadavatele.
- Vlastní položky, komplety, soubory a položky s vyšší cenou než dle ceníku jsou stanoveny na základě zkušeností projektanta z období 3 let a odpovídají situaci na trhu.
- Stavba doloží množství odpadu uloženého na skládce platným vážnými lístky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</si>
  <si>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</si>
  <si>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</si>
  <si>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</si>
  <si>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</si>
  <si>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</si>
  <si>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</si>
  <si>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</si>
  <si>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</si>
  <si>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</si>
  <si>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</si>
  <si>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</si>
  <si>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</si>
  <si>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</si>
  <si>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</si>
  <si>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</si>
  <si>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</si>
  <si>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</si>
  <si>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</si>
  <si>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</si>
  <si>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</si>
  <si>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</si>
  <si>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</si>
  <si>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</si>
  <si>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</si>
  <si>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</si>
  <si>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</si>
  <si>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</si>
  <si>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</si>
  <si>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</si>
  <si>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</si>
  <si>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</si>
  <si>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</si>
  <si>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</si>
  <si>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</si>
  <si>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</si>
  <si>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</si>
  <si>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</si>
  <si>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</si>
  <si>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</si>
  <si>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</si>
  <si>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</si>
  <si>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</si>
  <si>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</si>
  <si>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</si>
  <si>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VRN</t>
  </si>
  <si>
    <t>Vedlejší a ostatní rozpočtové náklady</t>
  </si>
  <si>
    <t>VON</t>
  </si>
  <si>
    <t>{0524f5aa-3171-4033-ba62-6fbdb3622027}</t>
  </si>
  <si>
    <t>2</t>
  </si>
  <si>
    <t>/</t>
  </si>
  <si>
    <t>Soupis</t>
  </si>
  <si>
    <t>{bb013229-61b1-4e99-83bf-3048493aec51}</t>
  </si>
  <si>
    <t>SO-01</t>
  </si>
  <si>
    <t>Garáže</t>
  </si>
  <si>
    <t>STA</t>
  </si>
  <si>
    <t>{df5ea233-50c0-44fd-8683-11fc5c77a7d0}</t>
  </si>
  <si>
    <t>01</t>
  </si>
  <si>
    <t>Architektonicko - stavební řešení</t>
  </si>
  <si>
    <t>{53174ea2-2172-47c7-bf35-c874b25c0fd1}</t>
  </si>
  <si>
    <t>811 53 11</t>
  </si>
  <si>
    <t>01a</t>
  </si>
  <si>
    <t>Zařízení zdravotně technických instalací, plynová zařízení</t>
  </si>
  <si>
    <t>{71a19385-74d5-46dc-a3f3-0f8892e96d8d}</t>
  </si>
  <si>
    <t>8115311</t>
  </si>
  <si>
    <t>01b</t>
  </si>
  <si>
    <t>Zařízení silnoproudé elektrotechniky, včetně bleskosvodů</t>
  </si>
  <si>
    <t>{5750e576-5f3e-4ab1-98d2-a6d7dfb2e99c}</t>
  </si>
  <si>
    <t>01c</t>
  </si>
  <si>
    <t>Bleskosvod</t>
  </si>
  <si>
    <t>{26c16267-1f61-44d3-9a3a-69d1766cf79c}</t>
  </si>
  <si>
    <t>IO-01</t>
  </si>
  <si>
    <t>Terénní úpravy</t>
  </si>
  <si>
    <t>ING</t>
  </si>
  <si>
    <t>{02b3e8a5-7ea1-4499-b5be-67eda3ca764d}</t>
  </si>
  <si>
    <t>{9de49bf8-5a86-4f30-8cbf-2283cb38aa1d}</t>
  </si>
  <si>
    <t>823 29 99</t>
  </si>
  <si>
    <t>IO-02</t>
  </si>
  <si>
    <t>Areálová dešťová kanalizace včetně ORL</t>
  </si>
  <si>
    <t>{19c5c36d-4ec0-4849-bd37-ad053b8346ed}</t>
  </si>
  <si>
    <t>{8aacf5d9-589b-4754-bf9d-dc001f3908d0}</t>
  </si>
  <si>
    <t>8272911</t>
  </si>
  <si>
    <t>IO-03</t>
  </si>
  <si>
    <t>Areálový rozvod NN</t>
  </si>
  <si>
    <t>{7ba0101d-9540-4d44-a335-6f8574f100d7}</t>
  </si>
  <si>
    <t>Areálové rozvody NN</t>
  </si>
  <si>
    <t>{e9ade817-cb7c-4e5b-854b-107adb8f5975}</t>
  </si>
  <si>
    <t>828 73 11</t>
  </si>
  <si>
    <t>IO-04</t>
  </si>
  <si>
    <t>Areálový NTL rozvod plynu</t>
  </si>
  <si>
    <t>{3bb10b6b-9cdd-49ee-8e9d-ecb7da31619f}</t>
  </si>
  <si>
    <t xml:space="preserve">Areálový NTL rozvod plynu </t>
  </si>
  <si>
    <t>{9ee1f73f-d8d7-4f12-94a0-d61339c2f4b1}</t>
  </si>
  <si>
    <t>8275921</t>
  </si>
  <si>
    <t>KRYCÍ LIST SOUPISU PRACÍ</t>
  </si>
  <si>
    <t>Objekt:</t>
  </si>
  <si>
    <t>VRN - Vedlejší a ostatní rozpočtové náklady</t>
  </si>
  <si>
    <t>Soupis: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</si>
  <si>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Tento soupis prací řeší vedlejší a ostatní náklady dle vyhl. 169/2016Sb. §9 a 10 v tomto jediném společném soupisu pro všechny uváděné stavební a inženýrské objekty v zakázce. - Vzhledem k výše uvedenému nelze stanovit jednotné JKSO pro tento objekt, zakázka obsahuje tyto objekty dle JKSO : 811 5311, 823 2999, 827 2911, 828 7311, 827 5921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</si>
  <si>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</si>
  <si>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</si>
  <si>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</si>
  <si>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</si>
  <si>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</si>
  <si>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</si>
  <si>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 xml:space="preserve">    O02 - Vedlejší a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</si>
  <si>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</si>
  <si>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</si>
  <si>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</si>
  <si>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</si>
  <si>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</si>
  <si>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</si>
  <si>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</si>
  <si>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</si>
  <si>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</si>
  <si>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</si>
  <si>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</si>
  <si>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</si>
  <si>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</si>
  <si>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</si>
  <si>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</si>
  <si>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</si>
  <si>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</si>
  <si>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O02</t>
  </si>
  <si>
    <t>Vedlejší a ostatní náklady</t>
  </si>
  <si>
    <t>K</t>
  </si>
  <si>
    <t>001</t>
  </si>
  <si>
    <t>Zařízení staveniště, BOZP</t>
  </si>
  <si>
    <t>kpl</t>
  </si>
  <si>
    <t>1394522077</t>
  </si>
  <si>
    <t>PP</t>
  </si>
  <si>
    <t xml:space="preserve">Veškeré náklady a činnosti související s vybudováním, provozem a likvidací staveniště, včetně zajištění připojení na elektrickou energii, vodu a odvodnění staveniště, včetně provádění každodenního hrubého úklidu staveniště a včetně průběžné likvidace vznikajících odpadů oprávněnou osobou.
Standardní prvky BOZP (mobilní oplocení, výstražné značení, přechody výkopů vč. oplocení, zábradlí, atd - vč. jejich dodávky, montáže, údržby a demontáže, resp. likvidace) a povinosti vyplývající z plánu BOZP vč. připomínek příslušných úřadů. </t>
  </si>
  <si>
    <t>002</t>
  </si>
  <si>
    <t>Náklady vyplívající z požadavků DOSS a správců inženýrských sítí.</t>
  </si>
  <si>
    <t>-1334955976</t>
  </si>
  <si>
    <t xml:space="preserve">Veškeré náklady vyplívající se zajištění plnění požadavků DOSS a správců inženýrských sítí (objednání vytýčení inženýrských sítí, komunikace se správci in. sítí a DOSS dle jejich vyjádření a rozhodnutí - viz. dokladová část, .....). 
O veškerých úkonech zhotovitele směrem k DOSS a správců inženýrských sítí, bude zhotovitelem informován TDI, TDS a investor. </t>
  </si>
  <si>
    <t>3</t>
  </si>
  <si>
    <t>003</t>
  </si>
  <si>
    <t xml:space="preserve">Geodetické vytýčení  </t>
  </si>
  <si>
    <t>-1592326142</t>
  </si>
  <si>
    <t>Vytýčení nově budovaných inženýrských sítí a stavebních objetků, vytýčení hranice pozemku, vytýčení stávajících inženýrských sítí i jejich správci, kontrolní měření. Vytýčení bude provedeno vč. stabilizace vytyčonaných bodů v terénu, pro potřeby stavby.</t>
  </si>
  <si>
    <t>004</t>
  </si>
  <si>
    <t>Geodetické zaměření řešených stavebních objetků po dokončení díla</t>
  </si>
  <si>
    <t>-1533253880</t>
  </si>
  <si>
    <t>Geodetické zaměření řešených stavebních objetků (zpevněné plochy, parkoviště, chodníky, ...)  ve 3 tištěných vyhotoveních + 1x elektronicky CD)</t>
  </si>
  <si>
    <t>5</t>
  </si>
  <si>
    <t>005</t>
  </si>
  <si>
    <t>Geodetické zaměření inženýrských objektů po dokončení díla</t>
  </si>
  <si>
    <t>305024399</t>
  </si>
  <si>
    <t>Geodetické zaměření inženýrských objektů ve 3 tištěných vyhotoveních + 1x elektronicky CD)</t>
  </si>
  <si>
    <t>6</t>
  </si>
  <si>
    <t>006</t>
  </si>
  <si>
    <t>Geometrický plán</t>
  </si>
  <si>
    <t>-1224042796</t>
  </si>
  <si>
    <t xml:space="preserve">Geometrický plán objektů podléhajících vkladu do katastru nemovitostí (budovy, inženýrské sítě, věcná břemena k částem pozemků) v 6ti tištěných vyhotoveních + 1x elektronicky CD </t>
  </si>
  <si>
    <t>7</t>
  </si>
  <si>
    <t>007</t>
  </si>
  <si>
    <t>Projektová dokumentace skutečného provedení</t>
  </si>
  <si>
    <t>-1773495778</t>
  </si>
  <si>
    <t>Projektová dokumentace skutečného provedení 3x tištěně a 1x elektronicky na CD</t>
  </si>
  <si>
    <t>8</t>
  </si>
  <si>
    <t>008</t>
  </si>
  <si>
    <t>Kompletace dokladové části stavby k předání, převzetí a kolaudaci díla</t>
  </si>
  <si>
    <t>1047780156</t>
  </si>
  <si>
    <t>Doklady o vlastnostech materiálů, o provedených zkouškách a měření, o výchozích kontrolách provozuschopnosti,  o zaškolení obsluhy, revizní zprávy-bez závad, doklady o oprávnění k provádění prací, doklady o likvidaci odpadů, návody k obsluze, kopie záručních listů   - 3x tištěně a 1x  na CD nosiči</t>
  </si>
  <si>
    <t>9</t>
  </si>
  <si>
    <t>009</t>
  </si>
  <si>
    <t>Náklady spojené prováděním stavby v blízkosti stávajících objektů, technologie</t>
  </si>
  <si>
    <t>-426533918</t>
  </si>
  <si>
    <t xml:space="preserve">Náklady spojené s prováděním stavby v blízkosti stávajících objektů (provozů), technologií a zeleně. Omezení vlivu stavby na sousední objekty a stávající technologie - zakrytí konstrukcí a technologií (prach, hluk), zajištění přístupu do sousedních objektů, zajištění konstrukcí a technologií proti poškození.                                                                                                                                                      </t>
  </si>
  <si>
    <t>SO-01 - Garáže</t>
  </si>
  <si>
    <t>01 - Architektonicko - stavební řešení</t>
  </si>
  <si>
    <t xml:space="preserve"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D.1.0 Technická zpráva (společná pro části D.1.1, D.1.2 a D.1.4) 1.1.1 Půdorys základů 1.1.2 Půdorys 1.NP 1.1.3 Půdorys střechy 1.1.4 Řez A-A' 1.1.5 Pohledy 1.1.6 Tabulky PSV 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</si>
  <si>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</si>
  <si>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</si>
  <si>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</si>
  <si>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</si>
  <si>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</si>
  <si>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</si>
  <si>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</si>
  <si>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</si>
  <si>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</si>
  <si>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</si>
  <si>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  64 - Osazování výplní otvorů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</si>
  <si>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</si>
  <si>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</si>
  <si>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</si>
  <si>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</si>
  <si>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</si>
  <si>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</si>
  <si>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</si>
  <si>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</si>
  <si>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</si>
  <si>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</si>
  <si>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</si>
  <si>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</si>
  <si>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</si>
  <si>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</si>
  <si>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</si>
  <si>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</si>
  <si>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Zemní práce</t>
  </si>
  <si>
    <t>113107023</t>
  </si>
  <si>
    <t xml:space="preserve">Odstranění podkladu plochy do 15 m2 z kameniva drceného tl 300 mm při  </t>
  </si>
  <si>
    <t>m2</t>
  </si>
  <si>
    <t>CS ÚRS 2019 01</t>
  </si>
  <si>
    <t>2147392554</t>
  </si>
  <si>
    <t>VV</t>
  </si>
  <si>
    <t>"oddělující stěna</t>
  </si>
  <si>
    <t>(4+9+1)*1</t>
  </si>
  <si>
    <t>Součet</t>
  </si>
  <si>
    <t>113107043</t>
  </si>
  <si>
    <t xml:space="preserve">Odstranění podkladu plochy do 15 m2 živičných tl 150 mm  </t>
  </si>
  <si>
    <t>202665803</t>
  </si>
  <si>
    <t>113107223</t>
  </si>
  <si>
    <t>Odstranění podkladu pl přes 200 m2 z kameniva drceného tl 300 mm</t>
  </si>
  <si>
    <t>941941321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</si>
  <si>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</si>
  <si>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113107243</t>
  </si>
  <si>
    <t>Odstranění podkladu pl přes 200 m2 živičných tl 150 mm</t>
  </si>
  <si>
    <t>-835504046</t>
  </si>
  <si>
    <t>Odstranění podkladů nebo krytů s přemístěním hmot na skládku na vzdálenost do 20 m nebo s naložením na dopravní prostředek v ploše jednotlivě přes 200 m2 živičných, o tl. vrstvy přes 100 do 150 mm</t>
  </si>
  <si>
    <t>"stávající živičná plocha</t>
  </si>
  <si>
    <t>647</t>
  </si>
  <si>
    <t>132201201</t>
  </si>
  <si>
    <t>Hloubení rýh š do 2000 mm v hornině tř. 3 objemu do 100 m3</t>
  </si>
  <si>
    <t>m3</t>
  </si>
  <si>
    <t>-1886712369</t>
  </si>
  <si>
    <t>Hloubení zapažených i nezapažených rýh šířky přes 600 do 2 000 mm s urovnáním dna do předepsaného profilu a spádu v hornině tř. 3 do 100 m3</t>
  </si>
  <si>
    <t>"50%</t>
  </si>
  <si>
    <t>(21,7*2+13,8*5)*1,2*0,7*0,5</t>
  </si>
  <si>
    <t>132301101</t>
  </si>
  <si>
    <t>Hloubení rýh š do 600 mm v hornině tř. 4 objemu do 100 m3</t>
  </si>
  <si>
    <t>-1262850254</t>
  </si>
  <si>
    <t>Hloubení zapažených i nezapažených rýh šířky do 600 mm s urovnáním dna do předepsaného profilu a spádu v hornině tř. 4 do 100 m3</t>
  </si>
  <si>
    <t>(4+9)*0,6*2</t>
  </si>
  <si>
    <t>132301201</t>
  </si>
  <si>
    <t>Hloubení rýh š do 2000 mm v hornině tř. 4 objemu do 100 m3</t>
  </si>
  <si>
    <t>-1445471845</t>
  </si>
  <si>
    <t>Hloubení zapažených i nezapažených rýh šířky přes 600 do 2 000 mm s urovnáním dna do předepsaného profilu a spádu v hornině tř. 4 do 100 m3</t>
  </si>
  <si>
    <t>161101101</t>
  </si>
  <si>
    <t>Svislé přemístění výkopku z horniny tř. 1 až 4 hl výkopu do 2,5 m</t>
  </si>
  <si>
    <t>1575540174</t>
  </si>
  <si>
    <t>Svislé přemístění výkopku bez naložení do dopravní nádoby avšak s vyprázdněním dopravní nádoby na hromadu nebo do dopravního prostředku z horniny tř. 1 až 4, při hloubce výkopu přes 1 do 2,5 m</t>
  </si>
  <si>
    <t>162701105</t>
  </si>
  <si>
    <t>Vodorovné přemístění do 10000 m výkopku/sypaniny z horniny tř. 1 až 4</t>
  </si>
  <si>
    <t>1330344346</t>
  </si>
  <si>
    <t>Vodorovné přemístění výkopku nebo sypaniny po suchu na obvyklém dopravním prostředku, bez naložení výkopku, avšak se složením bez rozhrnutí z horniny tř. 1 až 4 na vzdálenost přes 9 000 do 10 000 m</t>
  </si>
  <si>
    <t>47,208</t>
  </si>
  <si>
    <t>15,6</t>
  </si>
  <si>
    <t>-106,452</t>
  </si>
  <si>
    <t>162701109</t>
  </si>
  <si>
    <t>Příplatek k vodorovnému přemístění výkopku/sypaniny z horniny tř. 1 až 4 ZKD 1000 m přes 10000 m</t>
  </si>
  <si>
    <t>-1097172662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</si>
  <si>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</si>
  <si>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3,564*10</t>
  </si>
  <si>
    <t>11</t>
  </si>
  <si>
    <t>171201201</t>
  </si>
  <si>
    <t>Uložení sypaniny na skládky</t>
  </si>
  <si>
    <t>-1046031977</t>
  </si>
  <si>
    <t>12</t>
  </si>
  <si>
    <t>171201211</t>
  </si>
  <si>
    <t>Poplatek za uložení odpadu ze sypaniny na skládce (skládkovné)</t>
  </si>
  <si>
    <t>t</t>
  </si>
  <si>
    <t>-500774201</t>
  </si>
  <si>
    <t>Uložení sypaniny poplatek za uložení sypaniny na skládce (skládkovné)</t>
  </si>
  <si>
    <t>3,564*2,1</t>
  </si>
  <si>
    <t>13</t>
  </si>
  <si>
    <t>175101201</t>
  </si>
  <si>
    <t>Obsypání objektu nad přilehlým původním terénem sypaninou bez prohození, uloženou do 3 m</t>
  </si>
  <si>
    <t>1110061517</t>
  </si>
  <si>
    <t>Obsypání objektů nad přilehlým původním terénem sypaninou z vhodných hornin 1 až 4 nebo materiálem uloženým ve vzdálenosti do 30 m od vnějšího kraje objektu pro jakoukoliv míru zhutnění bez prohození sypaniny</t>
  </si>
  <si>
    <t>"kolem zákl.pasů</t>
  </si>
  <si>
    <t>(21,7*2+13,8*5)*1,2*0,7</t>
  </si>
  <si>
    <t>-(21,7*2+13,8*5)*0,4*(0,7-0,2)</t>
  </si>
  <si>
    <t>-(21,7*2+13,8*5)*0,8*0,2</t>
  </si>
  <si>
    <t>"vnitřní zásypy</t>
  </si>
  <si>
    <t>52,5</t>
  </si>
  <si>
    <t>14</t>
  </si>
  <si>
    <t>181951102</t>
  </si>
  <si>
    <t>Úprava pláně v hornině tř. 1 až 4 se zhutněním</t>
  </si>
  <si>
    <t>1510553575</t>
  </si>
  <si>
    <t>Úprava pláně vyrovnáním výškových rozdílů v hornině tř. 1 až 4 se zhutněním</t>
  </si>
  <si>
    <t>23,7*15,8</t>
  </si>
  <si>
    <t>190001</t>
  </si>
  <si>
    <t>Zkouška únosnosti podloží</t>
  </si>
  <si>
    <t>kus</t>
  </si>
  <si>
    <t>1420996829</t>
  </si>
  <si>
    <t>Zakládání</t>
  </si>
  <si>
    <t>16</t>
  </si>
  <si>
    <t>226112113</t>
  </si>
  <si>
    <t>Vrty velkoprofilové svislé nezapažené D do 650 mm hl do 5 m hor. III</t>
  </si>
  <si>
    <t>m</t>
  </si>
  <si>
    <t>-215612428</t>
  </si>
  <si>
    <t>Velkoprofilové vrty náběrovým vrtáním svislé nezapažené průměru přes 550 do 650 mm, v hl od 0 do 5 m v hornině tř. III</t>
  </si>
  <si>
    <t>1,5*6</t>
  </si>
  <si>
    <t>17</t>
  </si>
  <si>
    <t>226112114</t>
  </si>
  <si>
    <t>Vrty velkoprofilové svislé nezapažené D do 650 mm hl do 5 m hor. IV</t>
  </si>
  <si>
    <t>-735522098</t>
  </si>
  <si>
    <t>Velkoprofilové vrty náběrovým vrtáním svislé nezapažené průměru přes 550 do 650 mm, v hl od 0 do 5 m v hornině tř. IV</t>
  </si>
  <si>
    <t>2*6</t>
  </si>
  <si>
    <t>18</t>
  </si>
  <si>
    <t>226112115</t>
  </si>
  <si>
    <t>Vrty velkoprofilové svislé nezapažené D do 650 mm hl do 5 m hor. V</t>
  </si>
  <si>
    <t>1621821328</t>
  </si>
  <si>
    <t>Velkoprofilové vrty náběrovým vrtáním svislé nezapažené průměru přes 550 do 650 mm, v hl od 0 do 5 m v hornině tř. V</t>
  </si>
  <si>
    <t>1*6</t>
  </si>
  <si>
    <t>19</t>
  </si>
  <si>
    <t>226112116</t>
  </si>
  <si>
    <t>Vrty velkoprofilové svislé nezapažené D do 650 mm hl do 5 m hor. VI</t>
  </si>
  <si>
    <t>1167703787</t>
  </si>
  <si>
    <t>Velkoprofilové vrty náběrovým vrtáním svislé nezapažené průměru přes 550 do 650 mm, v hl od 0 do 5 m v hornině tř. VI</t>
  </si>
  <si>
    <t>0,5*6</t>
  </si>
  <si>
    <t>20</t>
  </si>
  <si>
    <t>226112313</t>
  </si>
  <si>
    <t>Vrty velkoprofilové svislé nezapažené D do 850 mm hl do 5 m hor. III</t>
  </si>
  <si>
    <t>1335423603</t>
  </si>
  <si>
    <t>Velkoprofilové vrty náběrovým vrtáním svislé nezapažené průměru přes 650 do 850 mm, v hl od 0 do 5 m v hornině tř. III</t>
  </si>
  <si>
    <t>1,5*15</t>
  </si>
  <si>
    <t>226112314</t>
  </si>
  <si>
    <t>Vrty velkoprofilové svislé nezapažené D do 850 mm hl do 5 m hor. IV</t>
  </si>
  <si>
    <t>71764467</t>
  </si>
  <si>
    <t>Velkoprofilové vrty náběrovým vrtáním svislé nezapažené průměru přes 650 do 850 mm, v hl od 0 do 5 m v hornině tř. IV</t>
  </si>
  <si>
    <t>2*15</t>
  </si>
  <si>
    <t>22</t>
  </si>
  <si>
    <t>226112315</t>
  </si>
  <si>
    <t>Vrty velkoprofilové svislé nezapažené D do 850 mm hl do 5 m hor. V</t>
  </si>
  <si>
    <t>158152304</t>
  </si>
  <si>
    <t>Velkoprofilové vrty náběrovým vrtáním svislé nezapažené průměru přes 650 do 850 mm, v hl od 0 do 5 m v hornině tř. V</t>
  </si>
  <si>
    <t>1*15</t>
  </si>
  <si>
    <t>23</t>
  </si>
  <si>
    <t>226112316</t>
  </si>
  <si>
    <t>Vrty velkoprofilové svislé nezapažené D do 850 mm hl do 5 m hor. VI</t>
  </si>
  <si>
    <t>183506706</t>
  </si>
  <si>
    <t>Velkoprofilové vrty náběrovým vrtáním svislé nezapažené průměru přes 650 do 850 mm, v hl od 0 do 5 m v hornině tř. VI</t>
  </si>
  <si>
    <t>0,5*15</t>
  </si>
  <si>
    <t>24</t>
  </si>
  <si>
    <t>231112112</t>
  </si>
  <si>
    <t>Zřízení výplně pilot svislých D do 650 mm hl do 10 m bez vytažení pažnic nezapažených nebo zapažených z betonu železového</t>
  </si>
  <si>
    <t>514290714</t>
  </si>
  <si>
    <t>Zřízení výplně pilot bez vytažení pažnic nezapažených nebo zapažených s ponecháním pažnice ve vrtu svislých z betonu železového, v hl od 0 do 10 m, při průměru piloty přes 450 do 650 mm</t>
  </si>
  <si>
    <t>5*6</t>
  </si>
  <si>
    <t>25</t>
  </si>
  <si>
    <t>M</t>
  </si>
  <si>
    <t>589329360</t>
  </si>
  <si>
    <t>směs pro beton třída C25-30 XF1, XA1 frakce do 16 mm</t>
  </si>
  <si>
    <t>506632936</t>
  </si>
  <si>
    <t>Směsi pro beton prostý a železový třída C 25/30   ( B30) betony stupeň vlivu prostředí - XF1, XA1, XA2, XD1, XD2 kamenivo do 16 mm</t>
  </si>
  <si>
    <t>8,478*1,1</t>
  </si>
  <si>
    <t>26</t>
  </si>
  <si>
    <t>231112113</t>
  </si>
  <si>
    <t>Zřízení pilot svislých D do 1250 mm hl do 10 m bez vytažení pažnic z betonu železového</t>
  </si>
  <si>
    <t>-1202321104</t>
  </si>
  <si>
    <t>Zřízení výplně pilot bez vytažení pažnic nezapažených nebo zapažených s ponecháním pažnice ve vrtu svislých z betonu železového, v hl od 0 do 10 m, při průměru piloty přes 650 do 1250 mm</t>
  </si>
  <si>
    <t>5*15</t>
  </si>
  <si>
    <t>27</t>
  </si>
  <si>
    <t>680595769</t>
  </si>
  <si>
    <t>37,68*1,1</t>
  </si>
  <si>
    <t>28</t>
  </si>
  <si>
    <t>231611114</t>
  </si>
  <si>
    <t>Výztuž pilot betonovaných do země ocel z betonářské oceli 10 505</t>
  </si>
  <si>
    <t>730448961</t>
  </si>
  <si>
    <t>Výztuž pilot betonovaných do země z oceli 10 505 (R)</t>
  </si>
  <si>
    <t>8,478*0,120</t>
  </si>
  <si>
    <t>37,68*0,120</t>
  </si>
  <si>
    <t>Mezisoučet</t>
  </si>
  <si>
    <t>5,539*0,1</t>
  </si>
  <si>
    <t>29</t>
  </si>
  <si>
    <t>271532212</t>
  </si>
  <si>
    <t>Podsyp pod základové konstrukce se zhutněním z hrubého kameniva frakce 0 až 32 mm</t>
  </si>
  <si>
    <t>-1699634439</t>
  </si>
  <si>
    <t>Podsyp pod základové konstrukce se zhutněním a urovnáním povrchu z kameniva hrubého, frakce 16 - 32 mm</t>
  </si>
  <si>
    <t>"zákl.pasy</t>
  </si>
  <si>
    <t>(21,7*2+13,8*5)*0,8*0,2</t>
  </si>
  <si>
    <t>"zákl.deska</t>
  </si>
  <si>
    <t>13*5*0,2*4</t>
  </si>
  <si>
    <t>30</t>
  </si>
  <si>
    <t>273321511</t>
  </si>
  <si>
    <t>Základové desky ze ŽB tř. C 25/30 XC2</t>
  </si>
  <si>
    <t>-760159662</t>
  </si>
  <si>
    <t>Základy z betonu železového (bez výztuže) desky z betonu bez zvláštních nároků na vliv prostředí (X0, XC) tř. C 25/30</t>
  </si>
  <si>
    <t>21,7*13,8*0,17</t>
  </si>
  <si>
    <t>31</t>
  </si>
  <si>
    <t>273351121</t>
  </si>
  <si>
    <t>Zřízení bednění základových desek</t>
  </si>
  <si>
    <t>1216787625</t>
  </si>
  <si>
    <t>Bednění základů desek zřízení</t>
  </si>
  <si>
    <t>(21,7+13,8)*2*1,25</t>
  </si>
  <si>
    <t>32</t>
  </si>
  <si>
    <t>273351122</t>
  </si>
  <si>
    <t>Odstranění bednění základových desek</t>
  </si>
  <si>
    <t>1815673510</t>
  </si>
  <si>
    <t>Bednění základů desek odstranění</t>
  </si>
  <si>
    <t>33</t>
  </si>
  <si>
    <t>273362021</t>
  </si>
  <si>
    <t>Výztuž základových desek svařovanými sítěmi Kari vč.distančních podložek</t>
  </si>
  <si>
    <t>-204327125</t>
  </si>
  <si>
    <t>Výztuž základů desek ze svařovaných sítí z drátů typu KARI</t>
  </si>
  <si>
    <t>21,7*13,8*0,00444*2</t>
  </si>
  <si>
    <t>2,659*0,15</t>
  </si>
  <si>
    <t>34</t>
  </si>
  <si>
    <t>274313611</t>
  </si>
  <si>
    <t>Základové pásy z betonu tř. C 16/20</t>
  </si>
  <si>
    <t>-1927871623</t>
  </si>
  <si>
    <t>Základy z betonu prostého pasy betonu kamenem neprokládaného tř. C 16/20</t>
  </si>
  <si>
    <t>(21,7*2+13,8*5)*0,7*0,1</t>
  </si>
  <si>
    <t>7,868*0,1</t>
  </si>
  <si>
    <t>35</t>
  </si>
  <si>
    <t>274321411</t>
  </si>
  <si>
    <t>Základové pasy ze ŽB tř. C 20/25 XC2</t>
  </si>
  <si>
    <t>-1945829130</t>
  </si>
  <si>
    <t>Základy z betonu železového (bez výztuže) pasy z betonu bez zvláštních nároků na vliv prostředí (X0, XC) tř. C 20/25</t>
  </si>
  <si>
    <t>(4+9)*0,6*2*1,1</t>
  </si>
  <si>
    <t>"piloty - prahy</t>
  </si>
  <si>
    <t>(6,6*5+21,7)*0,4*0,7</t>
  </si>
  <si>
    <t>(7,2*5+21,7)*0,4*1,4</t>
  </si>
  <si>
    <t>36</t>
  </si>
  <si>
    <t>274351121</t>
  </si>
  <si>
    <t>Zřízení bednění základových pasů rovného</t>
  </si>
  <si>
    <t>-243373055</t>
  </si>
  <si>
    <t>Bednění základů pasů rovné zřízení</t>
  </si>
  <si>
    <t>(6,6*5+21,7)*0,7*2</t>
  </si>
  <si>
    <t>(7,2*5+21,7)*1,4*2</t>
  </si>
  <si>
    <t>37</t>
  </si>
  <si>
    <t>274351122</t>
  </si>
  <si>
    <t>Odstranění bednění základových pasů rovného</t>
  </si>
  <si>
    <t>872591039</t>
  </si>
  <si>
    <t>Bednění základů pasů rovné odstranění</t>
  </si>
  <si>
    <t>38</t>
  </si>
  <si>
    <t>274353131</t>
  </si>
  <si>
    <t>Bednění kotevních otvorů v základových pásech průřezu do 0,10 m2 hl 1 m</t>
  </si>
  <si>
    <t>945638767</t>
  </si>
  <si>
    <t>Bednění kotevních otvorů a prostupů v základových konstrukcích v pasech včetně polohového zajištění a odbednění, popř. ztraceného bednění z pletiva apod. průřezu přes 0,05 do 0,10 m2, hl. do 1,00 m</t>
  </si>
  <si>
    <t>39</t>
  </si>
  <si>
    <t>274361821</t>
  </si>
  <si>
    <t>Výztuž základových pásů betonářskou ocelí 10 505 (R) vč.distančních podložek</t>
  </si>
  <si>
    <t>-1151110958</t>
  </si>
  <si>
    <t>Výztuž základů pasů z betonářské oceli 10 505 (R) nebo BSt 500</t>
  </si>
  <si>
    <t>"tyč pr.12mm dl.2,0m = 2kusy á 50cm</t>
  </si>
  <si>
    <t>2*0,0009*2*30</t>
  </si>
  <si>
    <t>4,02</t>
  </si>
  <si>
    <t>40</t>
  </si>
  <si>
    <t>279113134</t>
  </si>
  <si>
    <t>Základová zeď tl do 300 mm z tvárnic ztraceného bednění včetně výplně z betonu tř. C 16/20</t>
  </si>
  <si>
    <t>-2034747301</t>
  </si>
  <si>
    <t>Základové zdi z tvárnic ztraceného bednění včetně výplně z betonu bez zvláštních nároků na vliv prostředí (X0, XC) třídy C 16/20, tloušťky zdiva přes 250 do 300 mm</t>
  </si>
  <si>
    <t>(4+9)*4</t>
  </si>
  <si>
    <t>41</t>
  </si>
  <si>
    <t>279361821</t>
  </si>
  <si>
    <t>Výztuž základových zdí nosných betonářskou ocelí 10 505</t>
  </si>
  <si>
    <t>-2098464166</t>
  </si>
  <si>
    <t>Výztuž základových zdí nosných svislých nebo odkloněných od svislice, rovinných nebo oblých, deskových nebo žebrových, včetně výztuže jejich žeber z betonářské oceli 10 505 (R) nebo BSt 500</t>
  </si>
  <si>
    <t>"tyč pr.12mm dl.4,0m = 2kusy á 50cm</t>
  </si>
  <si>
    <t>4*0,0009*2*30</t>
  </si>
  <si>
    <t>"tyč pr.12mm 2x v každé vodorovné spáře</t>
  </si>
  <si>
    <t>(4+9)*0,0009*2*16</t>
  </si>
  <si>
    <t>0,59*0,15</t>
  </si>
  <si>
    <t>Svislé a kompletní konstrukce</t>
  </si>
  <si>
    <t>42</t>
  </si>
  <si>
    <t>311213211</t>
  </si>
  <si>
    <t>Zdivo z pravidelných kamenů na maltu, objem jednoho kamene do 0,02m3, šířka spáry do 4 mm</t>
  </si>
  <si>
    <t>-1233291849</t>
  </si>
  <si>
    <t>Zdivo nadzákladové z lomového kamene štípaného nebo ručně vybíraného na maltu z pravidelných kamenů (na vazbu) objemu 1 kusu kamene do 0,02 m3, šířka spáry do 4 mm</t>
  </si>
  <si>
    <t>"č.1.1.2 - pozn.8</t>
  </si>
  <si>
    <t>2*0,3*1,5</t>
  </si>
  <si>
    <t>43</t>
  </si>
  <si>
    <t>311213912</t>
  </si>
  <si>
    <t>Příplatek k cenám zdění zdiva z kamene na maltu za oboustranné lícování zdiva</t>
  </si>
  <si>
    <t>-1545555811</t>
  </si>
  <si>
    <t>Zdivo nadzákladové z lomového kamene štípaného nebo ručně vybíraného na maltu Příplatek k cenám za lícování zdiva oboustranné</t>
  </si>
  <si>
    <t>44</t>
  </si>
  <si>
    <t>311235151</t>
  </si>
  <si>
    <t>Zdivo jednovrstvé z cihel broušených do P10 na tenkovrstvou maltu tl 300 mm</t>
  </si>
  <si>
    <t>533934899</t>
  </si>
  <si>
    <t>Zdivo jednovrstvé z cihel děrovaných broušených na celoplošnou tenkovrstvou maltu, pevnost cihel do P10, tl. zdiva 300 mm</t>
  </si>
  <si>
    <t>13*5*3</t>
  </si>
  <si>
    <t>45</t>
  </si>
  <si>
    <t>311235181</t>
  </si>
  <si>
    <t>Zdivo jednovrstvé z cihel broušených do P10 na tenkovrstvou maltu tl 380 mm</t>
  </si>
  <si>
    <t>506552530</t>
  </si>
  <si>
    <t>Zdivo jednovrstvé z cihel děrovaných broušených na celoplošnou tenkovrstvou maltu, pevnost cihel do P10, tl. zdiva 380 mm</t>
  </si>
  <si>
    <t>"atiky</t>
  </si>
  <si>
    <t>(13,9+21,8+13,9)*1</t>
  </si>
  <si>
    <t>46</t>
  </si>
  <si>
    <t>311237141</t>
  </si>
  <si>
    <t>Zdivo jednovrstvé tepelně izolační z cihel broušených na tenkovrstvou maltu tl zdiva 440 mm</t>
  </si>
  <si>
    <t>1500034637</t>
  </si>
  <si>
    <t>Zdivo jednovrstvé tepelně izolační z cihel děrovaných broušených na tenkovrstvou maltu, tl. zdiva 440 mm</t>
  </si>
  <si>
    <t>(21,8+13,9)*2*5</t>
  </si>
  <si>
    <t>-4*4*4</t>
  </si>
  <si>
    <t>-2,5*1,5*4</t>
  </si>
  <si>
    <t>47</t>
  </si>
  <si>
    <t>311238801</t>
  </si>
  <si>
    <t>Zdivo jednovrstvé tepelně izolační z cihel broušených s vniřní izolací z expandovaného polystyrenu na tenkovrstvou maltu tl 380 mm</t>
  </si>
  <si>
    <t>-1869825501</t>
  </si>
  <si>
    <t>Zdivo jednovrstvé tepelně izolační z cihel děrovaných broušených s integrovanou izolací z expandovaného (samozhášivého) polystyrenu na tenkovrstvou maltu, tl. zdiva 380 mm</t>
  </si>
  <si>
    <t>(21,8+13,9)*2*0,5</t>
  </si>
  <si>
    <t>-4*0,5*4</t>
  </si>
  <si>
    <t>48</t>
  </si>
  <si>
    <t>311238912</t>
  </si>
  <si>
    <t>Výplň kapes obvodového zdiva typu THERM extrudovaným polystyrénem lepeným do drážky</t>
  </si>
  <si>
    <t>-839113968</t>
  </si>
  <si>
    <t>Zdivo nosné jednovrstvé z cihel děrovaných tepelně izolačních výplň kapes obvodového zdiva typu THERM (z děrovaných cihel) extrudovaným polystyrénem tl. 30 mm lepeným do drážky</t>
  </si>
  <si>
    <t>"Půdorys 1.NP</t>
  </si>
  <si>
    <t>(2,5+1,5)*2*4</t>
  </si>
  <si>
    <t>49</t>
  </si>
  <si>
    <t>317168059</t>
  </si>
  <si>
    <t>Překlad keramický vysoký v 238 mm dl 3000 mm</t>
  </si>
  <si>
    <t>-671048103</t>
  </si>
  <si>
    <t>Překlady keramické vysoké osazené do maltového lože, šířky překladu 70 mm výšky 238 mm, délky 3000 mm</t>
  </si>
  <si>
    <t>50</t>
  </si>
  <si>
    <t>317234410</t>
  </si>
  <si>
    <t>Vyzdívka mezi nosníky z cihel pálených na MC</t>
  </si>
  <si>
    <t>26631655</t>
  </si>
  <si>
    <t>Vyzdívka mezi nosníky cihlami pálenými na maltu cementovou</t>
  </si>
  <si>
    <t>4,5*0,35*0,16*4</t>
  </si>
  <si>
    <t>3,5*0,2*0,16*2</t>
  </si>
  <si>
    <t>51</t>
  </si>
  <si>
    <t>317941123</t>
  </si>
  <si>
    <t>Osazování ocelových válcovaných nosníků na zdivu I, IE, U, UE nebo L do č 22</t>
  </si>
  <si>
    <t>-695438775</t>
  </si>
  <si>
    <t>Osazování ocelových válcovaných nosníků na zdivu I nebo IE nebo U nebo UE nebo L č. 14 až 22 nebo výšky do 220 mm</t>
  </si>
  <si>
    <t>4,5*0,018*3*4</t>
  </si>
  <si>
    <t>3,5*0,018*3*2</t>
  </si>
  <si>
    <t>52</t>
  </si>
  <si>
    <t>130107180</t>
  </si>
  <si>
    <t>ocel profilová IPN, v jakosti 11 375, h=160 mm</t>
  </si>
  <si>
    <t>-1328706063</t>
  </si>
  <si>
    <t>Ocel profilová v jakosti 11 375 ocel profilová I IPN h=160 mm</t>
  </si>
  <si>
    <t>1,35*1,05</t>
  </si>
  <si>
    <t>53</t>
  </si>
  <si>
    <t>317998114</t>
  </si>
  <si>
    <t>Tepelná izolace mezi překlady v 24 cm z polystyrénu tl 90 mm</t>
  </si>
  <si>
    <t>-938017710</t>
  </si>
  <si>
    <t>Izolace tepelná mezi překlady z pěnového polystyrénu výšky 24 cm, tloušťky 90 mm</t>
  </si>
  <si>
    <t>3*4</t>
  </si>
  <si>
    <t>54</t>
  </si>
  <si>
    <t>346244381</t>
  </si>
  <si>
    <t>Plentování jednostranné v do 200 mm válcovaných nosníků cihlami</t>
  </si>
  <si>
    <t>15553218</t>
  </si>
  <si>
    <t>Plentování ocelových válcovaných nosníků jednostranné cihlami na maltu, výška stojiny do 200 mm</t>
  </si>
  <si>
    <t>4,5*0,16*2*4</t>
  </si>
  <si>
    <t>3,5*0,16*2*2</t>
  </si>
  <si>
    <t>55</t>
  </si>
  <si>
    <t>346481111</t>
  </si>
  <si>
    <t>Zaplentování rýh, potrubí, výklenků, nosníků nebo nik ve stěnách rabicovým pletivem</t>
  </si>
  <si>
    <t>-883751330</t>
  </si>
  <si>
    <t>Zaplentování rýh, potrubí, válcovaných nosníků, výklenků nebo nik jakéhokoliv tvaru, na maltu ve stěnách nebo před stěnami rabicovým pletivem</t>
  </si>
  <si>
    <t>4,5*1*4</t>
  </si>
  <si>
    <t>3,5*1*2</t>
  </si>
  <si>
    <t>56</t>
  </si>
  <si>
    <t>389361001</t>
  </si>
  <si>
    <t>Doplňující výztuž prefabrikovaných konstrukcí z betonářské oceli</t>
  </si>
  <si>
    <t>-1199071175</t>
  </si>
  <si>
    <t>Doplňující výztuž prefabrikovaných konstrukcí pro každý druh a stavební díl z betonářské oceli</t>
  </si>
  <si>
    <t>"výztuž prefa panelů</t>
  </si>
  <si>
    <t>(0,5+21,8+0,5)*0,0009*10</t>
  </si>
  <si>
    <t>0,205*0,1</t>
  </si>
  <si>
    <t>57</t>
  </si>
  <si>
    <t>389381001</t>
  </si>
  <si>
    <t>Dobetonování prefabrikovaných konstrukcí</t>
  </si>
  <si>
    <t>1028588939</t>
  </si>
  <si>
    <t>"prefa panely - zalití spár</t>
  </si>
  <si>
    <t>5,3*4*0,04*0,2*10</t>
  </si>
  <si>
    <t>13,2*0,04*0,2*3</t>
  </si>
  <si>
    <t>58</t>
  </si>
  <si>
    <t>389941021</t>
  </si>
  <si>
    <t>Montáž kovových doplňkových konstrukcí do 1 kg pro montáž prefabrikovaných dílců</t>
  </si>
  <si>
    <t>kg</t>
  </si>
  <si>
    <t>1569228821</t>
  </si>
  <si>
    <t>Montáž kovových doplňkových konstrukcí pro montáž prefabrikovaných dílců hmotnosti jednoho kusu do 1 kg</t>
  </si>
  <si>
    <t>"spoj horních pásnic I nosníků</t>
  </si>
  <si>
    <t>0,35*2*10*4</t>
  </si>
  <si>
    <t>0,35*2*8*2</t>
  </si>
  <si>
    <t>59</t>
  </si>
  <si>
    <t>130102180</t>
  </si>
  <si>
    <t>tyč ocelová plochá, v jakosti 11 375, 50 x 5  mm</t>
  </si>
  <si>
    <t>-527235858</t>
  </si>
  <si>
    <t>Ocel profilová v jakosti 11 375 ocel profilová plochá konstrukční ocel válcovaná za tepla 50 x 5  mm</t>
  </si>
  <si>
    <t>Vodorovné konstrukce</t>
  </si>
  <si>
    <t>60</t>
  </si>
  <si>
    <t>411133902</t>
  </si>
  <si>
    <t>Montáž stropních panelů z betonu předpjatého hmotnosti do 3 t budova v do 18 m</t>
  </si>
  <si>
    <t>-641218096</t>
  </si>
  <si>
    <t>Montáž stropních panelů z předpjatého betonu bez závěsných háků, v budovách výšky do 18 m, hmotnosti přes 1,5 do 3 t</t>
  </si>
  <si>
    <t>11*4</t>
  </si>
  <si>
    <t>61</t>
  </si>
  <si>
    <t>59346867</t>
  </si>
  <si>
    <t>panel stropní předpjatý PPS.../200 100x119x20 cm</t>
  </si>
  <si>
    <t>-1302523719</t>
  </si>
  <si>
    <t>5,3*4*11</t>
  </si>
  <si>
    <t>62</t>
  </si>
  <si>
    <t>4172383111</t>
  </si>
  <si>
    <t>Obezdívka věnce jednostranná věncovkou HELUZ v 150 mm včetně polystyrenu tl 100 mm</t>
  </si>
  <si>
    <t>1189073623</t>
  </si>
  <si>
    <t>"atika</t>
  </si>
  <si>
    <t>13,9+21,8+13,9</t>
  </si>
  <si>
    <t>63</t>
  </si>
  <si>
    <t>4172383121</t>
  </si>
  <si>
    <t>Obezdívka věnce jednostranná věncovkou HELUZ v přes 150 do 210 mm včetně polystyrenu tl 100 mm</t>
  </si>
  <si>
    <t>-241941195</t>
  </si>
  <si>
    <t>"V2</t>
  </si>
  <si>
    <t>(21,8+13,9)*2</t>
  </si>
  <si>
    <t>64</t>
  </si>
  <si>
    <t>4172383131</t>
  </si>
  <si>
    <t>Obezdívka věnce jednostranná věncovkou HELUZ v přes 210 do 250 mm včetně polystyrenu tl 100 mm</t>
  </si>
  <si>
    <t>1358929502</t>
  </si>
  <si>
    <t>"V1</t>
  </si>
  <si>
    <t>65</t>
  </si>
  <si>
    <t>417321414</t>
  </si>
  <si>
    <t>Ztužující pásy a věnce ze ŽB tř. C 20/25</t>
  </si>
  <si>
    <t>-1519975630</t>
  </si>
  <si>
    <t>Ztužující pásy a věnce z betonu železového (bez výztuže) tř. C 20/25</t>
  </si>
  <si>
    <t>"v1+2</t>
  </si>
  <si>
    <t>(21,8+13,9)*2*0,3*(0,25+0,2)</t>
  </si>
  <si>
    <t>(13,9+21,8+13,9)*0,3*0,15</t>
  </si>
  <si>
    <t>(4+9)*0,3*0,15</t>
  </si>
  <si>
    <t>66</t>
  </si>
  <si>
    <t>417351115</t>
  </si>
  <si>
    <t>Zřízení bednění ztužujících věnců</t>
  </si>
  <si>
    <t>-1656461815</t>
  </si>
  <si>
    <t>Bednění bočnic ztužujících pásů a věnců včetně vzpěr zřízení</t>
  </si>
  <si>
    <t>(21,8+13,9)*2*(0,25+0,2)*2</t>
  </si>
  <si>
    <t>(13,9+21,8+13,9)*0,15*2</t>
  </si>
  <si>
    <t>(4+9)*0,15*2</t>
  </si>
  <si>
    <t>67</t>
  </si>
  <si>
    <t>417351116</t>
  </si>
  <si>
    <t>Odstranění bednění ztužujících věnců</t>
  </si>
  <si>
    <t>1574325601</t>
  </si>
  <si>
    <t>Bednění bočnic ztužujících pásů a věnců včetně vzpěr odstranění</t>
  </si>
  <si>
    <t>68</t>
  </si>
  <si>
    <t>417361821</t>
  </si>
  <si>
    <t>Výztuž ztužujících pásů a věnců betonářskou ocelí 10 505</t>
  </si>
  <si>
    <t>-564347262</t>
  </si>
  <si>
    <t>Výztuž ztužujících pásů a věnců z betonářské oceli 10 505 (R) nebo BSt 500</t>
  </si>
  <si>
    <t>(21,8+13,9)*2*0,007*2</t>
  </si>
  <si>
    <t>(13,9+21,8+13,9)*0,007</t>
  </si>
  <si>
    <t>(4+9)*0,3*0,007</t>
  </si>
  <si>
    <t>69</t>
  </si>
  <si>
    <t>417388174</t>
  </si>
  <si>
    <t>Ztužující věnec keramických stropů tl 25 cm pro vnitřní zdi š 30 cm</t>
  </si>
  <si>
    <t>278806708</t>
  </si>
  <si>
    <t>Ztužující věnce keramické stropní konstrukce (POROTHERM, HELUZ) pro vnitřní zdivo z děrovaných cihel včetně výztuže šířka vnitřní zdi 30 cm, stropní konstrukce tl. 25 cm</t>
  </si>
  <si>
    <t>13*3</t>
  </si>
  <si>
    <t>Komunikace pozemní</t>
  </si>
  <si>
    <t>70</t>
  </si>
  <si>
    <t>566901131</t>
  </si>
  <si>
    <t>Vyspravení podkladu plochy do 15 m2 štěrkodrtí tl. 100 mm</t>
  </si>
  <si>
    <t>608670423</t>
  </si>
  <si>
    <t>-(4+9)*0,3</t>
  </si>
  <si>
    <t>71</t>
  </si>
  <si>
    <t>566901143</t>
  </si>
  <si>
    <t>Vyspravení podkladu pllochy do 15 m2 kamenivem hrubým drceným tl. 200 mm</t>
  </si>
  <si>
    <t>654996301</t>
  </si>
  <si>
    <t>72</t>
  </si>
  <si>
    <t>572340111</t>
  </si>
  <si>
    <t>Vyspravení krytu komunikací plochy do 15 m2 asfaltovým betonem ACO (AB) tl 50 mm</t>
  </si>
  <si>
    <t>1411623498</t>
  </si>
  <si>
    <t>73</t>
  </si>
  <si>
    <t>572340112</t>
  </si>
  <si>
    <t>Vyspravení krytu komunikací plochy do 15 m2 asfaltovým betonem ACO (AB) tl 70 mm</t>
  </si>
  <si>
    <t>-1211027084</t>
  </si>
  <si>
    <t>74</t>
  </si>
  <si>
    <t>599141111</t>
  </si>
  <si>
    <t>Vyplnění spár živičnou zálivkou</t>
  </si>
  <si>
    <t>-685256904</t>
  </si>
  <si>
    <t>Vyplnění spár mezi silničními dílci jakékoliv tloušťky živičnou zálivkou</t>
  </si>
  <si>
    <t>(4+9+1)*2</t>
  </si>
  <si>
    <t>Úpravy povrchů, podlahy a osazování výplní</t>
  </si>
  <si>
    <t>Úprava povrchů vnitřních</t>
  </si>
  <si>
    <t>75</t>
  </si>
  <si>
    <t>611131121</t>
  </si>
  <si>
    <t>Penetrace akrylát-silikonová vnitřních stropů nanášená ručně</t>
  </si>
  <si>
    <t>-634946857</t>
  </si>
  <si>
    <t>Podkladní a spojovací vrstva vnitřních omítaných ploch penetrace akrylát-silikonová nanášená ručně stropů</t>
  </si>
  <si>
    <t>65*4</t>
  </si>
  <si>
    <t>76</t>
  </si>
  <si>
    <t>611321141</t>
  </si>
  <si>
    <t>Vápenocementová omítka štuková dvouvrstvá vnitřních stropů rovných tl.10mm</t>
  </si>
  <si>
    <t>-939931269</t>
  </si>
  <si>
    <t>Omítka vápenocementová vnitřních ploch dvouvrstvá, tloušťky jádrové omítky do 10 mm a tloušťky štuku do 3 mm štuková vodorovných konstrukcí stropů rovných</t>
  </si>
  <si>
    <t>77</t>
  </si>
  <si>
    <t>611321191</t>
  </si>
  <si>
    <t xml:space="preserve">Příplatek k vápenocementové omítce vnitřních stropů za každých dalších 5 mm tloušťky  </t>
  </si>
  <si>
    <t>-1904957953</t>
  </si>
  <si>
    <t>Omítka vápenocementová vnitřních ploch Příplatek k cenám za každých dalších i započatých 5 mm tloušťky omítky přes 10 mm stropů</t>
  </si>
  <si>
    <t>78</t>
  </si>
  <si>
    <t>612321141</t>
  </si>
  <si>
    <t>Vápenocementová omítka štuková vnitřních stěn tl.10mm</t>
  </si>
  <si>
    <t>652029142</t>
  </si>
  <si>
    <t>(13+5)*2*5*4</t>
  </si>
  <si>
    <t>-2,5*1,5*4+(2,5+1,5*2)*0,3*4</t>
  </si>
  <si>
    <t>79</t>
  </si>
  <si>
    <t>612321191</t>
  </si>
  <si>
    <t xml:space="preserve">Příplatek k vápenocementové omítce vnitřních stěn za každých dalších 5 mm tloušťky  </t>
  </si>
  <si>
    <t>-763978174</t>
  </si>
  <si>
    <t>80</t>
  </si>
  <si>
    <t>619991011</t>
  </si>
  <si>
    <t>Obalení konstrukcí a prvků fólií přilepenou lepící páskou</t>
  </si>
  <si>
    <t>372341097</t>
  </si>
  <si>
    <t>Zakrytí vnitřních ploch před znečištěním včetně pozdějšího odkrytí konstrukcí a prvků obalením fólií a přelepením páskou</t>
  </si>
  <si>
    <t>Úprava povrchů vnějších</t>
  </si>
  <si>
    <t>81</t>
  </si>
  <si>
    <t>621211011</t>
  </si>
  <si>
    <t>Montáž kontaktního zateplení vnějších podhledů z polystyrénových desek tl do 80 mm</t>
  </si>
  <si>
    <t>-1015251722</t>
  </si>
  <si>
    <t>Montáž kontaktního zateplení z polystyrenových desek nebo z kombinovaných desek na vnější podhledy, tloušťky desek přes 40 do 80 mm</t>
  </si>
  <si>
    <t>"č.1.1.4 - Řez A-A</t>
  </si>
  <si>
    <t>"pozn.9</t>
  </si>
  <si>
    <t>4,5*0,16*4</t>
  </si>
  <si>
    <t>82</t>
  </si>
  <si>
    <t>28376417</t>
  </si>
  <si>
    <t>deska z extrudovaného polystyrénu  XPS 50 mm</t>
  </si>
  <si>
    <t>793391014</t>
  </si>
  <si>
    <t>2,88*1,02</t>
  </si>
  <si>
    <t>83</t>
  </si>
  <si>
    <t>621211021</t>
  </si>
  <si>
    <t>Montáž kontaktního zateplení vnějších podhledů z polystyrénových desek tl do 120 mm</t>
  </si>
  <si>
    <t>1484664015</t>
  </si>
  <si>
    <t>Montáž kontaktního zateplení z polystyrenových desek nebo z kombinovaných desek na vnější podhledy, tloušťky desek přes 80 do 120 mm</t>
  </si>
  <si>
    <t>4*0,5*4</t>
  </si>
  <si>
    <t>203</t>
  </si>
  <si>
    <t>622142001</t>
  </si>
  <si>
    <t>Potažení vnějších stěn sklovláknitým pletivem vtlačeným do tenkovrstvé hmoty</t>
  </si>
  <si>
    <t>CS ÚRS 2019 02</t>
  </si>
  <si>
    <t>95898786</t>
  </si>
  <si>
    <t>Potažení vnějších ploch pletivem  v ploše nebo pruzích, na plném podkladu sklovláknitým vtlačením do tmelu stěn</t>
  </si>
  <si>
    <t>84</t>
  </si>
  <si>
    <t>28376422</t>
  </si>
  <si>
    <t>deska z extrudovaného polystyrénu XPS 100 mm</t>
  </si>
  <si>
    <t>1704567704</t>
  </si>
  <si>
    <t>8*1,02</t>
  </si>
  <si>
    <t>85</t>
  </si>
  <si>
    <t>622143001</t>
  </si>
  <si>
    <t>Montáž omítkových plastových nebo pozinkovaných soklových profilů</t>
  </si>
  <si>
    <t>1863428398</t>
  </si>
  <si>
    <t>Montáž omítkových profilů plastových nebo pozinkovaných, upevněných vtlačením do podkladní vrstvy nebo přibitím soklových</t>
  </si>
  <si>
    <t>-4*4+0,45*2*4</t>
  </si>
  <si>
    <t>86</t>
  </si>
  <si>
    <t>55343010</t>
  </si>
  <si>
    <t xml:space="preserve">profil omítkový soklový pro omítky venkovní </t>
  </si>
  <si>
    <t>-1848683014</t>
  </si>
  <si>
    <t>59*1,05</t>
  </si>
  <si>
    <t>87</t>
  </si>
  <si>
    <t>622143003</t>
  </si>
  <si>
    <t>Montáž omítkových plastových nebo pozinkovaných rohových profilů s tkaninou</t>
  </si>
  <si>
    <t>-283478399</t>
  </si>
  <si>
    <t>Montáž omítkových profilů plastových nebo pozinkovaných, upevněných vtlačením do podkladní vrstvy nebo přibitím rohových s tkaninou</t>
  </si>
  <si>
    <t>7*4+1*2</t>
  </si>
  <si>
    <t>(2,5+1,5*2)*4*2</t>
  </si>
  <si>
    <t>(4+4*2)*4*2</t>
  </si>
  <si>
    <t>88</t>
  </si>
  <si>
    <t>59051480</t>
  </si>
  <si>
    <t>lišta rohová Al 10/10 cm s tkaninou bal. 2,5 m</t>
  </si>
  <si>
    <t>626663143</t>
  </si>
  <si>
    <t>Kontaktní zateplovací systémy příslušenství kontaktních zateplovacích systémů lišta rohová s tkaninou - rohovník  2,5m Al 10/10 cm</t>
  </si>
  <si>
    <t>170*1,05</t>
  </si>
  <si>
    <t>89</t>
  </si>
  <si>
    <t>622143004</t>
  </si>
  <si>
    <t>Montáž omítkových samolepících začišťovacích profilů (APU lišt)</t>
  </si>
  <si>
    <t>-265383130</t>
  </si>
  <si>
    <t>Montáž omítkových profilů plastových nebo pozinkovaných, upevněných vtlačením do podkladní vrstvy nebo přibitím začišťovacích samolepících (APU lišty)</t>
  </si>
  <si>
    <t>90</t>
  </si>
  <si>
    <t>59051476</t>
  </si>
  <si>
    <t>profil okenní začišťovací s tkaninou -Thermospoj 9 mm/2,4 m</t>
  </si>
  <si>
    <t>1292496429</t>
  </si>
  <si>
    <t>Kontaktní zateplovací systémy příslušenství kontaktních zateplovacích systémů profil okenní začišťovací s tkaninou Thermospoj 9 mm/2,4 m</t>
  </si>
  <si>
    <t>44*1,05</t>
  </si>
  <si>
    <t>91</t>
  </si>
  <si>
    <t>622211011</t>
  </si>
  <si>
    <t>Montáž kontaktního zateplení vnějších stěn z polystyrénových desek tl do 80 mm (vč,kotev, lepidla, síťoviny)</t>
  </si>
  <si>
    <t>115278498</t>
  </si>
  <si>
    <t>Montáž kontaktního zateplení z polystyrenových desek nebo z kombinovaných desek na vnější stěny, tloušťky desek přes 40 do 80 mm</t>
  </si>
  <si>
    <t>(21,8+14)*2*1,25</t>
  </si>
  <si>
    <t>92</t>
  </si>
  <si>
    <t>28376352</t>
  </si>
  <si>
    <t>deska fasádní polystyrénová izolační Perimeter 1250 x 600 x 50 mm</t>
  </si>
  <si>
    <t>51685807</t>
  </si>
  <si>
    <t>89,5*1,02</t>
  </si>
  <si>
    <t>93</t>
  </si>
  <si>
    <t>622321121</t>
  </si>
  <si>
    <t xml:space="preserve">Vápenocementová omítka hladká jednovrstvá vnějších stěn tl.10mm </t>
  </si>
  <si>
    <t>-573888569</t>
  </si>
  <si>
    <t>Omítka vápenocementová vnějších ploch nanášená jednovrstvá, tloušťky do 15 mm hladká stěn</t>
  </si>
  <si>
    <t>(13,9+21,8+13,9)*6,1</t>
  </si>
  <si>
    <t>21,8*5,3</t>
  </si>
  <si>
    <t>0,45*1,25*2</t>
  </si>
  <si>
    <t>-4*4*4+(4+4*2)*0,45*4</t>
  </si>
  <si>
    <t>-2,5*1,5*4+(2,5+1,5*2)*0,15*4</t>
  </si>
  <si>
    <t>94</t>
  </si>
  <si>
    <t>622321191</t>
  </si>
  <si>
    <t xml:space="preserve">Příplatek k vápenocementové omítce vnějších stěn za každých dalších 5 mm tloušťky  </t>
  </si>
  <si>
    <t>-1896729053</t>
  </si>
  <si>
    <t>Omítka vápenocementová vnějších ploch Příplatek k cenám za každých dalších i započatých 5 mm tloušťky omítky přes 15 mm stěn</t>
  </si>
  <si>
    <t>95</t>
  </si>
  <si>
    <t>622511111</t>
  </si>
  <si>
    <t>Tenkovrstvá akrylátová mozaiková střednězrnná omítka včetně penetrace vnějších stěn</t>
  </si>
  <si>
    <t>-680996846</t>
  </si>
  <si>
    <t>Omítka tenkovrstvá akrylátová vnějších ploch probarvená, včetně penetrace podkladu mozaiková střednězrnná stěn</t>
  </si>
  <si>
    <t>96</t>
  </si>
  <si>
    <t>622531011</t>
  </si>
  <si>
    <t>Tenkovrstvá silikonová zrnitá omítka tl. 1,5 mm včetně penetrace a probarvení vnějších stěn</t>
  </si>
  <si>
    <t>1109991297</t>
  </si>
  <si>
    <t>Omítka tenkovrstvá silikonová vnějších ploch probarvená, včetně penetrace podkladu zrnitá, tloušťky 1,5 mm stěn</t>
  </si>
  <si>
    <t>97</t>
  </si>
  <si>
    <t>629991011</t>
  </si>
  <si>
    <t>Zakrytí výplní otvorů a svislých ploch fólií přilepenou lepící páskou</t>
  </si>
  <si>
    <t>60828979</t>
  </si>
  <si>
    <t>Zakrytí vnějších ploch před znečištěním včetně pozdějšího odkrytí výplní otvorů a svislých ploch fólií přilepenou lepící páskou</t>
  </si>
  <si>
    <t>2,5*1,5*4</t>
  </si>
  <si>
    <t>4*4*4</t>
  </si>
  <si>
    <t>Podlahy a podlahové konstrukce</t>
  </si>
  <si>
    <t>98</t>
  </si>
  <si>
    <t>631311135</t>
  </si>
  <si>
    <t>Mazanina tl do 240 mm z betonu prostého tř. C 20/25</t>
  </si>
  <si>
    <t>-1464176583</t>
  </si>
  <si>
    <t>Mazanina z betonu prostého tl. přes 120 do 240 mm tř. C 20/25</t>
  </si>
  <si>
    <t>65*0,18*4</t>
  </si>
  <si>
    <t>4,5*0,45*0,18*4</t>
  </si>
  <si>
    <t>99</t>
  </si>
  <si>
    <t>631319202</t>
  </si>
  <si>
    <t>Příplatek k mazaninám za přidání ocelových vláken (drátkobeton) pro objemové vyztužení 20 kg/m3</t>
  </si>
  <si>
    <t>-1035160252</t>
  </si>
  <si>
    <t>Příplatek k cenám betonových mazanin za vyztužení ocelovými vlákny (drátkobeton) objemové vyztužení 20 kg/m3</t>
  </si>
  <si>
    <t>632450124</t>
  </si>
  <si>
    <t>Vyrovnávací cementový potěr tl do 50 mm ze suchých směsí provedený v pásu</t>
  </si>
  <si>
    <t>1702455692</t>
  </si>
  <si>
    <t>Potěr cementový vyrovnávací ze suchých směsí v pásu o průměrné (střední) tl. přes 40 do 50 mm</t>
  </si>
  <si>
    <t>"uložení prefa panelů</t>
  </si>
  <si>
    <t>(21,8+13,9)*2*0,45</t>
  </si>
  <si>
    <t>13*0,3*3</t>
  </si>
  <si>
    <t>101</t>
  </si>
  <si>
    <t>632451456</t>
  </si>
  <si>
    <t>Potěr pískocementový tl do 50 mm tř. C 25 běžný</t>
  </si>
  <si>
    <t>697779013</t>
  </si>
  <si>
    <t>Potěr pískocementový běžný tl. přes 40 do 50 mm tř. C 25</t>
  </si>
  <si>
    <t>"skladba 01</t>
  </si>
  <si>
    <t>21,8*13,9</t>
  </si>
  <si>
    <t>102</t>
  </si>
  <si>
    <t>632451494</t>
  </si>
  <si>
    <t>Příplatek k cenám potěru za strojní přehlazení povrchu</t>
  </si>
  <si>
    <t>-1161133475</t>
  </si>
  <si>
    <t>Potěr pískocementový běžný Příplatek k cenám za strojní přehlazení povrchu</t>
  </si>
  <si>
    <t>4,5*0,45*4</t>
  </si>
  <si>
    <t>103</t>
  </si>
  <si>
    <t>633991111</t>
  </si>
  <si>
    <t>Nástřik betonových povrchů proti odpařování vody</t>
  </si>
  <si>
    <t>-1952937161</t>
  </si>
  <si>
    <t>Nástřik proti odpařování vody betonových povrchů</t>
  </si>
  <si>
    <t>104</t>
  </si>
  <si>
    <t>634111114</t>
  </si>
  <si>
    <t>Obvodová dilatace pružnou těsnicí páskou v 100 mm mezi stěnou a mazaninou</t>
  </si>
  <si>
    <t>379351312</t>
  </si>
  <si>
    <t>Obvodová dilatace mezi stěnou a mazaninou pružnou těsnicí páskou výšky 100 mm</t>
  </si>
  <si>
    <t>(13+5)*2*4*2</t>
  </si>
  <si>
    <t>105</t>
  </si>
  <si>
    <t>634113115</t>
  </si>
  <si>
    <t xml:space="preserve">Výplň dilatačních spár mazanin plastovým profilem  </t>
  </si>
  <si>
    <t>1124761979</t>
  </si>
  <si>
    <t>106</t>
  </si>
  <si>
    <t>634662113</t>
  </si>
  <si>
    <t>Výplň spár š do 20 mm v mazaninách akrylátovým tmelem</t>
  </si>
  <si>
    <t>-244571837</t>
  </si>
  <si>
    <t>"Řez A-A</t>
  </si>
  <si>
    <t>"pozn.3</t>
  </si>
  <si>
    <t>21,8+13,9*2</t>
  </si>
  <si>
    <t>107</t>
  </si>
  <si>
    <t>634911113</t>
  </si>
  <si>
    <t>Řezání dilatačních spár š 5 mm hl do 50 mm v čerstvé betonové mazanině</t>
  </si>
  <si>
    <t>-2062035897</t>
  </si>
  <si>
    <t>Řezání dilatačních nebo smršťovacích spár v čerstvé betonové mazanině nebo potěru šířky do 5 mm, hloubky přes 20 do 50 mm</t>
  </si>
  <si>
    <t>(13+5*5)*4</t>
  </si>
  <si>
    <t>108</t>
  </si>
  <si>
    <t>635111241</t>
  </si>
  <si>
    <t>Násyp pod podlahy z hrubého kameniva 8-16 se zhutněním</t>
  </si>
  <si>
    <t>1430826905</t>
  </si>
  <si>
    <t>Násyp ze štěrkopísku, písku nebo kameniva pod podlahy se zhutněním z kameniva hrubého 8-16</t>
  </si>
  <si>
    <t>"skladba A</t>
  </si>
  <si>
    <t>25,3*0,2</t>
  </si>
  <si>
    <t>109</t>
  </si>
  <si>
    <t>637211122</t>
  </si>
  <si>
    <t>Okapový chodník z betonových dlaždic tl 50 mm kladených do písku se zalitím spár MC vč.kladecí vrstvy tl.30mm</t>
  </si>
  <si>
    <t>-1982132180</t>
  </si>
  <si>
    <t>Okapový chodník z dlaždic betonových se zalitím spár cementovou maltou do písku, tl. dlaždic 60 mm</t>
  </si>
  <si>
    <t>25,3</t>
  </si>
  <si>
    <t>110</t>
  </si>
  <si>
    <t>637311122</t>
  </si>
  <si>
    <t>Okapový chodník z betonových chodníkových obrubníků stojatých vč. lože z betonu</t>
  </si>
  <si>
    <t>1487689595</t>
  </si>
  <si>
    <t>Okapový chodník z obrubníků betonových chodníkových se zalitím spár cementovou maltou do lože z betonu prostého, z obrubníků stojatých</t>
  </si>
  <si>
    <t>0,5+13,9+0,5*2+21,8+0,5*2+13,9+0,5</t>
  </si>
  <si>
    <t>Osazování výplní otvorů</t>
  </si>
  <si>
    <t>111</t>
  </si>
  <si>
    <t>644941112</t>
  </si>
  <si>
    <t>Osazování ventilačních mřížek velikosti do 300 x 300 mm</t>
  </si>
  <si>
    <t>1538929344</t>
  </si>
  <si>
    <t>Montáž průvětrníků nebo mřížek odvětrávacích velikosti přes 150 x 200 do 300 x 300 mm</t>
  </si>
  <si>
    <t>112</t>
  </si>
  <si>
    <t>5534142201</t>
  </si>
  <si>
    <t>průvětrník bez klapek se sítí 20x25 cm</t>
  </si>
  <si>
    <t>11283349</t>
  </si>
  <si>
    <t>Ostatní konstrukce a práce, bourání</t>
  </si>
  <si>
    <t>113</t>
  </si>
  <si>
    <t>90002</t>
  </si>
  <si>
    <t>M+D fotoluminiscenční tabulky</t>
  </si>
  <si>
    <t>-1444017425</t>
  </si>
  <si>
    <t>114</t>
  </si>
  <si>
    <t>90003</t>
  </si>
  <si>
    <t>M+D ohraničení dl.5,0m vč.povrhové úpravy - viz č.1.1.2 pozn.4</t>
  </si>
  <si>
    <t>790119076</t>
  </si>
  <si>
    <t>115</t>
  </si>
  <si>
    <t>919735113</t>
  </si>
  <si>
    <t>Řezání stávajícího živičného krytu hl do 150 mm</t>
  </si>
  <si>
    <t>-1001412316</t>
  </si>
  <si>
    <t>Řezání stávajícího živičného krytu nebo podkladu hloubky přes 100 do 150 mm</t>
  </si>
  <si>
    <t>(23,8+16,9)*2</t>
  </si>
  <si>
    <t>27*2+6</t>
  </si>
  <si>
    <t>116</t>
  </si>
  <si>
    <t>941111131</t>
  </si>
  <si>
    <t>Montáž lešení řadového trubkového lehkého s podlahami zatížení do 200 kg/m2 š do 1,5 m v do 10 m</t>
  </si>
  <si>
    <t>1295551777</t>
  </si>
  <si>
    <t>Montáž lešení řadového trubkového lehkého pracovního s podlahami s provozním zatížením tř. 3 do 200 kg/m2 šířky tř. W12 přes 1,2 do 1,5 m, výšky do 10 m</t>
  </si>
  <si>
    <t>(21,8+13,9+1,5*2)*2*7</t>
  </si>
  <si>
    <t>117</t>
  </si>
  <si>
    <t>941111231</t>
  </si>
  <si>
    <t>Příplatek k lešení řadovému trubkovému lehkému s podlahami š 1,5 m v 10 m za první a ZKD den použití</t>
  </si>
  <si>
    <t>1715180803</t>
  </si>
  <si>
    <t>Montáž lešení řadového trubkového lehkého pracovního s podlahami s provozním zatížením tř. 3 do 200 kg/m2 Příplatek za první a každý další den použití lešení k ceně -1131</t>
  </si>
  <si>
    <t>541,8*60</t>
  </si>
  <si>
    <t>118</t>
  </si>
  <si>
    <t>941111831</t>
  </si>
  <si>
    <t>Demontáž lešení řadového trubkového lehkého s podlahami zatížení do 200 kg/m2 š do 1,5 m v do 10 m</t>
  </si>
  <si>
    <t>268144665</t>
  </si>
  <si>
    <t>Demontáž lešení řadového trubkového lehkého pracovního s podlahami s provozním zatížením tř. 3 do 200 kg/m2 šířky tř. W12 přes 1,2 do 1,5 m, výšky do 10 m</t>
  </si>
  <si>
    <t>119</t>
  </si>
  <si>
    <t>949101112</t>
  </si>
  <si>
    <t>Lešení pomocné pro objekty pozemních staveb s lešeňovou podlahou v do 3,5 m zatížení do 150 kg/m2</t>
  </si>
  <si>
    <t>-1380047761</t>
  </si>
  <si>
    <t>Lešení pomocné pracovní pro objekty pozemních staveb pro zatížení do 150 kg/m2, o výšce lešeňové podlahy přes 1,9 do 3,5 m</t>
  </si>
  <si>
    <t>120</t>
  </si>
  <si>
    <t>952901221</t>
  </si>
  <si>
    <t>Vyčištění budov průmyslových objektů při jakékoliv výšce podlaží</t>
  </si>
  <si>
    <t>629581311</t>
  </si>
  <si>
    <t>Vyčištění budov nebo objektů před předáním do užívání průmyslových budov a objektů výrobních, skladovacích, garáží, dílen nebo hal apod. s nespalnou podlahou-zametení podlahy, umytí dlažeb nebo keramických podlah v přilehlých místnostech, chodbách a schodištích, umytí obkladů, schodů, vyčištění a umytí oken a dveří s rámy a zárubněmi, umytí a vyčištění jiných zasklených a natíraných ploch a zařizovacích předmětů jakékoliv výšky podlaží</t>
  </si>
  <si>
    <t>121</t>
  </si>
  <si>
    <t>953312122</t>
  </si>
  <si>
    <t>Vložky do dilatačních spár z extrudovaných polystyrénových desek tl 20 mm</t>
  </si>
  <si>
    <t>1761449315</t>
  </si>
  <si>
    <t>"nadpraží sklobetonových oken</t>
  </si>
  <si>
    <t>2,5*0,1*4</t>
  </si>
  <si>
    <t>122</t>
  </si>
  <si>
    <t>953331111</t>
  </si>
  <si>
    <t>Vložky do svislých dilatačních spár z lepenky nepískované kladené volně</t>
  </si>
  <si>
    <t>-1619018532</t>
  </si>
  <si>
    <t>Vložky svislé do dilatačních spár z lepenky kladené volně, včetně dodání a osazení, v jakémkoliv zdivu, nepískované</t>
  </si>
  <si>
    <t>"č.1.12 pozn.4</t>
  </si>
  <si>
    <t>0,3*1,5</t>
  </si>
  <si>
    <t>123</t>
  </si>
  <si>
    <t>953943113</t>
  </si>
  <si>
    <t>Osazování výrobků do 15 kg/kus do vysekaných kapes zdiva bez jejich dodání</t>
  </si>
  <si>
    <t>519186333</t>
  </si>
  <si>
    <t>Osazování drobných kovových předmětů  výrobků ostatních jinde neuvedených do vynechaných či vysekaných kapes zdiva, se zajištěním polohy se zalitím maltou cementovou, hmotnosti přes 5 do 15 kg/kus</t>
  </si>
  <si>
    <t>124</t>
  </si>
  <si>
    <t>44932112</t>
  </si>
  <si>
    <t>přístroj hasicí ruční práškový 183B</t>
  </si>
  <si>
    <t>-771727560</t>
  </si>
  <si>
    <t>125</t>
  </si>
  <si>
    <t>953943125</t>
  </si>
  <si>
    <t>Osazování výrobků do 120 kg/kus do betonu bez jejich dodání</t>
  </si>
  <si>
    <t>939793302</t>
  </si>
  <si>
    <t>Osazování drobných kovových předmětů výrobků ostatních jinde neuvedených do betonu se zajištěním polohy k bednění či k výztuži před zabetonováním hmotnosti přes 30 do 120 kg/kus</t>
  </si>
  <si>
    <t>126</t>
  </si>
  <si>
    <t>553001</t>
  </si>
  <si>
    <t>úhelník 70x70x7mm dl.4,3m úprava žárový Pz (viz výkres č.1.1.2 pozn.8)</t>
  </si>
  <si>
    <t>-1407267141</t>
  </si>
  <si>
    <t>127</t>
  </si>
  <si>
    <t>962022491</t>
  </si>
  <si>
    <t>Bourání zdiva nadzákladového kamenného na MC přes 1 m3</t>
  </si>
  <si>
    <t>655533123</t>
  </si>
  <si>
    <t>Bourání zdiva nadzákladového kamenného nebo smíšeného kamenného, na maltu cementovou, objemu přes 1 m3</t>
  </si>
  <si>
    <t xml:space="preserve">"výkres č.1.1.2 </t>
  </si>
  <si>
    <t>"pozn.5+6</t>
  </si>
  <si>
    <t>4*0,3*0,3*4</t>
  </si>
  <si>
    <t>(4+21,8-4*4)*0,3*1,5</t>
  </si>
  <si>
    <t>128</t>
  </si>
  <si>
    <t>985222111</t>
  </si>
  <si>
    <t>Sbírání a třídění kamene ručně ze suti s očištěním</t>
  </si>
  <si>
    <t>227592423</t>
  </si>
  <si>
    <t>Sbírání a třídění kamene nebo cihel ručně ze suti s očištěním kamene</t>
  </si>
  <si>
    <t>997</t>
  </si>
  <si>
    <t>Přesun sutě</t>
  </si>
  <si>
    <t>129</t>
  </si>
  <si>
    <t>997221551</t>
  </si>
  <si>
    <t>Vodorovná doprava suti ze sypkých materiálů do 1 km</t>
  </si>
  <si>
    <t>-1250563604</t>
  </si>
  <si>
    <t>Vodorovná doprava suti bez naložení, ale se složením a s hrubým urovnáním ze sypkých materiálů, na vzdálenost do 1 km</t>
  </si>
  <si>
    <t>130</t>
  </si>
  <si>
    <t>997221559</t>
  </si>
  <si>
    <t>Příplatek ZKD 1 km u vodorovné dopravy suti ze sypkých materiálů</t>
  </si>
  <si>
    <t>-1478331720</t>
  </si>
  <si>
    <t>Vodorovná doprava suti bez naložení, ale se složením a s hrubým urovnáním Příplatek k ceně za každý další i započatý 1 km přes 1 km</t>
  </si>
  <si>
    <t>515,637*39</t>
  </si>
  <si>
    <t>131</t>
  </si>
  <si>
    <t>997221845</t>
  </si>
  <si>
    <t>Poplatek za uložení odpadu z asfaltových povrchů na skládce (skládkovné)</t>
  </si>
  <si>
    <t>-557237623</t>
  </si>
  <si>
    <t>Poplatek za uložení stavebního odpadu na skládce (skládkovné) z asfaltových povrchů</t>
  </si>
  <si>
    <t>4,424</t>
  </si>
  <si>
    <t>204,452</t>
  </si>
  <si>
    <t>132</t>
  </si>
  <si>
    <t>997221855</t>
  </si>
  <si>
    <t>Poplatek za uložení odpadu z kameniva na skládce (skládkovné)</t>
  </si>
  <si>
    <t>-1565725315</t>
  </si>
  <si>
    <t>Poplatek za uložení stavebního odpadu na skládce (skládkovné) z kameniva</t>
  </si>
  <si>
    <t>6,16</t>
  </si>
  <si>
    <t>284,68</t>
  </si>
  <si>
    <t>133</t>
  </si>
  <si>
    <t>997013801</t>
  </si>
  <si>
    <t xml:space="preserve">Poplatek za uložení na skládce (skládkovné) stavebního odpadu </t>
  </si>
  <si>
    <t>-1141255376</t>
  </si>
  <si>
    <t xml:space="preserve">Poplatek za uložení stavebního odpadu na skládce (skládkovné) </t>
  </si>
  <si>
    <t>515,637</t>
  </si>
  <si>
    <t>-208,876</t>
  </si>
  <si>
    <t>-290,840</t>
  </si>
  <si>
    <t>998</t>
  </si>
  <si>
    <t>Přesun hmot</t>
  </si>
  <si>
    <t>134</t>
  </si>
  <si>
    <t>998011001</t>
  </si>
  <si>
    <t>Přesun hmot pro budovy zděné v do 6 m</t>
  </si>
  <si>
    <t>1274798860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</si>
  <si>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</si>
  <si>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</si>
  <si>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</si>
  <si>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</si>
  <si>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</si>
  <si>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135</t>
  </si>
  <si>
    <t>711471051</t>
  </si>
  <si>
    <t>Provedení vodorovné izolace proti tlakové vodě termoplasty lepenou fólií PVC</t>
  </si>
  <si>
    <t>-936474677</t>
  </si>
  <si>
    <t>Provedení izolace proti povrchové a podpovrchové tlakové vodě termoplasty na ploše vodorovné V folií PVC lepenou</t>
  </si>
  <si>
    <t>136</t>
  </si>
  <si>
    <t>711472051</t>
  </si>
  <si>
    <t>Provedení svislé izolace proti tlakové vodě termoplasty lepenou fólií PVC</t>
  </si>
  <si>
    <t>1097527385</t>
  </si>
  <si>
    <t>Provedení izolace proti povrchové a podpovrchové tlakové vodě termoplasty na ploše svislé S folií PVC lepenou</t>
  </si>
  <si>
    <t>(5+13)*2*0,2*4</t>
  </si>
  <si>
    <t>137</t>
  </si>
  <si>
    <t>28323111A</t>
  </si>
  <si>
    <t>fólie PE hydroizolační HDPE s atestem na vysoký radonový index tl. 1,0 mm</t>
  </si>
  <si>
    <t>864287867</t>
  </si>
  <si>
    <t>303,02*1,15</t>
  </si>
  <si>
    <t>64,5*1,2</t>
  </si>
  <si>
    <t>138</t>
  </si>
  <si>
    <t>711491171</t>
  </si>
  <si>
    <t>Provedení izolace proti tlakové vodě vodorovné z textilií vrstva podkladní</t>
  </si>
  <si>
    <t>-529598294</t>
  </si>
  <si>
    <t>Provedení izolace proti povrchové a podpovrchové tlakové vodě ostatní na ploše vodorovné V z textilií, vrstvy podkladní</t>
  </si>
  <si>
    <t>139</t>
  </si>
  <si>
    <t>711491172</t>
  </si>
  <si>
    <t>Provedení izolace proti tlakové vodě vodorovné z textilií vrstva ochranná</t>
  </si>
  <si>
    <t>1740818529</t>
  </si>
  <si>
    <t>Provedení izolace proti povrchové a podpovrchové tlakové vodě ostatní na ploše vodorovné V z textilií, vrstvy ochranné</t>
  </si>
  <si>
    <t>140</t>
  </si>
  <si>
    <t>711491175</t>
  </si>
  <si>
    <t>Připevnění vodorovné izolace proti tlakové vodě kotvícími pásky vč.materiálu</t>
  </si>
  <si>
    <t>-503995920</t>
  </si>
  <si>
    <t>Provedení izolace proti povrchové a podpovrchové tlakové vodě ostatní na ploše vodorovné V připevnění izolace kotvicími pásky</t>
  </si>
  <si>
    <t>(5+13)*2*4</t>
  </si>
  <si>
    <t>141</t>
  </si>
  <si>
    <t>711491271</t>
  </si>
  <si>
    <t>Provedení izolace proti tlakové vodě svislé z textilií vrstva podkladní</t>
  </si>
  <si>
    <t>34357917</t>
  </si>
  <si>
    <t>Provedení izolace proti povrchové a podpovrchové tlakové vodě ostatní na ploše svislé S z textilií, vrstvy podkladní</t>
  </si>
  <si>
    <t>142</t>
  </si>
  <si>
    <t>711491272</t>
  </si>
  <si>
    <t>Provedení izolace proti tlakové vodě svislé z textilií vrstva ochranná</t>
  </si>
  <si>
    <t>-340550312</t>
  </si>
  <si>
    <t>Provedení izolace proti povrchové a podpovrchové tlakové vodě ostatní na ploše svislé S z textilií, vrstvy ochranné</t>
  </si>
  <si>
    <t>143</t>
  </si>
  <si>
    <t>69311169</t>
  </si>
  <si>
    <t xml:space="preserve">textilie 200 g/m2 </t>
  </si>
  <si>
    <t>1688034665</t>
  </si>
  <si>
    <t>(303,02+64,5)*2*1,1</t>
  </si>
  <si>
    <t>144</t>
  </si>
  <si>
    <t>998711101</t>
  </si>
  <si>
    <t>Přesun hmot tonážní pro izolace proti vodě, vlhkosti a plynům v objektech výšky do 6 m</t>
  </si>
  <si>
    <t>-1005890268</t>
  </si>
  <si>
    <t>Přesun hmot pro izolace proti vodě, vlhkosti a plynům stanovený z hmotnosti přesunovaného materiálu vodorovná dopravní vzdálenost do 50 m v objektech výšky do 6 m</t>
  </si>
  <si>
    <t>712</t>
  </si>
  <si>
    <t>Povlakové krytiny</t>
  </si>
  <si>
    <t>145</t>
  </si>
  <si>
    <t>712311101</t>
  </si>
  <si>
    <t>Provedení povlakové krytiny střech do 10° za studena lakem penetračním nebo asfaltovým</t>
  </si>
  <si>
    <t>675788759</t>
  </si>
  <si>
    <t>Provedení povlakové krytiny střech plochých do 10 st. natěradly a tmely za studena nátěrem lakem penetračním nebo asfaltovým</t>
  </si>
  <si>
    <t>146</t>
  </si>
  <si>
    <t>7123111011</t>
  </si>
  <si>
    <t>Provedení povlakové krytiny střech svislé za studena lakem penetračním nebo asfaltovým</t>
  </si>
  <si>
    <t>-2138697355</t>
  </si>
  <si>
    <t>(20,9+13,45*2)*1</t>
  </si>
  <si>
    <t>147</t>
  </si>
  <si>
    <t>11163150</t>
  </si>
  <si>
    <t>lak asfaltový ALP/9 bal 9 kg</t>
  </si>
  <si>
    <t>31967138</t>
  </si>
  <si>
    <t>Výrobky asfaltové izolační a zálivkové hmoty asfalty oxidované stavebně-izolační k penetraci suchých a očištěných podkladů pod asfaltové izolační krytiny a izolace ALP/9 bal 9 kg</t>
  </si>
  <si>
    <t>303,02*0,0003</t>
  </si>
  <si>
    <t>47,8*0,00035</t>
  </si>
  <si>
    <t>148</t>
  </si>
  <si>
    <t>712341559</t>
  </si>
  <si>
    <t>Provedení povlakové krytiny střech do 10° pásy NAIP přitavením v plné ploše</t>
  </si>
  <si>
    <t>73433351</t>
  </si>
  <si>
    <t>Provedení povlakové krytiny střech plochých do 10 st. pásy přitavením NAIP v plné ploše</t>
  </si>
  <si>
    <t>149</t>
  </si>
  <si>
    <t>7123415591</t>
  </si>
  <si>
    <t>Provedení povlakové krytiny střech svislé pásy NAIP přitavením v plné ploše</t>
  </si>
  <si>
    <t>733697992</t>
  </si>
  <si>
    <t>150</t>
  </si>
  <si>
    <t>628522640</t>
  </si>
  <si>
    <t>pás s modifikovaným asfaltem SBS Special mineral</t>
  </si>
  <si>
    <t>2019421304</t>
  </si>
  <si>
    <t>47,8*1,2</t>
  </si>
  <si>
    <t>151</t>
  </si>
  <si>
    <t>712363352</t>
  </si>
  <si>
    <t>Povlakové krytiny střech do 10° z tvarovaných poplastovaných lišt délky 2 m koutová lišta vnitřní rš 100 mm</t>
  </si>
  <si>
    <t>-324484895</t>
  </si>
  <si>
    <t>Povlakové krytiny střech plochých do 10° z tvarovaných poplastovaných lišt pro mPVC vnitřní koutová lišta rš 100 mm</t>
  </si>
  <si>
    <t>"Detail B</t>
  </si>
  <si>
    <t>13,45+20,9+13,45</t>
  </si>
  <si>
    <t>152</t>
  </si>
  <si>
    <t>712363353</t>
  </si>
  <si>
    <t>Povlakové krytiny střech do 10° z tvarovaných poplastovaných lišt délky 2 m koutová lišta vnější rš 100 mm</t>
  </si>
  <si>
    <t>-2114653119</t>
  </si>
  <si>
    <t>Povlakové krytiny střech plochých do 10° z tvarovaných poplastovaných lišt pro mPVC vnější koutová lišta rš 100 mm</t>
  </si>
  <si>
    <t>153</t>
  </si>
  <si>
    <t>712363357</t>
  </si>
  <si>
    <t>Povlakové krytiny střech do 10° z tvarovaných poplastovaných lišt délky 2 m okapnice široká rš 250 mm</t>
  </si>
  <si>
    <t>1269868506</t>
  </si>
  <si>
    <t>Povlakové krytiny střech plochých do 10° z tvarovaných poplastovaných lišt pro mPVC okapnice rš 250 mm</t>
  </si>
  <si>
    <t>"detail A</t>
  </si>
  <si>
    <t>21,8</t>
  </si>
  <si>
    <t>154</t>
  </si>
  <si>
    <t>712363358</t>
  </si>
  <si>
    <t>Povlakové krytiny střech do 10° z tvarovaných poplastovaných lišt délky 2 m závětrná lišta rš 250 mm</t>
  </si>
  <si>
    <t>-985679394</t>
  </si>
  <si>
    <t>Povlakové krytiny střech plochých do 10° z tvarovaných poplastovaných lišt pro mPVC závětrná lišta rš 250 mm</t>
  </si>
  <si>
    <t>155</t>
  </si>
  <si>
    <t>712391171</t>
  </si>
  <si>
    <t>Provedení povlakové krytiny střech do 10° podkladní textilní vrstvy</t>
  </si>
  <si>
    <t>1387899029</t>
  </si>
  <si>
    <t>Provedení povlakové krytiny střech plochých do 10 st. -ostatní práce provedení vrstvy textilní podkladní</t>
  </si>
  <si>
    <t>156</t>
  </si>
  <si>
    <t>7123911711</t>
  </si>
  <si>
    <t>Provedení povlakové krytiny střech svislé podkladní textilní vrstvy</t>
  </si>
  <si>
    <t>1891607238</t>
  </si>
  <si>
    <t>157</t>
  </si>
  <si>
    <t>69311172</t>
  </si>
  <si>
    <t xml:space="preserve">textilie 300 g/m2 </t>
  </si>
  <si>
    <t>-1623919853</t>
  </si>
  <si>
    <t>204</t>
  </si>
  <si>
    <t>712363605</t>
  </si>
  <si>
    <t xml:space="preserve">Provedení povlak krytiny mechanicky kotvenou do betonu TI tl přes 240 mm </t>
  </si>
  <si>
    <t>-950602375</t>
  </si>
  <si>
    <t xml:space="preserve">Provedení povlakové krytiny střech plochých do 10° s mechanicky kotvenou izolací včetně položení fólie a horkovzdušného svaření tl. tepelné izolace přes 240 mm kotvené do betonu </t>
  </si>
  <si>
    <t>205</t>
  </si>
  <si>
    <t>28322012</t>
  </si>
  <si>
    <t xml:space="preserve">fólie hydroizolační střešní mPVC mechanicky kotvená tl 1,5mm </t>
  </si>
  <si>
    <t>-148170970</t>
  </si>
  <si>
    <t>fólie hydroizolační střešní mPVC mechanicky kotvená tl 1,5mm šedá</t>
  </si>
  <si>
    <t>206</t>
  </si>
  <si>
    <t>712861705</t>
  </si>
  <si>
    <t>Provedení povlakové krytiny vytažením na konstrukce fólií lepenou se svařovanými spoji</t>
  </si>
  <si>
    <t>-212306053</t>
  </si>
  <si>
    <t>Provedení povlakové krytiny střech samostatným vytažením izolačního povlaku fólií  na konstrukce převyšující úroveň střechy, přilepenou se svařovanými spoji</t>
  </si>
  <si>
    <t>207</t>
  </si>
  <si>
    <t>-1322623253</t>
  </si>
  <si>
    <t>47,8*1,20</t>
  </si>
  <si>
    <t>158</t>
  </si>
  <si>
    <t>712998201</t>
  </si>
  <si>
    <t>Montáž bezpečnostního přepadu z PVC do DN 70</t>
  </si>
  <si>
    <t>-68522668</t>
  </si>
  <si>
    <t>Provedení povlakové krytiny střech - ostatní práce  montáž odvodňovacího prvku nouzového atikového přepadu z PVC na dešťovou vodu do DN 70</t>
  </si>
  <si>
    <t>159</t>
  </si>
  <si>
    <t>28342475</t>
  </si>
  <si>
    <t>přepad bezpečnostní PVC atikový DN 70</t>
  </si>
  <si>
    <t>-248136468</t>
  </si>
  <si>
    <t>160</t>
  </si>
  <si>
    <t>998712101</t>
  </si>
  <si>
    <t>Přesun hmot tonážní tonážní pro krytiny povlakové v objektech v do 6 m</t>
  </si>
  <si>
    <t>748507687</t>
  </si>
  <si>
    <t>Přesun hmot pro povlakové krytiny stanovený z hmotnosti přesunovaného materiálu vodorovná dopravní vzdálenost do 50 m v objektech výšky do 6 m</t>
  </si>
  <si>
    <t>713</t>
  </si>
  <si>
    <t>Izolace tepelné</t>
  </si>
  <si>
    <t>161</t>
  </si>
  <si>
    <t>713001</t>
  </si>
  <si>
    <t>M+D kompresní páska (např.ILLBRUCK ILLMOD ECO)</t>
  </si>
  <si>
    <t>1435327583</t>
  </si>
  <si>
    <t>162</t>
  </si>
  <si>
    <t>713131141</t>
  </si>
  <si>
    <t>Montáž izolace tepelné stěn a základů lepením celoplošně rohoží, pásů, dílců, desek</t>
  </si>
  <si>
    <t>-406536281</t>
  </si>
  <si>
    <t>Montáž tepelné izolace stěn rohožemi, pásy, deskami, dílci, bloky (izolační materiál ve specifikaci) lepením celoplošně</t>
  </si>
  <si>
    <t>(21,8+13,9*2)*1</t>
  </si>
  <si>
    <t>163</t>
  </si>
  <si>
    <t>283723090</t>
  </si>
  <si>
    <t>deska z pěnového polystyrenu EPS 100 S 1000 x 500 x 100 mm</t>
  </si>
  <si>
    <t>-540333605</t>
  </si>
  <si>
    <t>Desky z lehčených plastů desky z pěnového polystyrénu - samozhášivého typ EPS 100S stabil, objemová hmotnost 20 - 25 kg/m3 tepelně izolační desky pro izolace ploché střechy nebo podlahy rozměr 1000 x 500 mm, lambda 0,037 [W / m K] 100 mm</t>
  </si>
  <si>
    <t>49,8*1,02</t>
  </si>
  <si>
    <t>164</t>
  </si>
  <si>
    <t>713141131</t>
  </si>
  <si>
    <t>Montáž izolace tepelné střech plochých lepené za studena 1 vrstva rohoží, pásů, dílců, desek</t>
  </si>
  <si>
    <t>-786236062</t>
  </si>
  <si>
    <t>Montáž tepelné izolace střech plochých rohožemi, pásy, deskami, dílci, bloky (izolační materiál ve specifikaci) přilepenými za studena zplna, jednovrstvá</t>
  </si>
  <si>
    <t>20,9*0,45</t>
  </si>
  <si>
    <t>165</t>
  </si>
  <si>
    <t>-91784679</t>
  </si>
  <si>
    <t>303,02*1,02</t>
  </si>
  <si>
    <t>166</t>
  </si>
  <si>
    <t>283759150</t>
  </si>
  <si>
    <t>deska z pěnového polystyrenu EPS 150 S 1000 x 500 x 120 mm</t>
  </si>
  <si>
    <t>623330178</t>
  </si>
  <si>
    <t>Desky z lehčených plastů desky z pěnového polystyrénu - samozhášivého typ EPS 150 S stabil , objemová hmotnost 25-30 kg/m3 tepelně izolační desky pro izolace s velmi vysokými nároky na pevnost v tlaku a ohybu (vysoce zatížené podlahy, střechy apod.) rozměr 1000 x 500 mm, lambda 0,035 W/mK 120 mm</t>
  </si>
  <si>
    <t>9,405*0,02</t>
  </si>
  <si>
    <t>167</t>
  </si>
  <si>
    <t>713141211</t>
  </si>
  <si>
    <t>Montáž izolace tepelné střech plochých volně položené atikový klín</t>
  </si>
  <si>
    <t>-2066729043</t>
  </si>
  <si>
    <t>Montáž tepelné izolace střech plochých atikovými klíny kladenými volně</t>
  </si>
  <si>
    <t>168</t>
  </si>
  <si>
    <t>28352005</t>
  </si>
  <si>
    <t>klín atikový přechodný plochých střech tl.50 x 50 mm</t>
  </si>
  <si>
    <t>-55865960</t>
  </si>
  <si>
    <t>49,6*1,05</t>
  </si>
  <si>
    <t>169</t>
  </si>
  <si>
    <t>713141331</t>
  </si>
  <si>
    <t>Montáž izolace tepelné střech plochých lepené za studena zplna, spádová vrstva</t>
  </si>
  <si>
    <t>-633810625</t>
  </si>
  <si>
    <t>Montáž tepelné izolace střech plochých spádovými klíny v ploše přilepenými za studena zplna</t>
  </si>
  <si>
    <t>303,02</t>
  </si>
  <si>
    <t>170</t>
  </si>
  <si>
    <t>28376141</t>
  </si>
  <si>
    <t>klín izolační z pěnového polystyrenu EPS 100 spádový</t>
  </si>
  <si>
    <t>-1350256596</t>
  </si>
  <si>
    <t>303,02*0,32</t>
  </si>
  <si>
    <t>96,966*0,02</t>
  </si>
  <si>
    <t>171</t>
  </si>
  <si>
    <t>998713101</t>
  </si>
  <si>
    <t>Přesun hmot tonážní pro izolace tepelné v objektech v do 6 m</t>
  </si>
  <si>
    <t>-774828264</t>
  </si>
  <si>
    <t>Přesun hmot pro izolace tepelné stanovený z hmotnosti přesunovaného materiálu vodorovná dopravní vzdálenost do 50 m v objektech výšky do 6 m</t>
  </si>
  <si>
    <t>762</t>
  </si>
  <si>
    <t>Konstrukce tesařské</t>
  </si>
  <si>
    <t>172</t>
  </si>
  <si>
    <t>762341033</t>
  </si>
  <si>
    <t xml:space="preserve">Bednění střech rovných z desek OSB tl 15 mm na sraz šroubovaných  </t>
  </si>
  <si>
    <t>-976969874</t>
  </si>
  <si>
    <t>Bednění a laťování bednění střech rovných sklonu do 60 st. s vyřezáním otvorů z dřevoštěpkových desek OSB šroubovaných na rošt na sraz, tloušťky desky 15 mm</t>
  </si>
  <si>
    <t>"Detail A</t>
  </si>
  <si>
    <t>20,9*0,45*2</t>
  </si>
  <si>
    <t>173</t>
  </si>
  <si>
    <t>762341037</t>
  </si>
  <si>
    <t xml:space="preserve">Bednění střech rovných z desek OSB tl 25 mm na sraz šroubovaných  </t>
  </si>
  <si>
    <t>630445906</t>
  </si>
  <si>
    <t>Bednění a laťování bednění střech rovných sklonu do 60 st. s vyřezáním otvorů z dřevoštěpkových desek OSB šroubovaných na rošt na sraz, tloušťky desky 25 mm</t>
  </si>
  <si>
    <t>(13,9+21,8+13,9)*0,45*2</t>
  </si>
  <si>
    <t>174</t>
  </si>
  <si>
    <t>762395000</t>
  </si>
  <si>
    <t>Spojovací prostředky pro montáž krovu, bednění, laťování, světlíky, klíny</t>
  </si>
  <si>
    <t>201894041</t>
  </si>
  <si>
    <t>Spojovací prostředky krovů, bednění a laťování, nadstřešních konstrukcí svory, prkna, hřebíky, pásová ocel, vruty</t>
  </si>
  <si>
    <t>18,81*0,015</t>
  </si>
  <si>
    <t>54,045*0,025</t>
  </si>
  <si>
    <t>175</t>
  </si>
  <si>
    <t>762512245</t>
  </si>
  <si>
    <t xml:space="preserve">Montáž podlahové kce podkladové z desek dřevotřískových nebo cementotřískových  </t>
  </si>
  <si>
    <t>1245667196</t>
  </si>
  <si>
    <t>Podlahové konstrukce podkladové montáž z desek dřevotřískových, dřevoštěpkových nebo cementotřískových na podklad dřevěný šroubováním</t>
  </si>
  <si>
    <t>"Zakrytí spojů izolace proti vodě</t>
  </si>
  <si>
    <t>(5+13)*2*0,3*4</t>
  </si>
  <si>
    <t>176</t>
  </si>
  <si>
    <t>607262420</t>
  </si>
  <si>
    <t>deska dřevoštěpková OSB 3 SE 2500x1250x15 mm</t>
  </si>
  <si>
    <t>2017775687</t>
  </si>
  <si>
    <t>Desky dřevoštěpkové OSB 3 SE (ostrá hrana) do vlhkého prostředí, nebroušená 610 - 650 kg/m3 ostrá hrana OSB 3 SE 2500x1250x15 mm</t>
  </si>
  <si>
    <t>43,2*1,08</t>
  </si>
  <si>
    <t>177</t>
  </si>
  <si>
    <t>762526811</t>
  </si>
  <si>
    <t>Demontáž podlah z dřevotřísky, překližky, sololitu tloušťky do 20 mm bez polštářů</t>
  </si>
  <si>
    <t>1175562209</t>
  </si>
  <si>
    <t>Demontáž podlah z desek dřevotřískových, překližkových, sololitových tl. do 20 mm bez polštářů</t>
  </si>
  <si>
    <t>178</t>
  </si>
  <si>
    <t>762595001</t>
  </si>
  <si>
    <t>Spojovací prostředky pro položení dřevěných podlah a zakrytí kanálů</t>
  </si>
  <si>
    <t>-2059285963</t>
  </si>
  <si>
    <t>Spojovací prostředky podlah a podkladových konstrukcí hřebíky, vruty</t>
  </si>
  <si>
    <t>179</t>
  </si>
  <si>
    <t>998762101</t>
  </si>
  <si>
    <t>Přesun hmot tonážní pro kce tesařské v objektech v do 6 m</t>
  </si>
  <si>
    <t>-691730656</t>
  </si>
  <si>
    <t>Přesun hmot pro konstrukce tesařské stanovený z hmotnosti přesunovaného materiálu vodorovná dopravní vzdálenost do 50 m v objektech výšky do 6 m</t>
  </si>
  <si>
    <t>764</t>
  </si>
  <si>
    <t>Konstrukce klempířské</t>
  </si>
  <si>
    <t>180</t>
  </si>
  <si>
    <t>764214605</t>
  </si>
  <si>
    <t>Oplechování horních ploch a atik bez rohů z Pz s povrch úpravou mechanicky kotvené rš 400 mm</t>
  </si>
  <si>
    <t>-1861358149</t>
  </si>
  <si>
    <t>Oplechování horních ploch zdí a nadezdívek (atik) z pozinkovaného plechu s povrchovou úpravou mechanicky kotvené rš 400 mm</t>
  </si>
  <si>
    <t>4,1+9,1</t>
  </si>
  <si>
    <t>181</t>
  </si>
  <si>
    <t>764216605</t>
  </si>
  <si>
    <t>Oplechování rovných parapetů mechanicky kotvené z Pz s povrchovou úpravou rš 400 mm</t>
  </si>
  <si>
    <t>-1166873885</t>
  </si>
  <si>
    <t>Oplechování parapetů z pozinkovaného plechu s povrchovou úpravou rovných mechanicky kotvené, bez rohů rš 400 mm</t>
  </si>
  <si>
    <t>2,55*4</t>
  </si>
  <si>
    <t>182</t>
  </si>
  <si>
    <t>764511603</t>
  </si>
  <si>
    <t>Žlab podokapní půlkruhový z Pz s povrchovou úpravou rš 400 mm</t>
  </si>
  <si>
    <t>725159032</t>
  </si>
  <si>
    <t>Žlab podokapní z pozinkovaného plechu s povrchovou úpravou včetně háků a čel půlkruhový rš 400 mm</t>
  </si>
  <si>
    <t>183</t>
  </si>
  <si>
    <t>764511644</t>
  </si>
  <si>
    <t>Kotlík oválný (trychtýřový) pro podokapní žlaby z Pz s povrchovou úpravou 400/100 mm</t>
  </si>
  <si>
    <t>1694553626</t>
  </si>
  <si>
    <t>Žlab podokapní z pozinkovaného plechu s povrchovou úpravou včetně háků a čel kotlík oválný (trychtýřový), rš žlabu/průměr svodu 400/100 mm</t>
  </si>
  <si>
    <t>184</t>
  </si>
  <si>
    <t>764518622</t>
  </si>
  <si>
    <t>Svody kruhové včetně objímek, kolen, odskoků z Pz s povrchovou úpravou průměru 100 mm</t>
  </si>
  <si>
    <t>1943141297</t>
  </si>
  <si>
    <t>Svod z pozinkovaného plechu s upraveným povrchem včetně objímek, kolen a odskoků kruhový, průměru 100 mm</t>
  </si>
  <si>
    <t>185</t>
  </si>
  <si>
    <t>998764101</t>
  </si>
  <si>
    <t>Přesun hmot tonážní pro konstrukce klempířské v objektech v do 6 m</t>
  </si>
  <si>
    <t>-1317884333</t>
  </si>
  <si>
    <t>Přesun hmot pro konstrukce klempířské stanovený z hmotnosti přesunovaného materiálu vodorovná dopravní vzdálenost do 50 m v objektech výšky do 6 m</t>
  </si>
  <si>
    <t>766</t>
  </si>
  <si>
    <t>Konstrukce truhlářské</t>
  </si>
  <si>
    <t>186</t>
  </si>
  <si>
    <t>766622131</t>
  </si>
  <si>
    <t>Montáž plastových oken plochy přes 1 m2 otevíravých výšky do 1,5 m s rámem do zdiva</t>
  </si>
  <si>
    <t>398068398</t>
  </si>
  <si>
    <t>Montáž oken plastových včetně montáže rámu na polyuretanovou pěnu plochy přes 1 m2 otevíravých nebo sklápěcích do zdiva, výšky do 1,5 m</t>
  </si>
  <si>
    <t>187</t>
  </si>
  <si>
    <t>61140051</t>
  </si>
  <si>
    <t>okno plastové otevíravé/sklopné dvojsklo přes plochu 1m2 do v1,5m vč.podkladního profilu</t>
  </si>
  <si>
    <t>33901885</t>
  </si>
  <si>
    <t>okno plastové otevíravé/sklopné dvojsklo přes plochu 1m2 do v1,5m</t>
  </si>
  <si>
    <t>15*1,1</t>
  </si>
  <si>
    <t>188</t>
  </si>
  <si>
    <t>766629215</t>
  </si>
  <si>
    <t>Příplatek k montáži oken rovné ostění připojovací spára do 45 mm</t>
  </si>
  <si>
    <t>1938804277</t>
  </si>
  <si>
    <t>Montáž oken dřevěných Příplatek k cenám za tepelnou izolaci mezi ostěním a rámem okna při rovném ostění, připojovací spára tl. do 45 mm</t>
  </si>
  <si>
    <t>(2,5+1,5)*2*4*2</t>
  </si>
  <si>
    <t>189</t>
  </si>
  <si>
    <t>766694123</t>
  </si>
  <si>
    <t>Montáž parapetních dřevěných nebo plastových šířky přes 30 cm délky do 2,6 m</t>
  </si>
  <si>
    <t>-1204813435</t>
  </si>
  <si>
    <t>Montáž ostatních truhlářských konstrukcí parapetních desek dřevěných nebo plastových šířky přes 300 mm, délky přes 1600 do 2600 mm</t>
  </si>
  <si>
    <t>190</t>
  </si>
  <si>
    <t>61144404</t>
  </si>
  <si>
    <t>parapet plastový vnitřní komůrkový 400x20x1000mm</t>
  </si>
  <si>
    <t>2083434033</t>
  </si>
  <si>
    <t>191</t>
  </si>
  <si>
    <t>61144019</t>
  </si>
  <si>
    <t>koncovka k parapetu plastovému vnitřnímu 1 pár</t>
  </si>
  <si>
    <t>sada</t>
  </si>
  <si>
    <t>1728997534</t>
  </si>
  <si>
    <t>10,2*0,1</t>
  </si>
  <si>
    <t>192</t>
  </si>
  <si>
    <t>998766101</t>
  </si>
  <si>
    <t>Přesun hmot tonážní pro konstrukce truhlářské v objektech v do 6 m</t>
  </si>
  <si>
    <t>-1508315959</t>
  </si>
  <si>
    <t>Přesun hmot pro konstrukce truhlářské stanovený z hmotnosti přesunovaného materiálu vodorovná dopravní vzdálenost do 50 m v objektech výšky do 6 m</t>
  </si>
  <si>
    <t>767</t>
  </si>
  <si>
    <t>Konstrukce zámečnické</t>
  </si>
  <si>
    <t>193</t>
  </si>
  <si>
    <t>767001</t>
  </si>
  <si>
    <t>M+D sekčních vrat 400x400cm s dvířky 80x200cm, EI ovládání vč.příslušenství</t>
  </si>
  <si>
    <t>-1074959187</t>
  </si>
  <si>
    <t>777</t>
  </si>
  <si>
    <t>Podlahy lité</t>
  </si>
  <si>
    <t>194</t>
  </si>
  <si>
    <t>777539001</t>
  </si>
  <si>
    <t>M+D polymercementové stěrky tl. 9 mm na bázi rychlovazných cementů do provozů s těžkým až velmi těžkým zatížením (např.Densitop MT)</t>
  </si>
  <si>
    <t>1125042854</t>
  </si>
  <si>
    <t>195</t>
  </si>
  <si>
    <t>777539002</t>
  </si>
  <si>
    <t>M+D soklu z polymercementové stěrky v.15cm (např.Densitop MT)</t>
  </si>
  <si>
    <t>-922972174</t>
  </si>
  <si>
    <t>(13+5)*2*4</t>
  </si>
  <si>
    <t>-4*4</t>
  </si>
  <si>
    <t>783</t>
  </si>
  <si>
    <t>Dokončovací práce - nátěry</t>
  </si>
  <si>
    <t>196</t>
  </si>
  <si>
    <t>783009401</t>
  </si>
  <si>
    <t>Bezpečnostní šrafování stěn nebo svislých ploch rovných</t>
  </si>
  <si>
    <t>-1769958506</t>
  </si>
  <si>
    <t>(0,3+0,45+0,3)*4*2*4</t>
  </si>
  <si>
    <t>197</t>
  </si>
  <si>
    <t>783314201</t>
  </si>
  <si>
    <t>Základní antikorozní jednonásobný syntetický standardní nátěr zámečnických konstrukcí</t>
  </si>
  <si>
    <t>-746826088</t>
  </si>
  <si>
    <t>Základní antikorozní nátěr zámečnických konstrukcí jednonásobný syntetický standardní</t>
  </si>
  <si>
    <t>"I vnosníky</t>
  </si>
  <si>
    <t>4,5*0,574*3*3</t>
  </si>
  <si>
    <t>3,5*0,574*3*2</t>
  </si>
  <si>
    <t>0,35*1*10*4</t>
  </si>
  <si>
    <t>0,35*1*8*2</t>
  </si>
  <si>
    <t>198</t>
  </si>
  <si>
    <t>783317101</t>
  </si>
  <si>
    <t>Krycí jednonásobný syntetický standardní nátěr zámečnických konstrukcí</t>
  </si>
  <si>
    <t>-345795744</t>
  </si>
  <si>
    <t>Krycí nátěr (email) zámečnických konstrukcí jednonásobný syntetický standardní</t>
  </si>
  <si>
    <t>54,901*2</t>
  </si>
  <si>
    <t>784</t>
  </si>
  <si>
    <t>Dokončovací práce - malby a tapety</t>
  </si>
  <si>
    <t>199</t>
  </si>
  <si>
    <t>784171101</t>
  </si>
  <si>
    <t>Zakrytí vnitřních podlah včetně pozdějšího odkrytí</t>
  </si>
  <si>
    <t>-1757062684</t>
  </si>
  <si>
    <t>Zakrytí nemalovaných ploch (materiál ve specifikaci) včetně pozdějšího odkrytí podlah</t>
  </si>
  <si>
    <t>200</t>
  </si>
  <si>
    <t>581248440</t>
  </si>
  <si>
    <t>fólie pro malířské potřeby zakrývací</t>
  </si>
  <si>
    <t>-209022472</t>
  </si>
  <si>
    <t>Zeminy jílovinové - hlinky a nátěry malířské nátěry upravené tekuté PRIMALEX (systém) pásky a fólie - malířské potřeby páska do 60° C LDPE  40µ    4 x 5 m</t>
  </si>
  <si>
    <t>260*1,05</t>
  </si>
  <si>
    <t>201</t>
  </si>
  <si>
    <t>784181103</t>
  </si>
  <si>
    <t>Základní akrylátová jednonásobná penetrace podkladu v místnostech výšky do 5,00m</t>
  </si>
  <si>
    <t>-960655116</t>
  </si>
  <si>
    <t>Penetrace podkladu jednonásobná základní akrylátová v místnostech výšky přes 3,80 do 5,00 m</t>
  </si>
  <si>
    <t>(5+13)*2*4,9*4</t>
  </si>
  <si>
    <t>202</t>
  </si>
  <si>
    <t>784211123</t>
  </si>
  <si>
    <t>Dvojnásobné bílé malby ze směsí za mokra středně otěruvzdorných v místnostech výšky do 5,00 m</t>
  </si>
  <si>
    <t>997394698</t>
  </si>
  <si>
    <t>Malby z malířských směsí otěruvzdorných za mokra dvojnásobné, bílé za mokra otěruvzdorné středně v místnostech výšky přes 3,80 do 5,00 m</t>
  </si>
  <si>
    <t>01a - Zařízení zdravotně technických instalací, plynová zařízení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</si>
  <si>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D.1.0 Technická zpráva (společná pro části D.1.1, D.1.2 a D.1.4) 1.4.2.1 Půdorys základů - ležatá kanalizace 1.4.2.2 Půdorys 1. NP - rozvod plynu</t>
  </si>
  <si>
    <t xml:space="preserve">    723 - Zdravotechnika - vnitřní plynovod</t>
  </si>
  <si>
    <t xml:space="preserve">    725 - Zdravotechnika - zařizovací předměty</t>
  </si>
  <si>
    <t>723</t>
  </si>
  <si>
    <t>Zdravotechnika - vnitřní plynovod</t>
  </si>
  <si>
    <t>230170012</t>
  </si>
  <si>
    <t>Tlakové zkoušky těsnosti potrubí - zkouška DN do 80</t>
  </si>
  <si>
    <t>375746491</t>
  </si>
  <si>
    <t>580506322</t>
  </si>
  <si>
    <t>Odvzdušnění plynovodu DN do 80 dl do 100 m</t>
  </si>
  <si>
    <t>úsek</t>
  </si>
  <si>
    <t>1784792064</t>
  </si>
  <si>
    <t>Opakovaná tlaková zkouška plynovodu odvzdušnění plynovodu DN do 80, délky přes 20 do 100 m</t>
  </si>
  <si>
    <t>723111203</t>
  </si>
  <si>
    <t>Potrubí ocelové závitové černé bezešvé svařované běžné DN 20</t>
  </si>
  <si>
    <t>1061650051</t>
  </si>
  <si>
    <t>Potrubí z ocelových trubek závitových černých spojovaných svařováním, bezešvých běžných DN 20</t>
  </si>
  <si>
    <t>723111204</t>
  </si>
  <si>
    <t>Potrubí ocelové závitové černé bezešvé svařované běžné DN 25</t>
  </si>
  <si>
    <t>-953028671</t>
  </si>
  <si>
    <t>Potrubí z ocelových trubek závitových černých spojovaných svařováním, bezešvých běžných DN 25</t>
  </si>
  <si>
    <t>723111205</t>
  </si>
  <si>
    <t>Potrubí ocelové závitové černé bezešvé svařované běžné DN 32</t>
  </si>
  <si>
    <t>1964014217</t>
  </si>
  <si>
    <t>Potrubí z ocelových trubek závitových černých spojovaných svařováním, bezešvých běžných DN 32</t>
  </si>
  <si>
    <t>723150367</t>
  </si>
  <si>
    <t>Chránička D 57x2,9 mm</t>
  </si>
  <si>
    <t>691586032</t>
  </si>
  <si>
    <t>Potrubí z ocelových trubek hladkých chráničky D 57/2,9</t>
  </si>
  <si>
    <t>723190111R</t>
  </si>
  <si>
    <t>Přípojka plynovodní nerezová hadice G3/4 F x G3/4 M délky od 20 do 40 cm spojovaná na závit</t>
  </si>
  <si>
    <t>soubor</t>
  </si>
  <si>
    <t>-574131543</t>
  </si>
  <si>
    <t>Přípojky plynovodní ke spotřebičům z hadic nerezových FLEXIGAS vnější závit G 3/4FxG 3/4M, délky od 20 do 40 cm</t>
  </si>
  <si>
    <t>723231163</t>
  </si>
  <si>
    <t>Kohout kulový přímý G 3/4 PN 42 do 185°C plnoprůtokový s koulí DADO vnitřní závit těžká řada</t>
  </si>
  <si>
    <t>-1606703554</t>
  </si>
  <si>
    <t>Armatury se dvěma závity kohouty kulové PN 42 do 185 st.C plnoprůtokové s koulí „DADO“ vnitřní závit těžká řada (R 950 Giacomini) G 3/4</t>
  </si>
  <si>
    <t>72323999R</t>
  </si>
  <si>
    <t>Závěsy, objímky, upevňovací a kotvící prvky plynovodního potrubí /D+M/</t>
  </si>
  <si>
    <t>1474887041</t>
  </si>
  <si>
    <t>99872300R</t>
  </si>
  <si>
    <t>Stavební přípomoce pro vnitřní plynovod</t>
  </si>
  <si>
    <t>hod</t>
  </si>
  <si>
    <t>-1891559586</t>
  </si>
  <si>
    <t>Stavební přípomoce pro vnitřní vodovod</t>
  </si>
  <si>
    <t>998723101</t>
  </si>
  <si>
    <t>Přesun hmot tonážní pro vnitřní plynovod v objektech v do 6 m</t>
  </si>
  <si>
    <t>-562006102</t>
  </si>
  <si>
    <t>Přesun hmot pro vnitřní plynovod stanovený z hmotnosti přesunovaného materiálu vodorovná dopravní vzdálenost do 50 m v objektech, výšky do 6 m</t>
  </si>
  <si>
    <t>725</t>
  </si>
  <si>
    <t>Zdravotechnika - zařizovací předměty</t>
  </si>
  <si>
    <t>725659103</t>
  </si>
  <si>
    <t>Montáž otopných těles plynových s odtahem dvouotvorovým obvodovou stěnou</t>
  </si>
  <si>
    <t>-2084715162</t>
  </si>
  <si>
    <t>Otopná tělesa plynová montáž těles s odtahem obvodovou stěnou dvouotvorovým</t>
  </si>
  <si>
    <t>429560210</t>
  </si>
  <si>
    <t>ohřívač vzduchu plynový horizontální s DO, ALFA20 TOP  max. 20,0 kW</t>
  </si>
  <si>
    <t>671439924</t>
  </si>
  <si>
    <t>Jednotky pro dopravu a úpravu vzduchu, jednotky vzduchové vytápěcí ohřívače vzduchu plynové ALFA TOP, modulované řízení výkonu horizontální s dálkovým ovládáním ALFA20 TOP  max. 20,0 kW</t>
  </si>
  <si>
    <t>42956022R</t>
  </si>
  <si>
    <t xml:space="preserve">příslušenství plynového ohřívače vzduchu </t>
  </si>
  <si>
    <t>1554188436</t>
  </si>
  <si>
    <t>příslušenství plynového ohřívače vzduchu - pevná podpěra, trubky odkouření a sání, digi týdenní termostat, standardní dvoustranná žaluzie nerez</t>
  </si>
  <si>
    <t>783614653</t>
  </si>
  <si>
    <t>Základní antikorozní jednonásobný syntetický samozákladující potrubí DN do 50 mm</t>
  </si>
  <si>
    <t>1705601351</t>
  </si>
  <si>
    <t>Základní antikorozní nátěr armatur a kovových potrubí jednonásobný potrubí do DN 50 mm syntetický samozákladující</t>
  </si>
  <si>
    <t>783615551</t>
  </si>
  <si>
    <t>Mezinátěr jednonásobný syntetický nátěr potrubí DN do 50 mm</t>
  </si>
  <si>
    <t>757802675</t>
  </si>
  <si>
    <t>Mezinátěr armatur a kovových potrubí potrubí do DN 50 mm syntetický standardní</t>
  </si>
  <si>
    <t>783617631</t>
  </si>
  <si>
    <t>Krycí dvojnásobný syntetický nátěr potrubí DN do 100 mm</t>
  </si>
  <si>
    <t>1329422421</t>
  </si>
  <si>
    <t>Krycí nátěr (email) armatur a kovových potrubí potrubí přes DN 50 do DN 100 mm dvojnásobný syntetický standardní</t>
  </si>
  <si>
    <t>0001</t>
  </si>
  <si>
    <t>Výstupní revize všech instalovaných zařízení vč. protokolu</t>
  </si>
  <si>
    <t>512</t>
  </si>
  <si>
    <t>-50736853</t>
  </si>
  <si>
    <t>0002</t>
  </si>
  <si>
    <t>Uvedení do provozu, zaškolení obsluhy</t>
  </si>
  <si>
    <t>-1436450525</t>
  </si>
  <si>
    <t>Zkušební provoz, zaškolení obsluhy</t>
  </si>
  <si>
    <t>01b - Zařízení silnoproudé elektrotechniky, včetně bleskosvodů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</si>
  <si>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D.1.0 Technická zpráva (společná pro části D.1.1, D.1.2 a D.1.4) 1.4.3.1 Půdorys 1.NP - EI 1.4.3.3 Rozvaděč RA1</t>
  </si>
  <si>
    <t xml:space="preserve">    740 - Elektromontáže - zkoušky a revize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</si>
  <si>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</si>
  <si>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</si>
  <si>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</si>
  <si>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</si>
  <si>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</si>
  <si>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</si>
  <si>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>M - Práce a dodávky M</t>
  </si>
  <si>
    <t xml:space="preserve">    21-M - Elektromontáže</t>
  </si>
  <si>
    <t>740</t>
  </si>
  <si>
    <t>Elektromontáže - zkoušky a revize</t>
  </si>
  <si>
    <t>740991200</t>
  </si>
  <si>
    <t>Celková prohlídka elektrického rozvodu a zařízení do 500 000,- Kč</t>
  </si>
  <si>
    <t>321505351</t>
  </si>
  <si>
    <t>Zkoušky a prohlídky elektrických rozvodů a zařízení celková prohlídka a vyhotovení revizní zprávy pro objem montážních prací přes 100 do 500 tis. Kč</t>
  </si>
  <si>
    <t>742</t>
  </si>
  <si>
    <t>Elektromontáže - rozvodný systém</t>
  </si>
  <si>
    <t>742111100</t>
  </si>
  <si>
    <t>Montáž rozvodnice oceloplechová nebo plastová běžná do 20 kg</t>
  </si>
  <si>
    <t>2091219491</t>
  </si>
  <si>
    <t>357117130R1</t>
  </si>
  <si>
    <t>skříň rozpojovací plastová RIS3 do zdi včetně vybavení</t>
  </si>
  <si>
    <t>289916942</t>
  </si>
  <si>
    <t>742111200</t>
  </si>
  <si>
    <t>Montáž rozvodnice oceloplechová nebo plastová běžná do 50 kg</t>
  </si>
  <si>
    <t>-762127357</t>
  </si>
  <si>
    <t>Montáž rozvodnic oceloplechových nebo plastových bez zapojení vodičů běžných, hmotnosti do 50 kg</t>
  </si>
  <si>
    <t>357180000R2</t>
  </si>
  <si>
    <t>Rozvodnoce velkoobsahová na omítku 4/96, IP65</t>
  </si>
  <si>
    <t>-2083024196</t>
  </si>
  <si>
    <t>PKR4</t>
  </si>
  <si>
    <t>Montážní a instalační materiál pro rozvaděče</t>
  </si>
  <si>
    <t>559087987</t>
  </si>
  <si>
    <t>Montážní a instalační materiál pro rozvaděče
- propojovací vodiče, montážní lišty a žlaby, popisné štítky, atd.)</t>
  </si>
  <si>
    <t>PKR5</t>
  </si>
  <si>
    <t>Kabelové průchodky pro rozvaděče</t>
  </si>
  <si>
    <t>1955533560</t>
  </si>
  <si>
    <t>743</t>
  </si>
  <si>
    <t>Elektromontáže - hrubá montáž</t>
  </si>
  <si>
    <t>743111115</t>
  </si>
  <si>
    <t>Montáž trubka plastová tuhá D 23 mm uložená pevně</t>
  </si>
  <si>
    <t>-1557348537</t>
  </si>
  <si>
    <t>345711540</t>
  </si>
  <si>
    <t>trubka elektroinstalační ohebná Monoflex z PH 1423/1</t>
  </si>
  <si>
    <t>-243922426</t>
  </si>
  <si>
    <t>materiál úložný elektroinstalační trubky elektroinstalační ohebné, Monoflex 320N , PVC typ           počet m ve svazku 1423/1  100</t>
  </si>
  <si>
    <t>4*5*4</t>
  </si>
  <si>
    <t>743111216</t>
  </si>
  <si>
    <t>Montáž trubka plastová tuhá D 29 mm uložená volně</t>
  </si>
  <si>
    <t>-1445396416</t>
  </si>
  <si>
    <t>Montáž trubek elektroinstalačních s nasunutím nebo našroubováním do krabic plastových tuhých, typ 15.., FFKuS, uložených volně, D 29 mm</t>
  </si>
  <si>
    <t>345710940</t>
  </si>
  <si>
    <t>trubka elektroinstalační tuhá z PVC L 3 m 1532</t>
  </si>
  <si>
    <t>-1196609848</t>
  </si>
  <si>
    <t>Materiál úložný elektroinstalační trubky elektroinstalační tuhé z PVC, EN 500 86 - 2241 nízké mechanické namáhání (320N) 1532  délka trubky 3 m</t>
  </si>
  <si>
    <t>6*5+10+10+10+10+40</t>
  </si>
  <si>
    <t>743411311</t>
  </si>
  <si>
    <t>Montáž krabice nástěnná plastová kruhová typ KU68/2-1902, KO97</t>
  </si>
  <si>
    <t>-1631207249</t>
  </si>
  <si>
    <t>Montáž krabic elektroinstalačních bez napojení na trubky a lišty, demontáže a montáže víčka a přístroje protahovacích nebo odbočných nástěnných plastových kruhových, typ KU68/2-1902, KO97</t>
  </si>
  <si>
    <t>345715190</t>
  </si>
  <si>
    <t>krabice univerzální z PH KU 68/2-1902s víčkem KO68</t>
  </si>
  <si>
    <t>1939693156</t>
  </si>
  <si>
    <t>materiál úložný elektroinstalační univerzální krabice z plastické hmoty D 69 x 42 mm, 500 V KU 68-1902 s víčkem KO 68</t>
  </si>
  <si>
    <t>8+8+8+8+4+4</t>
  </si>
  <si>
    <t>741112011</t>
  </si>
  <si>
    <t>Montáž krabice nástěnná plastová kruhová</t>
  </si>
  <si>
    <t>147193810</t>
  </si>
  <si>
    <t>Montáž krabic elektroinstalačních bez napojení na trubky a lišty, demontáže a montáže víčka a přístroje protahovacích nebo odbočných nástěnných plastových kruhových</t>
  </si>
  <si>
    <t>345715630</t>
  </si>
  <si>
    <t>rozvodka krabicová z PH KR 97/5</t>
  </si>
  <si>
    <t>532433185</t>
  </si>
  <si>
    <t>6+6+6+6+8+8+8+8+4</t>
  </si>
  <si>
    <t>74355212R</t>
  </si>
  <si>
    <t>Montáž žlab kovový drátěného, šířky do 500 mm bez víka</t>
  </si>
  <si>
    <t>1733057374</t>
  </si>
  <si>
    <t>Montáž žlabů bez stojiny a výložníků kovových, s podpěrkami a příslušenstvím bez víka, šířky do 500 mm</t>
  </si>
  <si>
    <t>15+25+15+15+15</t>
  </si>
  <si>
    <t>34575494R3</t>
  </si>
  <si>
    <t>žlab kabelový drátěnný 3m/ks 100x55 komplet včetně spojovacích a kotvících prvků</t>
  </si>
  <si>
    <t>840220027</t>
  </si>
  <si>
    <t>90/3</t>
  </si>
  <si>
    <t>743622320</t>
  </si>
  <si>
    <t>Montáž svorka hromosvodná na potrubí</t>
  </si>
  <si>
    <t>-913913901</t>
  </si>
  <si>
    <t>354419980</t>
  </si>
  <si>
    <t>svorka na potrubí ST 02  3/4"   - 27mm   FeZn</t>
  </si>
  <si>
    <t>-347750391</t>
  </si>
  <si>
    <t>2+2+6</t>
  </si>
  <si>
    <t>744</t>
  </si>
  <si>
    <t>Elektromontáže - rozvody vodičů měděných</t>
  </si>
  <si>
    <t>744211111</t>
  </si>
  <si>
    <t>Montáž vodič Cu izolovaný sk.1 do 1 kV žíla 0,35 až 6 mm2 do stěny</t>
  </si>
  <si>
    <t>1700764123</t>
  </si>
  <si>
    <t>120+50</t>
  </si>
  <si>
    <t>341408410</t>
  </si>
  <si>
    <t>vodič izolovaný s Cu jádrem H07V-R 2,50 mm2</t>
  </si>
  <si>
    <t>-69505512</t>
  </si>
  <si>
    <t>Vodiče izolované s měděným jádrem silové vodiče do 1 kV pro pevné uložení, izolace PVC CY, H07 V-R, pro 450/750 V jádro lanové H07V-R 2,5</t>
  </si>
  <si>
    <t>15+15+15+15+25+20+15</t>
  </si>
  <si>
    <t>341408420</t>
  </si>
  <si>
    <t>vodič izolovaný s Cu jádrem H07V-R 4 mm2</t>
  </si>
  <si>
    <t>-1546391122</t>
  </si>
  <si>
    <t>vodiče izolované s měděným jádrem silové vodiče do 1 kV pro pevné uložení, izolace PVC CY, H07 V-R, pro 450/750 V jádro lanové Cu číslo   bázová cena mm2         kg/m       Kč/m 4           0,039    8,38</t>
  </si>
  <si>
    <t>15+35</t>
  </si>
  <si>
    <t>744221211</t>
  </si>
  <si>
    <t>Montáž vodič Cu izolovaný sk.1 do 1 kV žíla 0,35-35 mm2 zatažený</t>
  </si>
  <si>
    <t>-1639173521</t>
  </si>
  <si>
    <t>34140840</t>
  </si>
  <si>
    <t>vodič izolovaný s Cu jádrem 1,50mm2</t>
  </si>
  <si>
    <t>-187204610</t>
  </si>
  <si>
    <t>4*10+30</t>
  </si>
  <si>
    <t>744412220</t>
  </si>
  <si>
    <t>Montáž kabel Cu sk.2 do 1 kV do 0,20 kg pod omítku stropu</t>
  </si>
  <si>
    <t>-120585185</t>
  </si>
  <si>
    <t>50+390</t>
  </si>
  <si>
    <t>341110050</t>
  </si>
  <si>
    <t>kabel silový s Cu jádrem CYKY 2x1,5 mm2</t>
  </si>
  <si>
    <t>107423264</t>
  </si>
  <si>
    <t>30+20</t>
  </si>
  <si>
    <t>341110300</t>
  </si>
  <si>
    <t>kabel silový s Cu jádrem CYKY 3x1,5 mm2</t>
  </si>
  <si>
    <t>-1260850960</t>
  </si>
  <si>
    <t>70+80+90+100+50</t>
  </si>
  <si>
    <t>744412230</t>
  </si>
  <si>
    <t>Montáž kabel Cu sk.2 do 1 kV do 0,40 kg pod omítku stropu</t>
  </si>
  <si>
    <t>-1347159817</t>
  </si>
  <si>
    <t>385+270</t>
  </si>
  <si>
    <t>341110360</t>
  </si>
  <si>
    <t>kabel silový s Cu jádrem CYKY 3x2,5 mm2</t>
  </si>
  <si>
    <t>-1419811604</t>
  </si>
  <si>
    <t>40+60+70+80+85+20+30</t>
  </si>
  <si>
    <t>341110940</t>
  </si>
  <si>
    <t>kabel silový s Cu jádrem CYKY 5x2,5 mm2</t>
  </si>
  <si>
    <t>949425123</t>
  </si>
  <si>
    <t>10+40+40+40+25+30+40+45</t>
  </si>
  <si>
    <t>744412240</t>
  </si>
  <si>
    <t>Montáž kabel Cu sk.2 do 1 kV do 0,63 kg pod omítku stropu</t>
  </si>
  <si>
    <t>-1539608299</t>
  </si>
  <si>
    <t>Montáž kabelů měděných do 1 kV bez ukončení, uložených pod omítku stropů sk. 2 - CYBY, CYKY, CYMY, NYM, počtu a průřezu žil 4x6 mm2, 5x4 až 6 mm2, 7x4 mm2</t>
  </si>
  <si>
    <t>341111000</t>
  </si>
  <si>
    <t>kabel silový s Cu jádrem CYKY 5x6 mm2</t>
  </si>
  <si>
    <t>1399067333</t>
  </si>
  <si>
    <t>Kabely silové s měděným jádrem pro jmenovité napětí 750 V CYKY   PN-KV-061-00 5 x  6</t>
  </si>
  <si>
    <t>30+45</t>
  </si>
  <si>
    <t>744412250</t>
  </si>
  <si>
    <t>Montáž kabel Cu sk.2 do 1 kV do 1,00 kg pod omítku stropu</t>
  </si>
  <si>
    <t>850043826</t>
  </si>
  <si>
    <t>341110761</t>
  </si>
  <si>
    <t>kabel silový s Cu jádrem CYKY 5x10 mm2</t>
  </si>
  <si>
    <t>-326765209</t>
  </si>
  <si>
    <t>746</t>
  </si>
  <si>
    <t>Elektromontáže - soubory pro vodiče</t>
  </si>
  <si>
    <t>746413110</t>
  </si>
  <si>
    <t>Ukončení kabelů 2x1,5 až 4 mm2 smršťovací záklopkou nebo páskem bez letování</t>
  </si>
  <si>
    <t>-1729105900</t>
  </si>
  <si>
    <t>Ukončení kabelů smršťovací záklopkou nebo páskou se zapojením bez letování, počtu a průřezu žil 2x1,5 až 4 mm2</t>
  </si>
  <si>
    <t>8*2+2</t>
  </si>
  <si>
    <t>746413150</t>
  </si>
  <si>
    <t>Ukončení kabelů 3x1,5 až 4 mm2 smršťovací záklopkou nebo páskem bez letování</t>
  </si>
  <si>
    <t>1427273162</t>
  </si>
  <si>
    <t>12*2+6</t>
  </si>
  <si>
    <t>746413560</t>
  </si>
  <si>
    <t>Ukončení kabelů 5x1,5 až 4 mm2 smršťovací záklopkou nebo páskem bez letování</t>
  </si>
  <si>
    <t>1151364632</t>
  </si>
  <si>
    <t>Ukončení kabelů smršťovací záklopkou nebo páskou se zapojením bez letování, počtu a průřezu žil 5x1,5 až 4 mm2</t>
  </si>
  <si>
    <t>10*2</t>
  </si>
  <si>
    <t>746413570</t>
  </si>
  <si>
    <t>Ukončení kabelů 5x6 mm2 smršťovací záklopkou nebo páskem bez letování</t>
  </si>
  <si>
    <t>1773192796</t>
  </si>
  <si>
    <t>Ukončení kabelů smršťovací záklopkou nebo páskou se zapojením bez letování, počtu a průřezu žil 5x6 mm2</t>
  </si>
  <si>
    <t>746413580</t>
  </si>
  <si>
    <t>Ukončení kabelů 5x10 mm2 smršťovací záklopkou nebo páskem bez letování</t>
  </si>
  <si>
    <t>-1120985383</t>
  </si>
  <si>
    <t>747</t>
  </si>
  <si>
    <t>Elektromontáže - kompletace rozvodů</t>
  </si>
  <si>
    <t>747111125</t>
  </si>
  <si>
    <t>Montáž přepínač nástěnný 5-sériový prostředí obyčejné nebo vlhké</t>
  </si>
  <si>
    <t>353246202</t>
  </si>
  <si>
    <t>Montáž spínačů jedno nebo dvoupólových nástěnných se zapojením vodičů, pro prostředí obyčejné nebo vlhké přepínačů, řazení 5-sériových</t>
  </si>
  <si>
    <t>345355122</t>
  </si>
  <si>
    <t>Přepínač sériový IP 44</t>
  </si>
  <si>
    <t>-1731315390</t>
  </si>
  <si>
    <t>1+1+1+1</t>
  </si>
  <si>
    <t>747131200</t>
  </si>
  <si>
    <t>Montáž spínač soumrakový se zapojením vodičů</t>
  </si>
  <si>
    <t>-798625873</t>
  </si>
  <si>
    <t>Montáž spínačů speciálních se zapojením vodičů soumrakových</t>
  </si>
  <si>
    <t>VD13R0</t>
  </si>
  <si>
    <t>Soumrakový spínač do rozvaděče RA1</t>
  </si>
  <si>
    <t>-863686914</t>
  </si>
  <si>
    <t>VD13R1</t>
  </si>
  <si>
    <t>Soumrakový senzor na fasádu objektu D+M</t>
  </si>
  <si>
    <t>-45035009</t>
  </si>
  <si>
    <t>74713120R2</t>
  </si>
  <si>
    <t>Montáž spínacích hodin do rozvaděče</t>
  </si>
  <si>
    <t>29176767</t>
  </si>
  <si>
    <t>358898300</t>
  </si>
  <si>
    <t>hodiny spínací 16-001-A230 týdenní 1 kanál</t>
  </si>
  <si>
    <t>-459387251</t>
  </si>
  <si>
    <t>přístroje elektrické se specifickým určením ostatní hodiny spínací, 16-001-A230 týdenní 1 kanál</t>
  </si>
  <si>
    <t>747161350</t>
  </si>
  <si>
    <t>Montáž zásuvka nástěnná šroubové připojení 3P+N+PE se zapojením vodičů</t>
  </si>
  <si>
    <t>-496009214</t>
  </si>
  <si>
    <t>10+2</t>
  </si>
  <si>
    <t>358112591R</t>
  </si>
  <si>
    <t>Zásuvka průmyslová nástěnná 16A,400V - 5P</t>
  </si>
  <si>
    <t>-1178172812</t>
  </si>
  <si>
    <t>2+3+2+3</t>
  </si>
  <si>
    <t>358112591R2</t>
  </si>
  <si>
    <t>Zásuvka průmyslová nástěnná 32A,400V - 5P</t>
  </si>
  <si>
    <t>-1207432701</t>
  </si>
  <si>
    <t>1+1</t>
  </si>
  <si>
    <t>747161513</t>
  </si>
  <si>
    <t>Montáž zásuvka chráněná v krabici šroubové připojení 2P+PE prostředí základní, vlhké</t>
  </si>
  <si>
    <t>-1872596026</t>
  </si>
  <si>
    <t>345514851</t>
  </si>
  <si>
    <t>Zásuvka jednonásobná IP 44, s ochranným kolíkem, s víčkem</t>
  </si>
  <si>
    <t>1308121251</t>
  </si>
  <si>
    <t>6+6</t>
  </si>
  <si>
    <t>747231150</t>
  </si>
  <si>
    <t>Montáž jistič jednopólový nn do 25 A ve skříni</t>
  </si>
  <si>
    <t>1827391777</t>
  </si>
  <si>
    <t>1+4+7+1</t>
  </si>
  <si>
    <t>358221070</t>
  </si>
  <si>
    <t>jistič 1pólový-charakteristika B LPN (LSN) 6B/1</t>
  </si>
  <si>
    <t>326582254</t>
  </si>
  <si>
    <t>Jističe do 630 A JISTIČE DO 63A 1pólové - charakteristika B LPN (LSN)-6B-1</t>
  </si>
  <si>
    <t>358221090</t>
  </si>
  <si>
    <t>jistič 1pólový-charakteristika B LPN (LSN) 10B/1</t>
  </si>
  <si>
    <t>1127758742</t>
  </si>
  <si>
    <t>358221110</t>
  </si>
  <si>
    <t>jistič 1pólový-charakteristika B LPN (LSN) 16B/1</t>
  </si>
  <si>
    <t>-310111287</t>
  </si>
  <si>
    <t>5+2</t>
  </si>
  <si>
    <t>358221590R</t>
  </si>
  <si>
    <t>jistič 1pólový-charakteristika C LPN (LSN) 16C/1</t>
  </si>
  <si>
    <t>1525985205</t>
  </si>
  <si>
    <t>Jističe do 630 A JISTIČE DO 63A 1pólové - charakteristika C LPN (LSN)-16C-1</t>
  </si>
  <si>
    <t>747233150</t>
  </si>
  <si>
    <t>Montáž jistič třípólový nn do 25 A ve skříni</t>
  </si>
  <si>
    <t>675950076</t>
  </si>
  <si>
    <t>8+2</t>
  </si>
  <si>
    <t>358224240R</t>
  </si>
  <si>
    <t>jistič 3pólový-charakteristika C LPN (LSN) 16C/3</t>
  </si>
  <si>
    <t>952234900</t>
  </si>
  <si>
    <t>Jističe do 630 A JISTIČE DO 63A 3pólové - charakteristika C LPN (LSN)-16C-3</t>
  </si>
  <si>
    <t>2+2+4</t>
  </si>
  <si>
    <t>358224260R</t>
  </si>
  <si>
    <t>jistič 3pólový-charakteristika C LPN (LSN) 25C/3</t>
  </si>
  <si>
    <t>-1366777290</t>
  </si>
  <si>
    <t>Jističe do 630 A JISTIČE DO 63A 3pólové - charakteristika C LPN (LSN)-25C-3</t>
  </si>
  <si>
    <t>747233250</t>
  </si>
  <si>
    <t>Montáž jistič třípólový nn do 63 A ve skříni</t>
  </si>
  <si>
    <t>1597607483</t>
  </si>
  <si>
    <t>358224040</t>
  </si>
  <si>
    <t>jistič 3pólový-charakteristika B LPN (LSN) 32B/3</t>
  </si>
  <si>
    <t>1211295835</t>
  </si>
  <si>
    <t>Jističe do 630 A JISTIČE DO 63A 3pólové - charakteristika B LPN (LSN)-32B-3</t>
  </si>
  <si>
    <t>358117601r1</t>
  </si>
  <si>
    <t>Vypínač do rozvaděče 3 pólový 32A</t>
  </si>
  <si>
    <t>-1152782595</t>
  </si>
  <si>
    <t>Vypínač do rozvadéče 3 pólový 32A</t>
  </si>
  <si>
    <t>747241023</t>
  </si>
  <si>
    <t>Montáž proudových chráničů čtyřpólových nn do 80 A ve skříni</t>
  </si>
  <si>
    <t>1664525055</t>
  </si>
  <si>
    <t>358892120R</t>
  </si>
  <si>
    <t>chránič proudový 4pólový 40/4/030</t>
  </si>
  <si>
    <t>-281326772</t>
  </si>
  <si>
    <t>přístroje elektrické se specifickým určením ostatní chrániče proudové standardní 4 pólové  In 25 A, Ue 230/400 V a.c., Idn 30 mA, 4-pól, Inc 6 kA, 40-4p/0.03</t>
  </si>
  <si>
    <t>747251111</t>
  </si>
  <si>
    <t>Montáž svodiče přepětí nn 2.stupeň jednopólových jednodílných</t>
  </si>
  <si>
    <t>-1106723227</t>
  </si>
  <si>
    <t>358895170</t>
  </si>
  <si>
    <t>svodič přepětí - výměnný modul, SVM275, 230 V, varistor</t>
  </si>
  <si>
    <t>-1762648965</t>
  </si>
  <si>
    <t>747312132</t>
  </si>
  <si>
    <t>Montáž stykač střídavý vestavný čtyřpólový do 25 A</t>
  </si>
  <si>
    <t>-2135339449</t>
  </si>
  <si>
    <t>358214901R</t>
  </si>
  <si>
    <t>RSI-25-40-A230 Instalační stykač</t>
  </si>
  <si>
    <t>-1754703803</t>
  </si>
  <si>
    <t>PK</t>
  </si>
  <si>
    <t>Protipožární prostupy kabely komplet D+M, štítky, revize</t>
  </si>
  <si>
    <t>-86169936</t>
  </si>
  <si>
    <t>PKR3</t>
  </si>
  <si>
    <t>Pomocný a spojovací materiál</t>
  </si>
  <si>
    <t>642382380</t>
  </si>
  <si>
    <t>Pomocný a spojovací materiál - šrouby, vruty, hmoždinky, šroubové a bezšroubové svorky, oka, stahovací a izolační pásky, distanční příchytky, kabelové štítky</t>
  </si>
  <si>
    <t>748</t>
  </si>
  <si>
    <t>Elektromontáže - osvětlovací zařízení a svítidla</t>
  </si>
  <si>
    <t>748123125</t>
  </si>
  <si>
    <t>Montáž svítidlo LED bytové přisazené stropní reflektorové bez čidla</t>
  </si>
  <si>
    <t>-1199900353</t>
  </si>
  <si>
    <t>Montáž svítidel LED se zapojením vodičů bytových nebo společenských místností přisazených stropních reflektorových bez pohybového čidla</t>
  </si>
  <si>
    <t>348311601R5</t>
  </si>
  <si>
    <t>"B1" Svítidlo průmyslové se zdrojem LED 1x50W - IP65 komplet včetně zdrojů</t>
  </si>
  <si>
    <t>-1503862157</t>
  </si>
  <si>
    <t>6+6+6+6</t>
  </si>
  <si>
    <t>748123115</t>
  </si>
  <si>
    <t>Montáž svítidlo LED bytové přisazené nástěnné reflektorové bez čidla</t>
  </si>
  <si>
    <t>241800907</t>
  </si>
  <si>
    <t>Montáž svítidel LED se zapojením vodičů bytových nebo společenských místností přisazených nástěnných reflektorových bez pohybového čidla</t>
  </si>
  <si>
    <t>348311601R81</t>
  </si>
  <si>
    <t>"B2" Svítidlo průmyslové nástěnné se zdrojem LED 1x64W - IP65 komplet včetně zdrojů</t>
  </si>
  <si>
    <t>-667027023</t>
  </si>
  <si>
    <t>SV123</t>
  </si>
  <si>
    <t>Systém zavěšení svítidel, lanka, řetízky apod.</t>
  </si>
  <si>
    <t>-1481624342</t>
  </si>
  <si>
    <t>Práce a dodávky M</t>
  </si>
  <si>
    <t>21-M</t>
  </si>
  <si>
    <t>Elektromontáže</t>
  </si>
  <si>
    <t>016</t>
  </si>
  <si>
    <t>Zednické práce, frézování drážek, prostupy apod.</t>
  </si>
  <si>
    <t>-514585133</t>
  </si>
  <si>
    <t>017R</t>
  </si>
  <si>
    <t>Koordinace s ostatními profesemi</t>
  </si>
  <si>
    <t>-318296652</t>
  </si>
  <si>
    <t>VL7</t>
  </si>
  <si>
    <t>Práce ve stávajícím rozvaděči</t>
  </si>
  <si>
    <t>1669914327</t>
  </si>
  <si>
    <t>Práce ve stávajících rozvaděčích</t>
  </si>
  <si>
    <t>01c - Bleskosvod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</si>
  <si>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D.1.0 Technická zpráva (společná pro části D.1.1, D.1.2 a D.1.4) 1.4.3.2 Půdorys střechy - bleskosvod</t>
  </si>
  <si>
    <t>740991100</t>
  </si>
  <si>
    <t>Celková prohlídka elektrického rozvodu a zařízení včetně výstupní revize</t>
  </si>
  <si>
    <t>-1268325002</t>
  </si>
  <si>
    <t>Celková prohlídka elektrického rozvodu a zařízení do 100 000,- Kč</t>
  </si>
  <si>
    <t>743611111</t>
  </si>
  <si>
    <t>Montáž vodič uzemňovací FeZn pásek D do 120 mm2 na povrchu</t>
  </si>
  <si>
    <t>-1507934903</t>
  </si>
  <si>
    <t>Montáž uzemňovacího vedení s upevněním, propojením a připojením pomocí svorek na povrchu vodičů FeZn pásku D do 120 mm2</t>
  </si>
  <si>
    <t>15+15+15+25+25+10</t>
  </si>
  <si>
    <t>354420620</t>
  </si>
  <si>
    <t>páska zemnící 30 x 4 mm FeZn</t>
  </si>
  <si>
    <t>178258743</t>
  </si>
  <si>
    <t>součásti pro hromosvody a uzemňování zemniče pásky zemnící pás 30 x 4 mm FeZn</t>
  </si>
  <si>
    <t>(15+15+15+25+25+10)*0,95</t>
  </si>
  <si>
    <t>354414150R</t>
  </si>
  <si>
    <t>podpěra vedení PV 1b 30 FeZn do zdiva 300 mm</t>
  </si>
  <si>
    <t>209400297</t>
  </si>
  <si>
    <t>součásti pro hromosvody a uzemňování podpěry vedení FeZn PV 1b 30 do zdiva 300 mm</t>
  </si>
  <si>
    <t>(5+5+5+5)/1,2+0,333+3</t>
  </si>
  <si>
    <t>354415600</t>
  </si>
  <si>
    <t>podpěra vedení PV23 FeZn na plechové střechy 110 mm</t>
  </si>
  <si>
    <t>-1297134470</t>
  </si>
  <si>
    <t>součásti pro hromosvody a uzemňování podpěry vedení FeZn PV 23 na plechové střechy   110 mm</t>
  </si>
  <si>
    <t>15+15+15+25+25+5</t>
  </si>
  <si>
    <t>743621110</t>
  </si>
  <si>
    <t>Montáž drát nebo lano hromosvodné svodové D do 10 mm s podpěrou</t>
  </si>
  <si>
    <t>-925357198</t>
  </si>
  <si>
    <t>15+15+15+25+25+5+5+5+5+10+4*5+5</t>
  </si>
  <si>
    <t>354410720</t>
  </si>
  <si>
    <t>drát průměr 8 mm FeZn</t>
  </si>
  <si>
    <t>-1007019472</t>
  </si>
  <si>
    <t>součásti pro hromosvody a uzemňování vodiče  svodů dráty FeZn drát průměr  8 mm FeZn   1 kg=2,5m</t>
  </si>
  <si>
    <t>(15+15+15+25+25+5+5+5+5+10)*0,4</t>
  </si>
  <si>
    <t>354410730</t>
  </si>
  <si>
    <t>drát průměr 10 mm FeZn</t>
  </si>
  <si>
    <t>67798777</t>
  </si>
  <si>
    <t>(4*5+5)*0,65</t>
  </si>
  <si>
    <t>743622100</t>
  </si>
  <si>
    <t>Montáž svorka hromosvodná typ SS, SR 03 se 2 šrouby</t>
  </si>
  <si>
    <t>-463288476</t>
  </si>
  <si>
    <t>48+4</t>
  </si>
  <si>
    <t>354418850</t>
  </si>
  <si>
    <t>svorka spojovací SS pro lano D8-10 mm</t>
  </si>
  <si>
    <t>604935022</t>
  </si>
  <si>
    <t>6*4+6*4</t>
  </si>
  <si>
    <t>354419050</t>
  </si>
  <si>
    <t>svorka připojovací SOc k připojení okapových žlabů</t>
  </si>
  <si>
    <t>-1617660147</t>
  </si>
  <si>
    <t>součásti pro hromosvody a uzemňování svorky FeZn připojovací, ČSN  35 7633 SO c   k připojení okapových žlabů</t>
  </si>
  <si>
    <t>743622200</t>
  </si>
  <si>
    <t>Montáž svorka hromosvodná typ ST, SJ, SK, SZ, SR01, 02 se 3 šrouby</t>
  </si>
  <si>
    <t>315790528</t>
  </si>
  <si>
    <t>4+5+12+10</t>
  </si>
  <si>
    <t>354419250</t>
  </si>
  <si>
    <t>svorka zkušební SZ pro lano D6-12 mm   FeZn</t>
  </si>
  <si>
    <t>-232591445</t>
  </si>
  <si>
    <t>354419960</t>
  </si>
  <si>
    <t>svorka odbočovací a spojovací SR 3a pro spojování kruhových a páskových vodičů    FeZn</t>
  </si>
  <si>
    <t>-467831573</t>
  </si>
  <si>
    <t>součásti pro hromosvody a uzemňování svorky FeZn odbočovací a spojovací, ČSN  35 7636 SR 3a pro spoje kruh. a páskových  vodičů</t>
  </si>
  <si>
    <t>354419860</t>
  </si>
  <si>
    <t>svorka odbočovací a spojovací SR 2a pro pásek 30x4 mm    FeZn</t>
  </si>
  <si>
    <t>-1676027782</t>
  </si>
  <si>
    <t>354420040</t>
  </si>
  <si>
    <t>svorka na potrubí ST 09  4"      - 115mm   FeZn</t>
  </si>
  <si>
    <t>1633972485</t>
  </si>
  <si>
    <t>součásti pro hromosvody a uzemňování svorky FeZn svorka na vodovodní potrubí a okapové trouby  FeZn ST 09  4"      - 115mm   FeZn</t>
  </si>
  <si>
    <t>2*5</t>
  </si>
  <si>
    <t>743624110</t>
  </si>
  <si>
    <t>Montáž vedení hromosvodné-úhelník nebo trubka s držáky do zdiva</t>
  </si>
  <si>
    <t>301805852</t>
  </si>
  <si>
    <t>Montáž hromosvodného vedení ochranných prvků úhelníků nebo trubek s držáky do zdiva</t>
  </si>
  <si>
    <t>354418310</t>
  </si>
  <si>
    <t>úhelník ochranný OU 2.0 na ochranu svodu 2 m</t>
  </si>
  <si>
    <t>-1770261071</t>
  </si>
  <si>
    <t>součásti pro hromosvody a uzemňování úhelníky  ochranné OU 2.0 na ochranu svodu  2 m    FeZn</t>
  </si>
  <si>
    <t>354418360</t>
  </si>
  <si>
    <t>držák ochranného úhelníku do zdiva DOU FeZn</t>
  </si>
  <si>
    <t>-2008021999</t>
  </si>
  <si>
    <t>součásti pro hromosvody a uzemňování držáky ochranných úhelníků DOU  držák ochran. úhelníku do zdiva FeZn</t>
  </si>
  <si>
    <t>4*2</t>
  </si>
  <si>
    <t>743624300</t>
  </si>
  <si>
    <t>Montáž vedení hromosvodné-tvarování prvku</t>
  </si>
  <si>
    <t>984657599</t>
  </si>
  <si>
    <t>4+4</t>
  </si>
  <si>
    <t>743629300</t>
  </si>
  <si>
    <t>Montáž vedení hromosvodné-štítek k označení svodu</t>
  </si>
  <si>
    <t>1753566938</t>
  </si>
  <si>
    <t>Montáž hromosvodného vedení doplňků štítků k označení svodů</t>
  </si>
  <si>
    <t>354421100</t>
  </si>
  <si>
    <t>štítek plastový č. 31 -  čísla svodů</t>
  </si>
  <si>
    <t>-1113850590</t>
  </si>
  <si>
    <t>součásti pro hromosvody a uzemňování štítek plastový čísla svodů -  č. 31</t>
  </si>
  <si>
    <t>74362930R1</t>
  </si>
  <si>
    <t>Svařované spoje</t>
  </si>
  <si>
    <t>-1521666020</t>
  </si>
  <si>
    <t>74362930R2</t>
  </si>
  <si>
    <t>Ochranný nátěr spojů</t>
  </si>
  <si>
    <t>567112974</t>
  </si>
  <si>
    <t>IO-01 - Terénní úpravy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</si>
  <si>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A. Průvodní zpráva B. Souhrnná technická zpráva C. Situační výkresy C1. Situační výkres širších vztahů C2. Koordinační situační výkres</t>
  </si>
  <si>
    <t>119001201</t>
  </si>
  <si>
    <t>Úprava zemin vápnem nebo směsnými hydraulickými pojivy</t>
  </si>
  <si>
    <t>-893383523</t>
  </si>
  <si>
    <t>Úprava zemin vápnem nebo směsnými hydraulickými pojivy za účelem zlepšení mechanických vlastností a zpracovatelnosti u hrubých terénních úprav, násypů a zásypů</t>
  </si>
  <si>
    <t>312*0,5*1,1</t>
  </si>
  <si>
    <t>58530170</t>
  </si>
  <si>
    <t>vápno nehašené CL 90-Q pro úpravu zemin standardní</t>
  </si>
  <si>
    <t>-1057105434</t>
  </si>
  <si>
    <t>"25kg/1m2</t>
  </si>
  <si>
    <t>312*0,025*1,1</t>
  </si>
  <si>
    <t>131301101</t>
  </si>
  <si>
    <t>Hloubení jam nezapažených v hornině tř. 4 objemu do 100 m3</t>
  </si>
  <si>
    <t>676354755</t>
  </si>
  <si>
    <t>Hloubení nezapažených jam a zářezů s urovnáním dna do předepsaného profilu a spádu v hornině tř. 4 do 100 m3</t>
  </si>
  <si>
    <t>312*0,45*1,1</t>
  </si>
  <si>
    <t>1364719714</t>
  </si>
  <si>
    <t>-81080445</t>
  </si>
  <si>
    <t>154,44*10</t>
  </si>
  <si>
    <t>-1014826543</t>
  </si>
  <si>
    <t>802924775</t>
  </si>
  <si>
    <t>154,44*2,1</t>
  </si>
  <si>
    <t>-480575385</t>
  </si>
  <si>
    <t>312*1,1</t>
  </si>
  <si>
    <t>2093420958</t>
  </si>
  <si>
    <t>564851111</t>
  </si>
  <si>
    <t>Podklad ze štěrkodrtě ŠD tl 150 mm</t>
  </si>
  <si>
    <t>881498695</t>
  </si>
  <si>
    <t>Podklad ze štěrkodrti ŠD s rozprostřením a zhutněním, po zhutnění tl. 150 mm</t>
  </si>
  <si>
    <t>"skladba B</t>
  </si>
  <si>
    <t>564861111</t>
  </si>
  <si>
    <t>Podklad ze štěrkodrtě ŠD tl 200 mm</t>
  </si>
  <si>
    <t>589386787</t>
  </si>
  <si>
    <t>Podklad ze štěrkodrti ŠD s rozprostřením a zhutněním, po zhutnění tl. 200 mm</t>
  </si>
  <si>
    <t>565145111</t>
  </si>
  <si>
    <t>Asfaltový beton vrstva podkladní ACP 16 (obalované kamenivo OKS) tl 60 mm š do 3 m</t>
  </si>
  <si>
    <t>-141573226</t>
  </si>
  <si>
    <t>Asfaltový beton vrstva podkladní ACP 16 (obalované kamenivo střednězrnné - OKS) s rozprostřením a zhutněním v pruhu šířky do 3 m, po zhutnění tl. 60 mm</t>
  </si>
  <si>
    <t>573111111</t>
  </si>
  <si>
    <t>Postřik živičný infiltrační s posypem z asfaltu množství do 0,60 kg/m2</t>
  </si>
  <si>
    <t>1667917212</t>
  </si>
  <si>
    <t>Postřik živičný infiltrační z asfaltu silničního s posypem kamenivem, v množství 0,60 kg/m2</t>
  </si>
  <si>
    <t>573211111</t>
  </si>
  <si>
    <t>Postřik živičný spojovací z asfaltu v množství do 0,70 kg/m2</t>
  </si>
  <si>
    <t>-1739569917</t>
  </si>
  <si>
    <t>Postřik živičný spojovací bez posypu kamenivem z asfaltu silničního, v množství od 0,50 do 0,70 kg/m2</t>
  </si>
  <si>
    <t>577134111</t>
  </si>
  <si>
    <t>Asfaltový beton vrstva obrusná ACO 11 (ABS) tř. I tl 40 mm š do 3 m z nemodifikovaného asfaltu</t>
  </si>
  <si>
    <t>1393431734</t>
  </si>
  <si>
    <t>Asfaltový beton vrstva obrusná ACO 11 (ABS) s rozprostřením a se zhutněním z nemodifikovaného asfaltu v pruhu šířky do 3 m tř. I, po zhutnění tl. 40 mm</t>
  </si>
  <si>
    <t>108990484</t>
  </si>
  <si>
    <t>(22,8+14,4)*2</t>
  </si>
  <si>
    <t>23,8</t>
  </si>
  <si>
    <t>935114122</t>
  </si>
  <si>
    <t>Štěrbinový odvodňovací betonový žlab 450x500 mm se spádem 0,5% se základem</t>
  </si>
  <si>
    <t>120926137</t>
  </si>
  <si>
    <t>Štěrbinový odvodňovací betonový žlab se základem z betonu prostého a s obetonováním rozměru 450x500 mm se spádem dna 0,5 %</t>
  </si>
  <si>
    <t>998225111</t>
  </si>
  <si>
    <t>Přesun hmot pro pozemní komunikace s krytem z kamene, monolitickým betonovým nebo živičným</t>
  </si>
  <si>
    <t>232670546</t>
  </si>
  <si>
    <t>Přesun hmot pro komunikace s krytem z kameniva, monolitickým betonovým nebo živičným dopravní vzdálenost do 200 m jakékoliv délky objektu</t>
  </si>
  <si>
    <t>IO-02 - Areálová dešťová kanalizace včetně ORL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</si>
  <si>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IO-02: Areálová dešťová kanalizace včetně ORL 02.01 Technická zpráva 02.02 Situace IO-02 - viz. Koordinační situační výkres 02.03 Podélný profil kanalizace 02.04 Vzorový řez uložení kanalizačního potrubí 02.05 Kanalizační šachta 02.06 Odlučovač ropných látek 02.07 Odvodňovací žlab 02.08 Dvorní vtok</t>
  </si>
  <si>
    <t xml:space="preserve">    8 - Trubní vedení</t>
  </si>
  <si>
    <t>130001101</t>
  </si>
  <si>
    <t>Příplatek za ztížení vykopávky v blízkosti podzemního vedení</t>
  </si>
  <si>
    <t>-1464612748</t>
  </si>
  <si>
    <t>Příplatek k cenám hloubených vykopávek za ztížení vykopávky v blízkosti podzemního vedení nebo výbušnin pro jakoukoliv třídu horniny</t>
  </si>
  <si>
    <t>11,0*1,0*1,65</t>
  </si>
  <si>
    <t>132201202</t>
  </si>
  <si>
    <t>Hloubení rýh š do 2000 mm v hornině tř. 3 objemu do 1000 m3</t>
  </si>
  <si>
    <t>-180674009</t>
  </si>
  <si>
    <t>Hloubení zapažených i nezapažených rýh šířky přes 600 do 2 000 mm s urovnáním dna do předepsaného profilu a spádu v hornině tř. 3 přes 100 do 1 000 m3</t>
  </si>
  <si>
    <t>(0,65+1,60)*36/2*0,8 + 5*2,5*2,5+5*1*1,7</t>
  </si>
  <si>
    <t xml:space="preserve">14*0,8*1,0 + 40*1,0*1,6 </t>
  </si>
  <si>
    <t>22*0,8*0,8</t>
  </si>
  <si>
    <t xml:space="preserve">2,5*2,5*(2,75+1,8+2,0+2,2) </t>
  </si>
  <si>
    <t>3,0*3,0*3,60</t>
  </si>
  <si>
    <t>248,518*0,5 'Přepočtené koeficientem množství</t>
  </si>
  <si>
    <t>132201209</t>
  </si>
  <si>
    <t>Příplatek za lepivost k hloubení rýh š do 2000 mm v hornině tř. 3</t>
  </si>
  <si>
    <t>-1878398674</t>
  </si>
  <si>
    <t>Hloubení zapažených i nezapažených rýh šířky přes 600 do 2 000 mm s urovnáním dna do předepsaného profilu a spádu v hornině tř. 3 Příplatek k cenám za lepivost horniny tř. 3</t>
  </si>
  <si>
    <t>124,259*0,5 'Přepočtené koeficientem množství</t>
  </si>
  <si>
    <t>132212201</t>
  </si>
  <si>
    <t>Hloubení rýh š přes 600 do 2000 mm ručním nebo pneum nářadím v soudržných horninách tř. 3</t>
  </si>
  <si>
    <t>1849829348</t>
  </si>
  <si>
    <t>Hloubení zapažených i nezapažených rýh šířky přes 600 do 2 000 mm ručním nebo pneumatickým nářadím s urovnáním dna do předepsaného profilu a spádu v horninách tř. 3 soudržných</t>
  </si>
  <si>
    <t>18,15*0,5 'Přepočtené koeficientem množství</t>
  </si>
  <si>
    <t>132212209</t>
  </si>
  <si>
    <t>Příplatek za lepivost u hloubení rýh š do 2000 mm ručním nebo pneum nářadím v hornině tř. 3</t>
  </si>
  <si>
    <t>1250649513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</si>
  <si>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</si>
  <si>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1546931874</t>
  </si>
  <si>
    <t>248,518*0,4 'Přepočtené koeficientem množství</t>
  </si>
  <si>
    <t>132301209</t>
  </si>
  <si>
    <t>Příplatek za lepivost k hloubení rýh š do 2000 mm v hornině tř. 4</t>
  </si>
  <si>
    <t>1275566508</t>
  </si>
  <si>
    <t>Hloubení zapažených i nezapažených rýh šířky přes 600 do 2 000 mm s urovnáním dna do předepsaného profilu a spádu v hornině tř. 4 Příplatek k cenám za lepivost horniny tř. 4</t>
  </si>
  <si>
    <t>99,407*0,5 'Přepočtené koeficientem množství</t>
  </si>
  <si>
    <t>132312201</t>
  </si>
  <si>
    <t>Hloubení rýh š přes 600 do 2000 mm ručním nebo pneum nářadím v soudržných horninách tř. 4</t>
  </si>
  <si>
    <t>-226672606</t>
  </si>
  <si>
    <t>Hloubení zapažených i nezapažených rýh šířky přes 600 do 2 000 mm ručním nebo pneumatickým nářadím s urovnáním dna do předepsaného profilu a spádu v horninách tř. 4 soudržných</t>
  </si>
  <si>
    <t>132312209</t>
  </si>
  <si>
    <t>Příplatek za lepivost u hloubení rýh š do 2000 mm ručním nebo pneum nářadím v hornině tř. 4</t>
  </si>
  <si>
    <t>-1952837837</t>
  </si>
  <si>
    <t>Hloubení zapažených i nezapažených rýh šířky přes 600 do 2 000 mm ručním nebo pneumatickým nářadím s urovnáním dna do předepsaného profilu a spádu v horninách tř. 4 Příplatek k cenám za lepivost horniny tř. 4</t>
  </si>
  <si>
    <t>132401201</t>
  </si>
  <si>
    <t>Hloubení rýh š do 2000 mm v hornině tř. 5</t>
  </si>
  <si>
    <t>601326091</t>
  </si>
  <si>
    <t>Hloubení zapažených i nezapažených rýh šířky přes 600 do 2 000 mm s urovnáním dna do předepsaného profilu a spádu s použitím trhavin v hornině tř. 5 pro jakékoliv množství</t>
  </si>
  <si>
    <t>248,518*0,1 'Přepočtené koeficientem množství</t>
  </si>
  <si>
    <t>132412201</t>
  </si>
  <si>
    <t>Hloubení rýh š přes 600 do 2000 mm ručním nebo pneum nářadím v soudržných horninách tř. 5</t>
  </si>
  <si>
    <t>-1373726585</t>
  </si>
  <si>
    <t>Hloubení zapažených i nezapažených rýh šířky přes 600 do 2 000 mm ručním nebo pneumatickým nářadím s urovnáním dna do předepsaného profilu a spádu v horninách tř. 5 soudržných</t>
  </si>
  <si>
    <t>18,15*0,1 'Přepočtené koeficientem množství</t>
  </si>
  <si>
    <t>151101102</t>
  </si>
  <si>
    <t>Zřízení příložného pažení a rozepření stěn rýh hl do 4 m</t>
  </si>
  <si>
    <t>-1084285852</t>
  </si>
  <si>
    <t>Zřízení pažení a rozepření stěn rýh pro podzemní vedení pro všechny šířky rýhy příložné pro jakoukoliv mezerovitost, hloubky do 4 m</t>
  </si>
  <si>
    <t>6,0*2,70*4</t>
  </si>
  <si>
    <t>5,0*3,60*2</t>
  </si>
  <si>
    <t>151101112</t>
  </si>
  <si>
    <t>Odstranění příložného pažení a rozepření stěn rýh hl do 4 m</t>
  </si>
  <si>
    <t>761065496</t>
  </si>
  <si>
    <t>Odstranění pažení a rozepření stěn rýh pro podzemní vedení s uložením materiálu na vzdálenost do 3 m od kraje výkopu příložné, hloubky přes 2 do 4 m</t>
  </si>
  <si>
    <t>-114233931</t>
  </si>
  <si>
    <t>124,259+99,407</t>
  </si>
  <si>
    <t>161101151</t>
  </si>
  <si>
    <t>Svislé přemístění výkopku z horniny tř. 5 až 7 hl výkopu do 2,5 m</t>
  </si>
  <si>
    <t>-839646492</t>
  </si>
  <si>
    <t>Svislé přemístění výkopku bez naložení do dopravní nádoby avšak s vyprázdněním dopravní nádoby na hromadu nebo do dopravního prostředku z horniny tř. 5 až 7, při hloubce výkopu přes 1 do 2,5 m</t>
  </si>
  <si>
    <t>161101501</t>
  </si>
  <si>
    <t>Svislé přemístění výkopku nošením svisle do v 3 m v hornině tř. 1 až 4</t>
  </si>
  <si>
    <t>-598790500</t>
  </si>
  <si>
    <t>Svislé přemístění výkopku nošením bez naložení, avšak s vyprázdněním nádoby na hromady nebo do dopravního prostředku, na každých, třeba i započatých 3 m výšky z horniny tř. 1 až 4</t>
  </si>
  <si>
    <t>9,075+9,075</t>
  </si>
  <si>
    <t>161101551</t>
  </si>
  <si>
    <t>Svislé přemístění výkopku nošením svisle do v 3 m v hornině tř. 5 až 7</t>
  </si>
  <si>
    <t>2067933760</t>
  </si>
  <si>
    <t>Svislé přemístění výkopku nošením bez naložení, avšak s vyprázdněním nádoby na hromady nebo do dopravního prostředku, na každých, třeba i započatých 3 m výšky z horniny tř. 5 až 7</t>
  </si>
  <si>
    <t>162601102</t>
  </si>
  <si>
    <t>Vodorovné přemístění do 5000 m výkopku/sypaniny z horniny tř. 1 až 4</t>
  </si>
  <si>
    <t>1206689883</t>
  </si>
  <si>
    <t>Vodorovné přemístění výkopku nebo sypaniny po suchu na obvyklém dopravním prostředku, bez naložení výkopku, avšak se složením bez rozhrnutí z horniny tř. 1 až 4 na vzdálenost přes 4 000 do 5 000 m</t>
  </si>
  <si>
    <t>15,92+36,0 - 26,667</t>
  </si>
  <si>
    <t>(PI*0,62*0,62*(2,60+1,60+1,8+2,0))</t>
  </si>
  <si>
    <t>(PI*0,90*0,90*(3,30))</t>
  </si>
  <si>
    <t>21*0,2*0,3</t>
  </si>
  <si>
    <t>162601152</t>
  </si>
  <si>
    <t>Vodorovné přemístění do 5000 m výkopku/sypaniny z horniny tř. 5 až 7</t>
  </si>
  <si>
    <t>1922352671</t>
  </si>
  <si>
    <t>Vodorovné přemístění výkopku nebo sypaniny po suchu na obvyklém dopravním prostředku, bez naložení výkopku, avšak se složením bez rozhrnutí z horniny tř. 5 až 7 na vzdálenost přes 4 000 do 5 000 m</t>
  </si>
  <si>
    <t>24,852+1,815</t>
  </si>
  <si>
    <t>171201101</t>
  </si>
  <si>
    <t>Uložení sypaniny do násypů nezhutněných</t>
  </si>
  <si>
    <t>735873380</t>
  </si>
  <si>
    <t>Uložení sypaniny do násypů s rozprostřením sypaniny ve vrstvách a s hrubým urovnáním nezhutněných z jakýchkoliv hornin</t>
  </si>
  <si>
    <t>44,571+26,667</t>
  </si>
  <si>
    <t>-874724748</t>
  </si>
  <si>
    <t>Poplatek za uložení stavebního odpadu - zeminy a kameniva na skládce</t>
  </si>
  <si>
    <t>313201432</t>
  </si>
  <si>
    <t>71,238*2,1 'Přepočtené koeficientem množství</t>
  </si>
  <si>
    <t>174101101</t>
  </si>
  <si>
    <t>Zásyp jam, šachet rýh nebo kolem objektů sypaninou se zhutněním</t>
  </si>
  <si>
    <t>1813823580</t>
  </si>
  <si>
    <t>Zásyp sypaninou z jakékoliv horniny s uložením výkopku ve vrstvách se zhutněním jam, šachet, rýh nebo kolem objektů v těchto vykopávkách</t>
  </si>
  <si>
    <t>223,666+24,852+18,15+1,815 - 44,571-26,667</t>
  </si>
  <si>
    <t>175151101</t>
  </si>
  <si>
    <t>Obsypání potrubí strojně sypaninou bez prohození, uloženou do 3 m</t>
  </si>
  <si>
    <t>1040533019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</si>
  <si>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</si>
  <si>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50*0,8*0,4 + 50*1*0,4</t>
  </si>
  <si>
    <t>583373020</t>
  </si>
  <si>
    <t>štěrkopísek frakce 0/16</t>
  </si>
  <si>
    <t>-1446773750</t>
  </si>
  <si>
    <t>kamenivo přírodní těžené pro stavební účely  PTK  (drobné, hrubé, štěrkopísky) štěrkopísky ČSN 72  1511-2 frakce   0-16</t>
  </si>
  <si>
    <t>36*1,9 'Přepočtené koeficientem množství</t>
  </si>
  <si>
    <t>35832511R</t>
  </si>
  <si>
    <t xml:space="preserve">Bourání stávajícího odlučovače ropných látek </t>
  </si>
  <si>
    <t>-156859773</t>
  </si>
  <si>
    <t>359901211</t>
  </si>
  <si>
    <t>Monitoring stoky jakékoli výšky na nové kanalizaci</t>
  </si>
  <si>
    <t>-1666159500</t>
  </si>
  <si>
    <t>Monitoring stok (kamerový systém) jakékoli výšky nová kanalizace</t>
  </si>
  <si>
    <t>386120103</t>
  </si>
  <si>
    <t>Montáž odlučovače ropných látek železobetonového průtoku 6-10  l/s</t>
  </si>
  <si>
    <t>67657023</t>
  </si>
  <si>
    <t>Montáž odlučovačů ropných látek železobetonových, průtoku 6-10 l/s</t>
  </si>
  <si>
    <t>59431141R</t>
  </si>
  <si>
    <t>odlučovač ropných látek ŽB, K - NS 6-10,průtok 6-10 l/s,obj.kalové jímky 2000 l,tř.zatížení D400,nádoba: nastavitelný</t>
  </si>
  <si>
    <t>-93378078</t>
  </si>
  <si>
    <t>Odlučovače ropných látek - betonové a železobetonové Oleopator tř. zatížení D400 typ                   průtok - obj.kal.jímky - provedení nádoby K - NS 6-10      6-10 l/s     2000 l         nastavitalené</t>
  </si>
  <si>
    <t>451572111</t>
  </si>
  <si>
    <t>Lože pod potrubí otevřený výkop z kameniva drobného těženého</t>
  </si>
  <si>
    <t>-1150165983</t>
  </si>
  <si>
    <t>Lože pod potrubí, stoky a drobné objekty v otevřeném výkopu z kameniva drobného těženého 0 až 4 mm</t>
  </si>
  <si>
    <t>50*0,8*0,1 + 50*1*0,1</t>
  </si>
  <si>
    <t>22*0,8*0,2</t>
  </si>
  <si>
    <t>2,5*2,5*0,1*4</t>
  </si>
  <si>
    <t>3,0*3,0*0,1</t>
  </si>
  <si>
    <t>988971281</t>
  </si>
  <si>
    <t>15,92*1,9 'Přepočtené koeficientem množství</t>
  </si>
  <si>
    <t>452112111</t>
  </si>
  <si>
    <t>Osazení betonových prstenců nebo rámů v do 100 mm</t>
  </si>
  <si>
    <t>1122826615</t>
  </si>
  <si>
    <t>Osazení betonových dílců prstenců nebo rámů pod poklopy a mříže, výšky do 100 mm</t>
  </si>
  <si>
    <t>592241760</t>
  </si>
  <si>
    <t>prstenec šachtový vyrovnávací betonový 625x120x80mm</t>
  </si>
  <si>
    <t>-1747418291</t>
  </si>
  <si>
    <t>prefabrikáty pro vstupní šachty a drenážní šachtice (betonové a železobetonové) šachty pro odpadní kanály a potrubí uložená v zemi prstenec vyrovnávací TBW-Q 625/80/120     62,5 x 8 x 12</t>
  </si>
  <si>
    <t>59224187</t>
  </si>
  <si>
    <t>prstenec šachtový vyrovnávací betonový 625x120x100mm</t>
  </si>
  <si>
    <t>1662650417</t>
  </si>
  <si>
    <t>452311151</t>
  </si>
  <si>
    <t>Podkladní desky z betonu prostého tř. C 20/25 otevřený výkop</t>
  </si>
  <si>
    <t>1226148066</t>
  </si>
  <si>
    <t>Podkladní a zajišťovací konstrukce z betonu prostého v otevřeném výkopu desky pod potrubí, stoky a drobné objekty z betonu tř. C 20/25</t>
  </si>
  <si>
    <t>22*0,7*0,2 + 22*0,5*0,2</t>
  </si>
  <si>
    <t>452321151</t>
  </si>
  <si>
    <t>Podkladní desky ze ŽB tř. C 20/25 otevřený výkop</t>
  </si>
  <si>
    <t>-1879974862</t>
  </si>
  <si>
    <t>Podkladní a zajišťovací konstrukce z betonu železového v otevřeném výkopu desky pod potrubí, stoky a drobné objekty z betonu tř. C 20/25</t>
  </si>
  <si>
    <t>2,2*2,2*0,15</t>
  </si>
  <si>
    <t>452353101</t>
  </si>
  <si>
    <t>Bednění podkladních bloků otevřený výkop</t>
  </si>
  <si>
    <t>-1495449084</t>
  </si>
  <si>
    <t>Bednění podkladních a zajišťovacích konstrukcí v otevřeném výkopu bloků pro potrubí</t>
  </si>
  <si>
    <t>2,2*0,15*4</t>
  </si>
  <si>
    <t>(22+0,7)*2*0,2</t>
  </si>
  <si>
    <t>452368211</t>
  </si>
  <si>
    <t>Výztuž podkladních desek nebo bloků nebo pražců otevřený výkop ze svařovaných sítí Kari</t>
  </si>
  <si>
    <t>-194495133</t>
  </si>
  <si>
    <t>Výztuž podkladních desek, bloků nebo pražců v otevřeném výkopu ze svařovaných sítí typu Kari</t>
  </si>
  <si>
    <t>(2,2*2,2*2)*0,008</t>
  </si>
  <si>
    <t>632452211</t>
  </si>
  <si>
    <t>Vnitřní potěr cementový žlabu stok tl 25 mm hlazený ocelovým hladítkem s vypálením r do 500 mm</t>
  </si>
  <si>
    <t>-222220539</t>
  </si>
  <si>
    <t>Vnitřní potěr žlabu stok z vodotěsné cementové malty tloušťky 25 mm, hlazené hladítkem ocelovým s vypálením, pro poloměr žlabu do 500 mm</t>
  </si>
  <si>
    <t>(2*PI*0,25*0,25+2*PI*0,25*1)*2</t>
  </si>
  <si>
    <t>Trubní vedení</t>
  </si>
  <si>
    <t>871004VD</t>
  </si>
  <si>
    <t>Zkoušky hutnění podsypů, obsypů a násypů</t>
  </si>
  <si>
    <t>1590849401</t>
  </si>
  <si>
    <t>871265211</t>
  </si>
  <si>
    <t>Kanalizační potrubí z tvrdého PVC jednovrstvé tuhost třídy SN4 DN 110</t>
  </si>
  <si>
    <t>266249384</t>
  </si>
  <si>
    <t>Kanalizační potrubí z tvrdého PVC systém KG v otevřeném výkopu ve sklonu do 20 %, tuhost třídy SN 4 DN 100</t>
  </si>
  <si>
    <t>871315221</t>
  </si>
  <si>
    <t>Kanalizační potrubí z tvrdého PVC jednovrstvé tuhost třídy SN8 DN 160</t>
  </si>
  <si>
    <t>695739191</t>
  </si>
  <si>
    <t>Kanalizační potrubí z tvrdého PVC systém KG v otevřeném výkopu ve sklonu do 20 %, tuhost třídy SN 8 DN 150</t>
  </si>
  <si>
    <t>87701112R</t>
  </si>
  <si>
    <t>Napojení na stávající kanalizaci - do stávající kanalizační šachty, vč. vyspravení a utěsnění místa napojení</t>
  </si>
  <si>
    <t>-672413598</t>
  </si>
  <si>
    <t>Napojení na stávající kanalizaci - do stávající horské vpustě, vč. vyspravení a utěsnění místa napojení</t>
  </si>
  <si>
    <t>877315211</t>
  </si>
  <si>
    <t>Montáž tvarovek z tvrdého PVC-systém KG nebo z polypropylenu-systém KG 2000 jednoosé DN 160</t>
  </si>
  <si>
    <t>-1863096462</t>
  </si>
  <si>
    <t>Montáž tvarovek na kanalizačním potrubí z trub z plastu z tvrdého PVC systém KG nebo z polypropylenu systém KG 2000 v otevřeném výkopu jednoosých DN 150</t>
  </si>
  <si>
    <t>286113510</t>
  </si>
  <si>
    <t>koleno kanalizační PVC KG 110x45°</t>
  </si>
  <si>
    <t>1837069294</t>
  </si>
  <si>
    <t>Trubky z polyvinylchloridu kanalizace domovní a uliční KG - Systém (PVC) PipeLife kolena KGB KGB 100x45°</t>
  </si>
  <si>
    <t>286113530</t>
  </si>
  <si>
    <t>koleno kanalizační PVC KG 110x87°</t>
  </si>
  <si>
    <t>282095259</t>
  </si>
  <si>
    <t>Trubky z polyvinylchloridu kanalizace domovní a uliční KG - Systém (PVC) PipeLife kolena KGB KGB 100x87°</t>
  </si>
  <si>
    <t>286113610</t>
  </si>
  <si>
    <t>koleno kanalizační PVC KG 160x45°</t>
  </si>
  <si>
    <t>-1325393908</t>
  </si>
  <si>
    <t>trubky z polyvinylchloridu kanalizace domovní a uliční KG - Systém (PVC) PipeLife kolena KGB KGB 150x45°</t>
  </si>
  <si>
    <t>286113630</t>
  </si>
  <si>
    <t>koleno kanalizační PVC 1KG 50x87°</t>
  </si>
  <si>
    <t>918556827</t>
  </si>
  <si>
    <t>Trubky z polyvinylchloridu kanalizace domovní a uliční KG - Systém (PVC) PipeLife kolena KGB KGB 150x87°</t>
  </si>
  <si>
    <t>286115040</t>
  </si>
  <si>
    <t>redukce kanalizační PVC 160/110</t>
  </si>
  <si>
    <t>40175884</t>
  </si>
  <si>
    <t>Trubky z polyvinylchloridu kanalizace domovní a uliční KG - Systém (PVC) redukce nesouosá KGR KGR 160/110</t>
  </si>
  <si>
    <t>286115060</t>
  </si>
  <si>
    <t>redukce kanalizační PVC 160/125</t>
  </si>
  <si>
    <t>-1210388862</t>
  </si>
  <si>
    <t>Trubky z polyvinylchloridu kanalizace domovní a uliční KG - Systém (PVC) redukce nesouosá KGR KGR 160/125</t>
  </si>
  <si>
    <t>286117420</t>
  </si>
  <si>
    <t>spojka dvouhrdlá kanalizace plastové PVC KG DN 160</t>
  </si>
  <si>
    <t>1725156144</t>
  </si>
  <si>
    <t>Trubky z polyvinylchloridu kanalizace domovní a uliční KG - Systém (PVC) spojka dvouhrdlá KGMM KGMM-DN 160</t>
  </si>
  <si>
    <t>286115680</t>
  </si>
  <si>
    <t>objímka převlečná kanalizace plastové KG DN 150</t>
  </si>
  <si>
    <t>-1590824529</t>
  </si>
  <si>
    <t>trubky z polyvinylchloridu kanalizace domovní a uliční KG - Systém (PVC) převlečná objímka (přesuvná spojka) KGU KGU DN 150</t>
  </si>
  <si>
    <t>877315221</t>
  </si>
  <si>
    <t>Montáž tvarovek z tvrdého PVC-systém KG nebo z polypropylenu-systém KG 2000 dvouosé DN 160</t>
  </si>
  <si>
    <t>-2012581470</t>
  </si>
  <si>
    <t>Montáž tvarovek na kanalizačním potrubí z trub z plastu z tvrdého PVC systém KG nebo z polypropylenu systém KG 2000 v otevřeném výkopu dvouosých DN 150</t>
  </si>
  <si>
    <t>286113900</t>
  </si>
  <si>
    <t>odbočka kanalizační plastová s hrdlem KG 150/110/45°</t>
  </si>
  <si>
    <t>-1659022741</t>
  </si>
  <si>
    <t>Trubky z polyvinylchloridu kanalizace domovní a uliční KG - Systém (PVC) PipeLife odbočky KGEA 45° KGEA-150/100/45°</t>
  </si>
  <si>
    <t>894201161</t>
  </si>
  <si>
    <t>Dno šachet tl nad 200 mm z prostého betonu se zvýšenými nároky na prostředí tř. C 30/37</t>
  </si>
  <si>
    <t>-1663635938</t>
  </si>
  <si>
    <t>Ostatní konstrukce na trubním vedení z prostého betonu dno šachet tloušťky přes 200 mm z betonu vodostavebného V 8 tř. B 30</t>
  </si>
  <si>
    <t>(PI*0,65*0,65*0,60)*2</t>
  </si>
  <si>
    <t>((PI*0,65*0,65*0,4) - (PI*0,5*0,5*0,4))*2</t>
  </si>
  <si>
    <t>894411111</t>
  </si>
  <si>
    <t>Zřízení šachet kanalizačních z betonových dílců na potrubí DN do 200 dno beton tř. C 25/30</t>
  </si>
  <si>
    <t>646773807</t>
  </si>
  <si>
    <t>Zřízení šachet kanalizačních z betonových dílců výšky vstupu do 1,50 m s obložením dna betonem tř. C 25/30, na potrubí DN do 200</t>
  </si>
  <si>
    <t>894411141</t>
  </si>
  <si>
    <t>Zřízení šachet kanalizačních z betonových dílců na potrubí DN 500 dno beton tř. C 25/30</t>
  </si>
  <si>
    <t>2109581316</t>
  </si>
  <si>
    <t>Zřízení šachet kanalizačních z betonových dílců výšky vstupu do 1,50 m s obložením dna betonem tř. C 25/30, na potrubí DN 500</t>
  </si>
  <si>
    <t>592241VD1</t>
  </si>
  <si>
    <t>přechodová deska TZK - Q 625 / 200 / 120 / T</t>
  </si>
  <si>
    <t>-632644896</t>
  </si>
  <si>
    <t>592241680</t>
  </si>
  <si>
    <t>skruž betonová přechodová 62,5/100x60x12 cm, stupadla poplastovaná kapsová</t>
  </si>
  <si>
    <t>2073702139</t>
  </si>
  <si>
    <t>prefabrikáty pro vstupní šachty a drenážní šachtice (betonové a železobetonové) šachty pro odpadní kanály a potrubí uložená v zemi skruž přechodová 625/600/120 SPK  62,5/100 x 60 x 12</t>
  </si>
  <si>
    <t>592241600</t>
  </si>
  <si>
    <t>skruž kanalizační s ocelovými stupadly 100 x 25 x 12 cm</t>
  </si>
  <si>
    <t>-1346559097</t>
  </si>
  <si>
    <t>skruž betonová s ocelová se stupadly +PE povlakem TBS-Q 1000/250/120 SP 100x25x12 cm</t>
  </si>
  <si>
    <t>592241610</t>
  </si>
  <si>
    <t>skruž kanalizační s ocelovými stupadly 100 x 50 x 12 cm</t>
  </si>
  <si>
    <t>955744530</t>
  </si>
  <si>
    <t>prefabrikáty pro vstupní šachty a drenážní šachtice (betonové a železobetonové) šachty pro odpadní kanály a potrubí uložená v zemi skruže s ocelovými stupadly s PE povlakem TBS-Q 1000/500/120 SP  100 x 50 x 12</t>
  </si>
  <si>
    <t>592241830</t>
  </si>
  <si>
    <t>dno betonové šachtové kulaté 100/75 D130x15 cm</t>
  </si>
  <si>
    <t>2118771056</t>
  </si>
  <si>
    <t>dno betonové šachtové kulaté TZZ-Q 100/75 D130x15 cm</t>
  </si>
  <si>
    <t>592243480</t>
  </si>
  <si>
    <t>těsnění elastomerové pro spojení šachetních dílů DN 1000</t>
  </si>
  <si>
    <t>1354517453</t>
  </si>
  <si>
    <t>těsnění elastometrové pro spojení šachetních dílů EMT DN 1000</t>
  </si>
  <si>
    <t>894502401</t>
  </si>
  <si>
    <t>Bednění stěn šachet kruhových oboustranné</t>
  </si>
  <si>
    <t>697203254</t>
  </si>
  <si>
    <t>Bednění konstrukcí na trubním vedení stěn šachet kruhových oboustranné</t>
  </si>
  <si>
    <t>(2*PI*0,65*1,05) + (2*PI*0,5*0,4)*2</t>
  </si>
  <si>
    <t>895941211</t>
  </si>
  <si>
    <t>Zřízení vpusti kanalizační uliční z betonových dílců typ UV-50 nízký</t>
  </si>
  <si>
    <t>-492977486</t>
  </si>
  <si>
    <t>8959750R1</t>
  </si>
  <si>
    <t>Aco dvorní vpusť z polymerbetonu 30x30 cm, litinový rám a rošt PU+koš, B125</t>
  </si>
  <si>
    <t>1880643507</t>
  </si>
  <si>
    <t>899104111</t>
  </si>
  <si>
    <t>Osazení poklopů litinových nebo ocelových včetně rámů pro třídu zatížení D400, E600</t>
  </si>
  <si>
    <t>-1691915745</t>
  </si>
  <si>
    <t>Osazení poklopů litinových a ocelových včetně rámů hmotnosti jednotlivě přes 150 kg</t>
  </si>
  <si>
    <t>55241015</t>
  </si>
  <si>
    <t>poklop šachtový litinový třída D 400, kruhový rám 785, vstup 600 mm, s ventilací</t>
  </si>
  <si>
    <t>934689802</t>
  </si>
  <si>
    <t>89990111R</t>
  </si>
  <si>
    <t>Obetonování a utěsnění potrubí dešťové kanalizace  ve stávající kanalizační šachtě RŠ</t>
  </si>
  <si>
    <t>-2042725532</t>
  </si>
  <si>
    <t>Zabetonování a utěsnění potrubí nátoku stávající přípojky kanalizace  ve stávající kanalizační šachtě KŠS</t>
  </si>
  <si>
    <t>89990112R</t>
  </si>
  <si>
    <t>Provedení žlabu v dodatečně zřízené kanalizační šachtě na stávající kanalizaci z betonových trub DN500</t>
  </si>
  <si>
    <t>2090201873</t>
  </si>
  <si>
    <t>721242116</t>
  </si>
  <si>
    <t>Lapač střešních splavenin z PP s kulovým kloubem na odtoku DN 125</t>
  </si>
  <si>
    <t>-755579610</t>
  </si>
  <si>
    <t>Lapače střešních splavenin z polypropylenu (PP) DN 125 (HL 600/2)</t>
  </si>
  <si>
    <t>935113111</t>
  </si>
  <si>
    <t>Osazení odvodňovacího polymerbetonového žlabu s krycím roštem šířky do 200 mm</t>
  </si>
  <si>
    <t>-1120880865</t>
  </si>
  <si>
    <t>Osazení odvodňovacího žlabu s krycím roštem polymerbetonového šířky do 200 mm</t>
  </si>
  <si>
    <t>59227099R</t>
  </si>
  <si>
    <t>Liniový odvodňovací systém z polymer. betonu monoblokové konstrukce š. 150 mm dl. 20,64 m</t>
  </si>
  <si>
    <t>-835772808</t>
  </si>
  <si>
    <t xml:space="preserve">Liniový odvodňovací systém z polymer. betonu monoblokové konstrukce š. 150 mm dl. 20,64 m vč. 2 ks vpusti, tř. D400, 2 ks revizních dílů a čelních stěn  </t>
  </si>
  <si>
    <t>998276101</t>
  </si>
  <si>
    <t>Přesun hmot pro trubní vedení z trub z plastických hmot otevřený výkop</t>
  </si>
  <si>
    <t>1374464336</t>
  </si>
  <si>
    <t>Přesun hmot pro trubní vedení hloubené z trub z plastických hmot nebo sklolaminátových pro vodovody nebo kanalizace v otevřeném výkopu dopravní vzdálenost do 15 m</t>
  </si>
  <si>
    <t>IO-03 - Areálový rozvod NN</t>
  </si>
  <si>
    <t>IO-03 - Areálové rozvody NN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</si>
  <si>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IO-03: Areálový rozvod NN 03.01 Technická zpráva 03.02 Situace IO-03 - viz. Koordinační situační výkres 03.03 Vzorový řez uložení kabelu NN</t>
  </si>
  <si>
    <t xml:space="preserve">    46-M - Zemní práce při extr.mont.pracích</t>
  </si>
  <si>
    <t>Celková prohlídka elektrického rozvodu a zařízení</t>
  </si>
  <si>
    <t>2056664280</t>
  </si>
  <si>
    <t>388650776</t>
  </si>
  <si>
    <t>-531741515</t>
  </si>
  <si>
    <t>skříň rozpojovací plastová RIS3 do zdi včetně vybavení
- pojistkové spodky
- nožové pojistky</t>
  </si>
  <si>
    <t>743131118</t>
  </si>
  <si>
    <t>Montáž trubka ochranná do krabic plastová tuhá D do 110 mm uložená pevně</t>
  </si>
  <si>
    <t>-2030045569</t>
  </si>
  <si>
    <t>Montáž trubek ochranných s nasunutím nebo našroubováním do krabic plastových tuhých, uložených pevně, vnitřního D do 110 mm</t>
  </si>
  <si>
    <t>345713540</t>
  </si>
  <si>
    <t>trubka elektroinstalační ohebná Kopoflex, HDPE+LDPE KF 09090</t>
  </si>
  <si>
    <t>-1030315704</t>
  </si>
  <si>
    <t>Materiál úložný elektroinstalační trubky elektroinstalační ohebné, KOPOFLEX, dvouplášťové HDPE+LDPE svitek 50 m se zatahovacím drátem a spojkou ČSN EN 50086-2-4 KF 09090   90 mm</t>
  </si>
  <si>
    <t>74313111R</t>
  </si>
  <si>
    <t>Ukončení chráničky - zapěnění /D+M/</t>
  </si>
  <si>
    <t>613157080</t>
  </si>
  <si>
    <t>23170001</t>
  </si>
  <si>
    <t>pěna montážní PUR nízkoexpanzní</t>
  </si>
  <si>
    <t>litr</t>
  </si>
  <si>
    <t>-932276016</t>
  </si>
  <si>
    <t>743612121</t>
  </si>
  <si>
    <t>Montáž vodič uzemňovací drát nebo lano D do 10 mm v městské zástavbě</t>
  </si>
  <si>
    <t>-644315752</t>
  </si>
  <si>
    <t>847352345</t>
  </si>
  <si>
    <t>40*0,62</t>
  </si>
  <si>
    <t>549577082</t>
  </si>
  <si>
    <t>354418950</t>
  </si>
  <si>
    <t>svorka připojovací SP1 k připojení kovových částí</t>
  </si>
  <si>
    <t>1370872306</t>
  </si>
  <si>
    <t>součásti pro hromosvody a uzemňování svorky FeZn připojovací, ČSN  35 7633 SP 1   k připojení kovových částí</t>
  </si>
  <si>
    <t>-229762176</t>
  </si>
  <si>
    <t>98355666</t>
  </si>
  <si>
    <t>1868030365</t>
  </si>
  <si>
    <t>-59245290</t>
  </si>
  <si>
    <t>936104878</t>
  </si>
  <si>
    <t>-489882766</t>
  </si>
  <si>
    <t>1157149910</t>
  </si>
  <si>
    <t>Zednické přípomoce</t>
  </si>
  <si>
    <t>5723137</t>
  </si>
  <si>
    <t>1606039784</t>
  </si>
  <si>
    <t>46-M</t>
  </si>
  <si>
    <t>Zemní práce při extr.mont.pracích</t>
  </si>
  <si>
    <t>460030193</t>
  </si>
  <si>
    <t>Řezání podkladu nebo krytu živičného tloušťky do 15 cm</t>
  </si>
  <si>
    <t>-4674431</t>
  </si>
  <si>
    <t>460030173</t>
  </si>
  <si>
    <t>Odstranění podkladu nebo krytu komunikace ze živice tloušťky do 15 cm</t>
  </si>
  <si>
    <t>352974808</t>
  </si>
  <si>
    <t>40*0,4</t>
  </si>
  <si>
    <t>460150063</t>
  </si>
  <si>
    <t>Hloubení kabelových zapažených i nezapažených rýh ručně š 40 cm, hl 80 cm, v hornině tř 3</t>
  </si>
  <si>
    <t>-824004002</t>
  </si>
  <si>
    <t>Hloubení zapažených i nezapažených kabelových rýh ručně včetně urovnání dna s přemístěním výkopku do vzdálenosti 3 m od okraje jámy nebo naložením na dopravní prostředek šířky 40 cm, hloubky 80 cm, v hornině třídy 3</t>
  </si>
  <si>
    <t>40/2</t>
  </si>
  <si>
    <t>460150064</t>
  </si>
  <si>
    <t>Hloubení kabelových zapažených i nezapažených rýh ručně š 40 cm, hl 80 cm, v hornině tř 4</t>
  </si>
  <si>
    <t>-958687284</t>
  </si>
  <si>
    <t>Hloubení zapažených i nezapažených kabelových rýh ručně včetně urovnání dna s přemístěním výkopku do vzdálenosti 3 m od okraje jámy nebo naložením na dopravní prostředek šířky 40 cm, hloubky 80 cm, v hornině třídy 4</t>
  </si>
  <si>
    <t>460421101</t>
  </si>
  <si>
    <t>Lože kabelů z písku nebo štěrkopísku tl 10 cm nad kabel, bez zakrytí, šířky lože do 65 cm</t>
  </si>
  <si>
    <t>-77741080</t>
  </si>
  <si>
    <t>Kabelové lože včetně podsypu, zhutnění a urovnání povrchu z písku nebo štěrkopísku tloušťky 10 cm nad kabel bez zakrytí, šířky do 65 cm</t>
  </si>
  <si>
    <t>40*2</t>
  </si>
  <si>
    <t>460490014</t>
  </si>
  <si>
    <t>Krytí kabelů výstražnou fólií šířky 40 cm</t>
  </si>
  <si>
    <t>-1617256002</t>
  </si>
  <si>
    <t>283234210</t>
  </si>
  <si>
    <t>fólie varovná PE POLYNET šíře 33 cm s potiskem</t>
  </si>
  <si>
    <t>1235852534</t>
  </si>
  <si>
    <t>460560163</t>
  </si>
  <si>
    <t>Zásyp rýh ručně šířky 35 cm, hloubky 80 cm, z horniny třídy 3</t>
  </si>
  <si>
    <t>-1754054265</t>
  </si>
  <si>
    <t>460600023</t>
  </si>
  <si>
    <t>Vodorovné přemístění horniny jakékoliv třídy do 1000 m</t>
  </si>
  <si>
    <t>-414850108</t>
  </si>
  <si>
    <t>Přemístění (odvoz) horniny, suti a vybouraných hmot vodorovné přemístění horniny včetně složení, bez naložení a rozprostření jakékoliv třídy, na vzdálenost přes 500 do 1000 m</t>
  </si>
  <si>
    <t>40*0,2*0,35</t>
  </si>
  <si>
    <t>460600031</t>
  </si>
  <si>
    <t>Příplatek k vodorovnému přemístění horniny za každých dalších 1000 m</t>
  </si>
  <si>
    <t>387242032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</si>
  <si>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</si>
  <si>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2,8*9 'Přepočtené koeficientem množství</t>
  </si>
  <si>
    <t>-350110064</t>
  </si>
  <si>
    <t>(40*0,55*0,16)</t>
  </si>
  <si>
    <t>1132918270</t>
  </si>
  <si>
    <t>3,52*2,1</t>
  </si>
  <si>
    <t>460620014</t>
  </si>
  <si>
    <t>Provizorní úprava terénu se zhutněním, v hornině tř 4</t>
  </si>
  <si>
    <t>-827008448</t>
  </si>
  <si>
    <t>40*0,35</t>
  </si>
  <si>
    <t>460650042</t>
  </si>
  <si>
    <t>Zřízení podkladní vrstvy vozovky a chodníku ze štěrkopísku se zhutněním tloušťky do 10 cm</t>
  </si>
  <si>
    <t>-234712539</t>
  </si>
  <si>
    <t>40*0,5</t>
  </si>
  <si>
    <t>460650131</t>
  </si>
  <si>
    <t>Zřízení krytu vozovky a chodníku z litého asfaltu tloušťky do 2 cm</t>
  </si>
  <si>
    <t>1672388019</t>
  </si>
  <si>
    <t>IO-04 - Areálový NTL rozvod plynu</t>
  </si>
  <si>
    <t xml:space="preserve">IO-04 - Areálový NTL rozvod plynu 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</si>
  <si>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IO-04: Areálový NTL rozvod plynu 04.01 Technická zpráva 04.02 Situace IO-04 - viz. Koordinační situační výkres 04.03 Podélný profil areálového NTL plynovodu 04.04 Vzorový řez uložení NTL plynovodního potrubí</t>
  </si>
  <si>
    <t xml:space="preserve">      12 - Zemní práce - odkopávky a prokopávky</t>
  </si>
  <si>
    <t xml:space="preserve">    23-M - Montáže potrubí</t>
  </si>
  <si>
    <t xml:space="preserve">    58-M - Revize vyhrazených technických zařízení</t>
  </si>
  <si>
    <t>619455691</t>
  </si>
  <si>
    <t>45*0,8*1,2</t>
  </si>
  <si>
    <t>43,2*0,5 'Přepočtené koeficientem množství</t>
  </si>
  <si>
    <t>-261574952</t>
  </si>
  <si>
    <t>21,6*0,5 'Přepočtené koeficientem množství</t>
  </si>
  <si>
    <t>132202202</t>
  </si>
  <si>
    <t>Hloubení rýh š přes 600 do 2000 mm ručním nebo pneum nářadím v nesoudržných horninách tř. 3</t>
  </si>
  <si>
    <t>-73377768</t>
  </si>
  <si>
    <t>Hloubení zapažených i nezapažených rýh šířky přes 600 do 2 000 mm ručním nebo pneumatickým nářadím s urovnáním dna do předepsaného profilu a spádu v horninách tř. 3 nesoudržných</t>
  </si>
  <si>
    <t>2,0*1,5*1,5 + 8*0,8*1,2</t>
  </si>
  <si>
    <t>12,18*0,5 'Přepočtené koeficientem množství</t>
  </si>
  <si>
    <t>132202209</t>
  </si>
  <si>
    <t>-2107116835</t>
  </si>
  <si>
    <t>6,09*0,5 'Přepočtené koeficientem množství</t>
  </si>
  <si>
    <t>875238413</t>
  </si>
  <si>
    <t>-647264468</t>
  </si>
  <si>
    <t>132302202</t>
  </si>
  <si>
    <t>Hloubení rýh š přes 600 do 2000 mm ručním nebo pneum nářadím v nesoudržných horninách tř. 4</t>
  </si>
  <si>
    <t>-1650473770</t>
  </si>
  <si>
    <t>Hloubení zapažených i nezapažených rýh šířky přes 600 do 2 000 mm ručním nebo pneumatickým nářadím s urovnáním dna do předepsaného profilu a spádu v horninách tř. 4 nesoudržných</t>
  </si>
  <si>
    <t>132302209</t>
  </si>
  <si>
    <t>-614618219</t>
  </si>
  <si>
    <t>581098442</t>
  </si>
  <si>
    <t>21,6+21,6</t>
  </si>
  <si>
    <t>-704427935</t>
  </si>
  <si>
    <t>6,09+6,09</t>
  </si>
  <si>
    <t>588899479</t>
  </si>
  <si>
    <t>11,52+1,92</t>
  </si>
  <si>
    <t>1579743624</t>
  </si>
  <si>
    <t>-1906104790</t>
  </si>
  <si>
    <t>-1127949665</t>
  </si>
  <si>
    <t>Uložení sypaniny poplatek za uložení sypaniny na skládce ( skládkovné )</t>
  </si>
  <si>
    <t>13,44*1,9 'Přepočtené koeficientem množství</t>
  </si>
  <si>
    <t>-960842405</t>
  </si>
  <si>
    <t>33,6+5,0-13,44</t>
  </si>
  <si>
    <t>Obsypání objektu nad přilehlým původním terénem sypaninou bez prohození sítem, uloženou do 3 m</t>
  </si>
  <si>
    <t>157687475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</si>
  <si>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</si>
  <si>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32*0,6*0,6</t>
  </si>
  <si>
    <t>583373030</t>
  </si>
  <si>
    <t>štěrkopísek frakce 0-8</t>
  </si>
  <si>
    <t>-679764368</t>
  </si>
  <si>
    <t>kamenivo přírodní těžené pro stavební účely  PTK  (drobné, hrubé, štěrkopísky) štěrkopísky ČSN 72  1511-2 frakce   0-8</t>
  </si>
  <si>
    <t>11,52*1,9 'Přepočtené koeficientem množství</t>
  </si>
  <si>
    <t>Zemní práce - odkopávky a prokopávky</t>
  </si>
  <si>
    <t>120001101</t>
  </si>
  <si>
    <t>-569345240</t>
  </si>
  <si>
    <t>Příplatek k cenám vykopávek za ztížení vykopávky v blízkosti podzemního vedení nebo výbušnin v horninách jakékoliv třídy</t>
  </si>
  <si>
    <t>816482379</t>
  </si>
  <si>
    <t xml:space="preserve">45*0,8*0,1 </t>
  </si>
  <si>
    <t>-414422078</t>
  </si>
  <si>
    <t>3,6*1,9 'Přepočtené koeficientem množství</t>
  </si>
  <si>
    <t>871003VD</t>
  </si>
  <si>
    <t>Zkoušky funkčnosti identifikačního vodiče</t>
  </si>
  <si>
    <t>800559819</t>
  </si>
  <si>
    <t>-321717143</t>
  </si>
  <si>
    <t>899722113</t>
  </si>
  <si>
    <t>Krytí potrubí z plastů výstražnou fólií z PVC 34cm</t>
  </si>
  <si>
    <t>951085394</t>
  </si>
  <si>
    <t>Krytí potrubí z plastů výstražnou fólií z PVC šířky 34cm</t>
  </si>
  <si>
    <t>998272201</t>
  </si>
  <si>
    <t>Přesun hmot pro trubní vedení z ocelových trub svařovaných otevřený výkop</t>
  </si>
  <si>
    <t>-1157179479</t>
  </si>
  <si>
    <t>Přesun hmot pro trubní vedení z ocelových trub svařovaných pro vodovody, plynovody, teplovody, shybky, produktovody v otevřeném výkopu dopravní vzdálenost do 15 m</t>
  </si>
  <si>
    <t>0,004+0,002+0,88</t>
  </si>
  <si>
    <t>723231167</t>
  </si>
  <si>
    <t>Kohout kulový přímý G 2 PN 42 do 185°C plnoprůtokový s koulí DADO vnitřní závit těžká řada</t>
  </si>
  <si>
    <t>1113926181</t>
  </si>
  <si>
    <t>Armatury se dvěma závity kohouty kulové PN 42 do 185 st.C plnoprůtokové s koulí „DADO“ vnitřní závit těžká řada (R 950 Giacomini) G 2</t>
  </si>
  <si>
    <t>23-M</t>
  </si>
  <si>
    <t>Montáže potrubí</t>
  </si>
  <si>
    <t>230200006</t>
  </si>
  <si>
    <t>Montáž plynovodních přípojek svářením DN 50 (2")</t>
  </si>
  <si>
    <t>1205502909</t>
  </si>
  <si>
    <t>Montáž plynovodních přípojek svářením DN 2" (50)</t>
  </si>
  <si>
    <t>14012116R</t>
  </si>
  <si>
    <t>Trubka bralen 2" izolovaná</t>
  </si>
  <si>
    <t>1121409167</t>
  </si>
  <si>
    <t>230200412</t>
  </si>
  <si>
    <t>Vysazení odbočky na ocelovém potrubí metodou navrtání přetlak do 1,6 MPa DN do 50 mm</t>
  </si>
  <si>
    <t>-244325722</t>
  </si>
  <si>
    <t>Vysazení odbočky na ocelovém potrubí metodou navrtání provozní přetlak do 1,6 MPa DN vysazené odbočky do 50 mm</t>
  </si>
  <si>
    <t>230201022</t>
  </si>
  <si>
    <t>Montáž plynovodů D 133 mm, tl stěny 5,6 mm</t>
  </si>
  <si>
    <t>-1632945903</t>
  </si>
  <si>
    <t>Montáž potrubí z oceli D přes 114,3 do 133 tl. stěny 5,6 mm</t>
  </si>
  <si>
    <t>14012118R</t>
  </si>
  <si>
    <t>Trubka bralen 4" izolovaná</t>
  </si>
  <si>
    <t>1200368802</t>
  </si>
  <si>
    <t>230210012</t>
  </si>
  <si>
    <t>Oprava opláštění ruční natavením zesíleným</t>
  </si>
  <si>
    <t>1499477428</t>
  </si>
  <si>
    <t>Montáž opláštění ruční natavením zesíleným</t>
  </si>
  <si>
    <t>230230001</t>
  </si>
  <si>
    <t>Předběžná tlaková zkouška vodou DN 50</t>
  </si>
  <si>
    <t>-902260528</t>
  </si>
  <si>
    <t>Tlakové zkoušky předběžné vodou DN 50</t>
  </si>
  <si>
    <t>230230016</t>
  </si>
  <si>
    <t>Hlavní tlaková zkouška vzduchem 0,6 MPa DN 50</t>
  </si>
  <si>
    <t>673723461</t>
  </si>
  <si>
    <t>Tlakové zkoušky hlavní vzduchem 0,6 MPa DN 50</t>
  </si>
  <si>
    <t>28653011R</t>
  </si>
  <si>
    <t>Nika ve fasádě objektu pro uzávěr plynu objektu 300x300x200 mm s dvířky 300x300 mm</t>
  </si>
  <si>
    <t>-661369909</t>
  </si>
  <si>
    <t>Nika ve fasádě objektu pro uzávěr plynu objektu 300x300x200 mm s ocel. poplastovanými dvířky 300x300 mm s větracími otvory a zámkem na 4-hranný klíč</t>
  </si>
  <si>
    <t>58-M</t>
  </si>
  <si>
    <t>Revize vyhrazených technických zařízení</t>
  </si>
  <si>
    <t>580506204</t>
  </si>
  <si>
    <t>Kontrola podzemního středotlakého plynovodu dl do 50 m</t>
  </si>
  <si>
    <t>1769318892</t>
  </si>
  <si>
    <t>Středotlaké plynovody kontrola plynovodu podzemního, délky do 50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</si>
</sst>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A7DC68"/>
        <bgColor indexed="64"/>
      </patternFill>
    </fill>
    <fill>
      <patternFill patternType="solid">
        <fgColor rgb="FFFF9086"/>
        <bgColor indexed="64"/>
      </patternFill>
    </fill>
    <fill>
      <patternFill patternType="solid">
        <fgColor rgb="FFFFD27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3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0" xfId="0" applyNumberFormat="1" applyFont="1" applyBorder="1" applyAlignment="1">
      <alignment/>
    </xf>
    <xf numFmtId="166" fontId="35" fillId="0" borderId="11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5" borderId="22" xfId="0" applyFont="1" applyFill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4" fillId="6" borderId="22" xfId="0" applyFont="1" applyFill="1" applyBorder="1" applyAlignment="1" applyProtection="1">
      <alignment horizontal="center" vertical="center"/>
      <protection locked="0"/>
    </xf>
    <xf numFmtId="0" fontId="24" fillId="7" borderId="22" xfId="0" applyFont="1" applyFill="1" applyBorder="1" applyAlignment="1" applyProtection="1">
      <alignment horizontal="center" vertical="center"/>
      <protection locked="0"/>
    </xf>
    <xf numFmtId="0" fontId="39" fillId="6" borderId="22" xfId="0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167" fontId="24" fillId="8" borderId="22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4" fillId="4" borderId="21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5" fillId="9" borderId="0" xfId="0" applyFont="1" applyFill="1" applyAlignment="1">
      <alignment horizontal="center" vertical="center"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1"/>
  <sheetViews>
    <sheetView showGridLines="0" workbookViewId="0" topLeftCell="A88">
      <selection activeCell="A103" sqref="A10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57" t="s">
        <v>5</v>
      </c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8" t="s">
        <v>14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R5" s="21"/>
      <c r="BE5" s="275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69" t="s">
        <v>17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R6" s="21"/>
      <c r="BE6" s="276"/>
      <c r="BS6" s="18" t="s">
        <v>18</v>
      </c>
    </row>
    <row r="7" spans="2:71" s="1" customFormat="1" ht="12" customHeight="1">
      <c r="B7" s="21"/>
      <c r="D7" s="28" t="s">
        <v>19</v>
      </c>
      <c r="K7" s="26" t="s">
        <v>1</v>
      </c>
      <c r="AK7" s="28" t="s">
        <v>20</v>
      </c>
      <c r="AN7" s="26" t="s">
        <v>1</v>
      </c>
      <c r="AR7" s="21"/>
      <c r="BE7" s="276"/>
      <c r="BS7" s="18" t="s">
        <v>21</v>
      </c>
    </row>
    <row r="8" spans="2:71" s="1" customFormat="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276"/>
      <c r="BS8" s="18" t="s">
        <v>26</v>
      </c>
    </row>
    <row r="9" spans="2:71" s="1" customFormat="1" ht="14.45" customHeight="1">
      <c r="B9" s="21"/>
      <c r="AR9" s="21"/>
      <c r="BE9" s="276"/>
      <c r="BS9" s="18" t="s">
        <v>27</v>
      </c>
    </row>
    <row r="10" spans="2:71" s="1" customFormat="1" ht="12" customHeight="1">
      <c r="B10" s="21"/>
      <c r="D10" s="28" t="s">
        <v>28</v>
      </c>
      <c r="AK10" s="28" t="s">
        <v>29</v>
      </c>
      <c r="AN10" s="26" t="s">
        <v>30</v>
      </c>
      <c r="AR10" s="21"/>
      <c r="BE10" s="276"/>
      <c r="BS10" s="18" t="s">
        <v>18</v>
      </c>
    </row>
    <row r="11" spans="2:71" s="1" customFormat="1" ht="18.4" customHeight="1">
      <c r="B11" s="21"/>
      <c r="E11" s="26" t="s">
        <v>31</v>
      </c>
      <c r="AK11" s="28" t="s">
        <v>32</v>
      </c>
      <c r="AN11" s="26" t="s">
        <v>1</v>
      </c>
      <c r="AR11" s="21"/>
      <c r="BE11" s="276"/>
      <c r="BS11" s="18" t="s">
        <v>18</v>
      </c>
    </row>
    <row r="12" spans="2:71" s="1" customFormat="1" ht="6.95" customHeight="1">
      <c r="B12" s="21"/>
      <c r="AR12" s="21"/>
      <c r="BE12" s="276"/>
      <c r="BS12" s="18" t="s">
        <v>18</v>
      </c>
    </row>
    <row r="13" spans="2:71" s="1" customFormat="1" ht="12" customHeight="1">
      <c r="B13" s="21"/>
      <c r="D13" s="28" t="s">
        <v>33</v>
      </c>
      <c r="AK13" s="28" t="s">
        <v>29</v>
      </c>
      <c r="AN13" s="30" t="s">
        <v>34</v>
      </c>
      <c r="AR13" s="21"/>
      <c r="BE13" s="276"/>
      <c r="BS13" s="18" t="s">
        <v>18</v>
      </c>
    </row>
    <row r="14" spans="2:71" ht="12.75">
      <c r="B14" s="21"/>
      <c r="E14" s="270" t="s">
        <v>34</v>
      </c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8" t="s">
        <v>32</v>
      </c>
      <c r="AN14" s="30" t="s">
        <v>34</v>
      </c>
      <c r="AR14" s="21"/>
      <c r="BE14" s="276"/>
      <c r="BS14" s="18" t="s">
        <v>18</v>
      </c>
    </row>
    <row r="15" spans="2:71" s="1" customFormat="1" ht="6.95" customHeight="1">
      <c r="B15" s="21"/>
      <c r="AR15" s="21"/>
      <c r="BE15" s="276"/>
      <c r="BS15" s="18" t="s">
        <v>3</v>
      </c>
    </row>
    <row r="16" spans="2:71" s="1" customFormat="1" ht="12" customHeight="1">
      <c r="B16" s="21"/>
      <c r="D16" s="28" t="s">
        <v>35</v>
      </c>
      <c r="AK16" s="28" t="s">
        <v>29</v>
      </c>
      <c r="AN16" s="26" t="s">
        <v>36</v>
      </c>
      <c r="AR16" s="21"/>
      <c r="BE16" s="276"/>
      <c r="BS16" s="18" t="s">
        <v>3</v>
      </c>
    </row>
    <row r="17" spans="2:71" s="1" customFormat="1" ht="18.4" customHeight="1">
      <c r="B17" s="21"/>
      <c r="E17" s="26" t="s">
        <v>37</v>
      </c>
      <c r="AK17" s="28" t="s">
        <v>32</v>
      </c>
      <c r="AN17" s="26" t="s">
        <v>38</v>
      </c>
      <c r="AR17" s="21"/>
      <c r="BE17" s="276"/>
      <c r="BS17" s="18" t="s">
        <v>39</v>
      </c>
    </row>
    <row r="18" spans="2:71" s="1" customFormat="1" ht="6.95" customHeight="1">
      <c r="B18" s="21"/>
      <c r="AR18" s="21"/>
      <c r="BE18" s="276"/>
      <c r="BS18" s="18" t="s">
        <v>6</v>
      </c>
    </row>
    <row r="19" spans="2:71" s="1" customFormat="1" ht="12" customHeight="1">
      <c r="B19" s="21"/>
      <c r="D19" s="28" t="s">
        <v>40</v>
      </c>
      <c r="AK19" s="28" t="s">
        <v>29</v>
      </c>
      <c r="AN19" s="26" t="s">
        <v>1</v>
      </c>
      <c r="AR19" s="21"/>
      <c r="BE19" s="276"/>
      <c r="BS19" s="18" t="s">
        <v>6</v>
      </c>
    </row>
    <row r="20" spans="2:71" s="1" customFormat="1" ht="18.4" customHeight="1">
      <c r="B20" s="21"/>
      <c r="E20" s="26" t="s">
        <v>41</v>
      </c>
      <c r="AK20" s="28" t="s">
        <v>32</v>
      </c>
      <c r="AN20" s="26" t="s">
        <v>1</v>
      </c>
      <c r="AR20" s="21"/>
      <c r="BE20" s="276"/>
      <c r="BS20" s="18" t="s">
        <v>39</v>
      </c>
    </row>
    <row r="21" spans="2:57" s="1" customFormat="1" ht="6.95" customHeight="1">
      <c r="B21" s="21"/>
      <c r="AR21" s="21"/>
      <c r="BE21" s="276"/>
    </row>
    <row r="22" spans="2:57" s="1" customFormat="1" ht="12" customHeight="1">
      <c r="B22" s="21"/>
      <c r="D22" s="28" t="s">
        <v>42</v>
      </c>
      <c r="AR22" s="21"/>
      <c r="BE22" s="276"/>
    </row>
    <row r="23" spans="2:57" s="1" customFormat="1" ht="127.5" customHeight="1">
      <c r="B23" s="21"/>
      <c r="E23" s="272" t="s">
        <v>43</v>
      </c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R23" s="21"/>
      <c r="BE23" s="276"/>
    </row>
    <row r="24" spans="2:57" s="1" customFormat="1" ht="6.95" customHeight="1">
      <c r="B24" s="21"/>
      <c r="AR24" s="21"/>
      <c r="BE24" s="276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76"/>
    </row>
    <row r="26" spans="1:57" s="2" customFormat="1" ht="25.9" customHeight="1">
      <c r="A26" s="33"/>
      <c r="B26" s="34"/>
      <c r="C26" s="33"/>
      <c r="D26" s="35" t="s">
        <v>44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78">
        <f>ROUND(AG94,2)</f>
        <v>0</v>
      </c>
      <c r="AL26" s="279"/>
      <c r="AM26" s="279"/>
      <c r="AN26" s="279"/>
      <c r="AO26" s="279"/>
      <c r="AP26" s="33"/>
      <c r="AQ26" s="33"/>
      <c r="AR26" s="34"/>
      <c r="BE26" s="276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76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73" t="s">
        <v>45</v>
      </c>
      <c r="M28" s="273"/>
      <c r="N28" s="273"/>
      <c r="O28" s="273"/>
      <c r="P28" s="273"/>
      <c r="Q28" s="33"/>
      <c r="R28" s="33"/>
      <c r="S28" s="33"/>
      <c r="T28" s="33"/>
      <c r="U28" s="33"/>
      <c r="V28" s="33"/>
      <c r="W28" s="273" t="s">
        <v>46</v>
      </c>
      <c r="X28" s="273"/>
      <c r="Y28" s="273"/>
      <c r="Z28" s="273"/>
      <c r="AA28" s="273"/>
      <c r="AB28" s="273"/>
      <c r="AC28" s="273"/>
      <c r="AD28" s="273"/>
      <c r="AE28" s="273"/>
      <c r="AF28" s="33"/>
      <c r="AG28" s="33"/>
      <c r="AH28" s="33"/>
      <c r="AI28" s="33"/>
      <c r="AJ28" s="33"/>
      <c r="AK28" s="273" t="s">
        <v>47</v>
      </c>
      <c r="AL28" s="273"/>
      <c r="AM28" s="273"/>
      <c r="AN28" s="273"/>
      <c r="AO28" s="273"/>
      <c r="AP28" s="33"/>
      <c r="AQ28" s="33"/>
      <c r="AR28" s="34"/>
      <c r="BE28" s="276"/>
    </row>
    <row r="29" spans="2:57" s="3" customFormat="1" ht="14.45" customHeight="1">
      <c r="B29" s="38"/>
      <c r="D29" s="28" t="s">
        <v>48</v>
      </c>
      <c r="F29" s="28" t="s">
        <v>49</v>
      </c>
      <c r="L29" s="249">
        <v>0.21</v>
      </c>
      <c r="M29" s="250"/>
      <c r="N29" s="250"/>
      <c r="O29" s="250"/>
      <c r="P29" s="250"/>
      <c r="W29" s="274">
        <f>ROUND(AZ94,2)</f>
        <v>0</v>
      </c>
      <c r="X29" s="250"/>
      <c r="Y29" s="250"/>
      <c r="Z29" s="250"/>
      <c r="AA29" s="250"/>
      <c r="AB29" s="250"/>
      <c r="AC29" s="250"/>
      <c r="AD29" s="250"/>
      <c r="AE29" s="250"/>
      <c r="AK29" s="274">
        <f>ROUND(AV94,2)</f>
        <v>0</v>
      </c>
      <c r="AL29" s="250"/>
      <c r="AM29" s="250"/>
      <c r="AN29" s="250"/>
      <c r="AO29" s="250"/>
      <c r="AR29" s="38"/>
      <c r="BE29" s="277"/>
    </row>
    <row r="30" spans="2:57" s="3" customFormat="1" ht="14.45" customHeight="1">
      <c r="B30" s="38"/>
      <c r="F30" s="28" t="s">
        <v>50</v>
      </c>
      <c r="L30" s="249">
        <v>0.15</v>
      </c>
      <c r="M30" s="250"/>
      <c r="N30" s="250"/>
      <c r="O30" s="250"/>
      <c r="P30" s="250"/>
      <c r="W30" s="274">
        <f>ROUND(BA94,2)</f>
        <v>0</v>
      </c>
      <c r="X30" s="250"/>
      <c r="Y30" s="250"/>
      <c r="Z30" s="250"/>
      <c r="AA30" s="250"/>
      <c r="AB30" s="250"/>
      <c r="AC30" s="250"/>
      <c r="AD30" s="250"/>
      <c r="AE30" s="250"/>
      <c r="AK30" s="274">
        <f>ROUND(AW94,2)</f>
        <v>0</v>
      </c>
      <c r="AL30" s="250"/>
      <c r="AM30" s="250"/>
      <c r="AN30" s="250"/>
      <c r="AO30" s="250"/>
      <c r="AR30" s="38"/>
      <c r="BE30" s="277"/>
    </row>
    <row r="31" spans="2:57" s="3" customFormat="1" ht="14.45" customHeight="1" hidden="1">
      <c r="B31" s="38"/>
      <c r="F31" s="28" t="s">
        <v>51</v>
      </c>
      <c r="L31" s="249">
        <v>0.21</v>
      </c>
      <c r="M31" s="250"/>
      <c r="N31" s="250"/>
      <c r="O31" s="250"/>
      <c r="P31" s="250"/>
      <c r="W31" s="274">
        <f>ROUND(BB94,2)</f>
        <v>0</v>
      </c>
      <c r="X31" s="250"/>
      <c r="Y31" s="250"/>
      <c r="Z31" s="250"/>
      <c r="AA31" s="250"/>
      <c r="AB31" s="250"/>
      <c r="AC31" s="250"/>
      <c r="AD31" s="250"/>
      <c r="AE31" s="250"/>
      <c r="AK31" s="274">
        <v>0</v>
      </c>
      <c r="AL31" s="250"/>
      <c r="AM31" s="250"/>
      <c r="AN31" s="250"/>
      <c r="AO31" s="250"/>
      <c r="AR31" s="38"/>
      <c r="BE31" s="277"/>
    </row>
    <row r="32" spans="2:57" s="3" customFormat="1" ht="14.45" customHeight="1" hidden="1">
      <c r="B32" s="38"/>
      <c r="F32" s="28" t="s">
        <v>52</v>
      </c>
      <c r="L32" s="249">
        <v>0.15</v>
      </c>
      <c r="M32" s="250"/>
      <c r="N32" s="250"/>
      <c r="O32" s="250"/>
      <c r="P32" s="250"/>
      <c r="W32" s="274">
        <f>ROUND(BC94,2)</f>
        <v>0</v>
      </c>
      <c r="X32" s="250"/>
      <c r="Y32" s="250"/>
      <c r="Z32" s="250"/>
      <c r="AA32" s="250"/>
      <c r="AB32" s="250"/>
      <c r="AC32" s="250"/>
      <c r="AD32" s="250"/>
      <c r="AE32" s="250"/>
      <c r="AK32" s="274">
        <v>0</v>
      </c>
      <c r="AL32" s="250"/>
      <c r="AM32" s="250"/>
      <c r="AN32" s="250"/>
      <c r="AO32" s="250"/>
      <c r="AR32" s="38"/>
      <c r="BE32" s="277"/>
    </row>
    <row r="33" spans="2:57" s="3" customFormat="1" ht="14.45" customHeight="1" hidden="1">
      <c r="B33" s="38"/>
      <c r="F33" s="28" t="s">
        <v>53</v>
      </c>
      <c r="L33" s="249">
        <v>0</v>
      </c>
      <c r="M33" s="250"/>
      <c r="N33" s="250"/>
      <c r="O33" s="250"/>
      <c r="P33" s="250"/>
      <c r="W33" s="274">
        <f>ROUND(BD94,2)</f>
        <v>0</v>
      </c>
      <c r="X33" s="250"/>
      <c r="Y33" s="250"/>
      <c r="Z33" s="250"/>
      <c r="AA33" s="250"/>
      <c r="AB33" s="250"/>
      <c r="AC33" s="250"/>
      <c r="AD33" s="250"/>
      <c r="AE33" s="250"/>
      <c r="AK33" s="274">
        <v>0</v>
      </c>
      <c r="AL33" s="250"/>
      <c r="AM33" s="250"/>
      <c r="AN33" s="250"/>
      <c r="AO33" s="250"/>
      <c r="AR33" s="38"/>
      <c r="BE33" s="277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76"/>
    </row>
    <row r="35" spans="1:57" s="2" customFormat="1" ht="25.9" customHeight="1">
      <c r="A35" s="33"/>
      <c r="B35" s="34"/>
      <c r="C35" s="39"/>
      <c r="D35" s="40" t="s">
        <v>54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55</v>
      </c>
      <c r="U35" s="41"/>
      <c r="V35" s="41"/>
      <c r="W35" s="41"/>
      <c r="X35" s="253" t="s">
        <v>56</v>
      </c>
      <c r="Y35" s="254"/>
      <c r="Z35" s="254"/>
      <c r="AA35" s="254"/>
      <c r="AB35" s="254"/>
      <c r="AC35" s="41"/>
      <c r="AD35" s="41"/>
      <c r="AE35" s="41"/>
      <c r="AF35" s="41"/>
      <c r="AG35" s="41"/>
      <c r="AH35" s="41"/>
      <c r="AI35" s="41"/>
      <c r="AJ35" s="41"/>
      <c r="AK35" s="255">
        <f>SUM(AK26:AK33)</f>
        <v>0</v>
      </c>
      <c r="AL35" s="254"/>
      <c r="AM35" s="254"/>
      <c r="AN35" s="254"/>
      <c r="AO35" s="256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57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58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60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59</v>
      </c>
      <c r="AI60" s="36"/>
      <c r="AJ60" s="36"/>
      <c r="AK60" s="36"/>
      <c r="AL60" s="36"/>
      <c r="AM60" s="46" t="s">
        <v>60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61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62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60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59</v>
      </c>
      <c r="AI75" s="36"/>
      <c r="AJ75" s="36"/>
      <c r="AK75" s="36"/>
      <c r="AL75" s="36"/>
      <c r="AM75" s="46" t="s">
        <v>60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63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15-066</v>
      </c>
      <c r="AR84" s="52"/>
    </row>
    <row r="85" spans="2:44" s="5" customFormat="1" ht="36.95" customHeight="1">
      <c r="B85" s="53"/>
      <c r="C85" s="54" t="s">
        <v>16</v>
      </c>
      <c r="L85" s="265" t="str">
        <f>K6</f>
        <v>Novostavba garáží v areálu KSÚSV v Humpolci</v>
      </c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22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město Humpolec, areál KSÚS ul. Spojovací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24</v>
      </c>
      <c r="AJ87" s="33"/>
      <c r="AK87" s="33"/>
      <c r="AL87" s="33"/>
      <c r="AM87" s="267" t="str">
        <f>IF(AN8="","",AN8)</f>
        <v>27. 10. 2015</v>
      </c>
      <c r="AN87" s="267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27.95" customHeight="1">
      <c r="A89" s="33"/>
      <c r="B89" s="34"/>
      <c r="C89" s="28" t="s">
        <v>28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Krajská správa a údržba silnic Vysočiny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35</v>
      </c>
      <c r="AJ89" s="33"/>
      <c r="AK89" s="33"/>
      <c r="AL89" s="33"/>
      <c r="AM89" s="263" t="str">
        <f>IF(E17="","",E17)</f>
        <v>PROJEKT CENTRUM NOVA s.r.o.</v>
      </c>
      <c r="AN89" s="264"/>
      <c r="AO89" s="264"/>
      <c r="AP89" s="264"/>
      <c r="AQ89" s="33"/>
      <c r="AR89" s="34"/>
      <c r="AS89" s="259" t="s">
        <v>64</v>
      </c>
      <c r="AT89" s="260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33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40</v>
      </c>
      <c r="AJ90" s="33"/>
      <c r="AK90" s="33"/>
      <c r="AL90" s="33"/>
      <c r="AM90" s="263" t="str">
        <f>IF(E20="","",E20)</f>
        <v xml:space="preserve"> </v>
      </c>
      <c r="AN90" s="264"/>
      <c r="AO90" s="264"/>
      <c r="AP90" s="264"/>
      <c r="AQ90" s="33"/>
      <c r="AR90" s="34"/>
      <c r="AS90" s="261"/>
      <c r="AT90" s="262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61"/>
      <c r="AT91" s="262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41" t="s">
        <v>65</v>
      </c>
      <c r="D92" s="242"/>
      <c r="E92" s="242"/>
      <c r="F92" s="242"/>
      <c r="G92" s="242"/>
      <c r="H92" s="61"/>
      <c r="I92" s="243" t="s">
        <v>66</v>
      </c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52" t="s">
        <v>67</v>
      </c>
      <c r="AH92" s="242"/>
      <c r="AI92" s="242"/>
      <c r="AJ92" s="242"/>
      <c r="AK92" s="242"/>
      <c r="AL92" s="242"/>
      <c r="AM92" s="242"/>
      <c r="AN92" s="243" t="s">
        <v>68</v>
      </c>
      <c r="AO92" s="242"/>
      <c r="AP92" s="251"/>
      <c r="AQ92" s="62" t="s">
        <v>69</v>
      </c>
      <c r="AR92" s="34"/>
      <c r="AS92" s="63" t="s">
        <v>70</v>
      </c>
      <c r="AT92" s="64" t="s">
        <v>71</v>
      </c>
      <c r="AU92" s="64" t="s">
        <v>72</v>
      </c>
      <c r="AV92" s="64" t="s">
        <v>73</v>
      </c>
      <c r="AW92" s="64" t="s">
        <v>74</v>
      </c>
      <c r="AX92" s="64" t="s">
        <v>75</v>
      </c>
      <c r="AY92" s="64" t="s">
        <v>76</v>
      </c>
      <c r="AZ92" s="64" t="s">
        <v>77</v>
      </c>
      <c r="BA92" s="64" t="s">
        <v>78</v>
      </c>
      <c r="BB92" s="64" t="s">
        <v>79</v>
      </c>
      <c r="BC92" s="64" t="s">
        <v>80</v>
      </c>
      <c r="BD92" s="65" t="s">
        <v>81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82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9">
        <f>ROUND(AG95+AG97+AG102+AG104+AG106+AG108,2)</f>
        <v>0</v>
      </c>
      <c r="AH94" s="239"/>
      <c r="AI94" s="239"/>
      <c r="AJ94" s="239"/>
      <c r="AK94" s="239"/>
      <c r="AL94" s="239"/>
      <c r="AM94" s="239"/>
      <c r="AN94" s="240">
        <f aca="true" t="shared" si="0" ref="AN94:AN109">SUM(AG94,AT94)</f>
        <v>0</v>
      </c>
      <c r="AO94" s="240"/>
      <c r="AP94" s="240"/>
      <c r="AQ94" s="73" t="s">
        <v>1</v>
      </c>
      <c r="AR94" s="69"/>
      <c r="AS94" s="74">
        <f>ROUND(AS95+AS97+AS102+AS104+AS106+AS108,2)</f>
        <v>0</v>
      </c>
      <c r="AT94" s="75">
        <f aca="true" t="shared" si="1" ref="AT94:AT109">ROUND(SUM(AV94:AW94),2)</f>
        <v>0</v>
      </c>
      <c r="AU94" s="76">
        <f>ROUND(AU95+AU97+AU102+AU104+AU106+AU108,5)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ROUND(AZ95+AZ97+AZ102+AZ104+AZ106+AZ108,2)</f>
        <v>0</v>
      </c>
      <c r="BA94" s="75">
        <f>ROUND(BA95+BA97+BA102+BA104+BA106+BA108,2)</f>
        <v>0</v>
      </c>
      <c r="BB94" s="75">
        <f>ROUND(BB95+BB97+BB102+BB104+BB106+BB108,2)</f>
        <v>0</v>
      </c>
      <c r="BC94" s="75">
        <f>ROUND(BC95+BC97+BC102+BC104+BC106+BC108,2)</f>
        <v>0</v>
      </c>
      <c r="BD94" s="77">
        <f>ROUND(BD95+BD97+BD102+BD104+BD106+BD108,2)</f>
        <v>0</v>
      </c>
      <c r="BS94" s="78" t="s">
        <v>83</v>
      </c>
      <c r="BT94" s="78" t="s">
        <v>84</v>
      </c>
      <c r="BU94" s="79" t="s">
        <v>85</v>
      </c>
      <c r="BV94" s="78" t="s">
        <v>86</v>
      </c>
      <c r="BW94" s="78" t="s">
        <v>4</v>
      </c>
      <c r="BX94" s="78" t="s">
        <v>87</v>
      </c>
      <c r="CL94" s="78" t="s">
        <v>1</v>
      </c>
    </row>
    <row r="95" spans="2:91" s="7" customFormat="1" ht="16.5" customHeight="1">
      <c r="B95" s="80"/>
      <c r="C95" s="81"/>
      <c r="D95" s="238" t="s">
        <v>88</v>
      </c>
      <c r="E95" s="238"/>
      <c r="F95" s="238"/>
      <c r="G95" s="238"/>
      <c r="H95" s="238"/>
      <c r="I95" s="82"/>
      <c r="J95" s="238" t="s">
        <v>89</v>
      </c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46">
        <f>ROUND(AG96,2)</f>
        <v>0</v>
      </c>
      <c r="AH95" s="247"/>
      <c r="AI95" s="247"/>
      <c r="AJ95" s="247"/>
      <c r="AK95" s="247"/>
      <c r="AL95" s="247"/>
      <c r="AM95" s="247"/>
      <c r="AN95" s="248">
        <f t="shared" si="0"/>
        <v>0</v>
      </c>
      <c r="AO95" s="247"/>
      <c r="AP95" s="247"/>
      <c r="AQ95" s="83" t="s">
        <v>90</v>
      </c>
      <c r="AR95" s="80"/>
      <c r="AS95" s="84">
        <f>ROUND(AS96,2)</f>
        <v>0</v>
      </c>
      <c r="AT95" s="85">
        <f t="shared" si="1"/>
        <v>0</v>
      </c>
      <c r="AU95" s="86">
        <f>ROUND(AU96,5)</f>
        <v>0</v>
      </c>
      <c r="AV95" s="85">
        <f>ROUND(AZ95*L29,2)</f>
        <v>0</v>
      </c>
      <c r="AW95" s="85">
        <f>ROUND(BA95*L30,2)</f>
        <v>0</v>
      </c>
      <c r="AX95" s="85">
        <f>ROUND(BB95*L29,2)</f>
        <v>0</v>
      </c>
      <c r="AY95" s="85">
        <f>ROUND(BC95*L30,2)</f>
        <v>0</v>
      </c>
      <c r="AZ95" s="85">
        <f>ROUND(AZ96,2)</f>
        <v>0</v>
      </c>
      <c r="BA95" s="85">
        <f>ROUND(BA96,2)</f>
        <v>0</v>
      </c>
      <c r="BB95" s="85">
        <f>ROUND(BB96,2)</f>
        <v>0</v>
      </c>
      <c r="BC95" s="85">
        <f>ROUND(BC96,2)</f>
        <v>0</v>
      </c>
      <c r="BD95" s="87">
        <f>ROUND(BD96,2)</f>
        <v>0</v>
      </c>
      <c r="BS95" s="88" t="s">
        <v>83</v>
      </c>
      <c r="BT95" s="88" t="s">
        <v>21</v>
      </c>
      <c r="BU95" s="88" t="s">
        <v>85</v>
      </c>
      <c r="BV95" s="88" t="s">
        <v>86</v>
      </c>
      <c r="BW95" s="88" t="s">
        <v>91</v>
      </c>
      <c r="BX95" s="88" t="s">
        <v>4</v>
      </c>
      <c r="CL95" s="88" t="s">
        <v>1</v>
      </c>
      <c r="CM95" s="88" t="s">
        <v>92</v>
      </c>
    </row>
    <row r="96" spans="1:90" s="4" customFormat="1" ht="16.5" customHeight="1">
      <c r="A96" s="89" t="s">
        <v>93</v>
      </c>
      <c r="B96" s="52"/>
      <c r="C96" s="10"/>
      <c r="D96" s="10"/>
      <c r="E96" s="237" t="s">
        <v>88</v>
      </c>
      <c r="F96" s="237"/>
      <c r="G96" s="237"/>
      <c r="H96" s="237"/>
      <c r="I96" s="237"/>
      <c r="J96" s="10"/>
      <c r="K96" s="237" t="s">
        <v>89</v>
      </c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44">
        <f>'VRN - Vedlejší a ostatní ...'!J32</f>
        <v>0</v>
      </c>
      <c r="AH96" s="245"/>
      <c r="AI96" s="245"/>
      <c r="AJ96" s="245"/>
      <c r="AK96" s="245"/>
      <c r="AL96" s="245"/>
      <c r="AM96" s="245"/>
      <c r="AN96" s="244">
        <f t="shared" si="0"/>
        <v>0</v>
      </c>
      <c r="AO96" s="245"/>
      <c r="AP96" s="245"/>
      <c r="AQ96" s="90" t="s">
        <v>94</v>
      </c>
      <c r="AR96" s="52"/>
      <c r="AS96" s="91">
        <v>0</v>
      </c>
      <c r="AT96" s="92">
        <f t="shared" si="1"/>
        <v>0</v>
      </c>
      <c r="AU96" s="93">
        <f>'VRN - Vedlejší a ostatní ...'!P122</f>
        <v>0</v>
      </c>
      <c r="AV96" s="92">
        <f>'VRN - Vedlejší a ostatní ...'!J35</f>
        <v>0</v>
      </c>
      <c r="AW96" s="92">
        <f>'VRN - Vedlejší a ostatní ...'!J36</f>
        <v>0</v>
      </c>
      <c r="AX96" s="92">
        <f>'VRN - Vedlejší a ostatní ...'!J37</f>
        <v>0</v>
      </c>
      <c r="AY96" s="92">
        <f>'VRN - Vedlejší a ostatní ...'!J38</f>
        <v>0</v>
      </c>
      <c r="AZ96" s="92">
        <f>'VRN - Vedlejší a ostatní ...'!F35</f>
        <v>0</v>
      </c>
      <c r="BA96" s="92">
        <f>'VRN - Vedlejší a ostatní ...'!F36</f>
        <v>0</v>
      </c>
      <c r="BB96" s="92">
        <f>'VRN - Vedlejší a ostatní ...'!F37</f>
        <v>0</v>
      </c>
      <c r="BC96" s="92">
        <f>'VRN - Vedlejší a ostatní ...'!F38</f>
        <v>0</v>
      </c>
      <c r="BD96" s="94">
        <f>'VRN - Vedlejší a ostatní ...'!F39</f>
        <v>0</v>
      </c>
      <c r="BT96" s="26" t="s">
        <v>92</v>
      </c>
      <c r="BV96" s="26" t="s">
        <v>86</v>
      </c>
      <c r="BW96" s="26" t="s">
        <v>95</v>
      </c>
      <c r="BX96" s="26" t="s">
        <v>91</v>
      </c>
      <c r="CL96" s="26" t="s">
        <v>1</v>
      </c>
    </row>
    <row r="97" spans="2:91" s="7" customFormat="1" ht="16.5" customHeight="1">
      <c r="B97" s="80"/>
      <c r="C97" s="81"/>
      <c r="D97" s="238" t="s">
        <v>96</v>
      </c>
      <c r="E97" s="238"/>
      <c r="F97" s="238"/>
      <c r="G97" s="238"/>
      <c r="H97" s="238"/>
      <c r="I97" s="82"/>
      <c r="J97" s="238" t="s">
        <v>97</v>
      </c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46">
        <f>ROUND(SUM(AG98:AG101),2)</f>
        <v>0</v>
      </c>
      <c r="AH97" s="247"/>
      <c r="AI97" s="247"/>
      <c r="AJ97" s="247"/>
      <c r="AK97" s="247"/>
      <c r="AL97" s="247"/>
      <c r="AM97" s="247"/>
      <c r="AN97" s="248">
        <f t="shared" si="0"/>
        <v>0</v>
      </c>
      <c r="AO97" s="247"/>
      <c r="AP97" s="247"/>
      <c r="AQ97" s="83" t="s">
        <v>98</v>
      </c>
      <c r="AR97" s="80"/>
      <c r="AS97" s="84">
        <f>ROUND(SUM(AS98:AS101),2)</f>
        <v>0</v>
      </c>
      <c r="AT97" s="85">
        <f t="shared" si="1"/>
        <v>0</v>
      </c>
      <c r="AU97" s="86">
        <f>ROUND(SUM(AU98:AU101),5)</f>
        <v>0</v>
      </c>
      <c r="AV97" s="85">
        <f>ROUND(AZ97*L29,2)</f>
        <v>0</v>
      </c>
      <c r="AW97" s="85">
        <f>ROUND(BA97*L30,2)</f>
        <v>0</v>
      </c>
      <c r="AX97" s="85">
        <f>ROUND(BB97*L29,2)</f>
        <v>0</v>
      </c>
      <c r="AY97" s="85">
        <f>ROUND(BC97*L30,2)</f>
        <v>0</v>
      </c>
      <c r="AZ97" s="85">
        <f>ROUND(SUM(AZ98:AZ101),2)</f>
        <v>0</v>
      </c>
      <c r="BA97" s="85">
        <f>ROUND(SUM(BA98:BA101),2)</f>
        <v>0</v>
      </c>
      <c r="BB97" s="85">
        <f>ROUND(SUM(BB98:BB101),2)</f>
        <v>0</v>
      </c>
      <c r="BC97" s="85">
        <f>ROUND(SUM(BC98:BC101),2)</f>
        <v>0</v>
      </c>
      <c r="BD97" s="87">
        <f>ROUND(SUM(BD98:BD101),2)</f>
        <v>0</v>
      </c>
      <c r="BS97" s="88" t="s">
        <v>83</v>
      </c>
      <c r="BT97" s="88" t="s">
        <v>21</v>
      </c>
      <c r="BU97" s="88" t="s">
        <v>85</v>
      </c>
      <c r="BV97" s="88" t="s">
        <v>86</v>
      </c>
      <c r="BW97" s="88" t="s">
        <v>99</v>
      </c>
      <c r="BX97" s="88" t="s">
        <v>4</v>
      </c>
      <c r="CL97" s="88" t="s">
        <v>1</v>
      </c>
      <c r="CM97" s="88" t="s">
        <v>92</v>
      </c>
    </row>
    <row r="98" spans="1:90" s="4" customFormat="1" ht="16.5" customHeight="1">
      <c r="A98" s="89" t="s">
        <v>93</v>
      </c>
      <c r="B98" s="52"/>
      <c r="C98" s="10"/>
      <c r="D98" s="10"/>
      <c r="E98" s="237" t="s">
        <v>100</v>
      </c>
      <c r="F98" s="237"/>
      <c r="G98" s="237"/>
      <c r="H98" s="237"/>
      <c r="I98" s="237"/>
      <c r="J98" s="10"/>
      <c r="K98" s="237" t="s">
        <v>101</v>
      </c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44">
        <f>'01 - Architektonicko - st...'!J32</f>
        <v>0</v>
      </c>
      <c r="AH98" s="245"/>
      <c r="AI98" s="245"/>
      <c r="AJ98" s="245"/>
      <c r="AK98" s="245"/>
      <c r="AL98" s="245"/>
      <c r="AM98" s="245"/>
      <c r="AN98" s="244">
        <f t="shared" si="0"/>
        <v>0</v>
      </c>
      <c r="AO98" s="245"/>
      <c r="AP98" s="245"/>
      <c r="AQ98" s="90" t="s">
        <v>94</v>
      </c>
      <c r="AR98" s="52"/>
      <c r="AS98" s="91">
        <v>0</v>
      </c>
      <c r="AT98" s="92">
        <f t="shared" si="1"/>
        <v>0</v>
      </c>
      <c r="AU98" s="93">
        <f>'01 - Architektonicko - st...'!P145</f>
        <v>0</v>
      </c>
      <c r="AV98" s="92">
        <f>'01 - Architektonicko - st...'!J35</f>
        <v>0</v>
      </c>
      <c r="AW98" s="92">
        <f>'01 - Architektonicko - st...'!J36</f>
        <v>0</v>
      </c>
      <c r="AX98" s="92">
        <f>'01 - Architektonicko - st...'!J37</f>
        <v>0</v>
      </c>
      <c r="AY98" s="92">
        <f>'01 - Architektonicko - st...'!J38</f>
        <v>0</v>
      </c>
      <c r="AZ98" s="92">
        <f>'01 - Architektonicko - st...'!F35</f>
        <v>0</v>
      </c>
      <c r="BA98" s="92">
        <f>'01 - Architektonicko - st...'!F36</f>
        <v>0</v>
      </c>
      <c r="BB98" s="92">
        <f>'01 - Architektonicko - st...'!F37</f>
        <v>0</v>
      </c>
      <c r="BC98" s="92">
        <f>'01 - Architektonicko - st...'!F38</f>
        <v>0</v>
      </c>
      <c r="BD98" s="94">
        <f>'01 - Architektonicko - st...'!F39</f>
        <v>0</v>
      </c>
      <c r="BT98" s="26" t="s">
        <v>92</v>
      </c>
      <c r="BV98" s="26" t="s">
        <v>86</v>
      </c>
      <c r="BW98" s="26" t="s">
        <v>102</v>
      </c>
      <c r="BX98" s="26" t="s">
        <v>99</v>
      </c>
      <c r="CL98" s="26" t="s">
        <v>103</v>
      </c>
    </row>
    <row r="99" spans="1:90" s="4" customFormat="1" ht="25.5" customHeight="1">
      <c r="A99" s="89" t="s">
        <v>93</v>
      </c>
      <c r="B99" s="52"/>
      <c r="C99" s="10"/>
      <c r="D99" s="10"/>
      <c r="E99" s="237" t="s">
        <v>104</v>
      </c>
      <c r="F99" s="237"/>
      <c r="G99" s="237"/>
      <c r="H99" s="237"/>
      <c r="I99" s="237"/>
      <c r="J99" s="10"/>
      <c r="K99" s="237" t="s">
        <v>105</v>
      </c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44">
        <f>'01a - Zařízení zdravotně ...'!J32</f>
        <v>0</v>
      </c>
      <c r="AH99" s="245"/>
      <c r="AI99" s="245"/>
      <c r="AJ99" s="245"/>
      <c r="AK99" s="245"/>
      <c r="AL99" s="245"/>
      <c r="AM99" s="245"/>
      <c r="AN99" s="244">
        <f t="shared" si="0"/>
        <v>0</v>
      </c>
      <c r="AO99" s="245"/>
      <c r="AP99" s="245"/>
      <c r="AQ99" s="90" t="s">
        <v>94</v>
      </c>
      <c r="AR99" s="52"/>
      <c r="AS99" s="91">
        <v>0</v>
      </c>
      <c r="AT99" s="92">
        <f t="shared" si="1"/>
        <v>0</v>
      </c>
      <c r="AU99" s="93">
        <f>'01a - Zařízení zdravotně ...'!P125</f>
        <v>0</v>
      </c>
      <c r="AV99" s="92">
        <f>'01a - Zařízení zdravotně ...'!J35</f>
        <v>0</v>
      </c>
      <c r="AW99" s="92">
        <f>'01a - Zařízení zdravotně ...'!J36</f>
        <v>0</v>
      </c>
      <c r="AX99" s="92">
        <f>'01a - Zařízení zdravotně ...'!J37</f>
        <v>0</v>
      </c>
      <c r="AY99" s="92">
        <f>'01a - Zařízení zdravotně ...'!J38</f>
        <v>0</v>
      </c>
      <c r="AZ99" s="92">
        <f>'01a - Zařízení zdravotně ...'!F35</f>
        <v>0</v>
      </c>
      <c r="BA99" s="92">
        <f>'01a - Zařízení zdravotně ...'!F36</f>
        <v>0</v>
      </c>
      <c r="BB99" s="92">
        <f>'01a - Zařízení zdravotně ...'!F37</f>
        <v>0</v>
      </c>
      <c r="BC99" s="92">
        <f>'01a - Zařízení zdravotně ...'!F38</f>
        <v>0</v>
      </c>
      <c r="BD99" s="94">
        <f>'01a - Zařízení zdravotně ...'!F39</f>
        <v>0</v>
      </c>
      <c r="BT99" s="26" t="s">
        <v>92</v>
      </c>
      <c r="BV99" s="26" t="s">
        <v>86</v>
      </c>
      <c r="BW99" s="26" t="s">
        <v>106</v>
      </c>
      <c r="BX99" s="26" t="s">
        <v>99</v>
      </c>
      <c r="CL99" s="26" t="s">
        <v>107</v>
      </c>
    </row>
    <row r="100" spans="1:90" s="4" customFormat="1" ht="25.5" customHeight="1">
      <c r="A100" s="89" t="s">
        <v>93</v>
      </c>
      <c r="B100" s="52"/>
      <c r="C100" s="10"/>
      <c r="D100" s="10"/>
      <c r="E100" s="237" t="s">
        <v>108</v>
      </c>
      <c r="F100" s="237"/>
      <c r="G100" s="237"/>
      <c r="H100" s="237"/>
      <c r="I100" s="237"/>
      <c r="J100" s="10"/>
      <c r="K100" s="237" t="s">
        <v>109</v>
      </c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44">
        <f>'01b - Zařízení silnoproud...'!J32</f>
        <v>0</v>
      </c>
      <c r="AH100" s="245"/>
      <c r="AI100" s="245"/>
      <c r="AJ100" s="245"/>
      <c r="AK100" s="245"/>
      <c r="AL100" s="245"/>
      <c r="AM100" s="245"/>
      <c r="AN100" s="244">
        <f t="shared" si="0"/>
        <v>0</v>
      </c>
      <c r="AO100" s="245"/>
      <c r="AP100" s="245"/>
      <c r="AQ100" s="90" t="s">
        <v>94</v>
      </c>
      <c r="AR100" s="52"/>
      <c r="AS100" s="91">
        <v>0</v>
      </c>
      <c r="AT100" s="92">
        <f t="shared" si="1"/>
        <v>0</v>
      </c>
      <c r="AU100" s="93">
        <f>'01b - Zařízení silnoproud...'!P130</f>
        <v>0</v>
      </c>
      <c r="AV100" s="92">
        <f>'01b - Zařízení silnoproud...'!J35</f>
        <v>0</v>
      </c>
      <c r="AW100" s="92">
        <f>'01b - Zařízení silnoproud...'!J36</f>
        <v>0</v>
      </c>
      <c r="AX100" s="92">
        <f>'01b - Zařízení silnoproud...'!J37</f>
        <v>0</v>
      </c>
      <c r="AY100" s="92">
        <f>'01b - Zařízení silnoproud...'!J38</f>
        <v>0</v>
      </c>
      <c r="AZ100" s="92">
        <f>'01b - Zařízení silnoproud...'!F35</f>
        <v>0</v>
      </c>
      <c r="BA100" s="92">
        <f>'01b - Zařízení silnoproud...'!F36</f>
        <v>0</v>
      </c>
      <c r="BB100" s="92">
        <f>'01b - Zařízení silnoproud...'!F37</f>
        <v>0</v>
      </c>
      <c r="BC100" s="92">
        <f>'01b - Zařízení silnoproud...'!F38</f>
        <v>0</v>
      </c>
      <c r="BD100" s="94">
        <f>'01b - Zařízení silnoproud...'!F39</f>
        <v>0</v>
      </c>
      <c r="BT100" s="26" t="s">
        <v>92</v>
      </c>
      <c r="BV100" s="26" t="s">
        <v>86</v>
      </c>
      <c r="BW100" s="26" t="s">
        <v>110</v>
      </c>
      <c r="BX100" s="26" t="s">
        <v>99</v>
      </c>
      <c r="CL100" s="26" t="s">
        <v>107</v>
      </c>
    </row>
    <row r="101" spans="1:90" s="4" customFormat="1" ht="16.5" customHeight="1">
      <c r="A101" s="89" t="s">
        <v>93</v>
      </c>
      <c r="B101" s="52"/>
      <c r="C101" s="10"/>
      <c r="D101" s="10"/>
      <c r="E101" s="237" t="s">
        <v>111</v>
      </c>
      <c r="F101" s="237"/>
      <c r="G101" s="237"/>
      <c r="H101" s="237"/>
      <c r="I101" s="237"/>
      <c r="J101" s="10"/>
      <c r="K101" s="237" t="s">
        <v>112</v>
      </c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44">
        <f>'01c - Bleskosvod'!J32</f>
        <v>0</v>
      </c>
      <c r="AH101" s="245"/>
      <c r="AI101" s="245"/>
      <c r="AJ101" s="245"/>
      <c r="AK101" s="245"/>
      <c r="AL101" s="245"/>
      <c r="AM101" s="245"/>
      <c r="AN101" s="244">
        <f t="shared" si="0"/>
        <v>0</v>
      </c>
      <c r="AO101" s="245"/>
      <c r="AP101" s="245"/>
      <c r="AQ101" s="90" t="s">
        <v>94</v>
      </c>
      <c r="AR101" s="52"/>
      <c r="AS101" s="91">
        <v>0</v>
      </c>
      <c r="AT101" s="92">
        <f t="shared" si="1"/>
        <v>0</v>
      </c>
      <c r="AU101" s="93">
        <f>'01c - Bleskosvod'!P123</f>
        <v>0</v>
      </c>
      <c r="AV101" s="92">
        <f>'01c - Bleskosvod'!J35</f>
        <v>0</v>
      </c>
      <c r="AW101" s="92">
        <f>'01c - Bleskosvod'!J36</f>
        <v>0</v>
      </c>
      <c r="AX101" s="92">
        <f>'01c - Bleskosvod'!J37</f>
        <v>0</v>
      </c>
      <c r="AY101" s="92">
        <f>'01c - Bleskosvod'!J38</f>
        <v>0</v>
      </c>
      <c r="AZ101" s="92">
        <f>'01c - Bleskosvod'!F35</f>
        <v>0</v>
      </c>
      <c r="BA101" s="92">
        <f>'01c - Bleskosvod'!F36</f>
        <v>0</v>
      </c>
      <c r="BB101" s="92">
        <f>'01c - Bleskosvod'!F37</f>
        <v>0</v>
      </c>
      <c r="BC101" s="92">
        <f>'01c - Bleskosvod'!F38</f>
        <v>0</v>
      </c>
      <c r="BD101" s="94">
        <f>'01c - Bleskosvod'!F39</f>
        <v>0</v>
      </c>
      <c r="BT101" s="26" t="s">
        <v>92</v>
      </c>
      <c r="BV101" s="26" t="s">
        <v>86</v>
      </c>
      <c r="BW101" s="26" t="s">
        <v>113</v>
      </c>
      <c r="BX101" s="26" t="s">
        <v>99</v>
      </c>
      <c r="CL101" s="26" t="s">
        <v>107</v>
      </c>
    </row>
    <row r="102" spans="2:91" s="7" customFormat="1" ht="16.5" customHeight="1">
      <c r="B102" s="80"/>
      <c r="C102" s="81"/>
      <c r="D102" s="238" t="s">
        <v>114</v>
      </c>
      <c r="E102" s="238"/>
      <c r="F102" s="238"/>
      <c r="G102" s="238"/>
      <c r="H102" s="238"/>
      <c r="I102" s="82"/>
      <c r="J102" s="238" t="s">
        <v>115</v>
      </c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46">
        <f>ROUND(AG103,2)</f>
        <v>0</v>
      </c>
      <c r="AH102" s="247"/>
      <c r="AI102" s="247"/>
      <c r="AJ102" s="247"/>
      <c r="AK102" s="247"/>
      <c r="AL102" s="247"/>
      <c r="AM102" s="247"/>
      <c r="AN102" s="248">
        <f t="shared" si="0"/>
        <v>0</v>
      </c>
      <c r="AO102" s="247"/>
      <c r="AP102" s="247"/>
      <c r="AQ102" s="83" t="s">
        <v>116</v>
      </c>
      <c r="AR102" s="80"/>
      <c r="AS102" s="84">
        <f>ROUND(AS103,2)</f>
        <v>0</v>
      </c>
      <c r="AT102" s="85">
        <f t="shared" si="1"/>
        <v>0</v>
      </c>
      <c r="AU102" s="86">
        <f>ROUND(AU103,5)</f>
        <v>0</v>
      </c>
      <c r="AV102" s="85">
        <f>ROUND(AZ102*L29,2)</f>
        <v>0</v>
      </c>
      <c r="AW102" s="85">
        <f>ROUND(BA102*L30,2)</f>
        <v>0</v>
      </c>
      <c r="AX102" s="85">
        <f>ROUND(BB102*L29,2)</f>
        <v>0</v>
      </c>
      <c r="AY102" s="85">
        <f>ROUND(BC102*L30,2)</f>
        <v>0</v>
      </c>
      <c r="AZ102" s="85">
        <f>ROUND(AZ103,2)</f>
        <v>0</v>
      </c>
      <c r="BA102" s="85">
        <f>ROUND(BA103,2)</f>
        <v>0</v>
      </c>
      <c r="BB102" s="85">
        <f>ROUND(BB103,2)</f>
        <v>0</v>
      </c>
      <c r="BC102" s="85">
        <f>ROUND(BC103,2)</f>
        <v>0</v>
      </c>
      <c r="BD102" s="87">
        <f>ROUND(BD103,2)</f>
        <v>0</v>
      </c>
      <c r="BS102" s="88" t="s">
        <v>83</v>
      </c>
      <c r="BT102" s="88" t="s">
        <v>21</v>
      </c>
      <c r="BU102" s="88" t="s">
        <v>85</v>
      </c>
      <c r="BV102" s="88" t="s">
        <v>86</v>
      </c>
      <c r="BW102" s="88" t="s">
        <v>117</v>
      </c>
      <c r="BX102" s="88" t="s">
        <v>4</v>
      </c>
      <c r="CL102" s="88" t="s">
        <v>1</v>
      </c>
      <c r="CM102" s="88" t="s">
        <v>92</v>
      </c>
    </row>
    <row r="103" spans="1:90" s="4" customFormat="1" ht="16.5" customHeight="1">
      <c r="A103" s="89" t="s">
        <v>93</v>
      </c>
      <c r="B103" s="52"/>
      <c r="C103" s="10"/>
      <c r="D103" s="10"/>
      <c r="E103" s="237" t="s">
        <v>114</v>
      </c>
      <c r="F103" s="237"/>
      <c r="G103" s="237"/>
      <c r="H103" s="237"/>
      <c r="I103" s="237"/>
      <c r="J103" s="10"/>
      <c r="K103" s="237" t="s">
        <v>115</v>
      </c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44">
        <f>'IO-01 - Terénní úpravy'!J32</f>
        <v>0</v>
      </c>
      <c r="AH103" s="245"/>
      <c r="AI103" s="245"/>
      <c r="AJ103" s="245"/>
      <c r="AK103" s="245"/>
      <c r="AL103" s="245"/>
      <c r="AM103" s="245"/>
      <c r="AN103" s="244">
        <f t="shared" si="0"/>
        <v>0</v>
      </c>
      <c r="AO103" s="245"/>
      <c r="AP103" s="245"/>
      <c r="AQ103" s="90" t="s">
        <v>94</v>
      </c>
      <c r="AR103" s="52"/>
      <c r="AS103" s="91">
        <v>0</v>
      </c>
      <c r="AT103" s="92">
        <f t="shared" si="1"/>
        <v>0</v>
      </c>
      <c r="AU103" s="93">
        <f>'IO-01 - Terénní úpravy'!P125</f>
        <v>0</v>
      </c>
      <c r="AV103" s="92">
        <f>'IO-01 - Terénní úpravy'!J35</f>
        <v>0</v>
      </c>
      <c r="AW103" s="92">
        <f>'IO-01 - Terénní úpravy'!J36</f>
        <v>0</v>
      </c>
      <c r="AX103" s="92">
        <f>'IO-01 - Terénní úpravy'!J37</f>
        <v>0</v>
      </c>
      <c r="AY103" s="92">
        <f>'IO-01 - Terénní úpravy'!J38</f>
        <v>0</v>
      </c>
      <c r="AZ103" s="92">
        <f>'IO-01 - Terénní úpravy'!F35</f>
        <v>0</v>
      </c>
      <c r="BA103" s="92">
        <f>'IO-01 - Terénní úpravy'!F36</f>
        <v>0</v>
      </c>
      <c r="BB103" s="92">
        <f>'IO-01 - Terénní úpravy'!F37</f>
        <v>0</v>
      </c>
      <c r="BC103" s="92">
        <f>'IO-01 - Terénní úpravy'!F38</f>
        <v>0</v>
      </c>
      <c r="BD103" s="94">
        <f>'IO-01 - Terénní úpravy'!F39</f>
        <v>0</v>
      </c>
      <c r="BT103" s="26" t="s">
        <v>92</v>
      </c>
      <c r="BV103" s="26" t="s">
        <v>86</v>
      </c>
      <c r="BW103" s="26" t="s">
        <v>118</v>
      </c>
      <c r="BX103" s="26" t="s">
        <v>117</v>
      </c>
      <c r="CL103" s="26" t="s">
        <v>119</v>
      </c>
    </row>
    <row r="104" spans="2:91" s="7" customFormat="1" ht="27" customHeight="1">
      <c r="B104" s="80"/>
      <c r="C104" s="81"/>
      <c r="D104" s="238" t="s">
        <v>120</v>
      </c>
      <c r="E104" s="238"/>
      <c r="F104" s="238"/>
      <c r="G104" s="238"/>
      <c r="H104" s="238"/>
      <c r="I104" s="82"/>
      <c r="J104" s="238" t="s">
        <v>121</v>
      </c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46">
        <f>ROUND(AG105,2)</f>
        <v>0</v>
      </c>
      <c r="AH104" s="247"/>
      <c r="AI104" s="247"/>
      <c r="AJ104" s="247"/>
      <c r="AK104" s="247"/>
      <c r="AL104" s="247"/>
      <c r="AM104" s="247"/>
      <c r="AN104" s="248">
        <f t="shared" si="0"/>
        <v>0</v>
      </c>
      <c r="AO104" s="247"/>
      <c r="AP104" s="247"/>
      <c r="AQ104" s="83" t="s">
        <v>116</v>
      </c>
      <c r="AR104" s="80"/>
      <c r="AS104" s="84">
        <f>ROUND(AS105,2)</f>
        <v>0</v>
      </c>
      <c r="AT104" s="85">
        <f t="shared" si="1"/>
        <v>0</v>
      </c>
      <c r="AU104" s="86">
        <f>ROUND(AU105,5)</f>
        <v>0</v>
      </c>
      <c r="AV104" s="85">
        <f>ROUND(AZ104*L29,2)</f>
        <v>0</v>
      </c>
      <c r="AW104" s="85">
        <f>ROUND(BA104*L30,2)</f>
        <v>0</v>
      </c>
      <c r="AX104" s="85">
        <f>ROUND(BB104*L29,2)</f>
        <v>0</v>
      </c>
      <c r="AY104" s="85">
        <f>ROUND(BC104*L30,2)</f>
        <v>0</v>
      </c>
      <c r="AZ104" s="85">
        <f>ROUND(AZ105,2)</f>
        <v>0</v>
      </c>
      <c r="BA104" s="85">
        <f>ROUND(BA105,2)</f>
        <v>0</v>
      </c>
      <c r="BB104" s="85">
        <f>ROUND(BB105,2)</f>
        <v>0</v>
      </c>
      <c r="BC104" s="85">
        <f>ROUND(BC105,2)</f>
        <v>0</v>
      </c>
      <c r="BD104" s="87">
        <f>ROUND(BD105,2)</f>
        <v>0</v>
      </c>
      <c r="BS104" s="88" t="s">
        <v>83</v>
      </c>
      <c r="BT104" s="88" t="s">
        <v>21</v>
      </c>
      <c r="BU104" s="88" t="s">
        <v>85</v>
      </c>
      <c r="BV104" s="88" t="s">
        <v>86</v>
      </c>
      <c r="BW104" s="88" t="s">
        <v>122</v>
      </c>
      <c r="BX104" s="88" t="s">
        <v>4</v>
      </c>
      <c r="CL104" s="88" t="s">
        <v>1</v>
      </c>
      <c r="CM104" s="88" t="s">
        <v>92</v>
      </c>
    </row>
    <row r="105" spans="1:90" s="4" customFormat="1" ht="16.5" customHeight="1">
      <c r="A105" s="89" t="s">
        <v>93</v>
      </c>
      <c r="B105" s="52"/>
      <c r="C105" s="10"/>
      <c r="D105" s="10"/>
      <c r="E105" s="237" t="s">
        <v>120</v>
      </c>
      <c r="F105" s="237"/>
      <c r="G105" s="237"/>
      <c r="H105" s="237"/>
      <c r="I105" s="237"/>
      <c r="J105" s="10"/>
      <c r="K105" s="237" t="s">
        <v>121</v>
      </c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44">
        <f>'IO-02 - Areálová dešťová ...'!J32</f>
        <v>0</v>
      </c>
      <c r="AH105" s="245"/>
      <c r="AI105" s="245"/>
      <c r="AJ105" s="245"/>
      <c r="AK105" s="245"/>
      <c r="AL105" s="245"/>
      <c r="AM105" s="245"/>
      <c r="AN105" s="244">
        <f t="shared" si="0"/>
        <v>0</v>
      </c>
      <c r="AO105" s="245"/>
      <c r="AP105" s="245"/>
      <c r="AQ105" s="90" t="s">
        <v>94</v>
      </c>
      <c r="AR105" s="52"/>
      <c r="AS105" s="91">
        <v>0</v>
      </c>
      <c r="AT105" s="92">
        <f t="shared" si="1"/>
        <v>0</v>
      </c>
      <c r="AU105" s="93">
        <f>'IO-02 - Areálová dešťová ...'!P128</f>
        <v>0</v>
      </c>
      <c r="AV105" s="92">
        <f>'IO-02 - Areálová dešťová ...'!J35</f>
        <v>0</v>
      </c>
      <c r="AW105" s="92">
        <f>'IO-02 - Areálová dešťová ...'!J36</f>
        <v>0</v>
      </c>
      <c r="AX105" s="92">
        <f>'IO-02 - Areálová dešťová ...'!J37</f>
        <v>0</v>
      </c>
      <c r="AY105" s="92">
        <f>'IO-02 - Areálová dešťová ...'!J38</f>
        <v>0</v>
      </c>
      <c r="AZ105" s="92">
        <f>'IO-02 - Areálová dešťová ...'!F35</f>
        <v>0</v>
      </c>
      <c r="BA105" s="92">
        <f>'IO-02 - Areálová dešťová ...'!F36</f>
        <v>0</v>
      </c>
      <c r="BB105" s="92">
        <f>'IO-02 - Areálová dešťová ...'!F37</f>
        <v>0</v>
      </c>
      <c r="BC105" s="92">
        <f>'IO-02 - Areálová dešťová ...'!F38</f>
        <v>0</v>
      </c>
      <c r="BD105" s="94">
        <f>'IO-02 - Areálová dešťová ...'!F39</f>
        <v>0</v>
      </c>
      <c r="BT105" s="26" t="s">
        <v>92</v>
      </c>
      <c r="BV105" s="26" t="s">
        <v>86</v>
      </c>
      <c r="BW105" s="26" t="s">
        <v>123</v>
      </c>
      <c r="BX105" s="26" t="s">
        <v>122</v>
      </c>
      <c r="CL105" s="26" t="s">
        <v>124</v>
      </c>
    </row>
    <row r="106" spans="2:91" s="7" customFormat="1" ht="16.5" customHeight="1">
      <c r="B106" s="80"/>
      <c r="C106" s="81"/>
      <c r="D106" s="238" t="s">
        <v>125</v>
      </c>
      <c r="E106" s="238"/>
      <c r="F106" s="238"/>
      <c r="G106" s="238"/>
      <c r="H106" s="238"/>
      <c r="I106" s="82"/>
      <c r="J106" s="238" t="s">
        <v>126</v>
      </c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46">
        <f>ROUND(AG107,2)</f>
        <v>0</v>
      </c>
      <c r="AH106" s="247"/>
      <c r="AI106" s="247"/>
      <c r="AJ106" s="247"/>
      <c r="AK106" s="247"/>
      <c r="AL106" s="247"/>
      <c r="AM106" s="247"/>
      <c r="AN106" s="248">
        <f t="shared" si="0"/>
        <v>0</v>
      </c>
      <c r="AO106" s="247"/>
      <c r="AP106" s="247"/>
      <c r="AQ106" s="83" t="s">
        <v>116</v>
      </c>
      <c r="AR106" s="80"/>
      <c r="AS106" s="84">
        <f>ROUND(AS107,2)</f>
        <v>0</v>
      </c>
      <c r="AT106" s="85">
        <f t="shared" si="1"/>
        <v>0</v>
      </c>
      <c r="AU106" s="86">
        <f>ROUND(AU107,5)</f>
        <v>0</v>
      </c>
      <c r="AV106" s="85">
        <f>ROUND(AZ106*L29,2)</f>
        <v>0</v>
      </c>
      <c r="AW106" s="85">
        <f>ROUND(BA106*L30,2)</f>
        <v>0</v>
      </c>
      <c r="AX106" s="85">
        <f>ROUND(BB106*L29,2)</f>
        <v>0</v>
      </c>
      <c r="AY106" s="85">
        <f>ROUND(BC106*L30,2)</f>
        <v>0</v>
      </c>
      <c r="AZ106" s="85">
        <f>ROUND(AZ107,2)</f>
        <v>0</v>
      </c>
      <c r="BA106" s="85">
        <f>ROUND(BA107,2)</f>
        <v>0</v>
      </c>
      <c r="BB106" s="85">
        <f>ROUND(BB107,2)</f>
        <v>0</v>
      </c>
      <c r="BC106" s="85">
        <f>ROUND(BC107,2)</f>
        <v>0</v>
      </c>
      <c r="BD106" s="87">
        <f>ROUND(BD107,2)</f>
        <v>0</v>
      </c>
      <c r="BS106" s="88" t="s">
        <v>83</v>
      </c>
      <c r="BT106" s="88" t="s">
        <v>21</v>
      </c>
      <c r="BU106" s="88" t="s">
        <v>85</v>
      </c>
      <c r="BV106" s="88" t="s">
        <v>86</v>
      </c>
      <c r="BW106" s="88" t="s">
        <v>127</v>
      </c>
      <c r="BX106" s="88" t="s">
        <v>4</v>
      </c>
      <c r="CL106" s="88" t="s">
        <v>1</v>
      </c>
      <c r="CM106" s="88" t="s">
        <v>92</v>
      </c>
    </row>
    <row r="107" spans="1:90" s="4" customFormat="1" ht="16.5" customHeight="1">
      <c r="A107" s="89" t="s">
        <v>93</v>
      </c>
      <c r="B107" s="52"/>
      <c r="C107" s="10"/>
      <c r="D107" s="10"/>
      <c r="E107" s="237" t="s">
        <v>125</v>
      </c>
      <c r="F107" s="237"/>
      <c r="G107" s="237"/>
      <c r="H107" s="237"/>
      <c r="I107" s="237"/>
      <c r="J107" s="10"/>
      <c r="K107" s="237" t="s">
        <v>128</v>
      </c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44">
        <f>'IO-03 - Areálové rozvody NN'!J32</f>
        <v>0</v>
      </c>
      <c r="AH107" s="245"/>
      <c r="AI107" s="245"/>
      <c r="AJ107" s="245"/>
      <c r="AK107" s="245"/>
      <c r="AL107" s="245"/>
      <c r="AM107" s="245"/>
      <c r="AN107" s="244">
        <f t="shared" si="0"/>
        <v>0</v>
      </c>
      <c r="AO107" s="245"/>
      <c r="AP107" s="245"/>
      <c r="AQ107" s="90" t="s">
        <v>94</v>
      </c>
      <c r="AR107" s="52"/>
      <c r="AS107" s="91">
        <v>0</v>
      </c>
      <c r="AT107" s="92">
        <f t="shared" si="1"/>
        <v>0</v>
      </c>
      <c r="AU107" s="93">
        <f>'IO-03 - Areálové rozvody NN'!P130</f>
        <v>0</v>
      </c>
      <c r="AV107" s="92">
        <f>'IO-03 - Areálové rozvody NN'!J35</f>
        <v>0</v>
      </c>
      <c r="AW107" s="92">
        <f>'IO-03 - Areálové rozvody NN'!J36</f>
        <v>0</v>
      </c>
      <c r="AX107" s="92">
        <f>'IO-03 - Areálové rozvody NN'!J37</f>
        <v>0</v>
      </c>
      <c r="AY107" s="92">
        <f>'IO-03 - Areálové rozvody NN'!J38</f>
        <v>0</v>
      </c>
      <c r="AZ107" s="92">
        <f>'IO-03 - Areálové rozvody NN'!F35</f>
        <v>0</v>
      </c>
      <c r="BA107" s="92">
        <f>'IO-03 - Areálové rozvody NN'!F36</f>
        <v>0</v>
      </c>
      <c r="BB107" s="92">
        <f>'IO-03 - Areálové rozvody NN'!F37</f>
        <v>0</v>
      </c>
      <c r="BC107" s="92">
        <f>'IO-03 - Areálové rozvody NN'!F38</f>
        <v>0</v>
      </c>
      <c r="BD107" s="94">
        <f>'IO-03 - Areálové rozvody NN'!F39</f>
        <v>0</v>
      </c>
      <c r="BT107" s="26" t="s">
        <v>92</v>
      </c>
      <c r="BV107" s="26" t="s">
        <v>86</v>
      </c>
      <c r="BW107" s="26" t="s">
        <v>129</v>
      </c>
      <c r="BX107" s="26" t="s">
        <v>127</v>
      </c>
      <c r="CL107" s="26" t="s">
        <v>130</v>
      </c>
    </row>
    <row r="108" spans="2:91" s="7" customFormat="1" ht="16.5" customHeight="1">
      <c r="B108" s="80"/>
      <c r="C108" s="81"/>
      <c r="D108" s="238" t="s">
        <v>131</v>
      </c>
      <c r="E108" s="238"/>
      <c r="F108" s="238"/>
      <c r="G108" s="238"/>
      <c r="H108" s="238"/>
      <c r="I108" s="82"/>
      <c r="J108" s="238" t="s">
        <v>132</v>
      </c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46">
        <f>ROUND(AG109,2)</f>
        <v>0</v>
      </c>
      <c r="AH108" s="247"/>
      <c r="AI108" s="247"/>
      <c r="AJ108" s="247"/>
      <c r="AK108" s="247"/>
      <c r="AL108" s="247"/>
      <c r="AM108" s="247"/>
      <c r="AN108" s="248">
        <f t="shared" si="0"/>
        <v>0</v>
      </c>
      <c r="AO108" s="247"/>
      <c r="AP108" s="247"/>
      <c r="AQ108" s="83" t="s">
        <v>116</v>
      </c>
      <c r="AR108" s="80"/>
      <c r="AS108" s="84">
        <f>ROUND(AS109,2)</f>
        <v>0</v>
      </c>
      <c r="AT108" s="85">
        <f t="shared" si="1"/>
        <v>0</v>
      </c>
      <c r="AU108" s="86">
        <f>ROUND(AU109,5)</f>
        <v>0</v>
      </c>
      <c r="AV108" s="85">
        <f>ROUND(AZ108*L29,2)</f>
        <v>0</v>
      </c>
      <c r="AW108" s="85">
        <f>ROUND(BA108*L30,2)</f>
        <v>0</v>
      </c>
      <c r="AX108" s="85">
        <f>ROUND(BB108*L29,2)</f>
        <v>0</v>
      </c>
      <c r="AY108" s="85">
        <f>ROUND(BC108*L30,2)</f>
        <v>0</v>
      </c>
      <c r="AZ108" s="85">
        <f>ROUND(AZ109,2)</f>
        <v>0</v>
      </c>
      <c r="BA108" s="85">
        <f>ROUND(BA109,2)</f>
        <v>0</v>
      </c>
      <c r="BB108" s="85">
        <f>ROUND(BB109,2)</f>
        <v>0</v>
      </c>
      <c r="BC108" s="85">
        <f>ROUND(BC109,2)</f>
        <v>0</v>
      </c>
      <c r="BD108" s="87">
        <f>ROUND(BD109,2)</f>
        <v>0</v>
      </c>
      <c r="BS108" s="88" t="s">
        <v>83</v>
      </c>
      <c r="BT108" s="88" t="s">
        <v>21</v>
      </c>
      <c r="BU108" s="88" t="s">
        <v>85</v>
      </c>
      <c r="BV108" s="88" t="s">
        <v>86</v>
      </c>
      <c r="BW108" s="88" t="s">
        <v>133</v>
      </c>
      <c r="BX108" s="88" t="s">
        <v>4</v>
      </c>
      <c r="CL108" s="88" t="s">
        <v>1</v>
      </c>
      <c r="CM108" s="88" t="s">
        <v>92</v>
      </c>
    </row>
    <row r="109" spans="1:90" s="4" customFormat="1" ht="16.5" customHeight="1">
      <c r="A109" s="89" t="s">
        <v>93</v>
      </c>
      <c r="B109" s="52"/>
      <c r="C109" s="10"/>
      <c r="D109" s="10"/>
      <c r="E109" s="237" t="s">
        <v>131</v>
      </c>
      <c r="F109" s="237"/>
      <c r="G109" s="237"/>
      <c r="H109" s="237"/>
      <c r="I109" s="237"/>
      <c r="J109" s="10"/>
      <c r="K109" s="237" t="s">
        <v>134</v>
      </c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44">
        <f>'IO-04 - Areálový NTL rozv...'!J32</f>
        <v>0</v>
      </c>
      <c r="AH109" s="245"/>
      <c r="AI109" s="245"/>
      <c r="AJ109" s="245"/>
      <c r="AK109" s="245"/>
      <c r="AL109" s="245"/>
      <c r="AM109" s="245"/>
      <c r="AN109" s="244">
        <f t="shared" si="0"/>
        <v>0</v>
      </c>
      <c r="AO109" s="245"/>
      <c r="AP109" s="245"/>
      <c r="AQ109" s="90" t="s">
        <v>94</v>
      </c>
      <c r="AR109" s="52"/>
      <c r="AS109" s="95">
        <v>0</v>
      </c>
      <c r="AT109" s="96">
        <f t="shared" si="1"/>
        <v>0</v>
      </c>
      <c r="AU109" s="97">
        <f>'IO-04 - Areálový NTL rozv...'!P131</f>
        <v>0</v>
      </c>
      <c r="AV109" s="96">
        <f>'IO-04 - Areálový NTL rozv...'!J35</f>
        <v>0</v>
      </c>
      <c r="AW109" s="96">
        <f>'IO-04 - Areálový NTL rozv...'!J36</f>
        <v>0</v>
      </c>
      <c r="AX109" s="96">
        <f>'IO-04 - Areálový NTL rozv...'!J37</f>
        <v>0</v>
      </c>
      <c r="AY109" s="96">
        <f>'IO-04 - Areálový NTL rozv...'!J38</f>
        <v>0</v>
      </c>
      <c r="AZ109" s="96">
        <f>'IO-04 - Areálový NTL rozv...'!F35</f>
        <v>0</v>
      </c>
      <c r="BA109" s="96">
        <f>'IO-04 - Areálový NTL rozv...'!F36</f>
        <v>0</v>
      </c>
      <c r="BB109" s="96">
        <f>'IO-04 - Areálový NTL rozv...'!F37</f>
        <v>0</v>
      </c>
      <c r="BC109" s="96">
        <f>'IO-04 - Areálový NTL rozv...'!F38</f>
        <v>0</v>
      </c>
      <c r="BD109" s="98">
        <f>'IO-04 - Areálový NTL rozv...'!F39</f>
        <v>0</v>
      </c>
      <c r="BT109" s="26" t="s">
        <v>92</v>
      </c>
      <c r="BV109" s="26" t="s">
        <v>86</v>
      </c>
      <c r="BW109" s="26" t="s">
        <v>135</v>
      </c>
      <c r="BX109" s="26" t="s">
        <v>133</v>
      </c>
      <c r="CL109" s="26" t="s">
        <v>136</v>
      </c>
    </row>
    <row r="110" spans="1:57" s="2" customFormat="1" ht="30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4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</row>
    <row r="111" spans="1:57" s="2" customFormat="1" ht="6.95" customHeight="1">
      <c r="A111" s="33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34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</row>
  </sheetData>
  <mergeCells count="9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102:AP102"/>
    <mergeCell ref="AN103:AP103"/>
    <mergeCell ref="AN104:AP104"/>
    <mergeCell ref="AN105:AP105"/>
    <mergeCell ref="AN106:AP106"/>
    <mergeCell ref="AN107:AP107"/>
    <mergeCell ref="AN108:AP108"/>
    <mergeCell ref="AN109:AP109"/>
    <mergeCell ref="D102:H102"/>
    <mergeCell ref="D95:H95"/>
    <mergeCell ref="E96:I96"/>
    <mergeCell ref="D97:H97"/>
    <mergeCell ref="E98:I98"/>
    <mergeCell ref="E99:I99"/>
    <mergeCell ref="E100:I100"/>
    <mergeCell ref="E101:I101"/>
    <mergeCell ref="E103:I103"/>
    <mergeCell ref="D104:H104"/>
    <mergeCell ref="E105:I105"/>
    <mergeCell ref="D106:H106"/>
    <mergeCell ref="E107:I107"/>
    <mergeCell ref="D108:H108"/>
    <mergeCell ref="E109:I109"/>
    <mergeCell ref="AG104:AM104"/>
    <mergeCell ref="AG103:AM103"/>
    <mergeCell ref="AG105:AM105"/>
    <mergeCell ref="AG106:AM106"/>
    <mergeCell ref="AG107:AM107"/>
    <mergeCell ref="AG108:AM108"/>
    <mergeCell ref="AG109:AM109"/>
    <mergeCell ref="K109:AF109"/>
    <mergeCell ref="J108:AF108"/>
    <mergeCell ref="J106:AF106"/>
    <mergeCell ref="K107:AF107"/>
    <mergeCell ref="AG98:AM98"/>
    <mergeCell ref="AG99:AM99"/>
    <mergeCell ref="AG100:AM100"/>
    <mergeCell ref="AG101:AM101"/>
    <mergeCell ref="AG102:AM102"/>
    <mergeCell ref="AG94:AM94"/>
    <mergeCell ref="AN94:AP94"/>
    <mergeCell ref="C92:G92"/>
    <mergeCell ref="I92:AF92"/>
    <mergeCell ref="J95:AF95"/>
    <mergeCell ref="K96:AF96"/>
    <mergeCell ref="J97:AF97"/>
    <mergeCell ref="K98:AF98"/>
    <mergeCell ref="K99:AF99"/>
    <mergeCell ref="K100:AF100"/>
    <mergeCell ref="K101:AF101"/>
    <mergeCell ref="J102:AF102"/>
    <mergeCell ref="K103:AF103"/>
    <mergeCell ref="J104:AF104"/>
    <mergeCell ref="K105:AF105"/>
  </mergeCells>
  <hyperlinks>
    <hyperlink ref="A96" location="'VRN - Vedlejší a ostatní ...'!C2" display="/"/>
    <hyperlink ref="A98" location="'01 - Architektonicko - st...'!C2" display="/"/>
    <hyperlink ref="A99" location="'01a - Zařízení zdravotně ...'!C2" display="/"/>
    <hyperlink ref="A100" location="'01b - Zařízení silnoproud...'!C2" display="/"/>
    <hyperlink ref="A101" location="'01c - Bleskosvod'!C2" display="/"/>
    <hyperlink ref="A103" location="'IO-01 - Terénní úpravy'!C2" display="/"/>
    <hyperlink ref="A105" location="'IO-02 - Areálová dešťová ...'!C2" display="/"/>
    <hyperlink ref="A107" location="'IO-03 - Areálové rozvody NN'!C2" display="/"/>
    <hyperlink ref="A109" location="'IO-04 - Areálový NTL roz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57" t="s">
        <v>5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8" t="s">
        <v>135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92</v>
      </c>
    </row>
    <row r="4" spans="2:46" s="1" customFormat="1" ht="24.95" customHeight="1">
      <c r="B4" s="21"/>
      <c r="D4" s="22" t="s">
        <v>137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81" t="str">
        <f>'Rekapitulace stavby'!K6</f>
        <v>Novostavba garáží v areálu KSÚSV v Humpolci</v>
      </c>
      <c r="F7" s="282"/>
      <c r="G7" s="282"/>
      <c r="H7" s="282"/>
      <c r="I7" s="99"/>
      <c r="L7" s="21"/>
    </row>
    <row r="8" spans="2:12" s="1" customFormat="1" ht="12" customHeight="1">
      <c r="B8" s="21"/>
      <c r="D8" s="28" t="s">
        <v>138</v>
      </c>
      <c r="I8" s="99"/>
      <c r="L8" s="21"/>
    </row>
    <row r="9" spans="1:31" s="2" customFormat="1" ht="16.5" customHeight="1">
      <c r="A9" s="33"/>
      <c r="B9" s="34"/>
      <c r="C9" s="33"/>
      <c r="D9" s="33"/>
      <c r="E9" s="281" t="s">
        <v>2473</v>
      </c>
      <c r="F9" s="280"/>
      <c r="G9" s="280"/>
      <c r="H9" s="280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65" t="s">
        <v>2474</v>
      </c>
      <c r="F11" s="280"/>
      <c r="G11" s="280"/>
      <c r="H11" s="280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19</v>
      </c>
      <c r="E13" s="33"/>
      <c r="F13" s="26" t="s">
        <v>136</v>
      </c>
      <c r="G13" s="33"/>
      <c r="H13" s="33"/>
      <c r="I13" s="103" t="s">
        <v>20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22</v>
      </c>
      <c r="E14" s="33"/>
      <c r="F14" s="26" t="s">
        <v>23</v>
      </c>
      <c r="G14" s="33"/>
      <c r="H14" s="33"/>
      <c r="I14" s="103" t="s">
        <v>24</v>
      </c>
      <c r="J14" s="56" t="str">
        <f>'Rekapitulace stavby'!AN8</f>
        <v>27. 10. 2015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28</v>
      </c>
      <c r="E16" s="33"/>
      <c r="F16" s="33"/>
      <c r="G16" s="33"/>
      <c r="H16" s="33"/>
      <c r="I16" s="103" t="s">
        <v>29</v>
      </c>
      <c r="J16" s="26" t="s">
        <v>30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31</v>
      </c>
      <c r="F17" s="33"/>
      <c r="G17" s="33"/>
      <c r="H17" s="33"/>
      <c r="I17" s="103" t="s">
        <v>32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33</v>
      </c>
      <c r="E19" s="33"/>
      <c r="F19" s="33"/>
      <c r="G19" s="33"/>
      <c r="H19" s="33"/>
      <c r="I19" s="103" t="s">
        <v>29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3" t="str">
        <f>'Rekapitulace stavby'!E14</f>
        <v>Vyplň údaj</v>
      </c>
      <c r="F20" s="268"/>
      <c r="G20" s="268"/>
      <c r="H20" s="268"/>
      <c r="I20" s="103" t="s">
        <v>32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35</v>
      </c>
      <c r="E22" s="33"/>
      <c r="F22" s="33"/>
      <c r="G22" s="33"/>
      <c r="H22" s="33"/>
      <c r="I22" s="103" t="s">
        <v>29</v>
      </c>
      <c r="J22" s="26" t="s">
        <v>36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37</v>
      </c>
      <c r="F23" s="33"/>
      <c r="G23" s="33"/>
      <c r="H23" s="33"/>
      <c r="I23" s="103" t="s">
        <v>32</v>
      </c>
      <c r="J23" s="26" t="s">
        <v>38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40</v>
      </c>
      <c r="E25" s="33"/>
      <c r="F25" s="33"/>
      <c r="G25" s="33"/>
      <c r="H25" s="33"/>
      <c r="I25" s="103" t="s">
        <v>29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32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42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318.75" customHeight="1">
      <c r="A29" s="104"/>
      <c r="B29" s="105"/>
      <c r="C29" s="104"/>
      <c r="D29" s="104"/>
      <c r="E29" s="272" t="s">
        <v>2475</v>
      </c>
      <c r="F29" s="272"/>
      <c r="G29" s="272"/>
      <c r="H29" s="272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44</v>
      </c>
      <c r="E32" s="33"/>
      <c r="F32" s="33"/>
      <c r="G32" s="33"/>
      <c r="H32" s="33"/>
      <c r="I32" s="102"/>
      <c r="J32" s="72">
        <f>ROUND(J131,2)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46</v>
      </c>
      <c r="G34" s="33"/>
      <c r="H34" s="33"/>
      <c r="I34" s="110" t="s">
        <v>45</v>
      </c>
      <c r="J34" s="37" t="s">
        <v>47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48</v>
      </c>
      <c r="E35" s="28" t="s">
        <v>49</v>
      </c>
      <c r="F35" s="112">
        <f>ROUND((SUM(BE131:BE233)),2)</f>
        <v>0</v>
      </c>
      <c r="G35" s="33"/>
      <c r="H35" s="33"/>
      <c r="I35" s="113">
        <v>0.21</v>
      </c>
      <c r="J35" s="112">
        <f>ROUND(((SUM(BE131:BE233))*I35),2)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50</v>
      </c>
      <c r="F36" s="112">
        <f>ROUND((SUM(BF131:BF233)),2)</f>
        <v>0</v>
      </c>
      <c r="G36" s="33"/>
      <c r="H36" s="33"/>
      <c r="I36" s="113">
        <v>0.15</v>
      </c>
      <c r="J36" s="112">
        <f>ROUND(((SUM(BF131:BF233))*I36),2)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51</v>
      </c>
      <c r="F37" s="112">
        <f>ROUND((SUM(BG131:BG233)),2)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52</v>
      </c>
      <c r="F38" s="112">
        <f>ROUND((SUM(BH131:BH233)),2)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53</v>
      </c>
      <c r="F39" s="112">
        <f>ROUND((SUM(BI131:BI233)),2)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54</v>
      </c>
      <c r="E41" s="61"/>
      <c r="F41" s="61"/>
      <c r="G41" s="116" t="s">
        <v>55</v>
      </c>
      <c r="H41" s="117" t="s">
        <v>56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57</v>
      </c>
      <c r="E50" s="45"/>
      <c r="F50" s="45"/>
      <c r="G50" s="44" t="s">
        <v>58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59</v>
      </c>
      <c r="E61" s="36"/>
      <c r="F61" s="122" t="s">
        <v>60</v>
      </c>
      <c r="G61" s="46" t="s">
        <v>59</v>
      </c>
      <c r="H61" s="36"/>
      <c r="I61" s="123"/>
      <c r="J61" s="124" t="s">
        <v>60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61</v>
      </c>
      <c r="E65" s="47"/>
      <c r="F65" s="47"/>
      <c r="G65" s="44" t="s">
        <v>62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59</v>
      </c>
      <c r="E76" s="36"/>
      <c r="F76" s="122" t="s">
        <v>60</v>
      </c>
      <c r="G76" s="46" t="s">
        <v>59</v>
      </c>
      <c r="H76" s="36"/>
      <c r="I76" s="123"/>
      <c r="J76" s="124" t="s">
        <v>60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Novostavba garáží v areálu KSÚSV v Humpolci</v>
      </c>
      <c r="F85" s="282"/>
      <c r="G85" s="282"/>
      <c r="H85" s="282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81" t="s">
        <v>2473</v>
      </c>
      <c r="F87" s="280"/>
      <c r="G87" s="280"/>
      <c r="H87" s="280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 xml:space="preserve">IO-04 - Areálový NTL rozvod plynu </v>
      </c>
      <c r="F89" s="280"/>
      <c r="G89" s="280"/>
      <c r="H89" s="280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22</v>
      </c>
      <c r="D91" s="33"/>
      <c r="E91" s="33"/>
      <c r="F91" s="26" t="str">
        <f>F14</f>
        <v>město Humpolec, areál KSÚS ul. Spojovací</v>
      </c>
      <c r="G91" s="33"/>
      <c r="H91" s="33"/>
      <c r="I91" s="103" t="s">
        <v>24</v>
      </c>
      <c r="J91" s="56" t="str">
        <f>IF(J14="","",J14)</f>
        <v>27. 10. 2015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3.15" customHeight="1">
      <c r="A93" s="33"/>
      <c r="B93" s="34"/>
      <c r="C93" s="28" t="s">
        <v>28</v>
      </c>
      <c r="D93" s="33"/>
      <c r="E93" s="33"/>
      <c r="F93" s="26" t="str">
        <f>E17</f>
        <v>Krajská správa a údržba silnic Vysočiny</v>
      </c>
      <c r="G93" s="33"/>
      <c r="H93" s="33"/>
      <c r="I93" s="103" t="s">
        <v>35</v>
      </c>
      <c r="J93" s="31" t="str">
        <f>E23</f>
        <v>PROJEKT CENTRUM NOVA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33</v>
      </c>
      <c r="D94" s="33"/>
      <c r="E94" s="33"/>
      <c r="F94" s="26" t="str">
        <f>IF(E20="","",E20)</f>
        <v>Vyplň údaj</v>
      </c>
      <c r="G94" s="33"/>
      <c r="H94" s="33"/>
      <c r="I94" s="103" t="s">
        <v>40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143</v>
      </c>
      <c r="D96" s="114"/>
      <c r="E96" s="114"/>
      <c r="F96" s="114"/>
      <c r="G96" s="114"/>
      <c r="H96" s="114"/>
      <c r="I96" s="129"/>
      <c r="J96" s="130" t="s">
        <v>144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145</v>
      </c>
      <c r="D98" s="33"/>
      <c r="E98" s="33"/>
      <c r="F98" s="33"/>
      <c r="G98" s="33"/>
      <c r="H98" s="33"/>
      <c r="I98" s="102"/>
      <c r="J98" s="72">
        <f>J131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2:12" s="9" customFormat="1" ht="24.95" customHeight="1">
      <c r="B99" s="132"/>
      <c r="D99" s="133" t="s">
        <v>216</v>
      </c>
      <c r="E99" s="134"/>
      <c r="F99" s="134"/>
      <c r="G99" s="134"/>
      <c r="H99" s="134"/>
      <c r="I99" s="135"/>
      <c r="J99" s="136">
        <f>J132</f>
        <v>0</v>
      </c>
      <c r="L99" s="132"/>
    </row>
    <row r="100" spans="2:12" s="10" customFormat="1" ht="19.9" customHeight="1">
      <c r="B100" s="137"/>
      <c r="D100" s="138" t="s">
        <v>217</v>
      </c>
      <c r="E100" s="139"/>
      <c r="F100" s="139"/>
      <c r="G100" s="139"/>
      <c r="H100" s="139"/>
      <c r="I100" s="140"/>
      <c r="J100" s="141">
        <f>J133</f>
        <v>0</v>
      </c>
      <c r="L100" s="137"/>
    </row>
    <row r="101" spans="2:12" s="10" customFormat="1" ht="14.85" customHeight="1">
      <c r="B101" s="137"/>
      <c r="D101" s="138" t="s">
        <v>2476</v>
      </c>
      <c r="E101" s="139"/>
      <c r="F101" s="139"/>
      <c r="G101" s="139"/>
      <c r="H101" s="139"/>
      <c r="I101" s="140"/>
      <c r="J101" s="141">
        <f>J185</f>
        <v>0</v>
      </c>
      <c r="L101" s="137"/>
    </row>
    <row r="102" spans="2:12" s="10" customFormat="1" ht="19.9" customHeight="1">
      <c r="B102" s="137"/>
      <c r="D102" s="138" t="s">
        <v>220</v>
      </c>
      <c r="E102" s="139"/>
      <c r="F102" s="139"/>
      <c r="G102" s="139"/>
      <c r="H102" s="139"/>
      <c r="I102" s="140"/>
      <c r="J102" s="141">
        <f>J189</f>
        <v>0</v>
      </c>
      <c r="L102" s="137"/>
    </row>
    <row r="103" spans="2:12" s="10" customFormat="1" ht="19.9" customHeight="1">
      <c r="B103" s="137"/>
      <c r="D103" s="138" t="s">
        <v>2055</v>
      </c>
      <c r="E103" s="139"/>
      <c r="F103" s="139"/>
      <c r="G103" s="139"/>
      <c r="H103" s="139"/>
      <c r="I103" s="140"/>
      <c r="J103" s="141">
        <f>J196</f>
        <v>0</v>
      </c>
      <c r="L103" s="137"/>
    </row>
    <row r="104" spans="2:12" s="10" customFormat="1" ht="19.9" customHeight="1">
      <c r="B104" s="137"/>
      <c r="D104" s="138" t="s">
        <v>229</v>
      </c>
      <c r="E104" s="139"/>
      <c r="F104" s="139"/>
      <c r="G104" s="139"/>
      <c r="H104" s="139"/>
      <c r="I104" s="140"/>
      <c r="J104" s="141">
        <f>J203</f>
        <v>0</v>
      </c>
      <c r="L104" s="137"/>
    </row>
    <row r="105" spans="2:12" s="9" customFormat="1" ht="24.95" customHeight="1">
      <c r="B105" s="132"/>
      <c r="D105" s="133" t="s">
        <v>230</v>
      </c>
      <c r="E105" s="134"/>
      <c r="F105" s="134"/>
      <c r="G105" s="134"/>
      <c r="H105" s="134"/>
      <c r="I105" s="135"/>
      <c r="J105" s="136">
        <f>J207</f>
        <v>0</v>
      </c>
      <c r="L105" s="132"/>
    </row>
    <row r="106" spans="2:12" s="10" customFormat="1" ht="19.9" customHeight="1">
      <c r="B106" s="137"/>
      <c r="D106" s="138" t="s">
        <v>1483</v>
      </c>
      <c r="E106" s="139"/>
      <c r="F106" s="139"/>
      <c r="G106" s="139"/>
      <c r="H106" s="139"/>
      <c r="I106" s="140"/>
      <c r="J106" s="141">
        <f>J208</f>
        <v>0</v>
      </c>
      <c r="L106" s="137"/>
    </row>
    <row r="107" spans="2:12" s="9" customFormat="1" ht="24.95" customHeight="1">
      <c r="B107" s="132"/>
      <c r="D107" s="133" t="s">
        <v>1575</v>
      </c>
      <c r="E107" s="134"/>
      <c r="F107" s="134"/>
      <c r="G107" s="134"/>
      <c r="H107" s="134"/>
      <c r="I107" s="135"/>
      <c r="J107" s="136">
        <f>J211</f>
        <v>0</v>
      </c>
      <c r="L107" s="132"/>
    </row>
    <row r="108" spans="2:12" s="10" customFormat="1" ht="19.9" customHeight="1">
      <c r="B108" s="137"/>
      <c r="D108" s="138" t="s">
        <v>2477</v>
      </c>
      <c r="E108" s="139"/>
      <c r="F108" s="139"/>
      <c r="G108" s="139"/>
      <c r="H108" s="139"/>
      <c r="I108" s="140"/>
      <c r="J108" s="141">
        <f>J212</f>
        <v>0</v>
      </c>
      <c r="L108" s="137"/>
    </row>
    <row r="109" spans="2:12" s="10" customFormat="1" ht="19.9" customHeight="1">
      <c r="B109" s="137"/>
      <c r="D109" s="138" t="s">
        <v>2478</v>
      </c>
      <c r="E109" s="139"/>
      <c r="F109" s="139"/>
      <c r="G109" s="139"/>
      <c r="H109" s="139"/>
      <c r="I109" s="140"/>
      <c r="J109" s="141">
        <f>J231</f>
        <v>0</v>
      </c>
      <c r="L109" s="137"/>
    </row>
    <row r="110" spans="1:31" s="2" customFormat="1" ht="21.75" customHeight="1">
      <c r="A110" s="33"/>
      <c r="B110" s="34"/>
      <c r="C110" s="33"/>
      <c r="D110" s="33"/>
      <c r="E110" s="33"/>
      <c r="F110" s="33"/>
      <c r="G110" s="33"/>
      <c r="H110" s="33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48"/>
      <c r="C111" s="49"/>
      <c r="D111" s="49"/>
      <c r="E111" s="49"/>
      <c r="F111" s="49"/>
      <c r="G111" s="49"/>
      <c r="H111" s="49"/>
      <c r="I111" s="126"/>
      <c r="J111" s="49"/>
      <c r="K111" s="49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5" customHeight="1">
      <c r="A115" s="33"/>
      <c r="B115" s="50"/>
      <c r="C115" s="51"/>
      <c r="D115" s="51"/>
      <c r="E115" s="51"/>
      <c r="F115" s="51"/>
      <c r="G115" s="51"/>
      <c r="H115" s="51"/>
      <c r="I115" s="127"/>
      <c r="J115" s="51"/>
      <c r="K115" s="51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5" customHeight="1">
      <c r="A116" s="33"/>
      <c r="B116" s="34"/>
      <c r="C116" s="22" t="s">
        <v>149</v>
      </c>
      <c r="D116" s="33"/>
      <c r="E116" s="33"/>
      <c r="F116" s="33"/>
      <c r="G116" s="33"/>
      <c r="H116" s="33"/>
      <c r="I116" s="102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16</v>
      </c>
      <c r="D118" s="33"/>
      <c r="E118" s="33"/>
      <c r="F118" s="33"/>
      <c r="G118" s="33"/>
      <c r="H118" s="33"/>
      <c r="I118" s="102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81" t="str">
        <f>E7</f>
        <v>Novostavba garáží v areálu KSÚSV v Humpolci</v>
      </c>
      <c r="F119" s="282"/>
      <c r="G119" s="282"/>
      <c r="H119" s="282"/>
      <c r="I119" s="102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2:12" s="1" customFormat="1" ht="12" customHeight="1">
      <c r="B120" s="21"/>
      <c r="C120" s="28" t="s">
        <v>138</v>
      </c>
      <c r="I120" s="99"/>
      <c r="L120" s="21"/>
    </row>
    <row r="121" spans="1:31" s="2" customFormat="1" ht="16.5" customHeight="1">
      <c r="A121" s="33"/>
      <c r="B121" s="34"/>
      <c r="C121" s="33"/>
      <c r="D121" s="33"/>
      <c r="E121" s="281" t="s">
        <v>2473</v>
      </c>
      <c r="F121" s="280"/>
      <c r="G121" s="280"/>
      <c r="H121" s="280"/>
      <c r="I121" s="102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140</v>
      </c>
      <c r="D122" s="33"/>
      <c r="E122" s="33"/>
      <c r="F122" s="33"/>
      <c r="G122" s="33"/>
      <c r="H122" s="33"/>
      <c r="I122" s="102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65" t="str">
        <f>E11</f>
        <v xml:space="preserve">IO-04 - Areálový NTL rozvod plynu </v>
      </c>
      <c r="F123" s="280"/>
      <c r="G123" s="280"/>
      <c r="H123" s="280"/>
      <c r="I123" s="102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102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22</v>
      </c>
      <c r="D125" s="33"/>
      <c r="E125" s="33"/>
      <c r="F125" s="26" t="str">
        <f>F14</f>
        <v>město Humpolec, areál KSÚS ul. Spojovací</v>
      </c>
      <c r="G125" s="33"/>
      <c r="H125" s="33"/>
      <c r="I125" s="103" t="s">
        <v>24</v>
      </c>
      <c r="J125" s="56" t="str">
        <f>IF(J14="","",J14)</f>
        <v>27. 10. 2015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102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43.15" customHeight="1">
      <c r="A127" s="33"/>
      <c r="B127" s="34"/>
      <c r="C127" s="28" t="s">
        <v>28</v>
      </c>
      <c r="D127" s="33"/>
      <c r="E127" s="33"/>
      <c r="F127" s="26" t="str">
        <f>E17</f>
        <v>Krajská správa a údržba silnic Vysočiny</v>
      </c>
      <c r="G127" s="33"/>
      <c r="H127" s="33"/>
      <c r="I127" s="103" t="s">
        <v>35</v>
      </c>
      <c r="J127" s="31" t="str">
        <f>E23</f>
        <v>PROJEKT CENTRUM NOVA s.r.o.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8" t="s">
        <v>33</v>
      </c>
      <c r="D128" s="33"/>
      <c r="E128" s="33"/>
      <c r="F128" s="26" t="str">
        <f>IF(E20="","",E20)</f>
        <v>Vyplň údaj</v>
      </c>
      <c r="G128" s="33"/>
      <c r="H128" s="33"/>
      <c r="I128" s="103" t="s">
        <v>40</v>
      </c>
      <c r="J128" s="31" t="str">
        <f>E26</f>
        <v xml:space="preserve"> 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102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11" customFormat="1" ht="29.25" customHeight="1">
      <c r="A130" s="142"/>
      <c r="B130" s="143"/>
      <c r="C130" s="144" t="s">
        <v>150</v>
      </c>
      <c r="D130" s="145" t="s">
        <v>69</v>
      </c>
      <c r="E130" s="145" t="s">
        <v>65</v>
      </c>
      <c r="F130" s="145" t="s">
        <v>66</v>
      </c>
      <c r="G130" s="145" t="s">
        <v>151</v>
      </c>
      <c r="H130" s="145" t="s">
        <v>152</v>
      </c>
      <c r="I130" s="146" t="s">
        <v>153</v>
      </c>
      <c r="J130" s="145" t="s">
        <v>144</v>
      </c>
      <c r="K130" s="147" t="s">
        <v>154</v>
      </c>
      <c r="L130" s="148"/>
      <c r="M130" s="63" t="s">
        <v>1</v>
      </c>
      <c r="N130" s="64" t="s">
        <v>48</v>
      </c>
      <c r="O130" s="64" t="s">
        <v>155</v>
      </c>
      <c r="P130" s="64" t="s">
        <v>156</v>
      </c>
      <c r="Q130" s="64" t="s">
        <v>157</v>
      </c>
      <c r="R130" s="64" t="s">
        <v>158</v>
      </c>
      <c r="S130" s="64" t="s">
        <v>159</v>
      </c>
      <c r="T130" s="65" t="s">
        <v>160</v>
      </c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</row>
    <row r="131" spans="1:63" s="2" customFormat="1" ht="22.9" customHeight="1">
      <c r="A131" s="33"/>
      <c r="B131" s="34"/>
      <c r="C131" s="70" t="s">
        <v>161</v>
      </c>
      <c r="D131" s="33"/>
      <c r="E131" s="33"/>
      <c r="F131" s="33"/>
      <c r="G131" s="33"/>
      <c r="H131" s="33"/>
      <c r="I131" s="102"/>
      <c r="J131" s="149">
        <f>BK131</f>
        <v>0</v>
      </c>
      <c r="K131" s="33"/>
      <c r="L131" s="34"/>
      <c r="M131" s="66"/>
      <c r="N131" s="57"/>
      <c r="O131" s="67"/>
      <c r="P131" s="150">
        <f>P132+P207+P211</f>
        <v>0</v>
      </c>
      <c r="Q131" s="67"/>
      <c r="R131" s="150">
        <f>R132+R207+R211</f>
        <v>29.61658</v>
      </c>
      <c r="S131" s="67"/>
      <c r="T131" s="151">
        <f>T132+T207+T211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83</v>
      </c>
      <c r="AU131" s="18" t="s">
        <v>146</v>
      </c>
      <c r="BK131" s="152">
        <f>BK132+BK207+BK211</f>
        <v>0</v>
      </c>
    </row>
    <row r="132" spans="2:63" s="12" customFormat="1" ht="25.9" customHeight="1">
      <c r="B132" s="153"/>
      <c r="D132" s="154" t="s">
        <v>83</v>
      </c>
      <c r="E132" s="155" t="s">
        <v>241</v>
      </c>
      <c r="F132" s="155" t="s">
        <v>242</v>
      </c>
      <c r="I132" s="156"/>
      <c r="J132" s="157">
        <f>BK132</f>
        <v>0</v>
      </c>
      <c r="L132" s="153"/>
      <c r="M132" s="158"/>
      <c r="N132" s="159"/>
      <c r="O132" s="159"/>
      <c r="P132" s="160">
        <f>P133+P189+P196+P203</f>
        <v>0</v>
      </c>
      <c r="Q132" s="159"/>
      <c r="R132" s="160">
        <f>R133+R189+R196+R203</f>
        <v>28.73232</v>
      </c>
      <c r="S132" s="159"/>
      <c r="T132" s="161">
        <f>T133+T189+T196+T203</f>
        <v>0</v>
      </c>
      <c r="AR132" s="154" t="s">
        <v>21</v>
      </c>
      <c r="AT132" s="162" t="s">
        <v>83</v>
      </c>
      <c r="AU132" s="162" t="s">
        <v>84</v>
      </c>
      <c r="AY132" s="154" t="s">
        <v>165</v>
      </c>
      <c r="BK132" s="163">
        <f>BK133+BK189+BK196+BK203</f>
        <v>0</v>
      </c>
    </row>
    <row r="133" spans="2:63" s="12" customFormat="1" ht="22.9" customHeight="1">
      <c r="B133" s="153"/>
      <c r="D133" s="154" t="s">
        <v>83</v>
      </c>
      <c r="E133" s="164" t="s">
        <v>21</v>
      </c>
      <c r="F133" s="164" t="s">
        <v>243</v>
      </c>
      <c r="I133" s="156"/>
      <c r="J133" s="165">
        <f>BK133</f>
        <v>0</v>
      </c>
      <c r="L133" s="153"/>
      <c r="M133" s="158"/>
      <c r="N133" s="159"/>
      <c r="O133" s="159"/>
      <c r="P133" s="160">
        <f>P134+SUM(P135:P185)</f>
        <v>0</v>
      </c>
      <c r="Q133" s="159"/>
      <c r="R133" s="160">
        <f>R134+SUM(R135:R185)</f>
        <v>21.888</v>
      </c>
      <c r="S133" s="159"/>
      <c r="T133" s="161">
        <f>T134+SUM(T135:T185)</f>
        <v>0</v>
      </c>
      <c r="AR133" s="154" t="s">
        <v>21</v>
      </c>
      <c r="AT133" s="162" t="s">
        <v>83</v>
      </c>
      <c r="AU133" s="162" t="s">
        <v>21</v>
      </c>
      <c r="AY133" s="154" t="s">
        <v>165</v>
      </c>
      <c r="BK133" s="163">
        <f>BK134+SUM(BK135:BK185)</f>
        <v>0</v>
      </c>
    </row>
    <row r="134" spans="1:65" s="2" customFormat="1" ht="24" customHeight="1">
      <c r="A134" s="33"/>
      <c r="B134" s="166"/>
      <c r="C134" s="167" t="s">
        <v>21</v>
      </c>
      <c r="D134" s="167" t="s">
        <v>168</v>
      </c>
      <c r="E134" s="168" t="s">
        <v>266</v>
      </c>
      <c r="F134" s="169" t="s">
        <v>267</v>
      </c>
      <c r="G134" s="170" t="s">
        <v>268</v>
      </c>
      <c r="H134" s="171">
        <v>21.6</v>
      </c>
      <c r="I134" s="172"/>
      <c r="J134" s="173">
        <f>ROUND(I134*H134,2)</f>
        <v>0</v>
      </c>
      <c r="K134" s="169" t="s">
        <v>247</v>
      </c>
      <c r="L134" s="34"/>
      <c r="M134" s="174" t="s">
        <v>1</v>
      </c>
      <c r="N134" s="175" t="s">
        <v>49</v>
      </c>
      <c r="O134" s="59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8" t="s">
        <v>164</v>
      </c>
      <c r="AT134" s="178" t="s">
        <v>168</v>
      </c>
      <c r="AU134" s="178" t="s">
        <v>92</v>
      </c>
      <c r="AY134" s="18" t="s">
        <v>165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8" t="s">
        <v>21</v>
      </c>
      <c r="BK134" s="179">
        <f>ROUND(I134*H134,2)</f>
        <v>0</v>
      </c>
      <c r="BL134" s="18" t="s">
        <v>164</v>
      </c>
      <c r="BM134" s="178" t="s">
        <v>2479</v>
      </c>
    </row>
    <row r="135" spans="1:47" s="2" customFormat="1" ht="29.25">
      <c r="A135" s="33"/>
      <c r="B135" s="34"/>
      <c r="C135" s="33"/>
      <c r="D135" s="180" t="s">
        <v>173</v>
      </c>
      <c r="E135" s="33"/>
      <c r="F135" s="181" t="s">
        <v>270</v>
      </c>
      <c r="G135" s="33"/>
      <c r="H135" s="33"/>
      <c r="I135" s="102"/>
      <c r="J135" s="33"/>
      <c r="K135" s="33"/>
      <c r="L135" s="34"/>
      <c r="M135" s="182"/>
      <c r="N135" s="183"/>
      <c r="O135" s="59"/>
      <c r="P135" s="59"/>
      <c r="Q135" s="59"/>
      <c r="R135" s="59"/>
      <c r="S135" s="59"/>
      <c r="T135" s="60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173</v>
      </c>
      <c r="AU135" s="18" t="s">
        <v>92</v>
      </c>
    </row>
    <row r="136" spans="2:51" s="14" customFormat="1" ht="12">
      <c r="B136" s="195"/>
      <c r="D136" s="180" t="s">
        <v>249</v>
      </c>
      <c r="E136" s="196" t="s">
        <v>1</v>
      </c>
      <c r="F136" s="197" t="s">
        <v>2480</v>
      </c>
      <c r="H136" s="198">
        <v>43.2</v>
      </c>
      <c r="I136" s="199"/>
      <c r="L136" s="195"/>
      <c r="M136" s="200"/>
      <c r="N136" s="201"/>
      <c r="O136" s="201"/>
      <c r="P136" s="201"/>
      <c r="Q136" s="201"/>
      <c r="R136" s="201"/>
      <c r="S136" s="201"/>
      <c r="T136" s="202"/>
      <c r="AT136" s="196" t="s">
        <v>249</v>
      </c>
      <c r="AU136" s="196" t="s">
        <v>92</v>
      </c>
      <c r="AV136" s="14" t="s">
        <v>92</v>
      </c>
      <c r="AW136" s="14" t="s">
        <v>39</v>
      </c>
      <c r="AX136" s="14" t="s">
        <v>84</v>
      </c>
      <c r="AY136" s="196" t="s">
        <v>165</v>
      </c>
    </row>
    <row r="137" spans="2:51" s="14" customFormat="1" ht="12">
      <c r="B137" s="195"/>
      <c r="D137" s="180" t="s">
        <v>249</v>
      </c>
      <c r="F137" s="197" t="s">
        <v>2481</v>
      </c>
      <c r="H137" s="198">
        <v>21.6</v>
      </c>
      <c r="I137" s="199"/>
      <c r="L137" s="195"/>
      <c r="M137" s="200"/>
      <c r="N137" s="201"/>
      <c r="O137" s="201"/>
      <c r="P137" s="201"/>
      <c r="Q137" s="201"/>
      <c r="R137" s="201"/>
      <c r="S137" s="201"/>
      <c r="T137" s="202"/>
      <c r="AT137" s="196" t="s">
        <v>249</v>
      </c>
      <c r="AU137" s="196" t="s">
        <v>92</v>
      </c>
      <c r="AV137" s="14" t="s">
        <v>92</v>
      </c>
      <c r="AW137" s="14" t="s">
        <v>3</v>
      </c>
      <c r="AX137" s="14" t="s">
        <v>21</v>
      </c>
      <c r="AY137" s="196" t="s">
        <v>165</v>
      </c>
    </row>
    <row r="138" spans="1:65" s="2" customFormat="1" ht="24" customHeight="1">
      <c r="A138" s="33"/>
      <c r="B138" s="166"/>
      <c r="C138" s="167" t="s">
        <v>92</v>
      </c>
      <c r="D138" s="167" t="s">
        <v>168</v>
      </c>
      <c r="E138" s="168" t="s">
        <v>2071</v>
      </c>
      <c r="F138" s="169" t="s">
        <v>2072</v>
      </c>
      <c r="G138" s="170" t="s">
        <v>268</v>
      </c>
      <c r="H138" s="171">
        <v>10.8</v>
      </c>
      <c r="I138" s="172"/>
      <c r="J138" s="173">
        <f>ROUND(I138*H138,2)</f>
        <v>0</v>
      </c>
      <c r="K138" s="169" t="s">
        <v>247</v>
      </c>
      <c r="L138" s="34"/>
      <c r="M138" s="174" t="s">
        <v>1</v>
      </c>
      <c r="N138" s="175" t="s">
        <v>49</v>
      </c>
      <c r="O138" s="59"/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8" t="s">
        <v>164</v>
      </c>
      <c r="AT138" s="178" t="s">
        <v>168</v>
      </c>
      <c r="AU138" s="178" t="s">
        <v>92</v>
      </c>
      <c r="AY138" s="18" t="s">
        <v>165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8" t="s">
        <v>21</v>
      </c>
      <c r="BK138" s="179">
        <f>ROUND(I138*H138,2)</f>
        <v>0</v>
      </c>
      <c r="BL138" s="18" t="s">
        <v>164</v>
      </c>
      <c r="BM138" s="178" t="s">
        <v>2482</v>
      </c>
    </row>
    <row r="139" spans="1:47" s="2" customFormat="1" ht="29.25">
      <c r="A139" s="33"/>
      <c r="B139" s="34"/>
      <c r="C139" s="33"/>
      <c r="D139" s="180" t="s">
        <v>173</v>
      </c>
      <c r="E139" s="33"/>
      <c r="F139" s="181" t="s">
        <v>2074</v>
      </c>
      <c r="G139" s="33"/>
      <c r="H139" s="33"/>
      <c r="I139" s="102"/>
      <c r="J139" s="33"/>
      <c r="K139" s="33"/>
      <c r="L139" s="34"/>
      <c r="M139" s="182"/>
      <c r="N139" s="183"/>
      <c r="O139" s="59"/>
      <c r="P139" s="59"/>
      <c r="Q139" s="59"/>
      <c r="R139" s="59"/>
      <c r="S139" s="59"/>
      <c r="T139" s="60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173</v>
      </c>
      <c r="AU139" s="18" t="s">
        <v>92</v>
      </c>
    </row>
    <row r="140" spans="2:51" s="14" customFormat="1" ht="12">
      <c r="B140" s="195"/>
      <c r="D140" s="180" t="s">
        <v>249</v>
      </c>
      <c r="F140" s="197" t="s">
        <v>2483</v>
      </c>
      <c r="H140" s="198">
        <v>10.8</v>
      </c>
      <c r="I140" s="199"/>
      <c r="L140" s="195"/>
      <c r="M140" s="200"/>
      <c r="N140" s="201"/>
      <c r="O140" s="201"/>
      <c r="P140" s="201"/>
      <c r="Q140" s="201"/>
      <c r="R140" s="201"/>
      <c r="S140" s="201"/>
      <c r="T140" s="202"/>
      <c r="AT140" s="196" t="s">
        <v>249</v>
      </c>
      <c r="AU140" s="196" t="s">
        <v>92</v>
      </c>
      <c r="AV140" s="14" t="s">
        <v>92</v>
      </c>
      <c r="AW140" s="14" t="s">
        <v>3</v>
      </c>
      <c r="AX140" s="14" t="s">
        <v>21</v>
      </c>
      <c r="AY140" s="196" t="s">
        <v>165</v>
      </c>
    </row>
    <row r="141" spans="1:65" s="2" customFormat="1" ht="24" customHeight="1">
      <c r="A141" s="33"/>
      <c r="B141" s="166"/>
      <c r="C141" s="167" t="s">
        <v>179</v>
      </c>
      <c r="D141" s="167" t="s">
        <v>168</v>
      </c>
      <c r="E141" s="168" t="s">
        <v>2484</v>
      </c>
      <c r="F141" s="169" t="s">
        <v>2485</v>
      </c>
      <c r="G141" s="170" t="s">
        <v>268</v>
      </c>
      <c r="H141" s="171">
        <v>6.09</v>
      </c>
      <c r="I141" s="172"/>
      <c r="J141" s="173">
        <f>ROUND(I141*H141,2)</f>
        <v>0</v>
      </c>
      <c r="K141" s="169" t="s">
        <v>247</v>
      </c>
      <c r="L141" s="34"/>
      <c r="M141" s="174" t="s">
        <v>1</v>
      </c>
      <c r="N141" s="175" t="s">
        <v>49</v>
      </c>
      <c r="O141" s="59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8" t="s">
        <v>164</v>
      </c>
      <c r="AT141" s="178" t="s">
        <v>168</v>
      </c>
      <c r="AU141" s="178" t="s">
        <v>92</v>
      </c>
      <c r="AY141" s="18" t="s">
        <v>165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8" t="s">
        <v>21</v>
      </c>
      <c r="BK141" s="179">
        <f>ROUND(I141*H141,2)</f>
        <v>0</v>
      </c>
      <c r="BL141" s="18" t="s">
        <v>164</v>
      </c>
      <c r="BM141" s="178" t="s">
        <v>2486</v>
      </c>
    </row>
    <row r="142" spans="1:47" s="2" customFormat="1" ht="29.25">
      <c r="A142" s="33"/>
      <c r="B142" s="34"/>
      <c r="C142" s="33"/>
      <c r="D142" s="180" t="s">
        <v>173</v>
      </c>
      <c r="E142" s="33"/>
      <c r="F142" s="181" t="s">
        <v>2487</v>
      </c>
      <c r="G142" s="33"/>
      <c r="H142" s="33"/>
      <c r="I142" s="102"/>
      <c r="J142" s="33"/>
      <c r="K142" s="33"/>
      <c r="L142" s="34"/>
      <c r="M142" s="182"/>
      <c r="N142" s="183"/>
      <c r="O142" s="59"/>
      <c r="P142" s="59"/>
      <c r="Q142" s="59"/>
      <c r="R142" s="59"/>
      <c r="S142" s="59"/>
      <c r="T142" s="60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173</v>
      </c>
      <c r="AU142" s="18" t="s">
        <v>92</v>
      </c>
    </row>
    <row r="143" spans="2:51" s="14" customFormat="1" ht="12">
      <c r="B143" s="195"/>
      <c r="D143" s="180" t="s">
        <v>249</v>
      </c>
      <c r="E143" s="196" t="s">
        <v>1</v>
      </c>
      <c r="F143" s="197" t="s">
        <v>2488</v>
      </c>
      <c r="H143" s="198">
        <v>12.18</v>
      </c>
      <c r="I143" s="199"/>
      <c r="L143" s="195"/>
      <c r="M143" s="200"/>
      <c r="N143" s="201"/>
      <c r="O143" s="201"/>
      <c r="P143" s="201"/>
      <c r="Q143" s="201"/>
      <c r="R143" s="201"/>
      <c r="S143" s="201"/>
      <c r="T143" s="202"/>
      <c r="AT143" s="196" t="s">
        <v>249</v>
      </c>
      <c r="AU143" s="196" t="s">
        <v>92</v>
      </c>
      <c r="AV143" s="14" t="s">
        <v>92</v>
      </c>
      <c r="AW143" s="14" t="s">
        <v>39</v>
      </c>
      <c r="AX143" s="14" t="s">
        <v>84</v>
      </c>
      <c r="AY143" s="196" t="s">
        <v>165</v>
      </c>
    </row>
    <row r="144" spans="2:51" s="14" customFormat="1" ht="12">
      <c r="B144" s="195"/>
      <c r="D144" s="180" t="s">
        <v>249</v>
      </c>
      <c r="F144" s="197" t="s">
        <v>2489</v>
      </c>
      <c r="H144" s="198">
        <v>6.09</v>
      </c>
      <c r="I144" s="199"/>
      <c r="L144" s="195"/>
      <c r="M144" s="200"/>
      <c r="N144" s="201"/>
      <c r="O144" s="201"/>
      <c r="P144" s="201"/>
      <c r="Q144" s="201"/>
      <c r="R144" s="201"/>
      <c r="S144" s="201"/>
      <c r="T144" s="202"/>
      <c r="AT144" s="196" t="s">
        <v>249</v>
      </c>
      <c r="AU144" s="196" t="s">
        <v>92</v>
      </c>
      <c r="AV144" s="14" t="s">
        <v>92</v>
      </c>
      <c r="AW144" s="14" t="s">
        <v>3</v>
      </c>
      <c r="AX144" s="14" t="s">
        <v>21</v>
      </c>
      <c r="AY144" s="196" t="s">
        <v>165</v>
      </c>
    </row>
    <row r="145" spans="1:65" s="2" customFormat="1" ht="24" customHeight="1">
      <c r="A145" s="33"/>
      <c r="B145" s="166"/>
      <c r="C145" s="167" t="s">
        <v>164</v>
      </c>
      <c r="D145" s="167" t="s">
        <v>168</v>
      </c>
      <c r="E145" s="168" t="s">
        <v>2490</v>
      </c>
      <c r="F145" s="169" t="s">
        <v>2082</v>
      </c>
      <c r="G145" s="170" t="s">
        <v>268</v>
      </c>
      <c r="H145" s="171">
        <v>3.045</v>
      </c>
      <c r="I145" s="172"/>
      <c r="J145" s="173">
        <f>ROUND(I145*H145,2)</f>
        <v>0</v>
      </c>
      <c r="K145" s="169" t="s">
        <v>247</v>
      </c>
      <c r="L145" s="34"/>
      <c r="M145" s="174" t="s">
        <v>1</v>
      </c>
      <c r="N145" s="175" t="s">
        <v>49</v>
      </c>
      <c r="O145" s="59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8" t="s">
        <v>164</v>
      </c>
      <c r="AT145" s="178" t="s">
        <v>168</v>
      </c>
      <c r="AU145" s="178" t="s">
        <v>92</v>
      </c>
      <c r="AY145" s="18" t="s">
        <v>165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8" t="s">
        <v>21</v>
      </c>
      <c r="BK145" s="179">
        <f>ROUND(I145*H145,2)</f>
        <v>0</v>
      </c>
      <c r="BL145" s="18" t="s">
        <v>164</v>
      </c>
      <c r="BM145" s="178" t="s">
        <v>2491</v>
      </c>
    </row>
    <row r="146" spans="1:47" s="2" customFormat="1" ht="39">
      <c r="A146" s="33"/>
      <c r="B146" s="34"/>
      <c r="C146" s="33"/>
      <c r="D146" s="180" t="s">
        <v>173</v>
      </c>
      <c r="E146" s="33"/>
      <c r="F146" s="181" t="s">
        <v>2084</v>
      </c>
      <c r="G146" s="33"/>
      <c r="H146" s="33"/>
      <c r="I146" s="102"/>
      <c r="J146" s="33"/>
      <c r="K146" s="33"/>
      <c r="L146" s="34"/>
      <c r="M146" s="182"/>
      <c r="N146" s="183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173</v>
      </c>
      <c r="AU146" s="18" t="s">
        <v>92</v>
      </c>
    </row>
    <row r="147" spans="2:51" s="14" customFormat="1" ht="12">
      <c r="B147" s="195"/>
      <c r="D147" s="180" t="s">
        <v>249</v>
      </c>
      <c r="F147" s="197" t="s">
        <v>2492</v>
      </c>
      <c r="H147" s="198">
        <v>3.045</v>
      </c>
      <c r="I147" s="199"/>
      <c r="L147" s="195"/>
      <c r="M147" s="200"/>
      <c r="N147" s="201"/>
      <c r="O147" s="201"/>
      <c r="P147" s="201"/>
      <c r="Q147" s="201"/>
      <c r="R147" s="201"/>
      <c r="S147" s="201"/>
      <c r="T147" s="202"/>
      <c r="AT147" s="196" t="s">
        <v>249</v>
      </c>
      <c r="AU147" s="196" t="s">
        <v>92</v>
      </c>
      <c r="AV147" s="14" t="s">
        <v>92</v>
      </c>
      <c r="AW147" s="14" t="s">
        <v>3</v>
      </c>
      <c r="AX147" s="14" t="s">
        <v>21</v>
      </c>
      <c r="AY147" s="196" t="s">
        <v>165</v>
      </c>
    </row>
    <row r="148" spans="1:65" s="2" customFormat="1" ht="24" customHeight="1">
      <c r="A148" s="33"/>
      <c r="B148" s="166"/>
      <c r="C148" s="167" t="s">
        <v>188</v>
      </c>
      <c r="D148" s="167" t="s">
        <v>168</v>
      </c>
      <c r="E148" s="168" t="s">
        <v>278</v>
      </c>
      <c r="F148" s="169" t="s">
        <v>279</v>
      </c>
      <c r="G148" s="170" t="s">
        <v>268</v>
      </c>
      <c r="H148" s="171">
        <v>21.6</v>
      </c>
      <c r="I148" s="172"/>
      <c r="J148" s="173">
        <f>ROUND(I148*H148,2)</f>
        <v>0</v>
      </c>
      <c r="K148" s="169" t="s">
        <v>247</v>
      </c>
      <c r="L148" s="34"/>
      <c r="M148" s="174" t="s">
        <v>1</v>
      </c>
      <c r="N148" s="175" t="s">
        <v>49</v>
      </c>
      <c r="O148" s="59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8" t="s">
        <v>164</v>
      </c>
      <c r="AT148" s="178" t="s">
        <v>168</v>
      </c>
      <c r="AU148" s="178" t="s">
        <v>92</v>
      </c>
      <c r="AY148" s="18" t="s">
        <v>165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8" t="s">
        <v>21</v>
      </c>
      <c r="BK148" s="179">
        <f>ROUND(I148*H148,2)</f>
        <v>0</v>
      </c>
      <c r="BL148" s="18" t="s">
        <v>164</v>
      </c>
      <c r="BM148" s="178" t="s">
        <v>2493</v>
      </c>
    </row>
    <row r="149" spans="1:47" s="2" customFormat="1" ht="29.25">
      <c r="A149" s="33"/>
      <c r="B149" s="34"/>
      <c r="C149" s="33"/>
      <c r="D149" s="180" t="s">
        <v>173</v>
      </c>
      <c r="E149" s="33"/>
      <c r="F149" s="181" t="s">
        <v>281</v>
      </c>
      <c r="G149" s="33"/>
      <c r="H149" s="33"/>
      <c r="I149" s="102"/>
      <c r="J149" s="33"/>
      <c r="K149" s="33"/>
      <c r="L149" s="34"/>
      <c r="M149" s="182"/>
      <c r="N149" s="183"/>
      <c r="O149" s="59"/>
      <c r="P149" s="59"/>
      <c r="Q149" s="59"/>
      <c r="R149" s="59"/>
      <c r="S149" s="59"/>
      <c r="T149" s="60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173</v>
      </c>
      <c r="AU149" s="18" t="s">
        <v>92</v>
      </c>
    </row>
    <row r="150" spans="2:51" s="14" customFormat="1" ht="12">
      <c r="B150" s="195"/>
      <c r="D150" s="180" t="s">
        <v>249</v>
      </c>
      <c r="F150" s="197" t="s">
        <v>2481</v>
      </c>
      <c r="H150" s="198">
        <v>21.6</v>
      </c>
      <c r="I150" s="199"/>
      <c r="L150" s="195"/>
      <c r="M150" s="200"/>
      <c r="N150" s="201"/>
      <c r="O150" s="201"/>
      <c r="P150" s="201"/>
      <c r="Q150" s="201"/>
      <c r="R150" s="201"/>
      <c r="S150" s="201"/>
      <c r="T150" s="202"/>
      <c r="AT150" s="196" t="s">
        <v>249</v>
      </c>
      <c r="AU150" s="196" t="s">
        <v>92</v>
      </c>
      <c r="AV150" s="14" t="s">
        <v>92</v>
      </c>
      <c r="AW150" s="14" t="s">
        <v>3</v>
      </c>
      <c r="AX150" s="14" t="s">
        <v>21</v>
      </c>
      <c r="AY150" s="196" t="s">
        <v>165</v>
      </c>
    </row>
    <row r="151" spans="1:65" s="2" customFormat="1" ht="24" customHeight="1">
      <c r="A151" s="33"/>
      <c r="B151" s="166"/>
      <c r="C151" s="167" t="s">
        <v>193</v>
      </c>
      <c r="D151" s="167" t="s">
        <v>168</v>
      </c>
      <c r="E151" s="168" t="s">
        <v>2087</v>
      </c>
      <c r="F151" s="169" t="s">
        <v>2088</v>
      </c>
      <c r="G151" s="170" t="s">
        <v>268</v>
      </c>
      <c r="H151" s="171">
        <v>10.8</v>
      </c>
      <c r="I151" s="172"/>
      <c r="J151" s="173">
        <f>ROUND(I151*H151,2)</f>
        <v>0</v>
      </c>
      <c r="K151" s="169" t="s">
        <v>247</v>
      </c>
      <c r="L151" s="34"/>
      <c r="M151" s="174" t="s">
        <v>1</v>
      </c>
      <c r="N151" s="175" t="s">
        <v>49</v>
      </c>
      <c r="O151" s="59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8" t="s">
        <v>164</v>
      </c>
      <c r="AT151" s="178" t="s">
        <v>168</v>
      </c>
      <c r="AU151" s="178" t="s">
        <v>92</v>
      </c>
      <c r="AY151" s="18" t="s">
        <v>165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8" t="s">
        <v>21</v>
      </c>
      <c r="BK151" s="179">
        <f>ROUND(I151*H151,2)</f>
        <v>0</v>
      </c>
      <c r="BL151" s="18" t="s">
        <v>164</v>
      </c>
      <c r="BM151" s="178" t="s">
        <v>2494</v>
      </c>
    </row>
    <row r="152" spans="1:47" s="2" customFormat="1" ht="29.25">
      <c r="A152" s="33"/>
      <c r="B152" s="34"/>
      <c r="C152" s="33"/>
      <c r="D152" s="180" t="s">
        <v>173</v>
      </c>
      <c r="E152" s="33"/>
      <c r="F152" s="181" t="s">
        <v>2090</v>
      </c>
      <c r="G152" s="33"/>
      <c r="H152" s="33"/>
      <c r="I152" s="102"/>
      <c r="J152" s="33"/>
      <c r="K152" s="33"/>
      <c r="L152" s="34"/>
      <c r="M152" s="182"/>
      <c r="N152" s="183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173</v>
      </c>
      <c r="AU152" s="18" t="s">
        <v>92</v>
      </c>
    </row>
    <row r="153" spans="2:51" s="14" customFormat="1" ht="12">
      <c r="B153" s="195"/>
      <c r="D153" s="180" t="s">
        <v>249</v>
      </c>
      <c r="F153" s="197" t="s">
        <v>2483</v>
      </c>
      <c r="H153" s="198">
        <v>10.8</v>
      </c>
      <c r="I153" s="199"/>
      <c r="L153" s="195"/>
      <c r="M153" s="200"/>
      <c r="N153" s="201"/>
      <c r="O153" s="201"/>
      <c r="P153" s="201"/>
      <c r="Q153" s="201"/>
      <c r="R153" s="201"/>
      <c r="S153" s="201"/>
      <c r="T153" s="202"/>
      <c r="AT153" s="196" t="s">
        <v>249</v>
      </c>
      <c r="AU153" s="196" t="s">
        <v>92</v>
      </c>
      <c r="AV153" s="14" t="s">
        <v>92</v>
      </c>
      <c r="AW153" s="14" t="s">
        <v>3</v>
      </c>
      <c r="AX153" s="14" t="s">
        <v>21</v>
      </c>
      <c r="AY153" s="196" t="s">
        <v>165</v>
      </c>
    </row>
    <row r="154" spans="1:65" s="2" customFormat="1" ht="24" customHeight="1">
      <c r="A154" s="33"/>
      <c r="B154" s="166"/>
      <c r="C154" s="167" t="s">
        <v>198</v>
      </c>
      <c r="D154" s="167" t="s">
        <v>168</v>
      </c>
      <c r="E154" s="168" t="s">
        <v>2495</v>
      </c>
      <c r="F154" s="169" t="s">
        <v>2496</v>
      </c>
      <c r="G154" s="170" t="s">
        <v>268</v>
      </c>
      <c r="H154" s="171">
        <v>6.09</v>
      </c>
      <c r="I154" s="172"/>
      <c r="J154" s="173">
        <f>ROUND(I154*H154,2)</f>
        <v>0</v>
      </c>
      <c r="K154" s="169" t="s">
        <v>247</v>
      </c>
      <c r="L154" s="34"/>
      <c r="M154" s="174" t="s">
        <v>1</v>
      </c>
      <c r="N154" s="175" t="s">
        <v>49</v>
      </c>
      <c r="O154" s="59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8" t="s">
        <v>164</v>
      </c>
      <c r="AT154" s="178" t="s">
        <v>168</v>
      </c>
      <c r="AU154" s="178" t="s">
        <v>92</v>
      </c>
      <c r="AY154" s="18" t="s">
        <v>165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8" t="s">
        <v>21</v>
      </c>
      <c r="BK154" s="179">
        <f>ROUND(I154*H154,2)</f>
        <v>0</v>
      </c>
      <c r="BL154" s="18" t="s">
        <v>164</v>
      </c>
      <c r="BM154" s="178" t="s">
        <v>2497</v>
      </c>
    </row>
    <row r="155" spans="1:47" s="2" customFormat="1" ht="29.25">
      <c r="A155" s="33"/>
      <c r="B155" s="34"/>
      <c r="C155" s="33"/>
      <c r="D155" s="180" t="s">
        <v>173</v>
      </c>
      <c r="E155" s="33"/>
      <c r="F155" s="181" t="s">
        <v>2498</v>
      </c>
      <c r="G155" s="33"/>
      <c r="H155" s="33"/>
      <c r="I155" s="102"/>
      <c r="J155" s="33"/>
      <c r="K155" s="33"/>
      <c r="L155" s="34"/>
      <c r="M155" s="182"/>
      <c r="N155" s="183"/>
      <c r="O155" s="59"/>
      <c r="P155" s="59"/>
      <c r="Q155" s="59"/>
      <c r="R155" s="59"/>
      <c r="S155" s="59"/>
      <c r="T155" s="60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173</v>
      </c>
      <c r="AU155" s="18" t="s">
        <v>92</v>
      </c>
    </row>
    <row r="156" spans="2:51" s="14" customFormat="1" ht="12">
      <c r="B156" s="195"/>
      <c r="D156" s="180" t="s">
        <v>249</v>
      </c>
      <c r="F156" s="197" t="s">
        <v>2489</v>
      </c>
      <c r="H156" s="198">
        <v>6.09</v>
      </c>
      <c r="I156" s="199"/>
      <c r="L156" s="195"/>
      <c r="M156" s="200"/>
      <c r="N156" s="201"/>
      <c r="O156" s="201"/>
      <c r="P156" s="201"/>
      <c r="Q156" s="201"/>
      <c r="R156" s="201"/>
      <c r="S156" s="201"/>
      <c r="T156" s="202"/>
      <c r="AT156" s="196" t="s">
        <v>249</v>
      </c>
      <c r="AU156" s="196" t="s">
        <v>92</v>
      </c>
      <c r="AV156" s="14" t="s">
        <v>92</v>
      </c>
      <c r="AW156" s="14" t="s">
        <v>3</v>
      </c>
      <c r="AX156" s="14" t="s">
        <v>21</v>
      </c>
      <c r="AY156" s="196" t="s">
        <v>165</v>
      </c>
    </row>
    <row r="157" spans="1:65" s="2" customFormat="1" ht="24" customHeight="1">
      <c r="A157" s="33"/>
      <c r="B157" s="166"/>
      <c r="C157" s="167" t="s">
        <v>203</v>
      </c>
      <c r="D157" s="167" t="s">
        <v>168</v>
      </c>
      <c r="E157" s="168" t="s">
        <v>2499</v>
      </c>
      <c r="F157" s="169" t="s">
        <v>2097</v>
      </c>
      <c r="G157" s="170" t="s">
        <v>268</v>
      </c>
      <c r="H157" s="171">
        <v>3.045</v>
      </c>
      <c r="I157" s="172"/>
      <c r="J157" s="173">
        <f>ROUND(I157*H157,2)</f>
        <v>0</v>
      </c>
      <c r="K157" s="169" t="s">
        <v>247</v>
      </c>
      <c r="L157" s="34"/>
      <c r="M157" s="174" t="s">
        <v>1</v>
      </c>
      <c r="N157" s="175" t="s">
        <v>49</v>
      </c>
      <c r="O157" s="59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8" t="s">
        <v>164</v>
      </c>
      <c r="AT157" s="178" t="s">
        <v>168</v>
      </c>
      <c r="AU157" s="178" t="s">
        <v>92</v>
      </c>
      <c r="AY157" s="18" t="s">
        <v>165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8" t="s">
        <v>21</v>
      </c>
      <c r="BK157" s="179">
        <f>ROUND(I157*H157,2)</f>
        <v>0</v>
      </c>
      <c r="BL157" s="18" t="s">
        <v>164</v>
      </c>
      <c r="BM157" s="178" t="s">
        <v>2500</v>
      </c>
    </row>
    <row r="158" spans="1:47" s="2" customFormat="1" ht="39">
      <c r="A158" s="33"/>
      <c r="B158" s="34"/>
      <c r="C158" s="33"/>
      <c r="D158" s="180" t="s">
        <v>173</v>
      </c>
      <c r="E158" s="33"/>
      <c r="F158" s="181" t="s">
        <v>2099</v>
      </c>
      <c r="G158" s="33"/>
      <c r="H158" s="33"/>
      <c r="I158" s="102"/>
      <c r="J158" s="33"/>
      <c r="K158" s="33"/>
      <c r="L158" s="34"/>
      <c r="M158" s="182"/>
      <c r="N158" s="183"/>
      <c r="O158" s="59"/>
      <c r="P158" s="59"/>
      <c r="Q158" s="59"/>
      <c r="R158" s="59"/>
      <c r="S158" s="59"/>
      <c r="T158" s="6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173</v>
      </c>
      <c r="AU158" s="18" t="s">
        <v>92</v>
      </c>
    </row>
    <row r="159" spans="2:51" s="14" customFormat="1" ht="12">
      <c r="B159" s="195"/>
      <c r="D159" s="180" t="s">
        <v>249</v>
      </c>
      <c r="F159" s="197" t="s">
        <v>2492</v>
      </c>
      <c r="H159" s="198">
        <v>3.045</v>
      </c>
      <c r="I159" s="199"/>
      <c r="L159" s="195"/>
      <c r="M159" s="200"/>
      <c r="N159" s="201"/>
      <c r="O159" s="201"/>
      <c r="P159" s="201"/>
      <c r="Q159" s="201"/>
      <c r="R159" s="201"/>
      <c r="S159" s="201"/>
      <c r="T159" s="202"/>
      <c r="AT159" s="196" t="s">
        <v>249</v>
      </c>
      <c r="AU159" s="196" t="s">
        <v>92</v>
      </c>
      <c r="AV159" s="14" t="s">
        <v>92</v>
      </c>
      <c r="AW159" s="14" t="s">
        <v>3</v>
      </c>
      <c r="AX159" s="14" t="s">
        <v>21</v>
      </c>
      <c r="AY159" s="196" t="s">
        <v>165</v>
      </c>
    </row>
    <row r="160" spans="1:65" s="2" customFormat="1" ht="24" customHeight="1">
      <c r="A160" s="33"/>
      <c r="B160" s="166"/>
      <c r="C160" s="167" t="s">
        <v>208</v>
      </c>
      <c r="D160" s="167" t="s">
        <v>168</v>
      </c>
      <c r="E160" s="168" t="s">
        <v>282</v>
      </c>
      <c r="F160" s="169" t="s">
        <v>283</v>
      </c>
      <c r="G160" s="170" t="s">
        <v>268</v>
      </c>
      <c r="H160" s="171">
        <v>43.2</v>
      </c>
      <c r="I160" s="172"/>
      <c r="J160" s="173">
        <f>ROUND(I160*H160,2)</f>
        <v>0</v>
      </c>
      <c r="K160" s="169" t="s">
        <v>247</v>
      </c>
      <c r="L160" s="34"/>
      <c r="M160" s="174" t="s">
        <v>1</v>
      </c>
      <c r="N160" s="175" t="s">
        <v>49</v>
      </c>
      <c r="O160" s="59"/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8" t="s">
        <v>164</v>
      </c>
      <c r="AT160" s="178" t="s">
        <v>168</v>
      </c>
      <c r="AU160" s="178" t="s">
        <v>92</v>
      </c>
      <c r="AY160" s="18" t="s">
        <v>165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8" t="s">
        <v>21</v>
      </c>
      <c r="BK160" s="179">
        <f>ROUND(I160*H160,2)</f>
        <v>0</v>
      </c>
      <c r="BL160" s="18" t="s">
        <v>164</v>
      </c>
      <c r="BM160" s="178" t="s">
        <v>2501</v>
      </c>
    </row>
    <row r="161" spans="1:47" s="2" customFormat="1" ht="29.25">
      <c r="A161" s="33"/>
      <c r="B161" s="34"/>
      <c r="C161" s="33"/>
      <c r="D161" s="180" t="s">
        <v>173</v>
      </c>
      <c r="E161" s="33"/>
      <c r="F161" s="181" t="s">
        <v>285</v>
      </c>
      <c r="G161" s="33"/>
      <c r="H161" s="33"/>
      <c r="I161" s="102"/>
      <c r="J161" s="33"/>
      <c r="K161" s="33"/>
      <c r="L161" s="34"/>
      <c r="M161" s="182"/>
      <c r="N161" s="183"/>
      <c r="O161" s="59"/>
      <c r="P161" s="59"/>
      <c r="Q161" s="59"/>
      <c r="R161" s="59"/>
      <c r="S161" s="59"/>
      <c r="T161" s="60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173</v>
      </c>
      <c r="AU161" s="18" t="s">
        <v>92</v>
      </c>
    </row>
    <row r="162" spans="2:51" s="14" customFormat="1" ht="12">
      <c r="B162" s="195"/>
      <c r="D162" s="180" t="s">
        <v>249</v>
      </c>
      <c r="E162" s="196" t="s">
        <v>1</v>
      </c>
      <c r="F162" s="197" t="s">
        <v>2502</v>
      </c>
      <c r="H162" s="198">
        <v>43.2</v>
      </c>
      <c r="I162" s="199"/>
      <c r="L162" s="195"/>
      <c r="M162" s="200"/>
      <c r="N162" s="201"/>
      <c r="O162" s="201"/>
      <c r="P162" s="201"/>
      <c r="Q162" s="201"/>
      <c r="R162" s="201"/>
      <c r="S162" s="201"/>
      <c r="T162" s="202"/>
      <c r="AT162" s="196" t="s">
        <v>249</v>
      </c>
      <c r="AU162" s="196" t="s">
        <v>92</v>
      </c>
      <c r="AV162" s="14" t="s">
        <v>92</v>
      </c>
      <c r="AW162" s="14" t="s">
        <v>39</v>
      </c>
      <c r="AX162" s="14" t="s">
        <v>84</v>
      </c>
      <c r="AY162" s="196" t="s">
        <v>165</v>
      </c>
    </row>
    <row r="163" spans="1:65" s="2" customFormat="1" ht="24" customHeight="1">
      <c r="A163" s="33"/>
      <c r="B163" s="166"/>
      <c r="C163" s="167" t="s">
        <v>26</v>
      </c>
      <c r="D163" s="167" t="s">
        <v>168</v>
      </c>
      <c r="E163" s="168" t="s">
        <v>2126</v>
      </c>
      <c r="F163" s="169" t="s">
        <v>2127</v>
      </c>
      <c r="G163" s="170" t="s">
        <v>268</v>
      </c>
      <c r="H163" s="171">
        <v>12.18</v>
      </c>
      <c r="I163" s="172"/>
      <c r="J163" s="173">
        <f>ROUND(I163*H163,2)</f>
        <v>0</v>
      </c>
      <c r="K163" s="169" t="s">
        <v>247</v>
      </c>
      <c r="L163" s="34"/>
      <c r="M163" s="174" t="s">
        <v>1</v>
      </c>
      <c r="N163" s="175" t="s">
        <v>49</v>
      </c>
      <c r="O163" s="59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8" t="s">
        <v>164</v>
      </c>
      <c r="AT163" s="178" t="s">
        <v>168</v>
      </c>
      <c r="AU163" s="178" t="s">
        <v>92</v>
      </c>
      <c r="AY163" s="18" t="s">
        <v>165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8" t="s">
        <v>21</v>
      </c>
      <c r="BK163" s="179">
        <f>ROUND(I163*H163,2)</f>
        <v>0</v>
      </c>
      <c r="BL163" s="18" t="s">
        <v>164</v>
      </c>
      <c r="BM163" s="178" t="s">
        <v>2503</v>
      </c>
    </row>
    <row r="164" spans="1:47" s="2" customFormat="1" ht="29.25">
      <c r="A164" s="33"/>
      <c r="B164" s="34"/>
      <c r="C164" s="33"/>
      <c r="D164" s="180" t="s">
        <v>173</v>
      </c>
      <c r="E164" s="33"/>
      <c r="F164" s="181" t="s">
        <v>2129</v>
      </c>
      <c r="G164" s="33"/>
      <c r="H164" s="33"/>
      <c r="I164" s="102"/>
      <c r="J164" s="33"/>
      <c r="K164" s="33"/>
      <c r="L164" s="34"/>
      <c r="M164" s="182"/>
      <c r="N164" s="183"/>
      <c r="O164" s="59"/>
      <c r="P164" s="59"/>
      <c r="Q164" s="59"/>
      <c r="R164" s="59"/>
      <c r="S164" s="59"/>
      <c r="T164" s="60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173</v>
      </c>
      <c r="AU164" s="18" t="s">
        <v>92</v>
      </c>
    </row>
    <row r="165" spans="2:51" s="14" customFormat="1" ht="12">
      <c r="B165" s="195"/>
      <c r="D165" s="180" t="s">
        <v>249</v>
      </c>
      <c r="E165" s="196" t="s">
        <v>1</v>
      </c>
      <c r="F165" s="197" t="s">
        <v>2504</v>
      </c>
      <c r="H165" s="198">
        <v>12.18</v>
      </c>
      <c r="I165" s="199"/>
      <c r="L165" s="195"/>
      <c r="M165" s="200"/>
      <c r="N165" s="201"/>
      <c r="O165" s="201"/>
      <c r="P165" s="201"/>
      <c r="Q165" s="201"/>
      <c r="R165" s="201"/>
      <c r="S165" s="201"/>
      <c r="T165" s="202"/>
      <c r="AT165" s="196" t="s">
        <v>249</v>
      </c>
      <c r="AU165" s="196" t="s">
        <v>92</v>
      </c>
      <c r="AV165" s="14" t="s">
        <v>92</v>
      </c>
      <c r="AW165" s="14" t="s">
        <v>39</v>
      </c>
      <c r="AX165" s="14" t="s">
        <v>84</v>
      </c>
      <c r="AY165" s="196" t="s">
        <v>165</v>
      </c>
    </row>
    <row r="166" spans="1:65" s="2" customFormat="1" ht="24" customHeight="1">
      <c r="A166" s="33"/>
      <c r="B166" s="166"/>
      <c r="C166" s="167" t="s">
        <v>298</v>
      </c>
      <c r="D166" s="167" t="s">
        <v>168</v>
      </c>
      <c r="E166" s="168" t="s">
        <v>2135</v>
      </c>
      <c r="F166" s="169" t="s">
        <v>2136</v>
      </c>
      <c r="G166" s="170" t="s">
        <v>268</v>
      </c>
      <c r="H166" s="171">
        <v>13.44</v>
      </c>
      <c r="I166" s="172"/>
      <c r="J166" s="173">
        <f>ROUND(I166*H166,2)</f>
        <v>0</v>
      </c>
      <c r="K166" s="169" t="s">
        <v>247</v>
      </c>
      <c r="L166" s="34"/>
      <c r="M166" s="174" t="s">
        <v>1</v>
      </c>
      <c r="N166" s="175" t="s">
        <v>49</v>
      </c>
      <c r="O166" s="59"/>
      <c r="P166" s="176">
        <f>O166*H166</f>
        <v>0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8" t="s">
        <v>164</v>
      </c>
      <c r="AT166" s="178" t="s">
        <v>168</v>
      </c>
      <c r="AU166" s="178" t="s">
        <v>92</v>
      </c>
      <c r="AY166" s="18" t="s">
        <v>165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8" t="s">
        <v>21</v>
      </c>
      <c r="BK166" s="179">
        <f>ROUND(I166*H166,2)</f>
        <v>0</v>
      </c>
      <c r="BL166" s="18" t="s">
        <v>164</v>
      </c>
      <c r="BM166" s="178" t="s">
        <v>2505</v>
      </c>
    </row>
    <row r="167" spans="1:47" s="2" customFormat="1" ht="39">
      <c r="A167" s="33"/>
      <c r="B167" s="34"/>
      <c r="C167" s="33"/>
      <c r="D167" s="180" t="s">
        <v>173</v>
      </c>
      <c r="E167" s="33"/>
      <c r="F167" s="181" t="s">
        <v>2138</v>
      </c>
      <c r="G167" s="33"/>
      <c r="H167" s="33"/>
      <c r="I167" s="102"/>
      <c r="J167" s="33"/>
      <c r="K167" s="33"/>
      <c r="L167" s="34"/>
      <c r="M167" s="182"/>
      <c r="N167" s="183"/>
      <c r="O167" s="59"/>
      <c r="P167" s="59"/>
      <c r="Q167" s="59"/>
      <c r="R167" s="59"/>
      <c r="S167" s="59"/>
      <c r="T167" s="60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173</v>
      </c>
      <c r="AU167" s="18" t="s">
        <v>92</v>
      </c>
    </row>
    <row r="168" spans="2:51" s="14" customFormat="1" ht="12">
      <c r="B168" s="195"/>
      <c r="D168" s="180" t="s">
        <v>249</v>
      </c>
      <c r="E168" s="196" t="s">
        <v>1</v>
      </c>
      <c r="F168" s="197" t="s">
        <v>2506</v>
      </c>
      <c r="H168" s="198">
        <v>13.44</v>
      </c>
      <c r="I168" s="199"/>
      <c r="L168" s="195"/>
      <c r="M168" s="200"/>
      <c r="N168" s="201"/>
      <c r="O168" s="201"/>
      <c r="P168" s="201"/>
      <c r="Q168" s="201"/>
      <c r="R168" s="201"/>
      <c r="S168" s="201"/>
      <c r="T168" s="202"/>
      <c r="AT168" s="196" t="s">
        <v>249</v>
      </c>
      <c r="AU168" s="196" t="s">
        <v>92</v>
      </c>
      <c r="AV168" s="14" t="s">
        <v>92</v>
      </c>
      <c r="AW168" s="14" t="s">
        <v>39</v>
      </c>
      <c r="AX168" s="14" t="s">
        <v>84</v>
      </c>
      <c r="AY168" s="196" t="s">
        <v>165</v>
      </c>
    </row>
    <row r="169" spans="1:65" s="2" customFormat="1" ht="16.5" customHeight="1">
      <c r="A169" s="33"/>
      <c r="B169" s="166"/>
      <c r="C169" s="167" t="s">
        <v>302</v>
      </c>
      <c r="D169" s="167" t="s">
        <v>168</v>
      </c>
      <c r="E169" s="168" t="s">
        <v>2148</v>
      </c>
      <c r="F169" s="169" t="s">
        <v>2149</v>
      </c>
      <c r="G169" s="170" t="s">
        <v>268</v>
      </c>
      <c r="H169" s="171">
        <v>13.44</v>
      </c>
      <c r="I169" s="172"/>
      <c r="J169" s="173">
        <f>ROUND(I169*H169,2)</f>
        <v>0</v>
      </c>
      <c r="K169" s="169" t="s">
        <v>247</v>
      </c>
      <c r="L169" s="34"/>
      <c r="M169" s="174" t="s">
        <v>1</v>
      </c>
      <c r="N169" s="175" t="s">
        <v>49</v>
      </c>
      <c r="O169" s="59"/>
      <c r="P169" s="176">
        <f>O169*H169</f>
        <v>0</v>
      </c>
      <c r="Q169" s="176">
        <v>0</v>
      </c>
      <c r="R169" s="176">
        <f>Q169*H169</f>
        <v>0</v>
      </c>
      <c r="S169" s="176">
        <v>0</v>
      </c>
      <c r="T169" s="17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8" t="s">
        <v>164</v>
      </c>
      <c r="AT169" s="178" t="s">
        <v>168</v>
      </c>
      <c r="AU169" s="178" t="s">
        <v>92</v>
      </c>
      <c r="AY169" s="18" t="s">
        <v>165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8" t="s">
        <v>21</v>
      </c>
      <c r="BK169" s="179">
        <f>ROUND(I169*H169,2)</f>
        <v>0</v>
      </c>
      <c r="BL169" s="18" t="s">
        <v>164</v>
      </c>
      <c r="BM169" s="178" t="s">
        <v>2507</v>
      </c>
    </row>
    <row r="170" spans="1:47" s="2" customFormat="1" ht="19.5">
      <c r="A170" s="33"/>
      <c r="B170" s="34"/>
      <c r="C170" s="33"/>
      <c r="D170" s="180" t="s">
        <v>173</v>
      </c>
      <c r="E170" s="33"/>
      <c r="F170" s="181" t="s">
        <v>2151</v>
      </c>
      <c r="G170" s="33"/>
      <c r="H170" s="33"/>
      <c r="I170" s="102"/>
      <c r="J170" s="33"/>
      <c r="K170" s="33"/>
      <c r="L170" s="34"/>
      <c r="M170" s="182"/>
      <c r="N170" s="183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173</v>
      </c>
      <c r="AU170" s="18" t="s">
        <v>92</v>
      </c>
    </row>
    <row r="171" spans="1:65" s="2" customFormat="1" ht="16.5" customHeight="1">
      <c r="A171" s="33"/>
      <c r="B171" s="166"/>
      <c r="C171" s="167" t="s">
        <v>309</v>
      </c>
      <c r="D171" s="167" t="s">
        <v>168</v>
      </c>
      <c r="E171" s="168" t="s">
        <v>299</v>
      </c>
      <c r="F171" s="169" t="s">
        <v>300</v>
      </c>
      <c r="G171" s="170" t="s">
        <v>268</v>
      </c>
      <c r="H171" s="171">
        <v>13.44</v>
      </c>
      <c r="I171" s="172"/>
      <c r="J171" s="173">
        <f>ROUND(I171*H171,2)</f>
        <v>0</v>
      </c>
      <c r="K171" s="169" t="s">
        <v>247</v>
      </c>
      <c r="L171" s="34"/>
      <c r="M171" s="174" t="s">
        <v>1</v>
      </c>
      <c r="N171" s="175" t="s">
        <v>49</v>
      </c>
      <c r="O171" s="59"/>
      <c r="P171" s="176">
        <f>O171*H171</f>
        <v>0</v>
      </c>
      <c r="Q171" s="176">
        <v>0</v>
      </c>
      <c r="R171" s="176">
        <f>Q171*H171</f>
        <v>0</v>
      </c>
      <c r="S171" s="176">
        <v>0</v>
      </c>
      <c r="T171" s="177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8" t="s">
        <v>164</v>
      </c>
      <c r="AT171" s="178" t="s">
        <v>168</v>
      </c>
      <c r="AU171" s="178" t="s">
        <v>92</v>
      </c>
      <c r="AY171" s="18" t="s">
        <v>165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18" t="s">
        <v>21</v>
      </c>
      <c r="BK171" s="179">
        <f>ROUND(I171*H171,2)</f>
        <v>0</v>
      </c>
      <c r="BL171" s="18" t="s">
        <v>164</v>
      </c>
      <c r="BM171" s="178" t="s">
        <v>2508</v>
      </c>
    </row>
    <row r="172" spans="1:47" s="2" customFormat="1" ht="12">
      <c r="A172" s="33"/>
      <c r="B172" s="34"/>
      <c r="C172" s="33"/>
      <c r="D172" s="180" t="s">
        <v>173</v>
      </c>
      <c r="E172" s="33"/>
      <c r="F172" s="181" t="s">
        <v>300</v>
      </c>
      <c r="G172" s="33"/>
      <c r="H172" s="33"/>
      <c r="I172" s="102"/>
      <c r="J172" s="33"/>
      <c r="K172" s="33"/>
      <c r="L172" s="34"/>
      <c r="M172" s="182"/>
      <c r="N172" s="183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173</v>
      </c>
      <c r="AU172" s="18" t="s">
        <v>92</v>
      </c>
    </row>
    <row r="173" spans="1:65" s="2" customFormat="1" ht="24" customHeight="1">
      <c r="A173" s="33"/>
      <c r="B173" s="166"/>
      <c r="C173" s="167" t="s">
        <v>320</v>
      </c>
      <c r="D173" s="167" t="s">
        <v>168</v>
      </c>
      <c r="E173" s="168" t="s">
        <v>303</v>
      </c>
      <c r="F173" s="169" t="s">
        <v>304</v>
      </c>
      <c r="G173" s="170" t="s">
        <v>305</v>
      </c>
      <c r="H173" s="171">
        <v>25.536</v>
      </c>
      <c r="I173" s="172"/>
      <c r="J173" s="173">
        <f>ROUND(I173*H173,2)</f>
        <v>0</v>
      </c>
      <c r="K173" s="169" t="s">
        <v>247</v>
      </c>
      <c r="L173" s="34"/>
      <c r="M173" s="174" t="s">
        <v>1</v>
      </c>
      <c r="N173" s="175" t="s">
        <v>49</v>
      </c>
      <c r="O173" s="59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8" t="s">
        <v>164</v>
      </c>
      <c r="AT173" s="178" t="s">
        <v>168</v>
      </c>
      <c r="AU173" s="178" t="s">
        <v>92</v>
      </c>
      <c r="AY173" s="18" t="s">
        <v>165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8" t="s">
        <v>21</v>
      </c>
      <c r="BK173" s="179">
        <f>ROUND(I173*H173,2)</f>
        <v>0</v>
      </c>
      <c r="BL173" s="18" t="s">
        <v>164</v>
      </c>
      <c r="BM173" s="178" t="s">
        <v>2509</v>
      </c>
    </row>
    <row r="174" spans="1:47" s="2" customFormat="1" ht="19.5">
      <c r="A174" s="33"/>
      <c r="B174" s="34"/>
      <c r="C174" s="33"/>
      <c r="D174" s="180" t="s">
        <v>173</v>
      </c>
      <c r="E174" s="33"/>
      <c r="F174" s="181" t="s">
        <v>2510</v>
      </c>
      <c r="G174" s="33"/>
      <c r="H174" s="33"/>
      <c r="I174" s="102"/>
      <c r="J174" s="33"/>
      <c r="K174" s="33"/>
      <c r="L174" s="34"/>
      <c r="M174" s="182"/>
      <c r="N174" s="183"/>
      <c r="O174" s="59"/>
      <c r="P174" s="59"/>
      <c r="Q174" s="59"/>
      <c r="R174" s="59"/>
      <c r="S174" s="59"/>
      <c r="T174" s="60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173</v>
      </c>
      <c r="AU174" s="18" t="s">
        <v>92</v>
      </c>
    </row>
    <row r="175" spans="2:51" s="14" customFormat="1" ht="12">
      <c r="B175" s="195"/>
      <c r="D175" s="180" t="s">
        <v>249</v>
      </c>
      <c r="F175" s="197" t="s">
        <v>2511</v>
      </c>
      <c r="H175" s="198">
        <v>25.536</v>
      </c>
      <c r="I175" s="199"/>
      <c r="L175" s="195"/>
      <c r="M175" s="200"/>
      <c r="N175" s="201"/>
      <c r="O175" s="201"/>
      <c r="P175" s="201"/>
      <c r="Q175" s="201"/>
      <c r="R175" s="201"/>
      <c r="S175" s="201"/>
      <c r="T175" s="202"/>
      <c r="AT175" s="196" t="s">
        <v>249</v>
      </c>
      <c r="AU175" s="196" t="s">
        <v>92</v>
      </c>
      <c r="AV175" s="14" t="s">
        <v>92</v>
      </c>
      <c r="AW175" s="14" t="s">
        <v>3</v>
      </c>
      <c r="AX175" s="14" t="s">
        <v>21</v>
      </c>
      <c r="AY175" s="196" t="s">
        <v>165</v>
      </c>
    </row>
    <row r="176" spans="1:65" s="2" customFormat="1" ht="24" customHeight="1">
      <c r="A176" s="33"/>
      <c r="B176" s="166"/>
      <c r="C176" s="167" t="s">
        <v>8</v>
      </c>
      <c r="D176" s="167" t="s">
        <v>168</v>
      </c>
      <c r="E176" s="168" t="s">
        <v>2157</v>
      </c>
      <c r="F176" s="169" t="s">
        <v>2158</v>
      </c>
      <c r="G176" s="170" t="s">
        <v>268</v>
      </c>
      <c r="H176" s="171">
        <v>25.16</v>
      </c>
      <c r="I176" s="172"/>
      <c r="J176" s="173">
        <f>ROUND(I176*H176,2)</f>
        <v>0</v>
      </c>
      <c r="K176" s="169" t="s">
        <v>247</v>
      </c>
      <c r="L176" s="34"/>
      <c r="M176" s="174" t="s">
        <v>1</v>
      </c>
      <c r="N176" s="175" t="s">
        <v>49</v>
      </c>
      <c r="O176" s="59"/>
      <c r="P176" s="176">
        <f>O176*H176</f>
        <v>0</v>
      </c>
      <c r="Q176" s="176">
        <v>0</v>
      </c>
      <c r="R176" s="176">
        <f>Q176*H176</f>
        <v>0</v>
      </c>
      <c r="S176" s="176">
        <v>0</v>
      </c>
      <c r="T176" s="177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8" t="s">
        <v>164</v>
      </c>
      <c r="AT176" s="178" t="s">
        <v>168</v>
      </c>
      <c r="AU176" s="178" t="s">
        <v>92</v>
      </c>
      <c r="AY176" s="18" t="s">
        <v>165</v>
      </c>
      <c r="BE176" s="179">
        <f>IF(N176="základní",J176,0)</f>
        <v>0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18" t="s">
        <v>21</v>
      </c>
      <c r="BK176" s="179">
        <f>ROUND(I176*H176,2)</f>
        <v>0</v>
      </c>
      <c r="BL176" s="18" t="s">
        <v>164</v>
      </c>
      <c r="BM176" s="178" t="s">
        <v>2512</v>
      </c>
    </row>
    <row r="177" spans="1:47" s="2" customFormat="1" ht="29.25">
      <c r="A177" s="33"/>
      <c r="B177" s="34"/>
      <c r="C177" s="33"/>
      <c r="D177" s="180" t="s">
        <v>173</v>
      </c>
      <c r="E177" s="33"/>
      <c r="F177" s="181" t="s">
        <v>2160</v>
      </c>
      <c r="G177" s="33"/>
      <c r="H177" s="33"/>
      <c r="I177" s="102"/>
      <c r="J177" s="33"/>
      <c r="K177" s="33"/>
      <c r="L177" s="34"/>
      <c r="M177" s="182"/>
      <c r="N177" s="183"/>
      <c r="O177" s="59"/>
      <c r="P177" s="59"/>
      <c r="Q177" s="59"/>
      <c r="R177" s="59"/>
      <c r="S177" s="59"/>
      <c r="T177" s="60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173</v>
      </c>
      <c r="AU177" s="18" t="s">
        <v>92</v>
      </c>
    </row>
    <row r="178" spans="2:51" s="14" customFormat="1" ht="12">
      <c r="B178" s="195"/>
      <c r="D178" s="180" t="s">
        <v>249</v>
      </c>
      <c r="E178" s="196" t="s">
        <v>1</v>
      </c>
      <c r="F178" s="197" t="s">
        <v>2513</v>
      </c>
      <c r="H178" s="198">
        <v>25.16</v>
      </c>
      <c r="I178" s="199"/>
      <c r="L178" s="195"/>
      <c r="M178" s="200"/>
      <c r="N178" s="201"/>
      <c r="O178" s="201"/>
      <c r="P178" s="201"/>
      <c r="Q178" s="201"/>
      <c r="R178" s="201"/>
      <c r="S178" s="201"/>
      <c r="T178" s="202"/>
      <c r="AT178" s="196" t="s">
        <v>249</v>
      </c>
      <c r="AU178" s="196" t="s">
        <v>92</v>
      </c>
      <c r="AV178" s="14" t="s">
        <v>92</v>
      </c>
      <c r="AW178" s="14" t="s">
        <v>39</v>
      </c>
      <c r="AX178" s="14" t="s">
        <v>84</v>
      </c>
      <c r="AY178" s="196" t="s">
        <v>165</v>
      </c>
    </row>
    <row r="179" spans="1:65" s="2" customFormat="1" ht="24" customHeight="1">
      <c r="A179" s="33"/>
      <c r="B179" s="166"/>
      <c r="C179" s="167" t="s">
        <v>331</v>
      </c>
      <c r="D179" s="167" t="s">
        <v>168</v>
      </c>
      <c r="E179" s="168" t="s">
        <v>310</v>
      </c>
      <c r="F179" s="169" t="s">
        <v>2514</v>
      </c>
      <c r="G179" s="170" t="s">
        <v>268</v>
      </c>
      <c r="H179" s="171">
        <v>11.52</v>
      </c>
      <c r="I179" s="172"/>
      <c r="J179" s="173">
        <f>ROUND(I179*H179,2)</f>
        <v>0</v>
      </c>
      <c r="K179" s="169" t="s">
        <v>247</v>
      </c>
      <c r="L179" s="34"/>
      <c r="M179" s="174" t="s">
        <v>1</v>
      </c>
      <c r="N179" s="175" t="s">
        <v>49</v>
      </c>
      <c r="O179" s="59"/>
      <c r="P179" s="176">
        <f>O179*H179</f>
        <v>0</v>
      </c>
      <c r="Q179" s="176">
        <v>0</v>
      </c>
      <c r="R179" s="176">
        <f>Q179*H179</f>
        <v>0</v>
      </c>
      <c r="S179" s="176">
        <v>0</v>
      </c>
      <c r="T179" s="17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8" t="s">
        <v>164</v>
      </c>
      <c r="AT179" s="178" t="s">
        <v>168</v>
      </c>
      <c r="AU179" s="178" t="s">
        <v>92</v>
      </c>
      <c r="AY179" s="18" t="s">
        <v>165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18" t="s">
        <v>21</v>
      </c>
      <c r="BK179" s="179">
        <f>ROUND(I179*H179,2)</f>
        <v>0</v>
      </c>
      <c r="BL179" s="18" t="s">
        <v>164</v>
      </c>
      <c r="BM179" s="178" t="s">
        <v>2515</v>
      </c>
    </row>
    <row r="180" spans="1:47" s="2" customFormat="1" ht="39">
      <c r="A180" s="33"/>
      <c r="B180" s="34"/>
      <c r="C180" s="33"/>
      <c r="D180" s="180" t="s">
        <v>173</v>
      </c>
      <c r="E180" s="33"/>
      <c r="F180" s="181" t="s">
        <v>2516</v>
      </c>
      <c r="G180" s="33"/>
      <c r="H180" s="33"/>
      <c r="I180" s="102"/>
      <c r="J180" s="33"/>
      <c r="K180" s="33"/>
      <c r="L180" s="34"/>
      <c r="M180" s="182"/>
      <c r="N180" s="183"/>
      <c r="O180" s="59"/>
      <c r="P180" s="59"/>
      <c r="Q180" s="59"/>
      <c r="R180" s="59"/>
      <c r="S180" s="59"/>
      <c r="T180" s="60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173</v>
      </c>
      <c r="AU180" s="18" t="s">
        <v>92</v>
      </c>
    </row>
    <row r="181" spans="2:51" s="14" customFormat="1" ht="12">
      <c r="B181" s="195"/>
      <c r="D181" s="180" t="s">
        <v>249</v>
      </c>
      <c r="E181" s="196" t="s">
        <v>1</v>
      </c>
      <c r="F181" s="197" t="s">
        <v>2517</v>
      </c>
      <c r="H181" s="198">
        <v>11.52</v>
      </c>
      <c r="I181" s="199"/>
      <c r="L181" s="195"/>
      <c r="M181" s="200"/>
      <c r="N181" s="201"/>
      <c r="O181" s="201"/>
      <c r="P181" s="201"/>
      <c r="Q181" s="201"/>
      <c r="R181" s="201"/>
      <c r="S181" s="201"/>
      <c r="T181" s="202"/>
      <c r="AT181" s="196" t="s">
        <v>249</v>
      </c>
      <c r="AU181" s="196" t="s">
        <v>92</v>
      </c>
      <c r="AV181" s="14" t="s">
        <v>92</v>
      </c>
      <c r="AW181" s="14" t="s">
        <v>39</v>
      </c>
      <c r="AX181" s="14" t="s">
        <v>84</v>
      </c>
      <c r="AY181" s="196" t="s">
        <v>165</v>
      </c>
    </row>
    <row r="182" spans="1:65" s="2" customFormat="1" ht="16.5" customHeight="1">
      <c r="A182" s="33"/>
      <c r="B182" s="166"/>
      <c r="C182" s="212" t="s">
        <v>338</v>
      </c>
      <c r="D182" s="212" t="s">
        <v>386</v>
      </c>
      <c r="E182" s="213" t="s">
        <v>2518</v>
      </c>
      <c r="F182" s="214" t="s">
        <v>2519</v>
      </c>
      <c r="G182" s="215" t="s">
        <v>305</v>
      </c>
      <c r="H182" s="216">
        <v>21.888</v>
      </c>
      <c r="I182" s="217"/>
      <c r="J182" s="218">
        <f>ROUND(I182*H182,2)</f>
        <v>0</v>
      </c>
      <c r="K182" s="214" t="s">
        <v>247</v>
      </c>
      <c r="L182" s="219"/>
      <c r="M182" s="220" t="s">
        <v>1</v>
      </c>
      <c r="N182" s="221" t="s">
        <v>49</v>
      </c>
      <c r="O182" s="59"/>
      <c r="P182" s="176">
        <f>O182*H182</f>
        <v>0</v>
      </c>
      <c r="Q182" s="176">
        <v>1</v>
      </c>
      <c r="R182" s="176">
        <f>Q182*H182</f>
        <v>21.888</v>
      </c>
      <c r="S182" s="176">
        <v>0</v>
      </c>
      <c r="T182" s="177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8" t="s">
        <v>203</v>
      </c>
      <c r="AT182" s="178" t="s">
        <v>386</v>
      </c>
      <c r="AU182" s="178" t="s">
        <v>92</v>
      </c>
      <c r="AY182" s="18" t="s">
        <v>165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8" t="s">
        <v>21</v>
      </c>
      <c r="BK182" s="179">
        <f>ROUND(I182*H182,2)</f>
        <v>0</v>
      </c>
      <c r="BL182" s="18" t="s">
        <v>164</v>
      </c>
      <c r="BM182" s="178" t="s">
        <v>2520</v>
      </c>
    </row>
    <row r="183" spans="1:47" s="2" customFormat="1" ht="19.5">
      <c r="A183" s="33"/>
      <c r="B183" s="34"/>
      <c r="C183" s="33"/>
      <c r="D183" s="180" t="s">
        <v>173</v>
      </c>
      <c r="E183" s="33"/>
      <c r="F183" s="181" t="s">
        <v>2521</v>
      </c>
      <c r="G183" s="33"/>
      <c r="H183" s="33"/>
      <c r="I183" s="102"/>
      <c r="J183" s="33"/>
      <c r="K183" s="33"/>
      <c r="L183" s="34"/>
      <c r="M183" s="182"/>
      <c r="N183" s="183"/>
      <c r="O183" s="59"/>
      <c r="P183" s="59"/>
      <c r="Q183" s="59"/>
      <c r="R183" s="59"/>
      <c r="S183" s="59"/>
      <c r="T183" s="60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173</v>
      </c>
      <c r="AU183" s="18" t="s">
        <v>92</v>
      </c>
    </row>
    <row r="184" spans="2:51" s="14" customFormat="1" ht="12">
      <c r="B184" s="195"/>
      <c r="D184" s="180" t="s">
        <v>249</v>
      </c>
      <c r="F184" s="197" t="s">
        <v>2522</v>
      </c>
      <c r="H184" s="198">
        <v>21.888</v>
      </c>
      <c r="I184" s="199"/>
      <c r="L184" s="195"/>
      <c r="M184" s="200"/>
      <c r="N184" s="201"/>
      <c r="O184" s="201"/>
      <c r="P184" s="201"/>
      <c r="Q184" s="201"/>
      <c r="R184" s="201"/>
      <c r="S184" s="201"/>
      <c r="T184" s="202"/>
      <c r="AT184" s="196" t="s">
        <v>249</v>
      </c>
      <c r="AU184" s="196" t="s">
        <v>92</v>
      </c>
      <c r="AV184" s="14" t="s">
        <v>92</v>
      </c>
      <c r="AW184" s="14" t="s">
        <v>3</v>
      </c>
      <c r="AX184" s="14" t="s">
        <v>21</v>
      </c>
      <c r="AY184" s="196" t="s">
        <v>165</v>
      </c>
    </row>
    <row r="185" spans="2:63" s="12" customFormat="1" ht="20.85" customHeight="1">
      <c r="B185" s="153"/>
      <c r="D185" s="154" t="s">
        <v>83</v>
      </c>
      <c r="E185" s="164" t="s">
        <v>302</v>
      </c>
      <c r="F185" s="164" t="s">
        <v>2523</v>
      </c>
      <c r="I185" s="156"/>
      <c r="J185" s="165">
        <f>BK185</f>
        <v>0</v>
      </c>
      <c r="L185" s="153"/>
      <c r="M185" s="158"/>
      <c r="N185" s="159"/>
      <c r="O185" s="159"/>
      <c r="P185" s="160">
        <f>SUM(P186:P188)</f>
        <v>0</v>
      </c>
      <c r="Q185" s="159"/>
      <c r="R185" s="160">
        <f>SUM(R186:R188)</f>
        <v>0</v>
      </c>
      <c r="S185" s="159"/>
      <c r="T185" s="161">
        <f>SUM(T186:T188)</f>
        <v>0</v>
      </c>
      <c r="AR185" s="154" t="s">
        <v>21</v>
      </c>
      <c r="AT185" s="162" t="s">
        <v>83</v>
      </c>
      <c r="AU185" s="162" t="s">
        <v>92</v>
      </c>
      <c r="AY185" s="154" t="s">
        <v>165</v>
      </c>
      <c r="BK185" s="163">
        <f>SUM(BK186:BK188)</f>
        <v>0</v>
      </c>
    </row>
    <row r="186" spans="1:65" s="2" customFormat="1" ht="24" customHeight="1">
      <c r="A186" s="33"/>
      <c r="B186" s="166"/>
      <c r="C186" s="167" t="s">
        <v>344</v>
      </c>
      <c r="D186" s="167" t="s">
        <v>168</v>
      </c>
      <c r="E186" s="168" t="s">
        <v>2524</v>
      </c>
      <c r="F186" s="169" t="s">
        <v>2057</v>
      </c>
      <c r="G186" s="170" t="s">
        <v>268</v>
      </c>
      <c r="H186" s="171">
        <v>12.18</v>
      </c>
      <c r="I186" s="172"/>
      <c r="J186" s="173">
        <f>ROUND(I186*H186,2)</f>
        <v>0</v>
      </c>
      <c r="K186" s="169" t="s">
        <v>247</v>
      </c>
      <c r="L186" s="34"/>
      <c r="M186" s="174" t="s">
        <v>1</v>
      </c>
      <c r="N186" s="175" t="s">
        <v>49</v>
      </c>
      <c r="O186" s="59"/>
      <c r="P186" s="176">
        <f>O186*H186</f>
        <v>0</v>
      </c>
      <c r="Q186" s="176">
        <v>0</v>
      </c>
      <c r="R186" s="176">
        <f>Q186*H186</f>
        <v>0</v>
      </c>
      <c r="S186" s="176">
        <v>0</v>
      </c>
      <c r="T186" s="177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78" t="s">
        <v>164</v>
      </c>
      <c r="AT186" s="178" t="s">
        <v>168</v>
      </c>
      <c r="AU186" s="178" t="s">
        <v>179</v>
      </c>
      <c r="AY186" s="18" t="s">
        <v>165</v>
      </c>
      <c r="BE186" s="179">
        <f>IF(N186="základní",J186,0)</f>
        <v>0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18" t="s">
        <v>21</v>
      </c>
      <c r="BK186" s="179">
        <f>ROUND(I186*H186,2)</f>
        <v>0</v>
      </c>
      <c r="BL186" s="18" t="s">
        <v>164</v>
      </c>
      <c r="BM186" s="178" t="s">
        <v>2525</v>
      </c>
    </row>
    <row r="187" spans="1:47" s="2" customFormat="1" ht="19.5">
      <c r="A187" s="33"/>
      <c r="B187" s="34"/>
      <c r="C187" s="33"/>
      <c r="D187" s="180" t="s">
        <v>173</v>
      </c>
      <c r="E187" s="33"/>
      <c r="F187" s="181" t="s">
        <v>2526</v>
      </c>
      <c r="G187" s="33"/>
      <c r="H187" s="33"/>
      <c r="I187" s="102"/>
      <c r="J187" s="33"/>
      <c r="K187" s="33"/>
      <c r="L187" s="34"/>
      <c r="M187" s="182"/>
      <c r="N187" s="183"/>
      <c r="O187" s="59"/>
      <c r="P187" s="59"/>
      <c r="Q187" s="59"/>
      <c r="R187" s="59"/>
      <c r="S187" s="59"/>
      <c r="T187" s="60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8" t="s">
        <v>173</v>
      </c>
      <c r="AU187" s="18" t="s">
        <v>179</v>
      </c>
    </row>
    <row r="188" spans="2:51" s="14" customFormat="1" ht="12">
      <c r="B188" s="195"/>
      <c r="D188" s="180" t="s">
        <v>249</v>
      </c>
      <c r="E188" s="196" t="s">
        <v>1</v>
      </c>
      <c r="F188" s="197" t="s">
        <v>2488</v>
      </c>
      <c r="H188" s="198">
        <v>12.18</v>
      </c>
      <c r="I188" s="199"/>
      <c r="L188" s="195"/>
      <c r="M188" s="200"/>
      <c r="N188" s="201"/>
      <c r="O188" s="201"/>
      <c r="P188" s="201"/>
      <c r="Q188" s="201"/>
      <c r="R188" s="201"/>
      <c r="S188" s="201"/>
      <c r="T188" s="202"/>
      <c r="AT188" s="196" t="s">
        <v>249</v>
      </c>
      <c r="AU188" s="196" t="s">
        <v>179</v>
      </c>
      <c r="AV188" s="14" t="s">
        <v>92</v>
      </c>
      <c r="AW188" s="14" t="s">
        <v>39</v>
      </c>
      <c r="AX188" s="14" t="s">
        <v>84</v>
      </c>
      <c r="AY188" s="196" t="s">
        <v>165</v>
      </c>
    </row>
    <row r="189" spans="2:63" s="12" customFormat="1" ht="22.9" customHeight="1">
      <c r="B189" s="153"/>
      <c r="D189" s="154" t="s">
        <v>83</v>
      </c>
      <c r="E189" s="164" t="s">
        <v>164</v>
      </c>
      <c r="F189" s="164" t="s">
        <v>622</v>
      </c>
      <c r="I189" s="156"/>
      <c r="J189" s="165">
        <f>BK189</f>
        <v>0</v>
      </c>
      <c r="L189" s="153"/>
      <c r="M189" s="158"/>
      <c r="N189" s="159"/>
      <c r="O189" s="159"/>
      <c r="P189" s="160">
        <f>SUM(P190:P195)</f>
        <v>0</v>
      </c>
      <c r="Q189" s="159"/>
      <c r="R189" s="160">
        <f>SUM(R190:R195)</f>
        <v>6.84</v>
      </c>
      <c r="S189" s="159"/>
      <c r="T189" s="161">
        <f>SUM(T190:T195)</f>
        <v>0</v>
      </c>
      <c r="AR189" s="154" t="s">
        <v>21</v>
      </c>
      <c r="AT189" s="162" t="s">
        <v>83</v>
      </c>
      <c r="AU189" s="162" t="s">
        <v>21</v>
      </c>
      <c r="AY189" s="154" t="s">
        <v>165</v>
      </c>
      <c r="BK189" s="163">
        <f>SUM(BK190:BK195)</f>
        <v>0</v>
      </c>
    </row>
    <row r="190" spans="1:65" s="2" customFormat="1" ht="24" customHeight="1">
      <c r="A190" s="33"/>
      <c r="B190" s="166"/>
      <c r="C190" s="167" t="s">
        <v>350</v>
      </c>
      <c r="D190" s="167" t="s">
        <v>168</v>
      </c>
      <c r="E190" s="168" t="s">
        <v>2187</v>
      </c>
      <c r="F190" s="169" t="s">
        <v>2188</v>
      </c>
      <c r="G190" s="170" t="s">
        <v>268</v>
      </c>
      <c r="H190" s="171">
        <v>3.6</v>
      </c>
      <c r="I190" s="172"/>
      <c r="J190" s="173">
        <f>ROUND(I190*H190,2)</f>
        <v>0</v>
      </c>
      <c r="K190" s="169" t="s">
        <v>247</v>
      </c>
      <c r="L190" s="34"/>
      <c r="M190" s="174" t="s">
        <v>1</v>
      </c>
      <c r="N190" s="175" t="s">
        <v>49</v>
      </c>
      <c r="O190" s="59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8" t="s">
        <v>164</v>
      </c>
      <c r="AT190" s="178" t="s">
        <v>168</v>
      </c>
      <c r="AU190" s="178" t="s">
        <v>92</v>
      </c>
      <c r="AY190" s="18" t="s">
        <v>165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8" t="s">
        <v>21</v>
      </c>
      <c r="BK190" s="179">
        <f>ROUND(I190*H190,2)</f>
        <v>0</v>
      </c>
      <c r="BL190" s="18" t="s">
        <v>164</v>
      </c>
      <c r="BM190" s="178" t="s">
        <v>2527</v>
      </c>
    </row>
    <row r="191" spans="1:47" s="2" customFormat="1" ht="19.5">
      <c r="A191" s="33"/>
      <c r="B191" s="34"/>
      <c r="C191" s="33"/>
      <c r="D191" s="180" t="s">
        <v>173</v>
      </c>
      <c r="E191" s="33"/>
      <c r="F191" s="181" t="s">
        <v>2190</v>
      </c>
      <c r="G191" s="33"/>
      <c r="H191" s="33"/>
      <c r="I191" s="102"/>
      <c r="J191" s="33"/>
      <c r="K191" s="33"/>
      <c r="L191" s="34"/>
      <c r="M191" s="182"/>
      <c r="N191" s="183"/>
      <c r="O191" s="59"/>
      <c r="P191" s="59"/>
      <c r="Q191" s="59"/>
      <c r="R191" s="59"/>
      <c r="S191" s="59"/>
      <c r="T191" s="60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8" t="s">
        <v>173</v>
      </c>
      <c r="AU191" s="18" t="s">
        <v>92</v>
      </c>
    </row>
    <row r="192" spans="2:51" s="14" customFormat="1" ht="12">
      <c r="B192" s="195"/>
      <c r="D192" s="180" t="s">
        <v>249</v>
      </c>
      <c r="E192" s="196" t="s">
        <v>1</v>
      </c>
      <c r="F192" s="197" t="s">
        <v>2528</v>
      </c>
      <c r="H192" s="198">
        <v>3.6</v>
      </c>
      <c r="I192" s="199"/>
      <c r="L192" s="195"/>
      <c r="M192" s="200"/>
      <c r="N192" s="201"/>
      <c r="O192" s="201"/>
      <c r="P192" s="201"/>
      <c r="Q192" s="201"/>
      <c r="R192" s="201"/>
      <c r="S192" s="201"/>
      <c r="T192" s="202"/>
      <c r="AT192" s="196" t="s">
        <v>249</v>
      </c>
      <c r="AU192" s="196" t="s">
        <v>92</v>
      </c>
      <c r="AV192" s="14" t="s">
        <v>92</v>
      </c>
      <c r="AW192" s="14" t="s">
        <v>39</v>
      </c>
      <c r="AX192" s="14" t="s">
        <v>84</v>
      </c>
      <c r="AY192" s="196" t="s">
        <v>165</v>
      </c>
    </row>
    <row r="193" spans="1:65" s="2" customFormat="1" ht="16.5" customHeight="1">
      <c r="A193" s="33"/>
      <c r="B193" s="166"/>
      <c r="C193" s="212" t="s">
        <v>356</v>
      </c>
      <c r="D193" s="212" t="s">
        <v>386</v>
      </c>
      <c r="E193" s="213" t="s">
        <v>2518</v>
      </c>
      <c r="F193" s="214" t="s">
        <v>2519</v>
      </c>
      <c r="G193" s="215" t="s">
        <v>305</v>
      </c>
      <c r="H193" s="216">
        <v>6.84</v>
      </c>
      <c r="I193" s="217"/>
      <c r="J193" s="218">
        <f>ROUND(I193*H193,2)</f>
        <v>0</v>
      </c>
      <c r="K193" s="214" t="s">
        <v>247</v>
      </c>
      <c r="L193" s="219"/>
      <c r="M193" s="220" t="s">
        <v>1</v>
      </c>
      <c r="N193" s="221" t="s">
        <v>49</v>
      </c>
      <c r="O193" s="59"/>
      <c r="P193" s="176">
        <f>O193*H193</f>
        <v>0</v>
      </c>
      <c r="Q193" s="176">
        <v>1</v>
      </c>
      <c r="R193" s="176">
        <f>Q193*H193</f>
        <v>6.84</v>
      </c>
      <c r="S193" s="176">
        <v>0</v>
      </c>
      <c r="T193" s="177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8" t="s">
        <v>203</v>
      </c>
      <c r="AT193" s="178" t="s">
        <v>386</v>
      </c>
      <c r="AU193" s="178" t="s">
        <v>92</v>
      </c>
      <c r="AY193" s="18" t="s">
        <v>165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18" t="s">
        <v>21</v>
      </c>
      <c r="BK193" s="179">
        <f>ROUND(I193*H193,2)</f>
        <v>0</v>
      </c>
      <c r="BL193" s="18" t="s">
        <v>164</v>
      </c>
      <c r="BM193" s="178" t="s">
        <v>2529</v>
      </c>
    </row>
    <row r="194" spans="1:47" s="2" customFormat="1" ht="19.5">
      <c r="A194" s="33"/>
      <c r="B194" s="34"/>
      <c r="C194" s="33"/>
      <c r="D194" s="180" t="s">
        <v>173</v>
      </c>
      <c r="E194" s="33"/>
      <c r="F194" s="181" t="s">
        <v>2521</v>
      </c>
      <c r="G194" s="33"/>
      <c r="H194" s="33"/>
      <c r="I194" s="102"/>
      <c r="J194" s="33"/>
      <c r="K194" s="33"/>
      <c r="L194" s="34"/>
      <c r="M194" s="182"/>
      <c r="N194" s="183"/>
      <c r="O194" s="59"/>
      <c r="P194" s="59"/>
      <c r="Q194" s="59"/>
      <c r="R194" s="59"/>
      <c r="S194" s="59"/>
      <c r="T194" s="60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8" t="s">
        <v>173</v>
      </c>
      <c r="AU194" s="18" t="s">
        <v>92</v>
      </c>
    </row>
    <row r="195" spans="2:51" s="14" customFormat="1" ht="12">
      <c r="B195" s="195"/>
      <c r="D195" s="180" t="s">
        <v>249</v>
      </c>
      <c r="F195" s="197" t="s">
        <v>2530</v>
      </c>
      <c r="H195" s="198">
        <v>6.84</v>
      </c>
      <c r="I195" s="199"/>
      <c r="L195" s="195"/>
      <c r="M195" s="200"/>
      <c r="N195" s="201"/>
      <c r="O195" s="201"/>
      <c r="P195" s="201"/>
      <c r="Q195" s="201"/>
      <c r="R195" s="201"/>
      <c r="S195" s="201"/>
      <c r="T195" s="202"/>
      <c r="AT195" s="196" t="s">
        <v>249</v>
      </c>
      <c r="AU195" s="196" t="s">
        <v>92</v>
      </c>
      <c r="AV195" s="14" t="s">
        <v>92</v>
      </c>
      <c r="AW195" s="14" t="s">
        <v>3</v>
      </c>
      <c r="AX195" s="14" t="s">
        <v>21</v>
      </c>
      <c r="AY195" s="196" t="s">
        <v>165</v>
      </c>
    </row>
    <row r="196" spans="2:63" s="12" customFormat="1" ht="22.9" customHeight="1">
      <c r="B196" s="153"/>
      <c r="D196" s="154" t="s">
        <v>83</v>
      </c>
      <c r="E196" s="164" t="s">
        <v>203</v>
      </c>
      <c r="F196" s="164" t="s">
        <v>2234</v>
      </c>
      <c r="I196" s="156"/>
      <c r="J196" s="165">
        <f>BK196</f>
        <v>0</v>
      </c>
      <c r="L196" s="153"/>
      <c r="M196" s="158"/>
      <c r="N196" s="159"/>
      <c r="O196" s="159"/>
      <c r="P196" s="160">
        <f>SUM(P197:P202)</f>
        <v>0</v>
      </c>
      <c r="Q196" s="159"/>
      <c r="R196" s="160">
        <f>SUM(R197:R202)</f>
        <v>0.00432</v>
      </c>
      <c r="S196" s="159"/>
      <c r="T196" s="161">
        <f>SUM(T197:T202)</f>
        <v>0</v>
      </c>
      <c r="AR196" s="154" t="s">
        <v>21</v>
      </c>
      <c r="AT196" s="162" t="s">
        <v>83</v>
      </c>
      <c r="AU196" s="162" t="s">
        <v>21</v>
      </c>
      <c r="AY196" s="154" t="s">
        <v>165</v>
      </c>
      <c r="BK196" s="163">
        <f>SUM(BK197:BK202)</f>
        <v>0</v>
      </c>
    </row>
    <row r="197" spans="1:65" s="2" customFormat="1" ht="16.5" customHeight="1">
      <c r="A197" s="33"/>
      <c r="B197" s="166"/>
      <c r="C197" s="167" t="s">
        <v>7</v>
      </c>
      <c r="D197" s="167" t="s">
        <v>168</v>
      </c>
      <c r="E197" s="168" t="s">
        <v>2531</v>
      </c>
      <c r="F197" s="169" t="s">
        <v>2532</v>
      </c>
      <c r="G197" s="170" t="s">
        <v>171</v>
      </c>
      <c r="H197" s="171">
        <v>1</v>
      </c>
      <c r="I197" s="172"/>
      <c r="J197" s="173">
        <f>ROUND(I197*H197,2)</f>
        <v>0</v>
      </c>
      <c r="K197" s="169" t="s">
        <v>1</v>
      </c>
      <c r="L197" s="34"/>
      <c r="M197" s="174" t="s">
        <v>1</v>
      </c>
      <c r="N197" s="175" t="s">
        <v>49</v>
      </c>
      <c r="O197" s="59"/>
      <c r="P197" s="176">
        <f>O197*H197</f>
        <v>0</v>
      </c>
      <c r="Q197" s="176">
        <v>0</v>
      </c>
      <c r="R197" s="176">
        <f>Q197*H197</f>
        <v>0</v>
      </c>
      <c r="S197" s="176">
        <v>0</v>
      </c>
      <c r="T197" s="177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8" t="s">
        <v>164</v>
      </c>
      <c r="AT197" s="178" t="s">
        <v>168</v>
      </c>
      <c r="AU197" s="178" t="s">
        <v>92</v>
      </c>
      <c r="AY197" s="18" t="s">
        <v>165</v>
      </c>
      <c r="BE197" s="179">
        <f>IF(N197="základní",J197,0)</f>
        <v>0</v>
      </c>
      <c r="BF197" s="179">
        <f>IF(N197="snížená",J197,0)</f>
        <v>0</v>
      </c>
      <c r="BG197" s="179">
        <f>IF(N197="zákl. přenesená",J197,0)</f>
        <v>0</v>
      </c>
      <c r="BH197" s="179">
        <f>IF(N197="sníž. přenesená",J197,0)</f>
        <v>0</v>
      </c>
      <c r="BI197" s="179">
        <f>IF(N197="nulová",J197,0)</f>
        <v>0</v>
      </c>
      <c r="BJ197" s="18" t="s">
        <v>21</v>
      </c>
      <c r="BK197" s="179">
        <f>ROUND(I197*H197,2)</f>
        <v>0</v>
      </c>
      <c r="BL197" s="18" t="s">
        <v>164</v>
      </c>
      <c r="BM197" s="178" t="s">
        <v>2533</v>
      </c>
    </row>
    <row r="198" spans="1:47" s="2" customFormat="1" ht="12">
      <c r="A198" s="33"/>
      <c r="B198" s="34"/>
      <c r="C198" s="33"/>
      <c r="D198" s="180" t="s">
        <v>173</v>
      </c>
      <c r="E198" s="33"/>
      <c r="F198" s="181" t="s">
        <v>2532</v>
      </c>
      <c r="G198" s="33"/>
      <c r="H198" s="33"/>
      <c r="I198" s="102"/>
      <c r="J198" s="33"/>
      <c r="K198" s="33"/>
      <c r="L198" s="34"/>
      <c r="M198" s="182"/>
      <c r="N198" s="183"/>
      <c r="O198" s="59"/>
      <c r="P198" s="59"/>
      <c r="Q198" s="59"/>
      <c r="R198" s="59"/>
      <c r="S198" s="59"/>
      <c r="T198" s="60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8" t="s">
        <v>173</v>
      </c>
      <c r="AU198" s="18" t="s">
        <v>92</v>
      </c>
    </row>
    <row r="199" spans="1:65" s="2" customFormat="1" ht="16.5" customHeight="1">
      <c r="A199" s="33"/>
      <c r="B199" s="166"/>
      <c r="C199" s="167" t="s">
        <v>367</v>
      </c>
      <c r="D199" s="167" t="s">
        <v>168</v>
      </c>
      <c r="E199" s="168" t="s">
        <v>2235</v>
      </c>
      <c r="F199" s="169" t="s">
        <v>2236</v>
      </c>
      <c r="G199" s="170" t="s">
        <v>171</v>
      </c>
      <c r="H199" s="171">
        <v>1</v>
      </c>
      <c r="I199" s="172"/>
      <c r="J199" s="173">
        <f>ROUND(I199*H199,2)</f>
        <v>0</v>
      </c>
      <c r="K199" s="169" t="s">
        <v>1</v>
      </c>
      <c r="L199" s="34"/>
      <c r="M199" s="174" t="s">
        <v>1</v>
      </c>
      <c r="N199" s="175" t="s">
        <v>49</v>
      </c>
      <c r="O199" s="59"/>
      <c r="P199" s="176">
        <f>O199*H199</f>
        <v>0</v>
      </c>
      <c r="Q199" s="176">
        <v>0</v>
      </c>
      <c r="R199" s="176">
        <f>Q199*H199</f>
        <v>0</v>
      </c>
      <c r="S199" s="176">
        <v>0</v>
      </c>
      <c r="T199" s="177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8" t="s">
        <v>164</v>
      </c>
      <c r="AT199" s="178" t="s">
        <v>168</v>
      </c>
      <c r="AU199" s="178" t="s">
        <v>92</v>
      </c>
      <c r="AY199" s="18" t="s">
        <v>165</v>
      </c>
      <c r="BE199" s="179">
        <f>IF(N199="základní",J199,0)</f>
        <v>0</v>
      </c>
      <c r="BF199" s="179">
        <f>IF(N199="snížená",J199,0)</f>
        <v>0</v>
      </c>
      <c r="BG199" s="179">
        <f>IF(N199="zákl. přenesená",J199,0)</f>
        <v>0</v>
      </c>
      <c r="BH199" s="179">
        <f>IF(N199="sníž. přenesená",J199,0)</f>
        <v>0</v>
      </c>
      <c r="BI199" s="179">
        <f>IF(N199="nulová",J199,0)</f>
        <v>0</v>
      </c>
      <c r="BJ199" s="18" t="s">
        <v>21</v>
      </c>
      <c r="BK199" s="179">
        <f>ROUND(I199*H199,2)</f>
        <v>0</v>
      </c>
      <c r="BL199" s="18" t="s">
        <v>164</v>
      </c>
      <c r="BM199" s="178" t="s">
        <v>2534</v>
      </c>
    </row>
    <row r="200" spans="1:47" s="2" customFormat="1" ht="12">
      <c r="A200" s="33"/>
      <c r="B200" s="34"/>
      <c r="C200" s="33"/>
      <c r="D200" s="180" t="s">
        <v>173</v>
      </c>
      <c r="E200" s="33"/>
      <c r="F200" s="181" t="s">
        <v>2236</v>
      </c>
      <c r="G200" s="33"/>
      <c r="H200" s="33"/>
      <c r="I200" s="102"/>
      <c r="J200" s="33"/>
      <c r="K200" s="33"/>
      <c r="L200" s="34"/>
      <c r="M200" s="182"/>
      <c r="N200" s="183"/>
      <c r="O200" s="59"/>
      <c r="P200" s="59"/>
      <c r="Q200" s="59"/>
      <c r="R200" s="59"/>
      <c r="S200" s="59"/>
      <c r="T200" s="60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8" t="s">
        <v>173</v>
      </c>
      <c r="AU200" s="18" t="s">
        <v>92</v>
      </c>
    </row>
    <row r="201" spans="1:65" s="2" customFormat="1" ht="16.5" customHeight="1">
      <c r="A201" s="33"/>
      <c r="B201" s="166"/>
      <c r="C201" s="167" t="s">
        <v>373</v>
      </c>
      <c r="D201" s="167" t="s">
        <v>168</v>
      </c>
      <c r="E201" s="168" t="s">
        <v>2535</v>
      </c>
      <c r="F201" s="169" t="s">
        <v>2536</v>
      </c>
      <c r="G201" s="170" t="s">
        <v>334</v>
      </c>
      <c r="H201" s="171">
        <v>48</v>
      </c>
      <c r="I201" s="172"/>
      <c r="J201" s="173">
        <f>ROUND(I201*H201,2)</f>
        <v>0</v>
      </c>
      <c r="K201" s="169" t="s">
        <v>247</v>
      </c>
      <c r="L201" s="34"/>
      <c r="M201" s="174" t="s">
        <v>1</v>
      </c>
      <c r="N201" s="175" t="s">
        <v>49</v>
      </c>
      <c r="O201" s="59"/>
      <c r="P201" s="176">
        <f>O201*H201</f>
        <v>0</v>
      </c>
      <c r="Q201" s="176">
        <v>9E-05</v>
      </c>
      <c r="R201" s="176">
        <f>Q201*H201</f>
        <v>0.00432</v>
      </c>
      <c r="S201" s="176">
        <v>0</v>
      </c>
      <c r="T201" s="177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8" t="s">
        <v>164</v>
      </c>
      <c r="AT201" s="178" t="s">
        <v>168</v>
      </c>
      <c r="AU201" s="178" t="s">
        <v>92</v>
      </c>
      <c r="AY201" s="18" t="s">
        <v>165</v>
      </c>
      <c r="BE201" s="179">
        <f>IF(N201="základní",J201,0)</f>
        <v>0</v>
      </c>
      <c r="BF201" s="179">
        <f>IF(N201="snížená",J201,0)</f>
        <v>0</v>
      </c>
      <c r="BG201" s="179">
        <f>IF(N201="zákl. přenesená",J201,0)</f>
        <v>0</v>
      </c>
      <c r="BH201" s="179">
        <f>IF(N201="sníž. přenesená",J201,0)</f>
        <v>0</v>
      </c>
      <c r="BI201" s="179">
        <f>IF(N201="nulová",J201,0)</f>
        <v>0</v>
      </c>
      <c r="BJ201" s="18" t="s">
        <v>21</v>
      </c>
      <c r="BK201" s="179">
        <f>ROUND(I201*H201,2)</f>
        <v>0</v>
      </c>
      <c r="BL201" s="18" t="s">
        <v>164</v>
      </c>
      <c r="BM201" s="178" t="s">
        <v>2537</v>
      </c>
    </row>
    <row r="202" spans="1:47" s="2" customFormat="1" ht="12">
      <c r="A202" s="33"/>
      <c r="B202" s="34"/>
      <c r="C202" s="33"/>
      <c r="D202" s="180" t="s">
        <v>173</v>
      </c>
      <c r="E202" s="33"/>
      <c r="F202" s="181" t="s">
        <v>2538</v>
      </c>
      <c r="G202" s="33"/>
      <c r="H202" s="33"/>
      <c r="I202" s="102"/>
      <c r="J202" s="33"/>
      <c r="K202" s="33"/>
      <c r="L202" s="34"/>
      <c r="M202" s="182"/>
      <c r="N202" s="183"/>
      <c r="O202" s="59"/>
      <c r="P202" s="59"/>
      <c r="Q202" s="59"/>
      <c r="R202" s="59"/>
      <c r="S202" s="59"/>
      <c r="T202" s="60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173</v>
      </c>
      <c r="AU202" s="18" t="s">
        <v>92</v>
      </c>
    </row>
    <row r="203" spans="2:63" s="12" customFormat="1" ht="22.9" customHeight="1">
      <c r="B203" s="153"/>
      <c r="D203" s="154" t="s">
        <v>83</v>
      </c>
      <c r="E203" s="164" t="s">
        <v>1067</v>
      </c>
      <c r="F203" s="164" t="s">
        <v>1068</v>
      </c>
      <c r="I203" s="156"/>
      <c r="J203" s="165">
        <f>BK203</f>
        <v>0</v>
      </c>
      <c r="L203" s="153"/>
      <c r="M203" s="158"/>
      <c r="N203" s="159"/>
      <c r="O203" s="159"/>
      <c r="P203" s="160">
        <f>SUM(P204:P206)</f>
        <v>0</v>
      </c>
      <c r="Q203" s="159"/>
      <c r="R203" s="160">
        <f>SUM(R204:R206)</f>
        <v>0</v>
      </c>
      <c r="S203" s="159"/>
      <c r="T203" s="161">
        <f>SUM(T204:T206)</f>
        <v>0</v>
      </c>
      <c r="AR203" s="154" t="s">
        <v>21</v>
      </c>
      <c r="AT203" s="162" t="s">
        <v>83</v>
      </c>
      <c r="AU203" s="162" t="s">
        <v>21</v>
      </c>
      <c r="AY203" s="154" t="s">
        <v>165</v>
      </c>
      <c r="BK203" s="163">
        <f>SUM(BK204:BK206)</f>
        <v>0</v>
      </c>
    </row>
    <row r="204" spans="1:65" s="2" customFormat="1" ht="24" customHeight="1">
      <c r="A204" s="33"/>
      <c r="B204" s="166"/>
      <c r="C204" s="167" t="s">
        <v>379</v>
      </c>
      <c r="D204" s="167" t="s">
        <v>168</v>
      </c>
      <c r="E204" s="168" t="s">
        <v>2539</v>
      </c>
      <c r="F204" s="169" t="s">
        <v>2540</v>
      </c>
      <c r="G204" s="170" t="s">
        <v>305</v>
      </c>
      <c r="H204" s="171">
        <v>0.886</v>
      </c>
      <c r="I204" s="172"/>
      <c r="J204" s="173">
        <f>ROUND(I204*H204,2)</f>
        <v>0</v>
      </c>
      <c r="K204" s="169" t="s">
        <v>247</v>
      </c>
      <c r="L204" s="34"/>
      <c r="M204" s="174" t="s">
        <v>1</v>
      </c>
      <c r="N204" s="175" t="s">
        <v>49</v>
      </c>
      <c r="O204" s="59"/>
      <c r="P204" s="176">
        <f>O204*H204</f>
        <v>0</v>
      </c>
      <c r="Q204" s="176">
        <v>0</v>
      </c>
      <c r="R204" s="176">
        <f>Q204*H204</f>
        <v>0</v>
      </c>
      <c r="S204" s="176">
        <v>0</v>
      </c>
      <c r="T204" s="177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8" t="s">
        <v>164</v>
      </c>
      <c r="AT204" s="178" t="s">
        <v>168</v>
      </c>
      <c r="AU204" s="178" t="s">
        <v>92</v>
      </c>
      <c r="AY204" s="18" t="s">
        <v>165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18" t="s">
        <v>21</v>
      </c>
      <c r="BK204" s="179">
        <f>ROUND(I204*H204,2)</f>
        <v>0</v>
      </c>
      <c r="BL204" s="18" t="s">
        <v>164</v>
      </c>
      <c r="BM204" s="178" t="s">
        <v>2541</v>
      </c>
    </row>
    <row r="205" spans="1:47" s="2" customFormat="1" ht="29.25">
      <c r="A205" s="33"/>
      <c r="B205" s="34"/>
      <c r="C205" s="33"/>
      <c r="D205" s="180" t="s">
        <v>173</v>
      </c>
      <c r="E205" s="33"/>
      <c r="F205" s="181" t="s">
        <v>2542</v>
      </c>
      <c r="G205" s="33"/>
      <c r="H205" s="33"/>
      <c r="I205" s="102"/>
      <c r="J205" s="33"/>
      <c r="K205" s="33"/>
      <c r="L205" s="34"/>
      <c r="M205" s="182"/>
      <c r="N205" s="183"/>
      <c r="O205" s="59"/>
      <c r="P205" s="59"/>
      <c r="Q205" s="59"/>
      <c r="R205" s="59"/>
      <c r="S205" s="59"/>
      <c r="T205" s="60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173</v>
      </c>
      <c r="AU205" s="18" t="s">
        <v>92</v>
      </c>
    </row>
    <row r="206" spans="2:51" s="14" customFormat="1" ht="12">
      <c r="B206" s="195"/>
      <c r="D206" s="180" t="s">
        <v>249</v>
      </c>
      <c r="E206" s="196" t="s">
        <v>1</v>
      </c>
      <c r="F206" s="197" t="s">
        <v>2543</v>
      </c>
      <c r="H206" s="198">
        <v>0.886</v>
      </c>
      <c r="I206" s="199"/>
      <c r="L206" s="195"/>
      <c r="M206" s="200"/>
      <c r="N206" s="201"/>
      <c r="O206" s="201"/>
      <c r="P206" s="201"/>
      <c r="Q206" s="201"/>
      <c r="R206" s="201"/>
      <c r="S206" s="201"/>
      <c r="T206" s="202"/>
      <c r="AT206" s="196" t="s">
        <v>249</v>
      </c>
      <c r="AU206" s="196" t="s">
        <v>92</v>
      </c>
      <c r="AV206" s="14" t="s">
        <v>92</v>
      </c>
      <c r="AW206" s="14" t="s">
        <v>39</v>
      </c>
      <c r="AX206" s="14" t="s">
        <v>21</v>
      </c>
      <c r="AY206" s="196" t="s">
        <v>165</v>
      </c>
    </row>
    <row r="207" spans="2:63" s="12" customFormat="1" ht="25.9" customHeight="1">
      <c r="B207" s="153"/>
      <c r="D207" s="154" t="s">
        <v>83</v>
      </c>
      <c r="E207" s="155" t="s">
        <v>1074</v>
      </c>
      <c r="F207" s="155" t="s">
        <v>1075</v>
      </c>
      <c r="I207" s="156"/>
      <c r="J207" s="157">
        <f>BK207</f>
        <v>0</v>
      </c>
      <c r="L207" s="153"/>
      <c r="M207" s="158"/>
      <c r="N207" s="159"/>
      <c r="O207" s="159"/>
      <c r="P207" s="160">
        <f>P208</f>
        <v>0</v>
      </c>
      <c r="Q207" s="159"/>
      <c r="R207" s="160">
        <f>R208</f>
        <v>0.00208</v>
      </c>
      <c r="S207" s="159"/>
      <c r="T207" s="161">
        <f>T208</f>
        <v>0</v>
      </c>
      <c r="AR207" s="154" t="s">
        <v>92</v>
      </c>
      <c r="AT207" s="162" t="s">
        <v>83</v>
      </c>
      <c r="AU207" s="162" t="s">
        <v>84</v>
      </c>
      <c r="AY207" s="154" t="s">
        <v>165</v>
      </c>
      <c r="BK207" s="163">
        <f>BK208</f>
        <v>0</v>
      </c>
    </row>
    <row r="208" spans="2:63" s="12" customFormat="1" ht="22.9" customHeight="1">
      <c r="B208" s="153"/>
      <c r="D208" s="154" t="s">
        <v>83</v>
      </c>
      <c r="E208" s="164" t="s">
        <v>1485</v>
      </c>
      <c r="F208" s="164" t="s">
        <v>1486</v>
      </c>
      <c r="I208" s="156"/>
      <c r="J208" s="165">
        <f>BK208</f>
        <v>0</v>
      </c>
      <c r="L208" s="153"/>
      <c r="M208" s="158"/>
      <c r="N208" s="159"/>
      <c r="O208" s="159"/>
      <c r="P208" s="160">
        <f>SUM(P209:P210)</f>
        <v>0</v>
      </c>
      <c r="Q208" s="159"/>
      <c r="R208" s="160">
        <f>SUM(R209:R210)</f>
        <v>0.00208</v>
      </c>
      <c r="S208" s="159"/>
      <c r="T208" s="161">
        <f>SUM(T209:T210)</f>
        <v>0</v>
      </c>
      <c r="AR208" s="154" t="s">
        <v>92</v>
      </c>
      <c r="AT208" s="162" t="s">
        <v>83</v>
      </c>
      <c r="AU208" s="162" t="s">
        <v>21</v>
      </c>
      <c r="AY208" s="154" t="s">
        <v>165</v>
      </c>
      <c r="BK208" s="163">
        <f>SUM(BK209:BK210)</f>
        <v>0</v>
      </c>
    </row>
    <row r="209" spans="1:65" s="2" customFormat="1" ht="24" customHeight="1">
      <c r="A209" s="33"/>
      <c r="B209" s="166"/>
      <c r="C209" s="167" t="s">
        <v>385</v>
      </c>
      <c r="D209" s="167" t="s">
        <v>168</v>
      </c>
      <c r="E209" s="168" t="s">
        <v>2544</v>
      </c>
      <c r="F209" s="169" t="s">
        <v>2545</v>
      </c>
      <c r="G209" s="170" t="s">
        <v>328</v>
      </c>
      <c r="H209" s="171">
        <v>1</v>
      </c>
      <c r="I209" s="172"/>
      <c r="J209" s="173">
        <f>ROUND(I209*H209,2)</f>
        <v>0</v>
      </c>
      <c r="K209" s="169" t="s">
        <v>247</v>
      </c>
      <c r="L209" s="34"/>
      <c r="M209" s="174" t="s">
        <v>1</v>
      </c>
      <c r="N209" s="175" t="s">
        <v>49</v>
      </c>
      <c r="O209" s="59"/>
      <c r="P209" s="176">
        <f>O209*H209</f>
        <v>0</v>
      </c>
      <c r="Q209" s="176">
        <v>0.00208</v>
      </c>
      <c r="R209" s="176">
        <f>Q209*H209</f>
        <v>0.00208</v>
      </c>
      <c r="S209" s="176">
        <v>0</v>
      </c>
      <c r="T209" s="177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8" t="s">
        <v>331</v>
      </c>
      <c r="AT209" s="178" t="s">
        <v>168</v>
      </c>
      <c r="AU209" s="178" t="s">
        <v>92</v>
      </c>
      <c r="AY209" s="18" t="s">
        <v>165</v>
      </c>
      <c r="BE209" s="179">
        <f>IF(N209="základní",J209,0)</f>
        <v>0</v>
      </c>
      <c r="BF209" s="179">
        <f>IF(N209="snížená",J209,0)</f>
        <v>0</v>
      </c>
      <c r="BG209" s="179">
        <f>IF(N209="zákl. přenesená",J209,0)</f>
        <v>0</v>
      </c>
      <c r="BH209" s="179">
        <f>IF(N209="sníž. přenesená",J209,0)</f>
        <v>0</v>
      </c>
      <c r="BI209" s="179">
        <f>IF(N209="nulová",J209,0)</f>
        <v>0</v>
      </c>
      <c r="BJ209" s="18" t="s">
        <v>21</v>
      </c>
      <c r="BK209" s="179">
        <f>ROUND(I209*H209,2)</f>
        <v>0</v>
      </c>
      <c r="BL209" s="18" t="s">
        <v>331</v>
      </c>
      <c r="BM209" s="178" t="s">
        <v>2546</v>
      </c>
    </row>
    <row r="210" spans="1:47" s="2" customFormat="1" ht="29.25">
      <c r="A210" s="33"/>
      <c r="B210" s="34"/>
      <c r="C210" s="33"/>
      <c r="D210" s="180" t="s">
        <v>173</v>
      </c>
      <c r="E210" s="33"/>
      <c r="F210" s="181" t="s">
        <v>2547</v>
      </c>
      <c r="G210" s="33"/>
      <c r="H210" s="33"/>
      <c r="I210" s="102"/>
      <c r="J210" s="33"/>
      <c r="K210" s="33"/>
      <c r="L210" s="34"/>
      <c r="M210" s="182"/>
      <c r="N210" s="183"/>
      <c r="O210" s="59"/>
      <c r="P210" s="59"/>
      <c r="Q210" s="59"/>
      <c r="R210" s="59"/>
      <c r="S210" s="59"/>
      <c r="T210" s="60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8" t="s">
        <v>173</v>
      </c>
      <c r="AU210" s="18" t="s">
        <v>92</v>
      </c>
    </row>
    <row r="211" spans="2:63" s="12" customFormat="1" ht="25.9" customHeight="1">
      <c r="B211" s="153"/>
      <c r="D211" s="154" t="s">
        <v>83</v>
      </c>
      <c r="E211" s="155" t="s">
        <v>386</v>
      </c>
      <c r="F211" s="155" t="s">
        <v>1877</v>
      </c>
      <c r="I211" s="156"/>
      <c r="J211" s="157">
        <f>BK211</f>
        <v>0</v>
      </c>
      <c r="L211" s="153"/>
      <c r="M211" s="158"/>
      <c r="N211" s="159"/>
      <c r="O211" s="159"/>
      <c r="P211" s="160">
        <f>P212+P231</f>
        <v>0</v>
      </c>
      <c r="Q211" s="159"/>
      <c r="R211" s="160">
        <f>R212+R231</f>
        <v>0.8821799999999999</v>
      </c>
      <c r="S211" s="159"/>
      <c r="T211" s="161">
        <f>T212+T231</f>
        <v>0</v>
      </c>
      <c r="AR211" s="154" t="s">
        <v>179</v>
      </c>
      <c r="AT211" s="162" t="s">
        <v>83</v>
      </c>
      <c r="AU211" s="162" t="s">
        <v>84</v>
      </c>
      <c r="AY211" s="154" t="s">
        <v>165</v>
      </c>
      <c r="BK211" s="163">
        <f>BK212+BK231</f>
        <v>0</v>
      </c>
    </row>
    <row r="212" spans="2:63" s="12" customFormat="1" ht="22.9" customHeight="1">
      <c r="B212" s="153"/>
      <c r="D212" s="154" t="s">
        <v>83</v>
      </c>
      <c r="E212" s="164" t="s">
        <v>2548</v>
      </c>
      <c r="F212" s="164" t="s">
        <v>2549</v>
      </c>
      <c r="I212" s="156"/>
      <c r="J212" s="165">
        <f>BK212</f>
        <v>0</v>
      </c>
      <c r="L212" s="153"/>
      <c r="M212" s="158"/>
      <c r="N212" s="159"/>
      <c r="O212" s="159"/>
      <c r="P212" s="160">
        <f>SUM(P213:P230)</f>
        <v>0</v>
      </c>
      <c r="Q212" s="159"/>
      <c r="R212" s="160">
        <f>SUM(R213:R230)</f>
        <v>0.8821799999999999</v>
      </c>
      <c r="S212" s="159"/>
      <c r="T212" s="161">
        <f>SUM(T213:T230)</f>
        <v>0</v>
      </c>
      <c r="AR212" s="154" t="s">
        <v>179</v>
      </c>
      <c r="AT212" s="162" t="s">
        <v>83</v>
      </c>
      <c r="AU212" s="162" t="s">
        <v>21</v>
      </c>
      <c r="AY212" s="154" t="s">
        <v>165</v>
      </c>
      <c r="BK212" s="163">
        <f>SUM(BK213:BK230)</f>
        <v>0</v>
      </c>
    </row>
    <row r="213" spans="1:65" s="2" customFormat="1" ht="16.5" customHeight="1">
      <c r="A213" s="33"/>
      <c r="B213" s="166"/>
      <c r="C213" s="167" t="s">
        <v>392</v>
      </c>
      <c r="D213" s="167" t="s">
        <v>168</v>
      </c>
      <c r="E213" s="168" t="s">
        <v>2550</v>
      </c>
      <c r="F213" s="169" t="s">
        <v>2551</v>
      </c>
      <c r="G213" s="170" t="s">
        <v>334</v>
      </c>
      <c r="H213" s="171">
        <v>47</v>
      </c>
      <c r="I213" s="172"/>
      <c r="J213" s="173">
        <f>ROUND(I213*H213,2)</f>
        <v>0</v>
      </c>
      <c r="K213" s="169" t="s">
        <v>247</v>
      </c>
      <c r="L213" s="34"/>
      <c r="M213" s="174" t="s">
        <v>1</v>
      </c>
      <c r="N213" s="175" t="s">
        <v>49</v>
      </c>
      <c r="O213" s="59"/>
      <c r="P213" s="176">
        <f>O213*H213</f>
        <v>0</v>
      </c>
      <c r="Q213" s="176">
        <v>7E-05</v>
      </c>
      <c r="R213" s="176">
        <f>Q213*H213</f>
        <v>0.0032899999999999995</v>
      </c>
      <c r="S213" s="176">
        <v>0</v>
      </c>
      <c r="T213" s="177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8" t="s">
        <v>646</v>
      </c>
      <c r="AT213" s="178" t="s">
        <v>168</v>
      </c>
      <c r="AU213" s="178" t="s">
        <v>92</v>
      </c>
      <c r="AY213" s="18" t="s">
        <v>165</v>
      </c>
      <c r="BE213" s="179">
        <f>IF(N213="základní",J213,0)</f>
        <v>0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18" t="s">
        <v>21</v>
      </c>
      <c r="BK213" s="179">
        <f>ROUND(I213*H213,2)</f>
        <v>0</v>
      </c>
      <c r="BL213" s="18" t="s">
        <v>646</v>
      </c>
      <c r="BM213" s="178" t="s">
        <v>2552</v>
      </c>
    </row>
    <row r="214" spans="1:47" s="2" customFormat="1" ht="12">
      <c r="A214" s="33"/>
      <c r="B214" s="34"/>
      <c r="C214" s="33"/>
      <c r="D214" s="180" t="s">
        <v>173</v>
      </c>
      <c r="E214" s="33"/>
      <c r="F214" s="181" t="s">
        <v>2553</v>
      </c>
      <c r="G214" s="33"/>
      <c r="H214" s="33"/>
      <c r="I214" s="102"/>
      <c r="J214" s="33"/>
      <c r="K214" s="33"/>
      <c r="L214" s="34"/>
      <c r="M214" s="182"/>
      <c r="N214" s="183"/>
      <c r="O214" s="59"/>
      <c r="P214" s="59"/>
      <c r="Q214" s="59"/>
      <c r="R214" s="59"/>
      <c r="S214" s="59"/>
      <c r="T214" s="60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8" t="s">
        <v>173</v>
      </c>
      <c r="AU214" s="18" t="s">
        <v>92</v>
      </c>
    </row>
    <row r="215" spans="1:65" s="2" customFormat="1" ht="16.5" customHeight="1">
      <c r="A215" s="33"/>
      <c r="B215" s="166"/>
      <c r="C215" s="212" t="s">
        <v>398</v>
      </c>
      <c r="D215" s="212" t="s">
        <v>386</v>
      </c>
      <c r="E215" s="213" t="s">
        <v>2554</v>
      </c>
      <c r="F215" s="214" t="s">
        <v>2555</v>
      </c>
      <c r="G215" s="215" t="s">
        <v>334</v>
      </c>
      <c r="H215" s="216">
        <v>47</v>
      </c>
      <c r="I215" s="217"/>
      <c r="J215" s="218">
        <f>ROUND(I215*H215,2)</f>
        <v>0</v>
      </c>
      <c r="K215" s="214" t="s">
        <v>1</v>
      </c>
      <c r="L215" s="219"/>
      <c r="M215" s="220" t="s">
        <v>1</v>
      </c>
      <c r="N215" s="221" t="s">
        <v>49</v>
      </c>
      <c r="O215" s="59"/>
      <c r="P215" s="176">
        <f>O215*H215</f>
        <v>0</v>
      </c>
      <c r="Q215" s="176">
        <v>0.0062</v>
      </c>
      <c r="R215" s="176">
        <f>Q215*H215</f>
        <v>0.2914</v>
      </c>
      <c r="S215" s="176">
        <v>0</v>
      </c>
      <c r="T215" s="177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8" t="s">
        <v>1027</v>
      </c>
      <c r="AT215" s="178" t="s">
        <v>386</v>
      </c>
      <c r="AU215" s="178" t="s">
        <v>92</v>
      </c>
      <c r="AY215" s="18" t="s">
        <v>165</v>
      </c>
      <c r="BE215" s="179">
        <f>IF(N215="základní",J215,0)</f>
        <v>0</v>
      </c>
      <c r="BF215" s="179">
        <f>IF(N215="snížená",J215,0)</f>
        <v>0</v>
      </c>
      <c r="BG215" s="179">
        <f>IF(N215="zákl. přenesená",J215,0)</f>
        <v>0</v>
      </c>
      <c r="BH215" s="179">
        <f>IF(N215="sníž. přenesená",J215,0)</f>
        <v>0</v>
      </c>
      <c r="BI215" s="179">
        <f>IF(N215="nulová",J215,0)</f>
        <v>0</v>
      </c>
      <c r="BJ215" s="18" t="s">
        <v>21</v>
      </c>
      <c r="BK215" s="179">
        <f>ROUND(I215*H215,2)</f>
        <v>0</v>
      </c>
      <c r="BL215" s="18" t="s">
        <v>1027</v>
      </c>
      <c r="BM215" s="178" t="s">
        <v>2556</v>
      </c>
    </row>
    <row r="216" spans="1:47" s="2" customFormat="1" ht="12">
      <c r="A216" s="33"/>
      <c r="B216" s="34"/>
      <c r="C216" s="33"/>
      <c r="D216" s="180" t="s">
        <v>173</v>
      </c>
      <c r="E216" s="33"/>
      <c r="F216" s="181" t="s">
        <v>2555</v>
      </c>
      <c r="G216" s="33"/>
      <c r="H216" s="33"/>
      <c r="I216" s="102"/>
      <c r="J216" s="33"/>
      <c r="K216" s="33"/>
      <c r="L216" s="34"/>
      <c r="M216" s="182"/>
      <c r="N216" s="183"/>
      <c r="O216" s="59"/>
      <c r="P216" s="59"/>
      <c r="Q216" s="59"/>
      <c r="R216" s="59"/>
      <c r="S216" s="59"/>
      <c r="T216" s="60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8" t="s">
        <v>173</v>
      </c>
      <c r="AU216" s="18" t="s">
        <v>92</v>
      </c>
    </row>
    <row r="217" spans="1:65" s="2" customFormat="1" ht="24" customHeight="1">
      <c r="A217" s="33"/>
      <c r="B217" s="166"/>
      <c r="C217" s="167" t="s">
        <v>401</v>
      </c>
      <c r="D217" s="167" t="s">
        <v>168</v>
      </c>
      <c r="E217" s="168" t="s">
        <v>2557</v>
      </c>
      <c r="F217" s="169" t="s">
        <v>2558</v>
      </c>
      <c r="G217" s="170" t="s">
        <v>328</v>
      </c>
      <c r="H217" s="171">
        <v>1</v>
      </c>
      <c r="I217" s="172"/>
      <c r="J217" s="173">
        <f>ROUND(I217*H217,2)</f>
        <v>0</v>
      </c>
      <c r="K217" s="169" t="s">
        <v>247</v>
      </c>
      <c r="L217" s="34"/>
      <c r="M217" s="174" t="s">
        <v>1</v>
      </c>
      <c r="N217" s="175" t="s">
        <v>49</v>
      </c>
      <c r="O217" s="59"/>
      <c r="P217" s="176">
        <f>O217*H217</f>
        <v>0</v>
      </c>
      <c r="Q217" s="176">
        <v>2E-05</v>
      </c>
      <c r="R217" s="176">
        <f>Q217*H217</f>
        <v>2E-05</v>
      </c>
      <c r="S217" s="176">
        <v>0</v>
      </c>
      <c r="T217" s="177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8" t="s">
        <v>646</v>
      </c>
      <c r="AT217" s="178" t="s">
        <v>168</v>
      </c>
      <c r="AU217" s="178" t="s">
        <v>92</v>
      </c>
      <c r="AY217" s="18" t="s">
        <v>165</v>
      </c>
      <c r="BE217" s="179">
        <f>IF(N217="základní",J217,0)</f>
        <v>0</v>
      </c>
      <c r="BF217" s="179">
        <f>IF(N217="snížená",J217,0)</f>
        <v>0</v>
      </c>
      <c r="BG217" s="179">
        <f>IF(N217="zákl. přenesená",J217,0)</f>
        <v>0</v>
      </c>
      <c r="BH217" s="179">
        <f>IF(N217="sníž. přenesená",J217,0)</f>
        <v>0</v>
      </c>
      <c r="BI217" s="179">
        <f>IF(N217="nulová",J217,0)</f>
        <v>0</v>
      </c>
      <c r="BJ217" s="18" t="s">
        <v>21</v>
      </c>
      <c r="BK217" s="179">
        <f>ROUND(I217*H217,2)</f>
        <v>0</v>
      </c>
      <c r="BL217" s="18" t="s">
        <v>646</v>
      </c>
      <c r="BM217" s="178" t="s">
        <v>2559</v>
      </c>
    </row>
    <row r="218" spans="1:47" s="2" customFormat="1" ht="19.5">
      <c r="A218" s="33"/>
      <c r="B218" s="34"/>
      <c r="C218" s="33"/>
      <c r="D218" s="180" t="s">
        <v>173</v>
      </c>
      <c r="E218" s="33"/>
      <c r="F218" s="181" t="s">
        <v>2560</v>
      </c>
      <c r="G218" s="33"/>
      <c r="H218" s="33"/>
      <c r="I218" s="102"/>
      <c r="J218" s="33"/>
      <c r="K218" s="33"/>
      <c r="L218" s="34"/>
      <c r="M218" s="182"/>
      <c r="N218" s="183"/>
      <c r="O218" s="59"/>
      <c r="P218" s="59"/>
      <c r="Q218" s="59"/>
      <c r="R218" s="59"/>
      <c r="S218" s="59"/>
      <c r="T218" s="60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8" t="s">
        <v>173</v>
      </c>
      <c r="AU218" s="18" t="s">
        <v>92</v>
      </c>
    </row>
    <row r="219" spans="1:65" s="2" customFormat="1" ht="16.5" customHeight="1">
      <c r="A219" s="33"/>
      <c r="B219" s="166"/>
      <c r="C219" s="167" t="s">
        <v>410</v>
      </c>
      <c r="D219" s="167" t="s">
        <v>168</v>
      </c>
      <c r="E219" s="168" t="s">
        <v>2561</v>
      </c>
      <c r="F219" s="169" t="s">
        <v>2562</v>
      </c>
      <c r="G219" s="170" t="s">
        <v>334</v>
      </c>
      <c r="H219" s="171">
        <v>42</v>
      </c>
      <c r="I219" s="172"/>
      <c r="J219" s="173">
        <f>ROUND(I219*H219,2)</f>
        <v>0</v>
      </c>
      <c r="K219" s="169" t="s">
        <v>247</v>
      </c>
      <c r="L219" s="34"/>
      <c r="M219" s="174" t="s">
        <v>1</v>
      </c>
      <c r="N219" s="175" t="s">
        <v>49</v>
      </c>
      <c r="O219" s="59"/>
      <c r="P219" s="176">
        <f>O219*H219</f>
        <v>0</v>
      </c>
      <c r="Q219" s="176">
        <v>0.0003</v>
      </c>
      <c r="R219" s="176">
        <f>Q219*H219</f>
        <v>0.012599999999999998</v>
      </c>
      <c r="S219" s="176">
        <v>0</v>
      </c>
      <c r="T219" s="177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8" t="s">
        <v>646</v>
      </c>
      <c r="AT219" s="178" t="s">
        <v>168</v>
      </c>
      <c r="AU219" s="178" t="s">
        <v>92</v>
      </c>
      <c r="AY219" s="18" t="s">
        <v>165</v>
      </c>
      <c r="BE219" s="179">
        <f>IF(N219="základní",J219,0)</f>
        <v>0</v>
      </c>
      <c r="BF219" s="179">
        <f>IF(N219="snížená",J219,0)</f>
        <v>0</v>
      </c>
      <c r="BG219" s="179">
        <f>IF(N219="zákl. přenesená",J219,0)</f>
        <v>0</v>
      </c>
      <c r="BH219" s="179">
        <f>IF(N219="sníž. přenesená",J219,0)</f>
        <v>0</v>
      </c>
      <c r="BI219" s="179">
        <f>IF(N219="nulová",J219,0)</f>
        <v>0</v>
      </c>
      <c r="BJ219" s="18" t="s">
        <v>21</v>
      </c>
      <c r="BK219" s="179">
        <f>ROUND(I219*H219,2)</f>
        <v>0</v>
      </c>
      <c r="BL219" s="18" t="s">
        <v>646</v>
      </c>
      <c r="BM219" s="178" t="s">
        <v>2563</v>
      </c>
    </row>
    <row r="220" spans="1:47" s="2" customFormat="1" ht="12">
      <c r="A220" s="33"/>
      <c r="B220" s="34"/>
      <c r="C220" s="33"/>
      <c r="D220" s="180" t="s">
        <v>173</v>
      </c>
      <c r="E220" s="33"/>
      <c r="F220" s="181" t="s">
        <v>2564</v>
      </c>
      <c r="G220" s="33"/>
      <c r="H220" s="33"/>
      <c r="I220" s="102"/>
      <c r="J220" s="33"/>
      <c r="K220" s="33"/>
      <c r="L220" s="34"/>
      <c r="M220" s="182"/>
      <c r="N220" s="183"/>
      <c r="O220" s="59"/>
      <c r="P220" s="59"/>
      <c r="Q220" s="59"/>
      <c r="R220" s="59"/>
      <c r="S220" s="59"/>
      <c r="T220" s="60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173</v>
      </c>
      <c r="AU220" s="18" t="s">
        <v>92</v>
      </c>
    </row>
    <row r="221" spans="1:65" s="2" customFormat="1" ht="16.5" customHeight="1">
      <c r="A221" s="33"/>
      <c r="B221" s="166"/>
      <c r="C221" s="212" t="s">
        <v>419</v>
      </c>
      <c r="D221" s="212" t="s">
        <v>386</v>
      </c>
      <c r="E221" s="213" t="s">
        <v>2565</v>
      </c>
      <c r="F221" s="214" t="s">
        <v>2566</v>
      </c>
      <c r="G221" s="215" t="s">
        <v>334</v>
      </c>
      <c r="H221" s="216">
        <v>42</v>
      </c>
      <c r="I221" s="217"/>
      <c r="J221" s="218">
        <f>ROUND(I221*H221,2)</f>
        <v>0</v>
      </c>
      <c r="K221" s="214" t="s">
        <v>1</v>
      </c>
      <c r="L221" s="219"/>
      <c r="M221" s="220" t="s">
        <v>1</v>
      </c>
      <c r="N221" s="221" t="s">
        <v>49</v>
      </c>
      <c r="O221" s="59"/>
      <c r="P221" s="176">
        <f>O221*H221</f>
        <v>0</v>
      </c>
      <c r="Q221" s="176">
        <v>0.0135</v>
      </c>
      <c r="R221" s="176">
        <f>Q221*H221</f>
        <v>0.567</v>
      </c>
      <c r="S221" s="176">
        <v>0</v>
      </c>
      <c r="T221" s="177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8" t="s">
        <v>1027</v>
      </c>
      <c r="AT221" s="178" t="s">
        <v>386</v>
      </c>
      <c r="AU221" s="178" t="s">
        <v>92</v>
      </c>
      <c r="AY221" s="18" t="s">
        <v>165</v>
      </c>
      <c r="BE221" s="179">
        <f>IF(N221="základní",J221,0)</f>
        <v>0</v>
      </c>
      <c r="BF221" s="179">
        <f>IF(N221="snížená",J221,0)</f>
        <v>0</v>
      </c>
      <c r="BG221" s="179">
        <f>IF(N221="zákl. přenesená",J221,0)</f>
        <v>0</v>
      </c>
      <c r="BH221" s="179">
        <f>IF(N221="sníž. přenesená",J221,0)</f>
        <v>0</v>
      </c>
      <c r="BI221" s="179">
        <f>IF(N221="nulová",J221,0)</f>
        <v>0</v>
      </c>
      <c r="BJ221" s="18" t="s">
        <v>21</v>
      </c>
      <c r="BK221" s="179">
        <f>ROUND(I221*H221,2)</f>
        <v>0</v>
      </c>
      <c r="BL221" s="18" t="s">
        <v>1027</v>
      </c>
      <c r="BM221" s="178" t="s">
        <v>2567</v>
      </c>
    </row>
    <row r="222" spans="1:47" s="2" customFormat="1" ht="12">
      <c r="A222" s="33"/>
      <c r="B222" s="34"/>
      <c r="C222" s="33"/>
      <c r="D222" s="180" t="s">
        <v>173</v>
      </c>
      <c r="E222" s="33"/>
      <c r="F222" s="181" t="s">
        <v>2566</v>
      </c>
      <c r="G222" s="33"/>
      <c r="H222" s="33"/>
      <c r="I222" s="102"/>
      <c r="J222" s="33"/>
      <c r="K222" s="33"/>
      <c r="L222" s="34"/>
      <c r="M222" s="182"/>
      <c r="N222" s="183"/>
      <c r="O222" s="59"/>
      <c r="P222" s="59"/>
      <c r="Q222" s="59"/>
      <c r="R222" s="59"/>
      <c r="S222" s="59"/>
      <c r="T222" s="60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173</v>
      </c>
      <c r="AU222" s="18" t="s">
        <v>92</v>
      </c>
    </row>
    <row r="223" spans="1:65" s="2" customFormat="1" ht="16.5" customHeight="1">
      <c r="A223" s="33"/>
      <c r="B223" s="166"/>
      <c r="C223" s="167" t="s">
        <v>425</v>
      </c>
      <c r="D223" s="167" t="s">
        <v>168</v>
      </c>
      <c r="E223" s="168" t="s">
        <v>2568</v>
      </c>
      <c r="F223" s="169" t="s">
        <v>2569</v>
      </c>
      <c r="G223" s="170" t="s">
        <v>246</v>
      </c>
      <c r="H223" s="171">
        <v>3</v>
      </c>
      <c r="I223" s="172"/>
      <c r="J223" s="173">
        <f>ROUND(I223*H223,2)</f>
        <v>0</v>
      </c>
      <c r="K223" s="169" t="s">
        <v>247</v>
      </c>
      <c r="L223" s="34"/>
      <c r="M223" s="174" t="s">
        <v>1</v>
      </c>
      <c r="N223" s="175" t="s">
        <v>49</v>
      </c>
      <c r="O223" s="59"/>
      <c r="P223" s="176">
        <f>O223*H223</f>
        <v>0</v>
      </c>
      <c r="Q223" s="176">
        <v>0.00079</v>
      </c>
      <c r="R223" s="176">
        <f>Q223*H223</f>
        <v>0.00237</v>
      </c>
      <c r="S223" s="176">
        <v>0</v>
      </c>
      <c r="T223" s="177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8" t="s">
        <v>646</v>
      </c>
      <c r="AT223" s="178" t="s">
        <v>168</v>
      </c>
      <c r="AU223" s="178" t="s">
        <v>92</v>
      </c>
      <c r="AY223" s="18" t="s">
        <v>165</v>
      </c>
      <c r="BE223" s="179">
        <f>IF(N223="základní",J223,0)</f>
        <v>0</v>
      </c>
      <c r="BF223" s="179">
        <f>IF(N223="snížená",J223,0)</f>
        <v>0</v>
      </c>
      <c r="BG223" s="179">
        <f>IF(N223="zákl. přenesená",J223,0)</f>
        <v>0</v>
      </c>
      <c r="BH223" s="179">
        <f>IF(N223="sníž. přenesená",J223,0)</f>
        <v>0</v>
      </c>
      <c r="BI223" s="179">
        <f>IF(N223="nulová",J223,0)</f>
        <v>0</v>
      </c>
      <c r="BJ223" s="18" t="s">
        <v>21</v>
      </c>
      <c r="BK223" s="179">
        <f>ROUND(I223*H223,2)</f>
        <v>0</v>
      </c>
      <c r="BL223" s="18" t="s">
        <v>646</v>
      </c>
      <c r="BM223" s="178" t="s">
        <v>2570</v>
      </c>
    </row>
    <row r="224" spans="1:47" s="2" customFormat="1" ht="12">
      <c r="A224" s="33"/>
      <c r="B224" s="34"/>
      <c r="C224" s="33"/>
      <c r="D224" s="180" t="s">
        <v>173</v>
      </c>
      <c r="E224" s="33"/>
      <c r="F224" s="181" t="s">
        <v>2571</v>
      </c>
      <c r="G224" s="33"/>
      <c r="H224" s="33"/>
      <c r="I224" s="102"/>
      <c r="J224" s="33"/>
      <c r="K224" s="33"/>
      <c r="L224" s="34"/>
      <c r="M224" s="182"/>
      <c r="N224" s="183"/>
      <c r="O224" s="59"/>
      <c r="P224" s="59"/>
      <c r="Q224" s="59"/>
      <c r="R224" s="59"/>
      <c r="S224" s="59"/>
      <c r="T224" s="60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173</v>
      </c>
      <c r="AU224" s="18" t="s">
        <v>92</v>
      </c>
    </row>
    <row r="225" spans="1:65" s="2" customFormat="1" ht="16.5" customHeight="1">
      <c r="A225" s="33"/>
      <c r="B225" s="166"/>
      <c r="C225" s="167" t="s">
        <v>431</v>
      </c>
      <c r="D225" s="167" t="s">
        <v>168</v>
      </c>
      <c r="E225" s="168" t="s">
        <v>2572</v>
      </c>
      <c r="F225" s="169" t="s">
        <v>2573</v>
      </c>
      <c r="G225" s="170" t="s">
        <v>334</v>
      </c>
      <c r="H225" s="171">
        <v>47</v>
      </c>
      <c r="I225" s="172"/>
      <c r="J225" s="173">
        <f>ROUND(I225*H225,2)</f>
        <v>0</v>
      </c>
      <c r="K225" s="169" t="s">
        <v>247</v>
      </c>
      <c r="L225" s="34"/>
      <c r="M225" s="174" t="s">
        <v>1</v>
      </c>
      <c r="N225" s="175" t="s">
        <v>49</v>
      </c>
      <c r="O225" s="59"/>
      <c r="P225" s="176">
        <f>O225*H225</f>
        <v>0</v>
      </c>
      <c r="Q225" s="176">
        <v>0</v>
      </c>
      <c r="R225" s="176">
        <f>Q225*H225</f>
        <v>0</v>
      </c>
      <c r="S225" s="176">
        <v>0</v>
      </c>
      <c r="T225" s="177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8" t="s">
        <v>646</v>
      </c>
      <c r="AT225" s="178" t="s">
        <v>168</v>
      </c>
      <c r="AU225" s="178" t="s">
        <v>92</v>
      </c>
      <c r="AY225" s="18" t="s">
        <v>165</v>
      </c>
      <c r="BE225" s="179">
        <f>IF(N225="základní",J225,0)</f>
        <v>0</v>
      </c>
      <c r="BF225" s="179">
        <f>IF(N225="snížená",J225,0)</f>
        <v>0</v>
      </c>
      <c r="BG225" s="179">
        <f>IF(N225="zákl. přenesená",J225,0)</f>
        <v>0</v>
      </c>
      <c r="BH225" s="179">
        <f>IF(N225="sníž. přenesená",J225,0)</f>
        <v>0</v>
      </c>
      <c r="BI225" s="179">
        <f>IF(N225="nulová",J225,0)</f>
        <v>0</v>
      </c>
      <c r="BJ225" s="18" t="s">
        <v>21</v>
      </c>
      <c r="BK225" s="179">
        <f>ROUND(I225*H225,2)</f>
        <v>0</v>
      </c>
      <c r="BL225" s="18" t="s">
        <v>646</v>
      </c>
      <c r="BM225" s="178" t="s">
        <v>2574</v>
      </c>
    </row>
    <row r="226" spans="1:47" s="2" customFormat="1" ht="12">
      <c r="A226" s="33"/>
      <c r="B226" s="34"/>
      <c r="C226" s="33"/>
      <c r="D226" s="180" t="s">
        <v>173</v>
      </c>
      <c r="E226" s="33"/>
      <c r="F226" s="181" t="s">
        <v>2575</v>
      </c>
      <c r="G226" s="33"/>
      <c r="H226" s="33"/>
      <c r="I226" s="102"/>
      <c r="J226" s="33"/>
      <c r="K226" s="33"/>
      <c r="L226" s="34"/>
      <c r="M226" s="182"/>
      <c r="N226" s="183"/>
      <c r="O226" s="59"/>
      <c r="P226" s="59"/>
      <c r="Q226" s="59"/>
      <c r="R226" s="59"/>
      <c r="S226" s="59"/>
      <c r="T226" s="60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173</v>
      </c>
      <c r="AU226" s="18" t="s">
        <v>92</v>
      </c>
    </row>
    <row r="227" spans="1:65" s="2" customFormat="1" ht="16.5" customHeight="1">
      <c r="A227" s="33"/>
      <c r="B227" s="166"/>
      <c r="C227" s="167" t="s">
        <v>436</v>
      </c>
      <c r="D227" s="167" t="s">
        <v>168</v>
      </c>
      <c r="E227" s="168" t="s">
        <v>2576</v>
      </c>
      <c r="F227" s="169" t="s">
        <v>2577</v>
      </c>
      <c r="G227" s="170" t="s">
        <v>334</v>
      </c>
      <c r="H227" s="171">
        <v>47</v>
      </c>
      <c r="I227" s="172"/>
      <c r="J227" s="173">
        <f>ROUND(I227*H227,2)</f>
        <v>0</v>
      </c>
      <c r="K227" s="169" t="s">
        <v>247</v>
      </c>
      <c r="L227" s="34"/>
      <c r="M227" s="174" t="s">
        <v>1</v>
      </c>
      <c r="N227" s="175" t="s">
        <v>49</v>
      </c>
      <c r="O227" s="59"/>
      <c r="P227" s="176">
        <f>O227*H227</f>
        <v>0</v>
      </c>
      <c r="Q227" s="176">
        <v>0</v>
      </c>
      <c r="R227" s="176">
        <f>Q227*H227</f>
        <v>0</v>
      </c>
      <c r="S227" s="176">
        <v>0</v>
      </c>
      <c r="T227" s="177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8" t="s">
        <v>646</v>
      </c>
      <c r="AT227" s="178" t="s">
        <v>168</v>
      </c>
      <c r="AU227" s="178" t="s">
        <v>92</v>
      </c>
      <c r="AY227" s="18" t="s">
        <v>165</v>
      </c>
      <c r="BE227" s="179">
        <f>IF(N227="základní",J227,0)</f>
        <v>0</v>
      </c>
      <c r="BF227" s="179">
        <f>IF(N227="snížená",J227,0)</f>
        <v>0</v>
      </c>
      <c r="BG227" s="179">
        <f>IF(N227="zákl. přenesená",J227,0)</f>
        <v>0</v>
      </c>
      <c r="BH227" s="179">
        <f>IF(N227="sníž. přenesená",J227,0)</f>
        <v>0</v>
      </c>
      <c r="BI227" s="179">
        <f>IF(N227="nulová",J227,0)</f>
        <v>0</v>
      </c>
      <c r="BJ227" s="18" t="s">
        <v>21</v>
      </c>
      <c r="BK227" s="179">
        <f>ROUND(I227*H227,2)</f>
        <v>0</v>
      </c>
      <c r="BL227" s="18" t="s">
        <v>646</v>
      </c>
      <c r="BM227" s="178" t="s">
        <v>2578</v>
      </c>
    </row>
    <row r="228" spans="1:47" s="2" customFormat="1" ht="12">
      <c r="A228" s="33"/>
      <c r="B228" s="34"/>
      <c r="C228" s="33"/>
      <c r="D228" s="180" t="s">
        <v>173</v>
      </c>
      <c r="E228" s="33"/>
      <c r="F228" s="181" t="s">
        <v>2579</v>
      </c>
      <c r="G228" s="33"/>
      <c r="H228" s="33"/>
      <c r="I228" s="102"/>
      <c r="J228" s="33"/>
      <c r="K228" s="33"/>
      <c r="L228" s="34"/>
      <c r="M228" s="182"/>
      <c r="N228" s="183"/>
      <c r="O228" s="59"/>
      <c r="P228" s="59"/>
      <c r="Q228" s="59"/>
      <c r="R228" s="59"/>
      <c r="S228" s="59"/>
      <c r="T228" s="60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173</v>
      </c>
      <c r="AU228" s="18" t="s">
        <v>92</v>
      </c>
    </row>
    <row r="229" spans="1:65" s="2" customFormat="1" ht="24" customHeight="1">
      <c r="A229" s="33"/>
      <c r="B229" s="166"/>
      <c r="C229" s="212" t="s">
        <v>443</v>
      </c>
      <c r="D229" s="212" t="s">
        <v>386</v>
      </c>
      <c r="E229" s="213" t="s">
        <v>2580</v>
      </c>
      <c r="F229" s="214" t="s">
        <v>2581</v>
      </c>
      <c r="G229" s="215" t="s">
        <v>171</v>
      </c>
      <c r="H229" s="216">
        <v>1</v>
      </c>
      <c r="I229" s="217"/>
      <c r="J229" s="218">
        <f>ROUND(I229*H229,2)</f>
        <v>0</v>
      </c>
      <c r="K229" s="214" t="s">
        <v>1</v>
      </c>
      <c r="L229" s="219"/>
      <c r="M229" s="220" t="s">
        <v>1</v>
      </c>
      <c r="N229" s="221" t="s">
        <v>49</v>
      </c>
      <c r="O229" s="59"/>
      <c r="P229" s="176">
        <f>O229*H229</f>
        <v>0</v>
      </c>
      <c r="Q229" s="176">
        <v>0.0055</v>
      </c>
      <c r="R229" s="176">
        <f>Q229*H229</f>
        <v>0.0055</v>
      </c>
      <c r="S229" s="176">
        <v>0</v>
      </c>
      <c r="T229" s="177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8" t="s">
        <v>1027</v>
      </c>
      <c r="AT229" s="178" t="s">
        <v>386</v>
      </c>
      <c r="AU229" s="178" t="s">
        <v>92</v>
      </c>
      <c r="AY229" s="18" t="s">
        <v>165</v>
      </c>
      <c r="BE229" s="179">
        <f>IF(N229="základní",J229,0)</f>
        <v>0</v>
      </c>
      <c r="BF229" s="179">
        <f>IF(N229="snížená",J229,0)</f>
        <v>0</v>
      </c>
      <c r="BG229" s="179">
        <f>IF(N229="zákl. přenesená",J229,0)</f>
        <v>0</v>
      </c>
      <c r="BH229" s="179">
        <f>IF(N229="sníž. přenesená",J229,0)</f>
        <v>0</v>
      </c>
      <c r="BI229" s="179">
        <f>IF(N229="nulová",J229,0)</f>
        <v>0</v>
      </c>
      <c r="BJ229" s="18" t="s">
        <v>21</v>
      </c>
      <c r="BK229" s="179">
        <f>ROUND(I229*H229,2)</f>
        <v>0</v>
      </c>
      <c r="BL229" s="18" t="s">
        <v>1027</v>
      </c>
      <c r="BM229" s="178" t="s">
        <v>2582</v>
      </c>
    </row>
    <row r="230" spans="1:47" s="2" customFormat="1" ht="29.25">
      <c r="A230" s="33"/>
      <c r="B230" s="34"/>
      <c r="C230" s="33"/>
      <c r="D230" s="180" t="s">
        <v>173</v>
      </c>
      <c r="E230" s="33"/>
      <c r="F230" s="181" t="s">
        <v>2583</v>
      </c>
      <c r="G230" s="33"/>
      <c r="H230" s="33"/>
      <c r="I230" s="102"/>
      <c r="J230" s="33"/>
      <c r="K230" s="33"/>
      <c r="L230" s="34"/>
      <c r="M230" s="182"/>
      <c r="N230" s="183"/>
      <c r="O230" s="59"/>
      <c r="P230" s="59"/>
      <c r="Q230" s="59"/>
      <c r="R230" s="59"/>
      <c r="S230" s="59"/>
      <c r="T230" s="60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173</v>
      </c>
      <c r="AU230" s="18" t="s">
        <v>92</v>
      </c>
    </row>
    <row r="231" spans="2:63" s="12" customFormat="1" ht="22.9" customHeight="1">
      <c r="B231" s="153"/>
      <c r="D231" s="154" t="s">
        <v>83</v>
      </c>
      <c r="E231" s="164" t="s">
        <v>2584</v>
      </c>
      <c r="F231" s="164" t="s">
        <v>2585</v>
      </c>
      <c r="I231" s="156"/>
      <c r="J231" s="165">
        <f>BK231</f>
        <v>0</v>
      </c>
      <c r="L231" s="153"/>
      <c r="M231" s="158"/>
      <c r="N231" s="159"/>
      <c r="O231" s="159"/>
      <c r="P231" s="160">
        <f>SUM(P232:P233)</f>
        <v>0</v>
      </c>
      <c r="Q231" s="159"/>
      <c r="R231" s="160">
        <f>SUM(R232:R233)</f>
        <v>0</v>
      </c>
      <c r="S231" s="159"/>
      <c r="T231" s="161">
        <f>SUM(T232:T233)</f>
        <v>0</v>
      </c>
      <c r="AR231" s="154" t="s">
        <v>179</v>
      </c>
      <c r="AT231" s="162" t="s">
        <v>83</v>
      </c>
      <c r="AU231" s="162" t="s">
        <v>21</v>
      </c>
      <c r="AY231" s="154" t="s">
        <v>165</v>
      </c>
      <c r="BK231" s="163">
        <f>SUM(BK232:BK233)</f>
        <v>0</v>
      </c>
    </row>
    <row r="232" spans="1:65" s="2" customFormat="1" ht="24" customHeight="1">
      <c r="A232" s="33"/>
      <c r="B232" s="166"/>
      <c r="C232" s="167" t="s">
        <v>450</v>
      </c>
      <c r="D232" s="167" t="s">
        <v>168</v>
      </c>
      <c r="E232" s="168" t="s">
        <v>2586</v>
      </c>
      <c r="F232" s="169" t="s">
        <v>2587</v>
      </c>
      <c r="G232" s="170" t="s">
        <v>1492</v>
      </c>
      <c r="H232" s="171">
        <v>1</v>
      </c>
      <c r="I232" s="172"/>
      <c r="J232" s="173">
        <f>ROUND(I232*H232,2)</f>
        <v>0</v>
      </c>
      <c r="K232" s="169" t="s">
        <v>247</v>
      </c>
      <c r="L232" s="34"/>
      <c r="M232" s="174" t="s">
        <v>1</v>
      </c>
      <c r="N232" s="175" t="s">
        <v>49</v>
      </c>
      <c r="O232" s="59"/>
      <c r="P232" s="176">
        <f>O232*H232</f>
        <v>0</v>
      </c>
      <c r="Q232" s="176">
        <v>0</v>
      </c>
      <c r="R232" s="176">
        <f>Q232*H232</f>
        <v>0</v>
      </c>
      <c r="S232" s="176">
        <v>0</v>
      </c>
      <c r="T232" s="177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8" t="s">
        <v>646</v>
      </c>
      <c r="AT232" s="178" t="s">
        <v>168</v>
      </c>
      <c r="AU232" s="178" t="s">
        <v>92</v>
      </c>
      <c r="AY232" s="18" t="s">
        <v>165</v>
      </c>
      <c r="BE232" s="179">
        <f>IF(N232="základní",J232,0)</f>
        <v>0</v>
      </c>
      <c r="BF232" s="179">
        <f>IF(N232="snížená",J232,0)</f>
        <v>0</v>
      </c>
      <c r="BG232" s="179">
        <f>IF(N232="zákl. přenesená",J232,0)</f>
        <v>0</v>
      </c>
      <c r="BH232" s="179">
        <f>IF(N232="sníž. přenesená",J232,0)</f>
        <v>0</v>
      </c>
      <c r="BI232" s="179">
        <f>IF(N232="nulová",J232,0)</f>
        <v>0</v>
      </c>
      <c r="BJ232" s="18" t="s">
        <v>21</v>
      </c>
      <c r="BK232" s="179">
        <f>ROUND(I232*H232,2)</f>
        <v>0</v>
      </c>
      <c r="BL232" s="18" t="s">
        <v>646</v>
      </c>
      <c r="BM232" s="178" t="s">
        <v>2588</v>
      </c>
    </row>
    <row r="233" spans="1:47" s="2" customFormat="1" ht="19.5">
      <c r="A233" s="33"/>
      <c r="B233" s="34"/>
      <c r="C233" s="33"/>
      <c r="D233" s="180" t="s">
        <v>173</v>
      </c>
      <c r="E233" s="33"/>
      <c r="F233" s="181" t="s">
        <v>2589</v>
      </c>
      <c r="G233" s="33"/>
      <c r="H233" s="33"/>
      <c r="I233" s="102"/>
      <c r="J233" s="33"/>
      <c r="K233" s="33"/>
      <c r="L233" s="34"/>
      <c r="M233" s="184"/>
      <c r="N233" s="185"/>
      <c r="O233" s="186"/>
      <c r="P233" s="186"/>
      <c r="Q233" s="186"/>
      <c r="R233" s="186"/>
      <c r="S233" s="186"/>
      <c r="T233" s="187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173</v>
      </c>
      <c r="AU233" s="18" t="s">
        <v>92</v>
      </c>
    </row>
    <row r="234" spans="1:31" s="2" customFormat="1" ht="6.95" customHeight="1">
      <c r="A234" s="33"/>
      <c r="B234" s="48"/>
      <c r="C234" s="49"/>
      <c r="D234" s="49"/>
      <c r="E234" s="49"/>
      <c r="F234" s="49"/>
      <c r="G234" s="49"/>
      <c r="H234" s="49"/>
      <c r="I234" s="126"/>
      <c r="J234" s="49"/>
      <c r="K234" s="49"/>
      <c r="L234" s="34"/>
      <c r="M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</row>
  </sheetData>
  <autoFilter ref="C130:K233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57" t="s">
        <v>5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8" t="s">
        <v>95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92</v>
      </c>
    </row>
    <row r="4" spans="2:46" s="1" customFormat="1" ht="24.95" customHeight="1">
      <c r="B4" s="21"/>
      <c r="D4" s="22" t="s">
        <v>137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81" t="str">
        <f>'Rekapitulace stavby'!K6</f>
        <v>Novostavba garáží v areálu KSÚSV v Humpolci</v>
      </c>
      <c r="F7" s="282"/>
      <c r="G7" s="282"/>
      <c r="H7" s="282"/>
      <c r="I7" s="99"/>
      <c r="L7" s="21"/>
    </row>
    <row r="8" spans="2:12" s="1" customFormat="1" ht="12" customHeight="1">
      <c r="B8" s="21"/>
      <c r="D8" s="28" t="s">
        <v>138</v>
      </c>
      <c r="I8" s="99"/>
      <c r="L8" s="21"/>
    </row>
    <row r="9" spans="1:31" s="2" customFormat="1" ht="16.5" customHeight="1">
      <c r="A9" s="33"/>
      <c r="B9" s="34"/>
      <c r="C9" s="33"/>
      <c r="D9" s="33"/>
      <c r="E9" s="281" t="s">
        <v>139</v>
      </c>
      <c r="F9" s="280"/>
      <c r="G9" s="280"/>
      <c r="H9" s="280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65" t="s">
        <v>139</v>
      </c>
      <c r="F11" s="280"/>
      <c r="G11" s="280"/>
      <c r="H11" s="280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19</v>
      </c>
      <c r="E13" s="33"/>
      <c r="F13" s="26" t="s">
        <v>1</v>
      </c>
      <c r="G13" s="33"/>
      <c r="H13" s="33"/>
      <c r="I13" s="103" t="s">
        <v>20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22</v>
      </c>
      <c r="E14" s="33"/>
      <c r="F14" s="26" t="s">
        <v>23</v>
      </c>
      <c r="G14" s="33"/>
      <c r="H14" s="33"/>
      <c r="I14" s="103" t="s">
        <v>24</v>
      </c>
      <c r="J14" s="56" t="str">
        <f>'Rekapitulace stavby'!AN8</f>
        <v>27. 10. 2015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28</v>
      </c>
      <c r="E16" s="33"/>
      <c r="F16" s="33"/>
      <c r="G16" s="33"/>
      <c r="H16" s="33"/>
      <c r="I16" s="103" t="s">
        <v>29</v>
      </c>
      <c r="J16" s="26" t="s">
        <v>30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31</v>
      </c>
      <c r="F17" s="33"/>
      <c r="G17" s="33"/>
      <c r="H17" s="33"/>
      <c r="I17" s="103" t="s">
        <v>32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33</v>
      </c>
      <c r="E19" s="33"/>
      <c r="F19" s="33"/>
      <c r="G19" s="33"/>
      <c r="H19" s="33"/>
      <c r="I19" s="103" t="s">
        <v>29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3" t="str">
        <f>'Rekapitulace stavby'!E14</f>
        <v>Vyplň údaj</v>
      </c>
      <c r="F20" s="268"/>
      <c r="G20" s="268"/>
      <c r="H20" s="268"/>
      <c r="I20" s="103" t="s">
        <v>32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35</v>
      </c>
      <c r="E22" s="33"/>
      <c r="F22" s="33"/>
      <c r="G22" s="33"/>
      <c r="H22" s="33"/>
      <c r="I22" s="103" t="s">
        <v>29</v>
      </c>
      <c r="J22" s="26" t="s">
        <v>36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37</v>
      </c>
      <c r="F23" s="33"/>
      <c r="G23" s="33"/>
      <c r="H23" s="33"/>
      <c r="I23" s="103" t="s">
        <v>32</v>
      </c>
      <c r="J23" s="26" t="s">
        <v>38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40</v>
      </c>
      <c r="E25" s="33"/>
      <c r="F25" s="33"/>
      <c r="G25" s="33"/>
      <c r="H25" s="33"/>
      <c r="I25" s="103" t="s">
        <v>29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32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42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280.5" customHeight="1">
      <c r="A29" s="104"/>
      <c r="B29" s="105"/>
      <c r="C29" s="104"/>
      <c r="D29" s="104"/>
      <c r="E29" s="272" t="s">
        <v>141</v>
      </c>
      <c r="F29" s="272"/>
      <c r="G29" s="272"/>
      <c r="H29" s="272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44</v>
      </c>
      <c r="E32" s="33"/>
      <c r="F32" s="33"/>
      <c r="G32" s="33"/>
      <c r="H32" s="33"/>
      <c r="I32" s="102"/>
      <c r="J32" s="72">
        <f>ROUND(J122,2)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46</v>
      </c>
      <c r="G34" s="33"/>
      <c r="H34" s="33"/>
      <c r="I34" s="110" t="s">
        <v>45</v>
      </c>
      <c r="J34" s="37" t="s">
        <v>47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48</v>
      </c>
      <c r="E35" s="28" t="s">
        <v>49</v>
      </c>
      <c r="F35" s="112">
        <f>ROUND((SUM(BE122:BE142)),2)</f>
        <v>0</v>
      </c>
      <c r="G35" s="33"/>
      <c r="H35" s="33"/>
      <c r="I35" s="113">
        <v>0.21</v>
      </c>
      <c r="J35" s="112">
        <f>ROUND(((SUM(BE122:BE142))*I35),2)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50</v>
      </c>
      <c r="F36" s="112">
        <f>ROUND((SUM(BF122:BF142)),2)</f>
        <v>0</v>
      </c>
      <c r="G36" s="33"/>
      <c r="H36" s="33"/>
      <c r="I36" s="113">
        <v>0.15</v>
      </c>
      <c r="J36" s="112">
        <f>ROUND(((SUM(BF122:BF142))*I36),2)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51</v>
      </c>
      <c r="F37" s="112">
        <f>ROUND((SUM(BG122:BG142)),2)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52</v>
      </c>
      <c r="F38" s="112">
        <f>ROUND((SUM(BH122:BH142)),2)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53</v>
      </c>
      <c r="F39" s="112">
        <f>ROUND((SUM(BI122:BI142)),2)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54</v>
      </c>
      <c r="E41" s="61"/>
      <c r="F41" s="61"/>
      <c r="G41" s="116" t="s">
        <v>55</v>
      </c>
      <c r="H41" s="117" t="s">
        <v>56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57</v>
      </c>
      <c r="E50" s="45"/>
      <c r="F50" s="45"/>
      <c r="G50" s="44" t="s">
        <v>58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59</v>
      </c>
      <c r="E61" s="36"/>
      <c r="F61" s="122" t="s">
        <v>60</v>
      </c>
      <c r="G61" s="46" t="s">
        <v>59</v>
      </c>
      <c r="H61" s="36"/>
      <c r="I61" s="123"/>
      <c r="J61" s="124" t="s">
        <v>60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61</v>
      </c>
      <c r="E65" s="47"/>
      <c r="F65" s="47"/>
      <c r="G65" s="44" t="s">
        <v>62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59</v>
      </c>
      <c r="E76" s="36"/>
      <c r="F76" s="122" t="s">
        <v>60</v>
      </c>
      <c r="G76" s="46" t="s">
        <v>59</v>
      </c>
      <c r="H76" s="36"/>
      <c r="I76" s="123"/>
      <c r="J76" s="124" t="s">
        <v>60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Novostavba garáží v areálu KSÚSV v Humpolci</v>
      </c>
      <c r="F85" s="282"/>
      <c r="G85" s="282"/>
      <c r="H85" s="282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81" t="s">
        <v>139</v>
      </c>
      <c r="F87" s="280"/>
      <c r="G87" s="280"/>
      <c r="H87" s="280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VRN - Vedlejší a ostatní rozpočtové náklady</v>
      </c>
      <c r="F89" s="280"/>
      <c r="G89" s="280"/>
      <c r="H89" s="280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22</v>
      </c>
      <c r="D91" s="33"/>
      <c r="E91" s="33"/>
      <c r="F91" s="26" t="str">
        <f>F14</f>
        <v>město Humpolec, areál KSÚS ul. Spojovací</v>
      </c>
      <c r="G91" s="33"/>
      <c r="H91" s="33"/>
      <c r="I91" s="103" t="s">
        <v>24</v>
      </c>
      <c r="J91" s="56" t="str">
        <f>IF(J14="","",J14)</f>
        <v>27. 10. 2015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3.15" customHeight="1">
      <c r="A93" s="33"/>
      <c r="B93" s="34"/>
      <c r="C93" s="28" t="s">
        <v>28</v>
      </c>
      <c r="D93" s="33"/>
      <c r="E93" s="33"/>
      <c r="F93" s="26" t="str">
        <f>E17</f>
        <v>Krajská správa a údržba silnic Vysočiny</v>
      </c>
      <c r="G93" s="33"/>
      <c r="H93" s="33"/>
      <c r="I93" s="103" t="s">
        <v>35</v>
      </c>
      <c r="J93" s="31" t="str">
        <f>E23</f>
        <v>PROJEKT CENTRUM NOVA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33</v>
      </c>
      <c r="D94" s="33"/>
      <c r="E94" s="33"/>
      <c r="F94" s="26" t="str">
        <f>IF(E20="","",E20)</f>
        <v>Vyplň údaj</v>
      </c>
      <c r="G94" s="33"/>
      <c r="H94" s="33"/>
      <c r="I94" s="103" t="s">
        <v>40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143</v>
      </c>
      <c r="D96" s="114"/>
      <c r="E96" s="114"/>
      <c r="F96" s="114"/>
      <c r="G96" s="114"/>
      <c r="H96" s="114"/>
      <c r="I96" s="129"/>
      <c r="J96" s="130" t="s">
        <v>144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145</v>
      </c>
      <c r="D98" s="33"/>
      <c r="E98" s="33"/>
      <c r="F98" s="33"/>
      <c r="G98" s="33"/>
      <c r="H98" s="33"/>
      <c r="I98" s="102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2:12" s="9" customFormat="1" ht="24.95" customHeight="1">
      <c r="B99" s="132"/>
      <c r="D99" s="133" t="s">
        <v>147</v>
      </c>
      <c r="E99" s="134"/>
      <c r="F99" s="134"/>
      <c r="G99" s="134"/>
      <c r="H99" s="134"/>
      <c r="I99" s="135"/>
      <c r="J99" s="136">
        <f>J123</f>
        <v>0</v>
      </c>
      <c r="L99" s="132"/>
    </row>
    <row r="100" spans="2:12" s="10" customFormat="1" ht="19.9" customHeight="1">
      <c r="B100" s="137"/>
      <c r="D100" s="138" t="s">
        <v>148</v>
      </c>
      <c r="E100" s="139"/>
      <c r="F100" s="139"/>
      <c r="G100" s="139"/>
      <c r="H100" s="139"/>
      <c r="I100" s="140"/>
      <c r="J100" s="141">
        <f>J124</f>
        <v>0</v>
      </c>
      <c r="L100" s="137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102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126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127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149</v>
      </c>
      <c r="D107" s="33"/>
      <c r="E107" s="33"/>
      <c r="F107" s="33"/>
      <c r="G107" s="33"/>
      <c r="H107" s="33"/>
      <c r="I107" s="102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102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3"/>
      <c r="E109" s="33"/>
      <c r="F109" s="33"/>
      <c r="G109" s="33"/>
      <c r="H109" s="33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81" t="str">
        <f>E7</f>
        <v>Novostavba garáží v areálu KSÚSV v Humpolci</v>
      </c>
      <c r="F110" s="282"/>
      <c r="G110" s="282"/>
      <c r="H110" s="282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1"/>
      <c r="C111" s="28" t="s">
        <v>138</v>
      </c>
      <c r="I111" s="99"/>
      <c r="L111" s="21"/>
    </row>
    <row r="112" spans="1:31" s="2" customFormat="1" ht="16.5" customHeight="1">
      <c r="A112" s="33"/>
      <c r="B112" s="34"/>
      <c r="C112" s="33"/>
      <c r="D112" s="33"/>
      <c r="E112" s="281" t="s">
        <v>139</v>
      </c>
      <c r="F112" s="280"/>
      <c r="G112" s="280"/>
      <c r="H112" s="280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140</v>
      </c>
      <c r="D113" s="33"/>
      <c r="E113" s="33"/>
      <c r="F113" s="33"/>
      <c r="G113" s="33"/>
      <c r="H113" s="33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65" t="str">
        <f>E11</f>
        <v>VRN - Vedlejší a ostatní rozpočtové náklady</v>
      </c>
      <c r="F114" s="280"/>
      <c r="G114" s="280"/>
      <c r="H114" s="280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22</v>
      </c>
      <c r="D116" s="33"/>
      <c r="E116" s="33"/>
      <c r="F116" s="26" t="str">
        <f>F14</f>
        <v>město Humpolec, areál KSÚS ul. Spojovací</v>
      </c>
      <c r="G116" s="33"/>
      <c r="H116" s="33"/>
      <c r="I116" s="103" t="s">
        <v>24</v>
      </c>
      <c r="J116" s="56" t="str">
        <f>IF(J14="","",J14)</f>
        <v>27. 10. 2015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43.15" customHeight="1">
      <c r="A118" s="33"/>
      <c r="B118" s="34"/>
      <c r="C118" s="28" t="s">
        <v>28</v>
      </c>
      <c r="D118" s="33"/>
      <c r="E118" s="33"/>
      <c r="F118" s="26" t="str">
        <f>E17</f>
        <v>Krajská správa a údržba silnic Vysočiny</v>
      </c>
      <c r="G118" s="33"/>
      <c r="H118" s="33"/>
      <c r="I118" s="103" t="s">
        <v>35</v>
      </c>
      <c r="J118" s="31" t="str">
        <f>E23</f>
        <v>PROJEKT CENTRUM NOVA s.r.o.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33</v>
      </c>
      <c r="D119" s="33"/>
      <c r="E119" s="33"/>
      <c r="F119" s="26" t="str">
        <f>IF(E20="","",E20)</f>
        <v>Vyplň údaj</v>
      </c>
      <c r="G119" s="33"/>
      <c r="H119" s="33"/>
      <c r="I119" s="103" t="s">
        <v>40</v>
      </c>
      <c r="J119" s="31" t="str">
        <f>E26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42"/>
      <c r="B121" s="143"/>
      <c r="C121" s="144" t="s">
        <v>150</v>
      </c>
      <c r="D121" s="145" t="s">
        <v>69</v>
      </c>
      <c r="E121" s="145" t="s">
        <v>65</v>
      </c>
      <c r="F121" s="145" t="s">
        <v>66</v>
      </c>
      <c r="G121" s="145" t="s">
        <v>151</v>
      </c>
      <c r="H121" s="145" t="s">
        <v>152</v>
      </c>
      <c r="I121" s="146" t="s">
        <v>153</v>
      </c>
      <c r="J121" s="145" t="s">
        <v>144</v>
      </c>
      <c r="K121" s="147" t="s">
        <v>154</v>
      </c>
      <c r="L121" s="148"/>
      <c r="M121" s="63" t="s">
        <v>1</v>
      </c>
      <c r="N121" s="64" t="s">
        <v>48</v>
      </c>
      <c r="O121" s="64" t="s">
        <v>155</v>
      </c>
      <c r="P121" s="64" t="s">
        <v>156</v>
      </c>
      <c r="Q121" s="64" t="s">
        <v>157</v>
      </c>
      <c r="R121" s="64" t="s">
        <v>158</v>
      </c>
      <c r="S121" s="64" t="s">
        <v>159</v>
      </c>
      <c r="T121" s="65" t="s">
        <v>160</v>
      </c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</row>
    <row r="122" spans="1:63" s="2" customFormat="1" ht="22.9" customHeight="1">
      <c r="A122" s="33"/>
      <c r="B122" s="34"/>
      <c r="C122" s="70" t="s">
        <v>161</v>
      </c>
      <c r="D122" s="33"/>
      <c r="E122" s="33"/>
      <c r="F122" s="33"/>
      <c r="G122" s="33"/>
      <c r="H122" s="33"/>
      <c r="I122" s="102"/>
      <c r="J122" s="149">
        <f>BK122</f>
        <v>0</v>
      </c>
      <c r="K122" s="33"/>
      <c r="L122" s="34"/>
      <c r="M122" s="66"/>
      <c r="N122" s="57"/>
      <c r="O122" s="67"/>
      <c r="P122" s="150">
        <f>P123</f>
        <v>0</v>
      </c>
      <c r="Q122" s="67"/>
      <c r="R122" s="150">
        <f>R123</f>
        <v>0</v>
      </c>
      <c r="S122" s="67"/>
      <c r="T122" s="151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83</v>
      </c>
      <c r="AU122" s="18" t="s">
        <v>146</v>
      </c>
      <c r="BK122" s="152">
        <f>BK123</f>
        <v>0</v>
      </c>
    </row>
    <row r="123" spans="2:63" s="12" customFormat="1" ht="25.9" customHeight="1">
      <c r="B123" s="153"/>
      <c r="D123" s="154" t="s">
        <v>83</v>
      </c>
      <c r="E123" s="155" t="s">
        <v>162</v>
      </c>
      <c r="F123" s="155" t="s">
        <v>163</v>
      </c>
      <c r="I123" s="156"/>
      <c r="J123" s="157">
        <f>BK123</f>
        <v>0</v>
      </c>
      <c r="L123" s="153"/>
      <c r="M123" s="158"/>
      <c r="N123" s="159"/>
      <c r="O123" s="159"/>
      <c r="P123" s="160">
        <f>P124</f>
        <v>0</v>
      </c>
      <c r="Q123" s="159"/>
      <c r="R123" s="160">
        <f>R124</f>
        <v>0</v>
      </c>
      <c r="S123" s="159"/>
      <c r="T123" s="161">
        <f>T124</f>
        <v>0</v>
      </c>
      <c r="AR123" s="154" t="s">
        <v>164</v>
      </c>
      <c r="AT123" s="162" t="s">
        <v>83</v>
      </c>
      <c r="AU123" s="162" t="s">
        <v>84</v>
      </c>
      <c r="AY123" s="154" t="s">
        <v>165</v>
      </c>
      <c r="BK123" s="163">
        <f>BK124</f>
        <v>0</v>
      </c>
    </row>
    <row r="124" spans="2:63" s="12" customFormat="1" ht="22.9" customHeight="1">
      <c r="B124" s="153"/>
      <c r="D124" s="154" t="s">
        <v>83</v>
      </c>
      <c r="E124" s="164" t="s">
        <v>166</v>
      </c>
      <c r="F124" s="164" t="s">
        <v>167</v>
      </c>
      <c r="I124" s="156"/>
      <c r="J124" s="165">
        <f>BK124</f>
        <v>0</v>
      </c>
      <c r="L124" s="153"/>
      <c r="M124" s="158"/>
      <c r="N124" s="159"/>
      <c r="O124" s="159"/>
      <c r="P124" s="160">
        <f>SUM(P125:P142)</f>
        <v>0</v>
      </c>
      <c r="Q124" s="159"/>
      <c r="R124" s="160">
        <f>SUM(R125:R142)</f>
        <v>0</v>
      </c>
      <c r="S124" s="159"/>
      <c r="T124" s="161">
        <f>SUM(T125:T142)</f>
        <v>0</v>
      </c>
      <c r="AR124" s="154" t="s">
        <v>164</v>
      </c>
      <c r="AT124" s="162" t="s">
        <v>83</v>
      </c>
      <c r="AU124" s="162" t="s">
        <v>21</v>
      </c>
      <c r="AY124" s="154" t="s">
        <v>165</v>
      </c>
      <c r="BK124" s="163">
        <f>SUM(BK125:BK142)</f>
        <v>0</v>
      </c>
    </row>
    <row r="125" spans="1:65" s="2" customFormat="1" ht="16.5" customHeight="1">
      <c r="A125" s="33"/>
      <c r="B125" s="166"/>
      <c r="C125" s="167" t="s">
        <v>21</v>
      </c>
      <c r="D125" s="167" t="s">
        <v>168</v>
      </c>
      <c r="E125" s="168" t="s">
        <v>169</v>
      </c>
      <c r="F125" s="169" t="s">
        <v>170</v>
      </c>
      <c r="G125" s="170" t="s">
        <v>171</v>
      </c>
      <c r="H125" s="171">
        <v>1</v>
      </c>
      <c r="I125" s="172"/>
      <c r="J125" s="173">
        <f>ROUND(I125*H125,2)</f>
        <v>0</v>
      </c>
      <c r="K125" s="169" t="s">
        <v>1</v>
      </c>
      <c r="L125" s="34"/>
      <c r="M125" s="174" t="s">
        <v>1</v>
      </c>
      <c r="N125" s="175" t="s">
        <v>49</v>
      </c>
      <c r="O125" s="59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164</v>
      </c>
      <c r="AT125" s="178" t="s">
        <v>168</v>
      </c>
      <c r="AU125" s="178" t="s">
        <v>92</v>
      </c>
      <c r="AY125" s="18" t="s">
        <v>165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21</v>
      </c>
      <c r="BK125" s="179">
        <f>ROUND(I125*H125,2)</f>
        <v>0</v>
      </c>
      <c r="BL125" s="18" t="s">
        <v>164</v>
      </c>
      <c r="BM125" s="178" t="s">
        <v>172</v>
      </c>
    </row>
    <row r="126" spans="1:47" s="2" customFormat="1" ht="87.75">
      <c r="A126" s="33"/>
      <c r="B126" s="34"/>
      <c r="C126" s="33"/>
      <c r="D126" s="180" t="s">
        <v>173</v>
      </c>
      <c r="E126" s="33"/>
      <c r="F126" s="181" t="s">
        <v>174</v>
      </c>
      <c r="G126" s="33"/>
      <c r="H126" s="33"/>
      <c r="I126" s="102"/>
      <c r="J126" s="33"/>
      <c r="K126" s="33"/>
      <c r="L126" s="34"/>
      <c r="M126" s="182"/>
      <c r="N126" s="183"/>
      <c r="O126" s="59"/>
      <c r="P126" s="59"/>
      <c r="Q126" s="59"/>
      <c r="R126" s="59"/>
      <c r="S126" s="59"/>
      <c r="T126" s="60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173</v>
      </c>
      <c r="AU126" s="18" t="s">
        <v>92</v>
      </c>
    </row>
    <row r="127" spans="1:65" s="2" customFormat="1" ht="24" customHeight="1">
      <c r="A127" s="33"/>
      <c r="B127" s="166"/>
      <c r="C127" s="167" t="s">
        <v>92</v>
      </c>
      <c r="D127" s="167" t="s">
        <v>168</v>
      </c>
      <c r="E127" s="168" t="s">
        <v>175</v>
      </c>
      <c r="F127" s="169" t="s">
        <v>176</v>
      </c>
      <c r="G127" s="170" t="s">
        <v>171</v>
      </c>
      <c r="H127" s="171">
        <v>1</v>
      </c>
      <c r="I127" s="172"/>
      <c r="J127" s="173">
        <f>ROUND(I127*H127,2)</f>
        <v>0</v>
      </c>
      <c r="K127" s="169" t="s">
        <v>1</v>
      </c>
      <c r="L127" s="34"/>
      <c r="M127" s="174" t="s">
        <v>1</v>
      </c>
      <c r="N127" s="175" t="s">
        <v>49</v>
      </c>
      <c r="O127" s="59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8" t="s">
        <v>164</v>
      </c>
      <c r="AT127" s="178" t="s">
        <v>168</v>
      </c>
      <c r="AU127" s="178" t="s">
        <v>92</v>
      </c>
      <c r="AY127" s="18" t="s">
        <v>165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8" t="s">
        <v>21</v>
      </c>
      <c r="BK127" s="179">
        <f>ROUND(I127*H127,2)</f>
        <v>0</v>
      </c>
      <c r="BL127" s="18" t="s">
        <v>164</v>
      </c>
      <c r="BM127" s="178" t="s">
        <v>177</v>
      </c>
    </row>
    <row r="128" spans="1:47" s="2" customFormat="1" ht="78">
      <c r="A128" s="33"/>
      <c r="B128" s="34"/>
      <c r="C128" s="33"/>
      <c r="D128" s="180" t="s">
        <v>173</v>
      </c>
      <c r="E128" s="33"/>
      <c r="F128" s="181" t="s">
        <v>178</v>
      </c>
      <c r="G128" s="33"/>
      <c r="H128" s="33"/>
      <c r="I128" s="102"/>
      <c r="J128" s="33"/>
      <c r="K128" s="33"/>
      <c r="L128" s="34"/>
      <c r="M128" s="182"/>
      <c r="N128" s="183"/>
      <c r="O128" s="59"/>
      <c r="P128" s="59"/>
      <c r="Q128" s="59"/>
      <c r="R128" s="59"/>
      <c r="S128" s="59"/>
      <c r="T128" s="60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173</v>
      </c>
      <c r="AU128" s="18" t="s">
        <v>92</v>
      </c>
    </row>
    <row r="129" spans="1:65" s="2" customFormat="1" ht="16.5" customHeight="1">
      <c r="A129" s="33"/>
      <c r="B129" s="166"/>
      <c r="C129" s="167" t="s">
        <v>179</v>
      </c>
      <c r="D129" s="167" t="s">
        <v>168</v>
      </c>
      <c r="E129" s="168" t="s">
        <v>180</v>
      </c>
      <c r="F129" s="169" t="s">
        <v>181</v>
      </c>
      <c r="G129" s="170" t="s">
        <v>171</v>
      </c>
      <c r="H129" s="171">
        <v>1</v>
      </c>
      <c r="I129" s="172"/>
      <c r="J129" s="173">
        <f>ROUND(I129*H129,2)</f>
        <v>0</v>
      </c>
      <c r="K129" s="169" t="s">
        <v>1</v>
      </c>
      <c r="L129" s="34"/>
      <c r="M129" s="174" t="s">
        <v>1</v>
      </c>
      <c r="N129" s="175" t="s">
        <v>49</v>
      </c>
      <c r="O129" s="59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8" t="s">
        <v>164</v>
      </c>
      <c r="AT129" s="178" t="s">
        <v>168</v>
      </c>
      <c r="AU129" s="178" t="s">
        <v>92</v>
      </c>
      <c r="AY129" s="18" t="s">
        <v>165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8" t="s">
        <v>21</v>
      </c>
      <c r="BK129" s="179">
        <f>ROUND(I129*H129,2)</f>
        <v>0</v>
      </c>
      <c r="BL129" s="18" t="s">
        <v>164</v>
      </c>
      <c r="BM129" s="178" t="s">
        <v>182</v>
      </c>
    </row>
    <row r="130" spans="1:47" s="2" customFormat="1" ht="39">
      <c r="A130" s="33"/>
      <c r="B130" s="34"/>
      <c r="C130" s="33"/>
      <c r="D130" s="180" t="s">
        <v>173</v>
      </c>
      <c r="E130" s="33"/>
      <c r="F130" s="181" t="s">
        <v>183</v>
      </c>
      <c r="G130" s="33"/>
      <c r="H130" s="33"/>
      <c r="I130" s="102"/>
      <c r="J130" s="33"/>
      <c r="K130" s="33"/>
      <c r="L130" s="34"/>
      <c r="M130" s="182"/>
      <c r="N130" s="183"/>
      <c r="O130" s="59"/>
      <c r="P130" s="59"/>
      <c r="Q130" s="59"/>
      <c r="R130" s="59"/>
      <c r="S130" s="59"/>
      <c r="T130" s="60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173</v>
      </c>
      <c r="AU130" s="18" t="s">
        <v>92</v>
      </c>
    </row>
    <row r="131" spans="1:65" s="2" customFormat="1" ht="24" customHeight="1">
      <c r="A131" s="33"/>
      <c r="B131" s="166"/>
      <c r="C131" s="167" t="s">
        <v>164</v>
      </c>
      <c r="D131" s="167" t="s">
        <v>168</v>
      </c>
      <c r="E131" s="168" t="s">
        <v>184</v>
      </c>
      <c r="F131" s="169" t="s">
        <v>185</v>
      </c>
      <c r="G131" s="170" t="s">
        <v>171</v>
      </c>
      <c r="H131" s="171">
        <v>1</v>
      </c>
      <c r="I131" s="172"/>
      <c r="J131" s="173">
        <f>ROUND(I131*H131,2)</f>
        <v>0</v>
      </c>
      <c r="K131" s="169" t="s">
        <v>1</v>
      </c>
      <c r="L131" s="34"/>
      <c r="M131" s="174" t="s">
        <v>1</v>
      </c>
      <c r="N131" s="175" t="s">
        <v>49</v>
      </c>
      <c r="O131" s="59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8" t="s">
        <v>164</v>
      </c>
      <c r="AT131" s="178" t="s">
        <v>168</v>
      </c>
      <c r="AU131" s="178" t="s">
        <v>92</v>
      </c>
      <c r="AY131" s="18" t="s">
        <v>165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8" t="s">
        <v>21</v>
      </c>
      <c r="BK131" s="179">
        <f>ROUND(I131*H131,2)</f>
        <v>0</v>
      </c>
      <c r="BL131" s="18" t="s">
        <v>164</v>
      </c>
      <c r="BM131" s="178" t="s">
        <v>186</v>
      </c>
    </row>
    <row r="132" spans="1:47" s="2" customFormat="1" ht="29.25">
      <c r="A132" s="33"/>
      <c r="B132" s="34"/>
      <c r="C132" s="33"/>
      <c r="D132" s="180" t="s">
        <v>173</v>
      </c>
      <c r="E132" s="33"/>
      <c r="F132" s="181" t="s">
        <v>187</v>
      </c>
      <c r="G132" s="33"/>
      <c r="H132" s="33"/>
      <c r="I132" s="102"/>
      <c r="J132" s="33"/>
      <c r="K132" s="33"/>
      <c r="L132" s="34"/>
      <c r="M132" s="182"/>
      <c r="N132" s="183"/>
      <c r="O132" s="59"/>
      <c r="P132" s="59"/>
      <c r="Q132" s="59"/>
      <c r="R132" s="59"/>
      <c r="S132" s="59"/>
      <c r="T132" s="60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173</v>
      </c>
      <c r="AU132" s="18" t="s">
        <v>92</v>
      </c>
    </row>
    <row r="133" spans="1:65" s="2" customFormat="1" ht="24" customHeight="1">
      <c r="A133" s="33"/>
      <c r="B133" s="166"/>
      <c r="C133" s="167" t="s">
        <v>188</v>
      </c>
      <c r="D133" s="167" t="s">
        <v>168</v>
      </c>
      <c r="E133" s="168" t="s">
        <v>189</v>
      </c>
      <c r="F133" s="169" t="s">
        <v>190</v>
      </c>
      <c r="G133" s="170" t="s">
        <v>171</v>
      </c>
      <c r="H133" s="171">
        <v>1</v>
      </c>
      <c r="I133" s="172"/>
      <c r="J133" s="173">
        <f>ROUND(I133*H133,2)</f>
        <v>0</v>
      </c>
      <c r="K133" s="169" t="s">
        <v>1</v>
      </c>
      <c r="L133" s="34"/>
      <c r="M133" s="174" t="s">
        <v>1</v>
      </c>
      <c r="N133" s="175" t="s">
        <v>49</v>
      </c>
      <c r="O133" s="59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164</v>
      </c>
      <c r="AT133" s="178" t="s">
        <v>168</v>
      </c>
      <c r="AU133" s="178" t="s">
        <v>92</v>
      </c>
      <c r="AY133" s="18" t="s">
        <v>165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8" t="s">
        <v>21</v>
      </c>
      <c r="BK133" s="179">
        <f>ROUND(I133*H133,2)</f>
        <v>0</v>
      </c>
      <c r="BL133" s="18" t="s">
        <v>164</v>
      </c>
      <c r="BM133" s="178" t="s">
        <v>191</v>
      </c>
    </row>
    <row r="134" spans="1:47" s="2" customFormat="1" ht="19.5">
      <c r="A134" s="33"/>
      <c r="B134" s="34"/>
      <c r="C134" s="33"/>
      <c r="D134" s="180" t="s">
        <v>173</v>
      </c>
      <c r="E134" s="33"/>
      <c r="F134" s="181" t="s">
        <v>192</v>
      </c>
      <c r="G134" s="33"/>
      <c r="H134" s="33"/>
      <c r="I134" s="102"/>
      <c r="J134" s="33"/>
      <c r="K134" s="33"/>
      <c r="L134" s="34"/>
      <c r="M134" s="182"/>
      <c r="N134" s="183"/>
      <c r="O134" s="59"/>
      <c r="P134" s="59"/>
      <c r="Q134" s="59"/>
      <c r="R134" s="59"/>
      <c r="S134" s="59"/>
      <c r="T134" s="60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173</v>
      </c>
      <c r="AU134" s="18" t="s">
        <v>92</v>
      </c>
    </row>
    <row r="135" spans="1:65" s="2" customFormat="1" ht="16.5" customHeight="1">
      <c r="A135" s="33"/>
      <c r="B135" s="166"/>
      <c r="C135" s="167" t="s">
        <v>193</v>
      </c>
      <c r="D135" s="167" t="s">
        <v>168</v>
      </c>
      <c r="E135" s="168" t="s">
        <v>194</v>
      </c>
      <c r="F135" s="169" t="s">
        <v>195</v>
      </c>
      <c r="G135" s="170" t="s">
        <v>171</v>
      </c>
      <c r="H135" s="171">
        <v>1</v>
      </c>
      <c r="I135" s="172"/>
      <c r="J135" s="173">
        <f>ROUND(I135*H135,2)</f>
        <v>0</v>
      </c>
      <c r="K135" s="169" t="s">
        <v>1</v>
      </c>
      <c r="L135" s="34"/>
      <c r="M135" s="174" t="s">
        <v>1</v>
      </c>
      <c r="N135" s="175" t="s">
        <v>49</v>
      </c>
      <c r="O135" s="59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8" t="s">
        <v>164</v>
      </c>
      <c r="AT135" s="178" t="s">
        <v>168</v>
      </c>
      <c r="AU135" s="178" t="s">
        <v>92</v>
      </c>
      <c r="AY135" s="18" t="s">
        <v>165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8" t="s">
        <v>21</v>
      </c>
      <c r="BK135" s="179">
        <f>ROUND(I135*H135,2)</f>
        <v>0</v>
      </c>
      <c r="BL135" s="18" t="s">
        <v>164</v>
      </c>
      <c r="BM135" s="178" t="s">
        <v>196</v>
      </c>
    </row>
    <row r="136" spans="1:47" s="2" customFormat="1" ht="29.25">
      <c r="A136" s="33"/>
      <c r="B136" s="34"/>
      <c r="C136" s="33"/>
      <c r="D136" s="180" t="s">
        <v>173</v>
      </c>
      <c r="E136" s="33"/>
      <c r="F136" s="181" t="s">
        <v>197</v>
      </c>
      <c r="G136" s="33"/>
      <c r="H136" s="33"/>
      <c r="I136" s="102"/>
      <c r="J136" s="33"/>
      <c r="K136" s="33"/>
      <c r="L136" s="34"/>
      <c r="M136" s="182"/>
      <c r="N136" s="183"/>
      <c r="O136" s="59"/>
      <c r="P136" s="59"/>
      <c r="Q136" s="59"/>
      <c r="R136" s="59"/>
      <c r="S136" s="59"/>
      <c r="T136" s="60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173</v>
      </c>
      <c r="AU136" s="18" t="s">
        <v>92</v>
      </c>
    </row>
    <row r="137" spans="1:65" s="2" customFormat="1" ht="16.5" customHeight="1">
      <c r="A137" s="33"/>
      <c r="B137" s="166"/>
      <c r="C137" s="167" t="s">
        <v>198</v>
      </c>
      <c r="D137" s="167" t="s">
        <v>168</v>
      </c>
      <c r="E137" s="168" t="s">
        <v>199</v>
      </c>
      <c r="F137" s="169" t="s">
        <v>200</v>
      </c>
      <c r="G137" s="170" t="s">
        <v>171</v>
      </c>
      <c r="H137" s="171">
        <v>1</v>
      </c>
      <c r="I137" s="172"/>
      <c r="J137" s="173">
        <f>ROUND(I137*H137,2)</f>
        <v>0</v>
      </c>
      <c r="K137" s="169" t="s">
        <v>1</v>
      </c>
      <c r="L137" s="34"/>
      <c r="M137" s="174" t="s">
        <v>1</v>
      </c>
      <c r="N137" s="175" t="s">
        <v>49</v>
      </c>
      <c r="O137" s="59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8" t="s">
        <v>164</v>
      </c>
      <c r="AT137" s="178" t="s">
        <v>168</v>
      </c>
      <c r="AU137" s="178" t="s">
        <v>92</v>
      </c>
      <c r="AY137" s="18" t="s">
        <v>165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8" t="s">
        <v>21</v>
      </c>
      <c r="BK137" s="179">
        <f>ROUND(I137*H137,2)</f>
        <v>0</v>
      </c>
      <c r="BL137" s="18" t="s">
        <v>164</v>
      </c>
      <c r="BM137" s="178" t="s">
        <v>201</v>
      </c>
    </row>
    <row r="138" spans="1:47" s="2" customFormat="1" ht="19.5">
      <c r="A138" s="33"/>
      <c r="B138" s="34"/>
      <c r="C138" s="33"/>
      <c r="D138" s="180" t="s">
        <v>173</v>
      </c>
      <c r="E138" s="33"/>
      <c r="F138" s="181" t="s">
        <v>202</v>
      </c>
      <c r="G138" s="33"/>
      <c r="H138" s="33"/>
      <c r="I138" s="102"/>
      <c r="J138" s="33"/>
      <c r="K138" s="33"/>
      <c r="L138" s="34"/>
      <c r="M138" s="182"/>
      <c r="N138" s="183"/>
      <c r="O138" s="59"/>
      <c r="P138" s="59"/>
      <c r="Q138" s="59"/>
      <c r="R138" s="59"/>
      <c r="S138" s="59"/>
      <c r="T138" s="60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173</v>
      </c>
      <c r="AU138" s="18" t="s">
        <v>92</v>
      </c>
    </row>
    <row r="139" spans="1:65" s="2" customFormat="1" ht="24" customHeight="1">
      <c r="A139" s="33"/>
      <c r="B139" s="166"/>
      <c r="C139" s="167" t="s">
        <v>203</v>
      </c>
      <c r="D139" s="167" t="s">
        <v>168</v>
      </c>
      <c r="E139" s="168" t="s">
        <v>204</v>
      </c>
      <c r="F139" s="169" t="s">
        <v>205</v>
      </c>
      <c r="G139" s="170" t="s">
        <v>171</v>
      </c>
      <c r="H139" s="171">
        <v>1</v>
      </c>
      <c r="I139" s="172"/>
      <c r="J139" s="173">
        <f>ROUND(I139*H139,2)</f>
        <v>0</v>
      </c>
      <c r="K139" s="169" t="s">
        <v>1</v>
      </c>
      <c r="L139" s="34"/>
      <c r="M139" s="174" t="s">
        <v>1</v>
      </c>
      <c r="N139" s="175" t="s">
        <v>49</v>
      </c>
      <c r="O139" s="59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8" t="s">
        <v>164</v>
      </c>
      <c r="AT139" s="178" t="s">
        <v>168</v>
      </c>
      <c r="AU139" s="178" t="s">
        <v>92</v>
      </c>
      <c r="AY139" s="18" t="s">
        <v>165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8" t="s">
        <v>21</v>
      </c>
      <c r="BK139" s="179">
        <f>ROUND(I139*H139,2)</f>
        <v>0</v>
      </c>
      <c r="BL139" s="18" t="s">
        <v>164</v>
      </c>
      <c r="BM139" s="178" t="s">
        <v>206</v>
      </c>
    </row>
    <row r="140" spans="1:47" s="2" customFormat="1" ht="48.75">
      <c r="A140" s="33"/>
      <c r="B140" s="34"/>
      <c r="C140" s="33"/>
      <c r="D140" s="180" t="s">
        <v>173</v>
      </c>
      <c r="E140" s="33"/>
      <c r="F140" s="181" t="s">
        <v>207</v>
      </c>
      <c r="G140" s="33"/>
      <c r="H140" s="33"/>
      <c r="I140" s="102"/>
      <c r="J140" s="33"/>
      <c r="K140" s="33"/>
      <c r="L140" s="34"/>
      <c r="M140" s="182"/>
      <c r="N140" s="183"/>
      <c r="O140" s="59"/>
      <c r="P140" s="59"/>
      <c r="Q140" s="59"/>
      <c r="R140" s="59"/>
      <c r="S140" s="59"/>
      <c r="T140" s="60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173</v>
      </c>
      <c r="AU140" s="18" t="s">
        <v>92</v>
      </c>
    </row>
    <row r="141" spans="1:65" s="2" customFormat="1" ht="24" customHeight="1">
      <c r="A141" s="33"/>
      <c r="B141" s="166"/>
      <c r="C141" s="167" t="s">
        <v>208</v>
      </c>
      <c r="D141" s="167" t="s">
        <v>168</v>
      </c>
      <c r="E141" s="168" t="s">
        <v>209</v>
      </c>
      <c r="F141" s="169" t="s">
        <v>210</v>
      </c>
      <c r="G141" s="170" t="s">
        <v>171</v>
      </c>
      <c r="H141" s="171">
        <v>1</v>
      </c>
      <c r="I141" s="172"/>
      <c r="J141" s="173">
        <f>ROUND(I141*H141,2)</f>
        <v>0</v>
      </c>
      <c r="K141" s="169" t="s">
        <v>1</v>
      </c>
      <c r="L141" s="34"/>
      <c r="M141" s="174" t="s">
        <v>1</v>
      </c>
      <c r="N141" s="175" t="s">
        <v>49</v>
      </c>
      <c r="O141" s="59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8" t="s">
        <v>164</v>
      </c>
      <c r="AT141" s="178" t="s">
        <v>168</v>
      </c>
      <c r="AU141" s="178" t="s">
        <v>92</v>
      </c>
      <c r="AY141" s="18" t="s">
        <v>165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8" t="s">
        <v>21</v>
      </c>
      <c r="BK141" s="179">
        <f>ROUND(I141*H141,2)</f>
        <v>0</v>
      </c>
      <c r="BL141" s="18" t="s">
        <v>164</v>
      </c>
      <c r="BM141" s="178" t="s">
        <v>211</v>
      </c>
    </row>
    <row r="142" spans="1:47" s="2" customFormat="1" ht="48.75">
      <c r="A142" s="33"/>
      <c r="B142" s="34"/>
      <c r="C142" s="33"/>
      <c r="D142" s="180" t="s">
        <v>173</v>
      </c>
      <c r="E142" s="33"/>
      <c r="F142" s="181" t="s">
        <v>212</v>
      </c>
      <c r="G142" s="33"/>
      <c r="H142" s="33"/>
      <c r="I142" s="102"/>
      <c r="J142" s="33"/>
      <c r="K142" s="33"/>
      <c r="L142" s="34"/>
      <c r="M142" s="184"/>
      <c r="N142" s="185"/>
      <c r="O142" s="186"/>
      <c r="P142" s="186"/>
      <c r="Q142" s="186"/>
      <c r="R142" s="186"/>
      <c r="S142" s="186"/>
      <c r="T142" s="187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173</v>
      </c>
      <c r="AU142" s="18" t="s">
        <v>92</v>
      </c>
    </row>
    <row r="143" spans="1:31" s="2" customFormat="1" ht="6.95" customHeight="1">
      <c r="A143" s="33"/>
      <c r="B143" s="48"/>
      <c r="C143" s="49"/>
      <c r="D143" s="49"/>
      <c r="E143" s="49"/>
      <c r="F143" s="49"/>
      <c r="G143" s="49"/>
      <c r="H143" s="49"/>
      <c r="I143" s="126"/>
      <c r="J143" s="49"/>
      <c r="K143" s="49"/>
      <c r="L143" s="34"/>
      <c r="M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</sheetData>
  <autoFilter ref="C121:K142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57" t="s">
        <v>5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8" t="s">
        <v>102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92</v>
      </c>
    </row>
    <row r="4" spans="2:46" s="1" customFormat="1" ht="24.95" customHeight="1">
      <c r="B4" s="21"/>
      <c r="D4" s="22" t="s">
        <v>137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81" t="str">
        <f>'Rekapitulace stavby'!K6</f>
        <v>Novostavba garáží v areálu KSÚSV v Humpolci</v>
      </c>
      <c r="F7" s="282"/>
      <c r="G7" s="282"/>
      <c r="H7" s="282"/>
      <c r="I7" s="99"/>
      <c r="L7" s="21"/>
    </row>
    <row r="8" spans="2:12" s="1" customFormat="1" ht="12" customHeight="1">
      <c r="B8" s="21"/>
      <c r="D8" s="28" t="s">
        <v>138</v>
      </c>
      <c r="I8" s="99"/>
      <c r="L8" s="21"/>
    </row>
    <row r="9" spans="1:31" s="2" customFormat="1" ht="16.5" customHeight="1">
      <c r="A9" s="33"/>
      <c r="B9" s="34"/>
      <c r="C9" s="33"/>
      <c r="D9" s="33"/>
      <c r="E9" s="281" t="s">
        <v>213</v>
      </c>
      <c r="F9" s="280"/>
      <c r="G9" s="280"/>
      <c r="H9" s="280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65" t="s">
        <v>214</v>
      </c>
      <c r="F11" s="280"/>
      <c r="G11" s="280"/>
      <c r="H11" s="280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19</v>
      </c>
      <c r="E13" s="33"/>
      <c r="F13" s="26" t="s">
        <v>103</v>
      </c>
      <c r="G13" s="33"/>
      <c r="H13" s="33"/>
      <c r="I13" s="103" t="s">
        <v>20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22</v>
      </c>
      <c r="E14" s="33"/>
      <c r="F14" s="26" t="s">
        <v>23</v>
      </c>
      <c r="G14" s="33"/>
      <c r="H14" s="33"/>
      <c r="I14" s="103" t="s">
        <v>24</v>
      </c>
      <c r="J14" s="56" t="str">
        <f>'Rekapitulace stavby'!AN8</f>
        <v>27. 10. 2015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28</v>
      </c>
      <c r="E16" s="33"/>
      <c r="F16" s="33"/>
      <c r="G16" s="33"/>
      <c r="H16" s="33"/>
      <c r="I16" s="103" t="s">
        <v>29</v>
      </c>
      <c r="J16" s="26" t="s">
        <v>30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31</v>
      </c>
      <c r="F17" s="33"/>
      <c r="G17" s="33"/>
      <c r="H17" s="33"/>
      <c r="I17" s="103" t="s">
        <v>32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33</v>
      </c>
      <c r="E19" s="33"/>
      <c r="F19" s="33"/>
      <c r="G19" s="33"/>
      <c r="H19" s="33"/>
      <c r="I19" s="103" t="s">
        <v>29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3" t="str">
        <f>'Rekapitulace stavby'!E14</f>
        <v>Vyplň údaj</v>
      </c>
      <c r="F20" s="268"/>
      <c r="G20" s="268"/>
      <c r="H20" s="268"/>
      <c r="I20" s="103" t="s">
        <v>32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35</v>
      </c>
      <c r="E22" s="33"/>
      <c r="F22" s="33"/>
      <c r="G22" s="33"/>
      <c r="H22" s="33"/>
      <c r="I22" s="103" t="s">
        <v>29</v>
      </c>
      <c r="J22" s="26" t="s">
        <v>36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37</v>
      </c>
      <c r="F23" s="33"/>
      <c r="G23" s="33"/>
      <c r="H23" s="33"/>
      <c r="I23" s="103" t="s">
        <v>32</v>
      </c>
      <c r="J23" s="26" t="s">
        <v>38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40</v>
      </c>
      <c r="E25" s="33"/>
      <c r="F25" s="33"/>
      <c r="G25" s="33"/>
      <c r="H25" s="33"/>
      <c r="I25" s="103" t="s">
        <v>29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32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42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318.75" customHeight="1">
      <c r="A29" s="104"/>
      <c r="B29" s="105"/>
      <c r="C29" s="104"/>
      <c r="D29" s="104"/>
      <c r="E29" s="272" t="s">
        <v>215</v>
      </c>
      <c r="F29" s="272"/>
      <c r="G29" s="272"/>
      <c r="H29" s="272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44</v>
      </c>
      <c r="E32" s="33"/>
      <c r="F32" s="33"/>
      <c r="G32" s="33"/>
      <c r="H32" s="33"/>
      <c r="I32" s="102"/>
      <c r="J32" s="72">
        <f>ROUND(J145,2)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46</v>
      </c>
      <c r="G34" s="33"/>
      <c r="H34" s="33"/>
      <c r="I34" s="110" t="s">
        <v>45</v>
      </c>
      <c r="J34" s="37" t="s">
        <v>47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48</v>
      </c>
      <c r="E35" s="28" t="s">
        <v>49</v>
      </c>
      <c r="F35" s="112">
        <f>ROUND((SUM(BE145:BE991)),2)</f>
        <v>0</v>
      </c>
      <c r="G35" s="33"/>
      <c r="H35" s="33"/>
      <c r="I35" s="113">
        <v>0.21</v>
      </c>
      <c r="J35" s="112">
        <f>ROUND(((SUM(BE145:BE991))*I35),2)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50</v>
      </c>
      <c r="F36" s="112">
        <f>ROUND((SUM(BF145:BF991)),2)</f>
        <v>0</v>
      </c>
      <c r="G36" s="33"/>
      <c r="H36" s="33"/>
      <c r="I36" s="113">
        <v>0.15</v>
      </c>
      <c r="J36" s="112">
        <f>ROUND(((SUM(BF145:BF991))*I36),2)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51</v>
      </c>
      <c r="F37" s="112">
        <f>ROUND((SUM(BG145:BG991)),2)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52</v>
      </c>
      <c r="F38" s="112">
        <f>ROUND((SUM(BH145:BH991)),2)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53</v>
      </c>
      <c r="F39" s="112">
        <f>ROUND((SUM(BI145:BI991)),2)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54</v>
      </c>
      <c r="E41" s="61"/>
      <c r="F41" s="61"/>
      <c r="G41" s="116" t="s">
        <v>55</v>
      </c>
      <c r="H41" s="117" t="s">
        <v>56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57</v>
      </c>
      <c r="E50" s="45"/>
      <c r="F50" s="45"/>
      <c r="G50" s="44" t="s">
        <v>58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59</v>
      </c>
      <c r="E61" s="36"/>
      <c r="F61" s="122" t="s">
        <v>60</v>
      </c>
      <c r="G61" s="46" t="s">
        <v>59</v>
      </c>
      <c r="H61" s="36"/>
      <c r="I61" s="123"/>
      <c r="J61" s="124" t="s">
        <v>60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61</v>
      </c>
      <c r="E65" s="47"/>
      <c r="F65" s="47"/>
      <c r="G65" s="44" t="s">
        <v>62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59</v>
      </c>
      <c r="E76" s="36"/>
      <c r="F76" s="122" t="s">
        <v>60</v>
      </c>
      <c r="G76" s="46" t="s">
        <v>59</v>
      </c>
      <c r="H76" s="36"/>
      <c r="I76" s="123"/>
      <c r="J76" s="124" t="s">
        <v>60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Novostavba garáží v areálu KSÚSV v Humpolci</v>
      </c>
      <c r="F85" s="282"/>
      <c r="G85" s="282"/>
      <c r="H85" s="282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81" t="s">
        <v>213</v>
      </c>
      <c r="F87" s="280"/>
      <c r="G87" s="280"/>
      <c r="H87" s="280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01 - Architektonicko - stavební řešení</v>
      </c>
      <c r="F89" s="280"/>
      <c r="G89" s="280"/>
      <c r="H89" s="280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22</v>
      </c>
      <c r="D91" s="33"/>
      <c r="E91" s="33"/>
      <c r="F91" s="26" t="str">
        <f>F14</f>
        <v>město Humpolec, areál KSÚS ul. Spojovací</v>
      </c>
      <c r="G91" s="33"/>
      <c r="H91" s="33"/>
      <c r="I91" s="103" t="s">
        <v>24</v>
      </c>
      <c r="J91" s="56" t="str">
        <f>IF(J14="","",J14)</f>
        <v>27. 10. 2015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3.15" customHeight="1">
      <c r="A93" s="33"/>
      <c r="B93" s="34"/>
      <c r="C93" s="28" t="s">
        <v>28</v>
      </c>
      <c r="D93" s="33"/>
      <c r="E93" s="33"/>
      <c r="F93" s="26" t="str">
        <f>E17</f>
        <v>Krajská správa a údržba silnic Vysočiny</v>
      </c>
      <c r="G93" s="33"/>
      <c r="H93" s="33"/>
      <c r="I93" s="103" t="s">
        <v>35</v>
      </c>
      <c r="J93" s="31" t="str">
        <f>E23</f>
        <v>PROJEKT CENTRUM NOVA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33</v>
      </c>
      <c r="D94" s="33"/>
      <c r="E94" s="33"/>
      <c r="F94" s="26" t="str">
        <f>IF(E20="","",E20)</f>
        <v>Vyplň údaj</v>
      </c>
      <c r="G94" s="33"/>
      <c r="H94" s="33"/>
      <c r="I94" s="103" t="s">
        <v>40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143</v>
      </c>
      <c r="D96" s="114"/>
      <c r="E96" s="114"/>
      <c r="F96" s="114"/>
      <c r="G96" s="114"/>
      <c r="H96" s="114"/>
      <c r="I96" s="129"/>
      <c r="J96" s="130" t="s">
        <v>144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145</v>
      </c>
      <c r="D98" s="33"/>
      <c r="E98" s="33"/>
      <c r="F98" s="33"/>
      <c r="G98" s="33"/>
      <c r="H98" s="33"/>
      <c r="I98" s="102"/>
      <c r="J98" s="72">
        <f>J145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2:12" s="9" customFormat="1" ht="24.95" customHeight="1">
      <c r="B99" s="132"/>
      <c r="D99" s="133" t="s">
        <v>216</v>
      </c>
      <c r="E99" s="134"/>
      <c r="F99" s="134"/>
      <c r="G99" s="134"/>
      <c r="H99" s="134"/>
      <c r="I99" s="135"/>
      <c r="J99" s="136">
        <f>J146</f>
        <v>0</v>
      </c>
      <c r="L99" s="132"/>
    </row>
    <row r="100" spans="2:12" s="10" customFormat="1" ht="19.9" customHeight="1">
      <c r="B100" s="137"/>
      <c r="D100" s="138" t="s">
        <v>217</v>
      </c>
      <c r="E100" s="139"/>
      <c r="F100" s="139"/>
      <c r="G100" s="139"/>
      <c r="H100" s="139"/>
      <c r="I100" s="140"/>
      <c r="J100" s="141">
        <f>J147</f>
        <v>0</v>
      </c>
      <c r="L100" s="137"/>
    </row>
    <row r="101" spans="2:12" s="10" customFormat="1" ht="19.9" customHeight="1">
      <c r="B101" s="137"/>
      <c r="D101" s="138" t="s">
        <v>218</v>
      </c>
      <c r="E101" s="139"/>
      <c r="F101" s="139"/>
      <c r="G101" s="139"/>
      <c r="H101" s="139"/>
      <c r="I101" s="140"/>
      <c r="J101" s="141">
        <f>J209</f>
        <v>0</v>
      </c>
      <c r="L101" s="137"/>
    </row>
    <row r="102" spans="2:12" s="10" customFormat="1" ht="19.9" customHeight="1">
      <c r="B102" s="137"/>
      <c r="D102" s="138" t="s">
        <v>219</v>
      </c>
      <c r="E102" s="139"/>
      <c r="F102" s="139"/>
      <c r="G102" s="139"/>
      <c r="H102" s="139"/>
      <c r="I102" s="140"/>
      <c r="J102" s="141">
        <f>J332</f>
        <v>0</v>
      </c>
      <c r="L102" s="137"/>
    </row>
    <row r="103" spans="2:12" s="10" customFormat="1" ht="19.9" customHeight="1">
      <c r="B103" s="137"/>
      <c r="D103" s="138" t="s">
        <v>220</v>
      </c>
      <c r="E103" s="139"/>
      <c r="F103" s="139"/>
      <c r="G103" s="139"/>
      <c r="H103" s="139"/>
      <c r="I103" s="140"/>
      <c r="J103" s="141">
        <f>J415</f>
        <v>0</v>
      </c>
      <c r="L103" s="137"/>
    </row>
    <row r="104" spans="2:12" s="10" customFormat="1" ht="19.9" customHeight="1">
      <c r="B104" s="137"/>
      <c r="D104" s="138" t="s">
        <v>221</v>
      </c>
      <c r="E104" s="139"/>
      <c r="F104" s="139"/>
      <c r="G104" s="139"/>
      <c r="H104" s="139"/>
      <c r="I104" s="140"/>
      <c r="J104" s="141">
        <f>J468</f>
        <v>0</v>
      </c>
      <c r="L104" s="137"/>
    </row>
    <row r="105" spans="2:12" s="10" customFormat="1" ht="19.9" customHeight="1">
      <c r="B105" s="137"/>
      <c r="D105" s="138" t="s">
        <v>222</v>
      </c>
      <c r="E105" s="139"/>
      <c r="F105" s="139"/>
      <c r="G105" s="139"/>
      <c r="H105" s="139"/>
      <c r="I105" s="140"/>
      <c r="J105" s="141">
        <f>J482</f>
        <v>0</v>
      </c>
      <c r="L105" s="137"/>
    </row>
    <row r="106" spans="2:12" s="10" customFormat="1" ht="14.85" customHeight="1">
      <c r="B106" s="137"/>
      <c r="D106" s="138" t="s">
        <v>223</v>
      </c>
      <c r="E106" s="139"/>
      <c r="F106" s="139"/>
      <c r="G106" s="139"/>
      <c r="H106" s="139"/>
      <c r="I106" s="140"/>
      <c r="J106" s="141">
        <f>J483</f>
        <v>0</v>
      </c>
      <c r="L106" s="137"/>
    </row>
    <row r="107" spans="2:12" s="10" customFormat="1" ht="14.85" customHeight="1">
      <c r="B107" s="137"/>
      <c r="D107" s="138" t="s">
        <v>224</v>
      </c>
      <c r="E107" s="139"/>
      <c r="F107" s="139"/>
      <c r="G107" s="139"/>
      <c r="H107" s="139"/>
      <c r="I107" s="140"/>
      <c r="J107" s="141">
        <f>J501</f>
        <v>0</v>
      </c>
      <c r="L107" s="137"/>
    </row>
    <row r="108" spans="2:12" s="10" customFormat="1" ht="14.85" customHeight="1">
      <c r="B108" s="137"/>
      <c r="D108" s="138" t="s">
        <v>225</v>
      </c>
      <c r="E108" s="139"/>
      <c r="F108" s="139"/>
      <c r="G108" s="139"/>
      <c r="H108" s="139"/>
      <c r="I108" s="140"/>
      <c r="J108" s="141">
        <f>J578</f>
        <v>0</v>
      </c>
      <c r="L108" s="137"/>
    </row>
    <row r="109" spans="2:12" s="10" customFormat="1" ht="14.85" customHeight="1">
      <c r="B109" s="137"/>
      <c r="D109" s="138" t="s">
        <v>226</v>
      </c>
      <c r="E109" s="139"/>
      <c r="F109" s="139"/>
      <c r="G109" s="139"/>
      <c r="H109" s="139"/>
      <c r="I109" s="140"/>
      <c r="J109" s="141">
        <f>J633</f>
        <v>0</v>
      </c>
      <c r="L109" s="137"/>
    </row>
    <row r="110" spans="2:12" s="10" customFormat="1" ht="19.9" customHeight="1">
      <c r="B110" s="137"/>
      <c r="D110" s="138" t="s">
        <v>227</v>
      </c>
      <c r="E110" s="139"/>
      <c r="F110" s="139"/>
      <c r="G110" s="139"/>
      <c r="H110" s="139"/>
      <c r="I110" s="140"/>
      <c r="J110" s="141">
        <f>J638</f>
        <v>0</v>
      </c>
      <c r="L110" s="137"/>
    </row>
    <row r="111" spans="2:12" s="10" customFormat="1" ht="19.9" customHeight="1">
      <c r="B111" s="137"/>
      <c r="D111" s="138" t="s">
        <v>228</v>
      </c>
      <c r="E111" s="139"/>
      <c r="F111" s="139"/>
      <c r="G111" s="139"/>
      <c r="H111" s="139"/>
      <c r="I111" s="140"/>
      <c r="J111" s="141">
        <f>J693</f>
        <v>0</v>
      </c>
      <c r="L111" s="137"/>
    </row>
    <row r="112" spans="2:12" s="10" customFormat="1" ht="19.9" customHeight="1">
      <c r="B112" s="137"/>
      <c r="D112" s="138" t="s">
        <v>229</v>
      </c>
      <c r="E112" s="139"/>
      <c r="F112" s="139"/>
      <c r="G112" s="139"/>
      <c r="H112" s="139"/>
      <c r="I112" s="140"/>
      <c r="J112" s="141">
        <f>J716</f>
        <v>0</v>
      </c>
      <c r="L112" s="137"/>
    </row>
    <row r="113" spans="2:12" s="9" customFormat="1" ht="24.95" customHeight="1">
      <c r="B113" s="132"/>
      <c r="D113" s="133" t="s">
        <v>230</v>
      </c>
      <c r="E113" s="134"/>
      <c r="F113" s="134"/>
      <c r="G113" s="134"/>
      <c r="H113" s="134"/>
      <c r="I113" s="135"/>
      <c r="J113" s="136">
        <f>J719</f>
        <v>0</v>
      </c>
      <c r="L113" s="132"/>
    </row>
    <row r="114" spans="2:12" s="10" customFormat="1" ht="19.9" customHeight="1">
      <c r="B114" s="137"/>
      <c r="D114" s="138" t="s">
        <v>231</v>
      </c>
      <c r="E114" s="139"/>
      <c r="F114" s="139"/>
      <c r="G114" s="139"/>
      <c r="H114" s="139"/>
      <c r="I114" s="140"/>
      <c r="J114" s="141">
        <f>J720</f>
        <v>0</v>
      </c>
      <c r="L114" s="137"/>
    </row>
    <row r="115" spans="2:12" s="10" customFormat="1" ht="19.9" customHeight="1">
      <c r="B115" s="137"/>
      <c r="D115" s="138" t="s">
        <v>232</v>
      </c>
      <c r="E115" s="139"/>
      <c r="F115" s="139"/>
      <c r="G115" s="139"/>
      <c r="H115" s="139"/>
      <c r="I115" s="140"/>
      <c r="J115" s="141">
        <f>J753</f>
        <v>0</v>
      </c>
      <c r="L115" s="137"/>
    </row>
    <row r="116" spans="2:12" s="10" customFormat="1" ht="19.9" customHeight="1">
      <c r="B116" s="137"/>
      <c r="D116" s="138" t="s">
        <v>233</v>
      </c>
      <c r="E116" s="139"/>
      <c r="F116" s="139"/>
      <c r="G116" s="139"/>
      <c r="H116" s="139"/>
      <c r="I116" s="140"/>
      <c r="J116" s="141">
        <f>J822</f>
        <v>0</v>
      </c>
      <c r="L116" s="137"/>
    </row>
    <row r="117" spans="2:12" s="10" customFormat="1" ht="19.9" customHeight="1">
      <c r="B117" s="137"/>
      <c r="D117" s="138" t="s">
        <v>234</v>
      </c>
      <c r="E117" s="139"/>
      <c r="F117" s="139"/>
      <c r="G117" s="139"/>
      <c r="H117" s="139"/>
      <c r="I117" s="140"/>
      <c r="J117" s="141">
        <f>J869</f>
        <v>0</v>
      </c>
      <c r="L117" s="137"/>
    </row>
    <row r="118" spans="2:12" s="10" customFormat="1" ht="19.9" customHeight="1">
      <c r="B118" s="137"/>
      <c r="D118" s="138" t="s">
        <v>235</v>
      </c>
      <c r="E118" s="139"/>
      <c r="F118" s="139"/>
      <c r="G118" s="139"/>
      <c r="H118" s="139"/>
      <c r="I118" s="140"/>
      <c r="J118" s="141">
        <f>J902</f>
        <v>0</v>
      </c>
      <c r="L118" s="137"/>
    </row>
    <row r="119" spans="2:12" s="10" customFormat="1" ht="19.9" customHeight="1">
      <c r="B119" s="137"/>
      <c r="D119" s="138" t="s">
        <v>236</v>
      </c>
      <c r="E119" s="139"/>
      <c r="F119" s="139"/>
      <c r="G119" s="139"/>
      <c r="H119" s="139"/>
      <c r="I119" s="140"/>
      <c r="J119" s="141">
        <f>J920</f>
        <v>0</v>
      </c>
      <c r="L119" s="137"/>
    </row>
    <row r="120" spans="2:12" s="10" customFormat="1" ht="19.9" customHeight="1">
      <c r="B120" s="137"/>
      <c r="D120" s="138" t="s">
        <v>237</v>
      </c>
      <c r="E120" s="139"/>
      <c r="F120" s="139"/>
      <c r="G120" s="139"/>
      <c r="H120" s="139"/>
      <c r="I120" s="140"/>
      <c r="J120" s="141">
        <f>J944</f>
        <v>0</v>
      </c>
      <c r="L120" s="137"/>
    </row>
    <row r="121" spans="2:12" s="10" customFormat="1" ht="19.9" customHeight="1">
      <c r="B121" s="137"/>
      <c r="D121" s="138" t="s">
        <v>238</v>
      </c>
      <c r="E121" s="139"/>
      <c r="F121" s="139"/>
      <c r="G121" s="139"/>
      <c r="H121" s="139"/>
      <c r="I121" s="140"/>
      <c r="J121" s="141">
        <f>J947</f>
        <v>0</v>
      </c>
      <c r="L121" s="137"/>
    </row>
    <row r="122" spans="2:12" s="10" customFormat="1" ht="19.9" customHeight="1">
      <c r="B122" s="137"/>
      <c r="D122" s="138" t="s">
        <v>239</v>
      </c>
      <c r="E122" s="139"/>
      <c r="F122" s="139"/>
      <c r="G122" s="139"/>
      <c r="H122" s="139"/>
      <c r="I122" s="140"/>
      <c r="J122" s="141">
        <f>J958</f>
        <v>0</v>
      </c>
      <c r="L122" s="137"/>
    </row>
    <row r="123" spans="2:12" s="10" customFormat="1" ht="19.9" customHeight="1">
      <c r="B123" s="137"/>
      <c r="D123" s="138" t="s">
        <v>240</v>
      </c>
      <c r="E123" s="139"/>
      <c r="F123" s="139"/>
      <c r="G123" s="139"/>
      <c r="H123" s="139"/>
      <c r="I123" s="140"/>
      <c r="J123" s="141">
        <f>J975</f>
        <v>0</v>
      </c>
      <c r="L123" s="137"/>
    </row>
    <row r="124" spans="1:31" s="2" customFormat="1" ht="21.75" customHeight="1">
      <c r="A124" s="33"/>
      <c r="B124" s="34"/>
      <c r="C124" s="33"/>
      <c r="D124" s="33"/>
      <c r="E124" s="33"/>
      <c r="F124" s="33"/>
      <c r="G124" s="33"/>
      <c r="H124" s="33"/>
      <c r="I124" s="102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48"/>
      <c r="C125" s="49"/>
      <c r="D125" s="49"/>
      <c r="E125" s="49"/>
      <c r="F125" s="49"/>
      <c r="G125" s="49"/>
      <c r="H125" s="49"/>
      <c r="I125" s="126"/>
      <c r="J125" s="49"/>
      <c r="K125" s="49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9" spans="1:31" s="2" customFormat="1" ht="6.95" customHeight="1">
      <c r="A129" s="33"/>
      <c r="B129" s="50"/>
      <c r="C129" s="51"/>
      <c r="D129" s="51"/>
      <c r="E129" s="51"/>
      <c r="F129" s="51"/>
      <c r="G129" s="51"/>
      <c r="H129" s="51"/>
      <c r="I129" s="127"/>
      <c r="J129" s="51"/>
      <c r="K129" s="51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24.95" customHeight="1">
      <c r="A130" s="33"/>
      <c r="B130" s="34"/>
      <c r="C130" s="22" t="s">
        <v>149</v>
      </c>
      <c r="D130" s="33"/>
      <c r="E130" s="33"/>
      <c r="F130" s="33"/>
      <c r="G130" s="33"/>
      <c r="H130" s="33"/>
      <c r="I130" s="102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3"/>
      <c r="D131" s="33"/>
      <c r="E131" s="33"/>
      <c r="F131" s="33"/>
      <c r="G131" s="33"/>
      <c r="H131" s="33"/>
      <c r="I131" s="102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2" customHeight="1">
      <c r="A132" s="33"/>
      <c r="B132" s="34"/>
      <c r="C132" s="28" t="s">
        <v>16</v>
      </c>
      <c r="D132" s="33"/>
      <c r="E132" s="33"/>
      <c r="F132" s="33"/>
      <c r="G132" s="33"/>
      <c r="H132" s="33"/>
      <c r="I132" s="102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6.5" customHeight="1">
      <c r="A133" s="33"/>
      <c r="B133" s="34"/>
      <c r="C133" s="33"/>
      <c r="D133" s="33"/>
      <c r="E133" s="281" t="str">
        <f>E7</f>
        <v>Novostavba garáží v areálu KSÚSV v Humpolci</v>
      </c>
      <c r="F133" s="282"/>
      <c r="G133" s="282"/>
      <c r="H133" s="282"/>
      <c r="I133" s="102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2:12" s="1" customFormat="1" ht="12" customHeight="1">
      <c r="B134" s="21"/>
      <c r="C134" s="28" t="s">
        <v>138</v>
      </c>
      <c r="I134" s="99"/>
      <c r="L134" s="21"/>
    </row>
    <row r="135" spans="1:31" s="2" customFormat="1" ht="16.5" customHeight="1">
      <c r="A135" s="33"/>
      <c r="B135" s="34"/>
      <c r="C135" s="33"/>
      <c r="D135" s="33"/>
      <c r="E135" s="281" t="s">
        <v>213</v>
      </c>
      <c r="F135" s="280"/>
      <c r="G135" s="280"/>
      <c r="H135" s="280"/>
      <c r="I135" s="102"/>
      <c r="J135" s="33"/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2" customFormat="1" ht="12" customHeight="1">
      <c r="A136" s="33"/>
      <c r="B136" s="34"/>
      <c r="C136" s="28" t="s">
        <v>140</v>
      </c>
      <c r="D136" s="33"/>
      <c r="E136" s="33"/>
      <c r="F136" s="33"/>
      <c r="G136" s="33"/>
      <c r="H136" s="33"/>
      <c r="I136" s="102"/>
      <c r="J136" s="33"/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2" customFormat="1" ht="16.5" customHeight="1">
      <c r="A137" s="33"/>
      <c r="B137" s="34"/>
      <c r="C137" s="33"/>
      <c r="D137" s="33"/>
      <c r="E137" s="265" t="str">
        <f>E11</f>
        <v>01 - Architektonicko - stavební řešení</v>
      </c>
      <c r="F137" s="280"/>
      <c r="G137" s="280"/>
      <c r="H137" s="280"/>
      <c r="I137" s="102"/>
      <c r="J137" s="33"/>
      <c r="K137" s="33"/>
      <c r="L137" s="4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2" customFormat="1" ht="6.95" customHeight="1">
      <c r="A138" s="33"/>
      <c r="B138" s="34"/>
      <c r="C138" s="33"/>
      <c r="D138" s="33"/>
      <c r="E138" s="33"/>
      <c r="F138" s="33"/>
      <c r="G138" s="33"/>
      <c r="H138" s="33"/>
      <c r="I138" s="102"/>
      <c r="J138" s="33"/>
      <c r="K138" s="33"/>
      <c r="L138" s="4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31" s="2" customFormat="1" ht="12" customHeight="1">
      <c r="A139" s="33"/>
      <c r="B139" s="34"/>
      <c r="C139" s="28" t="s">
        <v>22</v>
      </c>
      <c r="D139" s="33"/>
      <c r="E139" s="33"/>
      <c r="F139" s="26" t="str">
        <f>F14</f>
        <v>město Humpolec, areál KSÚS ul. Spojovací</v>
      </c>
      <c r="G139" s="33"/>
      <c r="H139" s="33"/>
      <c r="I139" s="103" t="s">
        <v>24</v>
      </c>
      <c r="J139" s="56" t="str">
        <f>IF(J14="","",J14)</f>
        <v>27. 10. 2015</v>
      </c>
      <c r="K139" s="33"/>
      <c r="L139" s="4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31" s="2" customFormat="1" ht="6.95" customHeight="1">
      <c r="A140" s="33"/>
      <c r="B140" s="34"/>
      <c r="C140" s="33"/>
      <c r="D140" s="33"/>
      <c r="E140" s="33"/>
      <c r="F140" s="33"/>
      <c r="G140" s="33"/>
      <c r="H140" s="33"/>
      <c r="I140" s="102"/>
      <c r="J140" s="33"/>
      <c r="K140" s="33"/>
      <c r="L140" s="4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31" s="2" customFormat="1" ht="43.15" customHeight="1">
      <c r="A141" s="33"/>
      <c r="B141" s="34"/>
      <c r="C141" s="28" t="s">
        <v>28</v>
      </c>
      <c r="D141" s="33"/>
      <c r="E141" s="33"/>
      <c r="F141" s="26" t="str">
        <f>E17</f>
        <v>Krajská správa a údržba silnic Vysočiny</v>
      </c>
      <c r="G141" s="33"/>
      <c r="H141" s="33"/>
      <c r="I141" s="103" t="s">
        <v>35</v>
      </c>
      <c r="J141" s="31" t="str">
        <f>E23</f>
        <v>PROJEKT CENTRUM NOVA s.r.o.</v>
      </c>
      <c r="K141" s="33"/>
      <c r="L141" s="4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1:31" s="2" customFormat="1" ht="15.2" customHeight="1">
      <c r="A142" s="33"/>
      <c r="B142" s="34"/>
      <c r="C142" s="28" t="s">
        <v>33</v>
      </c>
      <c r="D142" s="33"/>
      <c r="E142" s="33"/>
      <c r="F142" s="26" t="str">
        <f>IF(E20="","",E20)</f>
        <v>Vyplň údaj</v>
      </c>
      <c r="G142" s="33"/>
      <c r="H142" s="33"/>
      <c r="I142" s="103" t="s">
        <v>40</v>
      </c>
      <c r="J142" s="31" t="str">
        <f>E26</f>
        <v xml:space="preserve"> </v>
      </c>
      <c r="K142" s="33"/>
      <c r="L142" s="4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1:31" s="2" customFormat="1" ht="10.35" customHeight="1">
      <c r="A143" s="33"/>
      <c r="B143" s="34"/>
      <c r="C143" s="33"/>
      <c r="D143" s="33"/>
      <c r="E143" s="33"/>
      <c r="F143" s="33"/>
      <c r="G143" s="33"/>
      <c r="H143" s="33"/>
      <c r="I143" s="102"/>
      <c r="J143" s="33"/>
      <c r="K143" s="33"/>
      <c r="L143" s="4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1:31" s="11" customFormat="1" ht="29.25" customHeight="1">
      <c r="A144" s="142"/>
      <c r="B144" s="143"/>
      <c r="C144" s="144" t="s">
        <v>150</v>
      </c>
      <c r="D144" s="145" t="s">
        <v>69</v>
      </c>
      <c r="E144" s="145" t="s">
        <v>65</v>
      </c>
      <c r="F144" s="145" t="s">
        <v>66</v>
      </c>
      <c r="G144" s="145" t="s">
        <v>151</v>
      </c>
      <c r="H144" s="145" t="s">
        <v>152</v>
      </c>
      <c r="I144" s="146" t="s">
        <v>153</v>
      </c>
      <c r="J144" s="145" t="s">
        <v>144</v>
      </c>
      <c r="K144" s="147" t="s">
        <v>154</v>
      </c>
      <c r="L144" s="148"/>
      <c r="M144" s="63" t="s">
        <v>1</v>
      </c>
      <c r="N144" s="64" t="s">
        <v>48</v>
      </c>
      <c r="O144" s="64" t="s">
        <v>155</v>
      </c>
      <c r="P144" s="64" t="s">
        <v>156</v>
      </c>
      <c r="Q144" s="64" t="s">
        <v>157</v>
      </c>
      <c r="R144" s="64" t="s">
        <v>158</v>
      </c>
      <c r="S144" s="64" t="s">
        <v>159</v>
      </c>
      <c r="T144" s="65" t="s">
        <v>160</v>
      </c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</row>
    <row r="145" spans="1:63" s="2" customFormat="1" ht="22.9" customHeight="1">
      <c r="A145" s="33"/>
      <c r="B145" s="34"/>
      <c r="C145" s="70" t="s">
        <v>161</v>
      </c>
      <c r="D145" s="33"/>
      <c r="E145" s="33"/>
      <c r="F145" s="33"/>
      <c r="G145" s="33"/>
      <c r="H145" s="33"/>
      <c r="I145" s="102"/>
      <c r="J145" s="149">
        <f>BK145</f>
        <v>0</v>
      </c>
      <c r="K145" s="33"/>
      <c r="L145" s="34"/>
      <c r="M145" s="66"/>
      <c r="N145" s="57"/>
      <c r="O145" s="67"/>
      <c r="P145" s="150">
        <f>P146+P719</f>
        <v>0</v>
      </c>
      <c r="Q145" s="67"/>
      <c r="R145" s="150">
        <f>R146+R719</f>
        <v>1163.3810142620998</v>
      </c>
      <c r="S145" s="67"/>
      <c r="T145" s="151">
        <f>T146+T719</f>
        <v>515.6370000000001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83</v>
      </c>
      <c r="AU145" s="18" t="s">
        <v>146</v>
      </c>
      <c r="BK145" s="152">
        <f>BK146+BK719</f>
        <v>0</v>
      </c>
    </row>
    <row r="146" spans="2:63" s="12" customFormat="1" ht="25.9" customHeight="1">
      <c r="B146" s="153"/>
      <c r="D146" s="154" t="s">
        <v>83</v>
      </c>
      <c r="E146" s="155" t="s">
        <v>241</v>
      </c>
      <c r="F146" s="155" t="s">
        <v>242</v>
      </c>
      <c r="I146" s="156"/>
      <c r="J146" s="157">
        <f>BK146</f>
        <v>0</v>
      </c>
      <c r="L146" s="153"/>
      <c r="M146" s="158"/>
      <c r="N146" s="159"/>
      <c r="O146" s="159"/>
      <c r="P146" s="160">
        <f>P147+P209+P332+P415+P468+P482+P638+P693+P716</f>
        <v>0</v>
      </c>
      <c r="Q146" s="159"/>
      <c r="R146" s="160">
        <f>R147+R209+R332+R415+R468+R482+R638+R693+R716</f>
        <v>1154.1997192755598</v>
      </c>
      <c r="S146" s="159"/>
      <c r="T146" s="161">
        <f>T147+T209+T332+T415+T468+T482+T638+T693+T716</f>
        <v>514.341</v>
      </c>
      <c r="AR146" s="154" t="s">
        <v>21</v>
      </c>
      <c r="AT146" s="162" t="s">
        <v>83</v>
      </c>
      <c r="AU146" s="162" t="s">
        <v>84</v>
      </c>
      <c r="AY146" s="154" t="s">
        <v>165</v>
      </c>
      <c r="BK146" s="163">
        <f>BK147+BK209+BK332+BK415+BK468+BK482+BK638+BK693+BK716</f>
        <v>0</v>
      </c>
    </row>
    <row r="147" spans="2:63" s="12" customFormat="1" ht="22.9" customHeight="1">
      <c r="B147" s="153"/>
      <c r="D147" s="154" t="s">
        <v>83</v>
      </c>
      <c r="E147" s="164" t="s">
        <v>21</v>
      </c>
      <c r="F147" s="164" t="s">
        <v>243</v>
      </c>
      <c r="I147" s="156"/>
      <c r="J147" s="165">
        <f>BK147</f>
        <v>0</v>
      </c>
      <c r="L147" s="153"/>
      <c r="M147" s="158"/>
      <c r="N147" s="159"/>
      <c r="O147" s="159"/>
      <c r="P147" s="160">
        <f>SUM(P148:P208)</f>
        <v>0</v>
      </c>
      <c r="Q147" s="159"/>
      <c r="R147" s="160">
        <f>SUM(R148:R208)</f>
        <v>0</v>
      </c>
      <c r="S147" s="159"/>
      <c r="T147" s="161">
        <f>SUM(T148:T208)</f>
        <v>499.716</v>
      </c>
      <c r="AR147" s="154" t="s">
        <v>21</v>
      </c>
      <c r="AT147" s="162" t="s">
        <v>83</v>
      </c>
      <c r="AU147" s="162" t="s">
        <v>21</v>
      </c>
      <c r="AY147" s="154" t="s">
        <v>165</v>
      </c>
      <c r="BK147" s="163">
        <f>SUM(BK148:BK208)</f>
        <v>0</v>
      </c>
    </row>
    <row r="148" spans="1:65" s="2" customFormat="1" ht="24" customHeight="1">
      <c r="A148" s="33"/>
      <c r="B148" s="166"/>
      <c r="C148" s="167" t="s">
        <v>21</v>
      </c>
      <c r="D148" s="167" t="s">
        <v>168</v>
      </c>
      <c r="E148" s="168" t="s">
        <v>244</v>
      </c>
      <c r="F148" s="169" t="s">
        <v>245</v>
      </c>
      <c r="G148" s="170" t="s">
        <v>246</v>
      </c>
      <c r="H148" s="171">
        <v>14</v>
      </c>
      <c r="I148" s="172"/>
      <c r="J148" s="173">
        <f>ROUND(I148*H148,2)</f>
        <v>0</v>
      </c>
      <c r="K148" s="169" t="s">
        <v>247</v>
      </c>
      <c r="L148" s="34"/>
      <c r="M148" s="174" t="s">
        <v>1</v>
      </c>
      <c r="N148" s="175" t="s">
        <v>49</v>
      </c>
      <c r="O148" s="59"/>
      <c r="P148" s="176">
        <f>O148*H148</f>
        <v>0</v>
      </c>
      <c r="Q148" s="176">
        <v>0</v>
      </c>
      <c r="R148" s="176">
        <f>Q148*H148</f>
        <v>0</v>
      </c>
      <c r="S148" s="176">
        <v>0.44</v>
      </c>
      <c r="T148" s="177">
        <f>S148*H148</f>
        <v>6.16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8" t="s">
        <v>164</v>
      </c>
      <c r="AT148" s="178" t="s">
        <v>168</v>
      </c>
      <c r="AU148" s="178" t="s">
        <v>92</v>
      </c>
      <c r="AY148" s="18" t="s">
        <v>165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8" t="s">
        <v>21</v>
      </c>
      <c r="BK148" s="179">
        <f>ROUND(I148*H148,2)</f>
        <v>0</v>
      </c>
      <c r="BL148" s="18" t="s">
        <v>164</v>
      </c>
      <c r="BM148" s="178" t="s">
        <v>248</v>
      </c>
    </row>
    <row r="149" spans="2:51" s="13" customFormat="1" ht="12">
      <c r="B149" s="188"/>
      <c r="D149" s="180" t="s">
        <v>249</v>
      </c>
      <c r="E149" s="189" t="s">
        <v>1</v>
      </c>
      <c r="F149" s="190" t="s">
        <v>250</v>
      </c>
      <c r="H149" s="189" t="s">
        <v>1</v>
      </c>
      <c r="I149" s="191"/>
      <c r="L149" s="188"/>
      <c r="M149" s="192"/>
      <c r="N149" s="193"/>
      <c r="O149" s="193"/>
      <c r="P149" s="193"/>
      <c r="Q149" s="193"/>
      <c r="R149" s="193"/>
      <c r="S149" s="193"/>
      <c r="T149" s="194"/>
      <c r="AT149" s="189" t="s">
        <v>249</v>
      </c>
      <c r="AU149" s="189" t="s">
        <v>92</v>
      </c>
      <c r="AV149" s="13" t="s">
        <v>21</v>
      </c>
      <c r="AW149" s="13" t="s">
        <v>39</v>
      </c>
      <c r="AX149" s="13" t="s">
        <v>84</v>
      </c>
      <c r="AY149" s="189" t="s">
        <v>165</v>
      </c>
    </row>
    <row r="150" spans="2:51" s="14" customFormat="1" ht="12">
      <c r="B150" s="195"/>
      <c r="D150" s="180" t="s">
        <v>249</v>
      </c>
      <c r="E150" s="196" t="s">
        <v>1</v>
      </c>
      <c r="F150" s="197" t="s">
        <v>251</v>
      </c>
      <c r="H150" s="198">
        <v>14</v>
      </c>
      <c r="I150" s="199"/>
      <c r="L150" s="195"/>
      <c r="M150" s="200"/>
      <c r="N150" s="201"/>
      <c r="O150" s="201"/>
      <c r="P150" s="201"/>
      <c r="Q150" s="201"/>
      <c r="R150" s="201"/>
      <c r="S150" s="201"/>
      <c r="T150" s="202"/>
      <c r="AT150" s="196" t="s">
        <v>249</v>
      </c>
      <c r="AU150" s="196" t="s">
        <v>92</v>
      </c>
      <c r="AV150" s="14" t="s">
        <v>92</v>
      </c>
      <c r="AW150" s="14" t="s">
        <v>39</v>
      </c>
      <c r="AX150" s="14" t="s">
        <v>84</v>
      </c>
      <c r="AY150" s="196" t="s">
        <v>165</v>
      </c>
    </row>
    <row r="151" spans="2:51" s="15" customFormat="1" ht="12">
      <c r="B151" s="203"/>
      <c r="D151" s="180" t="s">
        <v>249</v>
      </c>
      <c r="E151" s="204" t="s">
        <v>1</v>
      </c>
      <c r="F151" s="205" t="s">
        <v>252</v>
      </c>
      <c r="H151" s="206">
        <v>14</v>
      </c>
      <c r="I151" s="207"/>
      <c r="L151" s="203"/>
      <c r="M151" s="208"/>
      <c r="N151" s="209"/>
      <c r="O151" s="209"/>
      <c r="P151" s="209"/>
      <c r="Q151" s="209"/>
      <c r="R151" s="209"/>
      <c r="S151" s="209"/>
      <c r="T151" s="210"/>
      <c r="AT151" s="204" t="s">
        <v>249</v>
      </c>
      <c r="AU151" s="204" t="s">
        <v>92</v>
      </c>
      <c r="AV151" s="15" t="s">
        <v>164</v>
      </c>
      <c r="AW151" s="15" t="s">
        <v>39</v>
      </c>
      <c r="AX151" s="15" t="s">
        <v>21</v>
      </c>
      <c r="AY151" s="204" t="s">
        <v>165</v>
      </c>
    </row>
    <row r="152" spans="1:65" s="2" customFormat="1" ht="24" customHeight="1">
      <c r="A152" s="33"/>
      <c r="B152" s="166"/>
      <c r="C152" s="167" t="s">
        <v>92</v>
      </c>
      <c r="D152" s="167" t="s">
        <v>168</v>
      </c>
      <c r="E152" s="168" t="s">
        <v>253</v>
      </c>
      <c r="F152" s="169" t="s">
        <v>254</v>
      </c>
      <c r="G152" s="170" t="s">
        <v>246</v>
      </c>
      <c r="H152" s="171">
        <v>14</v>
      </c>
      <c r="I152" s="172"/>
      <c r="J152" s="173">
        <f>ROUND(I152*H152,2)</f>
        <v>0</v>
      </c>
      <c r="K152" s="169" t="s">
        <v>247</v>
      </c>
      <c r="L152" s="34"/>
      <c r="M152" s="174" t="s">
        <v>1</v>
      </c>
      <c r="N152" s="175" t="s">
        <v>49</v>
      </c>
      <c r="O152" s="59"/>
      <c r="P152" s="176">
        <f>O152*H152</f>
        <v>0</v>
      </c>
      <c r="Q152" s="176">
        <v>0</v>
      </c>
      <c r="R152" s="176">
        <f>Q152*H152</f>
        <v>0</v>
      </c>
      <c r="S152" s="176">
        <v>0.316</v>
      </c>
      <c r="T152" s="177">
        <f>S152*H152</f>
        <v>4.424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8" t="s">
        <v>164</v>
      </c>
      <c r="AT152" s="178" t="s">
        <v>168</v>
      </c>
      <c r="AU152" s="178" t="s">
        <v>92</v>
      </c>
      <c r="AY152" s="18" t="s">
        <v>165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8" t="s">
        <v>21</v>
      </c>
      <c r="BK152" s="179">
        <f>ROUND(I152*H152,2)</f>
        <v>0</v>
      </c>
      <c r="BL152" s="18" t="s">
        <v>164</v>
      </c>
      <c r="BM152" s="178" t="s">
        <v>255</v>
      </c>
    </row>
    <row r="153" spans="1:65" s="2" customFormat="1" ht="24" customHeight="1">
      <c r="A153" s="33"/>
      <c r="B153" s="166"/>
      <c r="C153" s="167" t="s">
        <v>179</v>
      </c>
      <c r="D153" s="167" t="s">
        <v>168</v>
      </c>
      <c r="E153" s="168" t="s">
        <v>256</v>
      </c>
      <c r="F153" s="169" t="s">
        <v>257</v>
      </c>
      <c r="G153" s="170" t="s">
        <v>246</v>
      </c>
      <c r="H153" s="171">
        <v>647</v>
      </c>
      <c r="I153" s="172"/>
      <c r="J153" s="173">
        <f>ROUND(I153*H153,2)</f>
        <v>0</v>
      </c>
      <c r="K153" s="169" t="s">
        <v>247</v>
      </c>
      <c r="L153" s="34"/>
      <c r="M153" s="174" t="s">
        <v>1</v>
      </c>
      <c r="N153" s="175" t="s">
        <v>49</v>
      </c>
      <c r="O153" s="59"/>
      <c r="P153" s="176">
        <f>O153*H153</f>
        <v>0</v>
      </c>
      <c r="Q153" s="176">
        <v>0</v>
      </c>
      <c r="R153" s="176">
        <f>Q153*H153</f>
        <v>0</v>
      </c>
      <c r="S153" s="176">
        <v>0.44</v>
      </c>
      <c r="T153" s="177">
        <f>S153*H153</f>
        <v>284.68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8" t="s">
        <v>164</v>
      </c>
      <c r="AT153" s="178" t="s">
        <v>168</v>
      </c>
      <c r="AU153" s="178" t="s">
        <v>92</v>
      </c>
      <c r="AY153" s="18" t="s">
        <v>165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8" t="s">
        <v>21</v>
      </c>
      <c r="BK153" s="179">
        <f>ROUND(I153*H153,2)</f>
        <v>0</v>
      </c>
      <c r="BL153" s="18" t="s">
        <v>164</v>
      </c>
      <c r="BM153" s="178" t="s">
        <v>258</v>
      </c>
    </row>
    <row r="154" spans="1:47" s="2" customFormat="1" ht="39">
      <c r="A154" s="33"/>
      <c r="B154" s="34"/>
      <c r="C154" s="33"/>
      <c r="D154" s="180" t="s">
        <v>173</v>
      </c>
      <c r="E154" s="33"/>
      <c r="F154" s="181" t="s">
        <v>259</v>
      </c>
      <c r="G154" s="33"/>
      <c r="H154" s="33"/>
      <c r="I154" s="102"/>
      <c r="J154" s="33"/>
      <c r="K154" s="33"/>
      <c r="L154" s="34"/>
      <c r="M154" s="182"/>
      <c r="N154" s="183"/>
      <c r="O154" s="59"/>
      <c r="P154" s="59"/>
      <c r="Q154" s="59"/>
      <c r="R154" s="59"/>
      <c r="S154" s="59"/>
      <c r="T154" s="60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173</v>
      </c>
      <c r="AU154" s="18" t="s">
        <v>92</v>
      </c>
    </row>
    <row r="155" spans="1:65" s="2" customFormat="1" ht="24" customHeight="1">
      <c r="A155" s="33"/>
      <c r="B155" s="166"/>
      <c r="C155" s="167" t="s">
        <v>164</v>
      </c>
      <c r="D155" s="167" t="s">
        <v>168</v>
      </c>
      <c r="E155" s="168" t="s">
        <v>260</v>
      </c>
      <c r="F155" s="169" t="s">
        <v>261</v>
      </c>
      <c r="G155" s="170" t="s">
        <v>246</v>
      </c>
      <c r="H155" s="171">
        <v>647</v>
      </c>
      <c r="I155" s="172"/>
      <c r="J155" s="173">
        <f>ROUND(I155*H155,2)</f>
        <v>0</v>
      </c>
      <c r="K155" s="169" t="s">
        <v>247</v>
      </c>
      <c r="L155" s="34"/>
      <c r="M155" s="174" t="s">
        <v>1</v>
      </c>
      <c r="N155" s="175" t="s">
        <v>49</v>
      </c>
      <c r="O155" s="59"/>
      <c r="P155" s="176">
        <f>O155*H155</f>
        <v>0</v>
      </c>
      <c r="Q155" s="176">
        <v>0</v>
      </c>
      <c r="R155" s="176">
        <f>Q155*H155</f>
        <v>0</v>
      </c>
      <c r="S155" s="176">
        <v>0.316</v>
      </c>
      <c r="T155" s="177">
        <f>S155*H155</f>
        <v>204.452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8" t="s">
        <v>164</v>
      </c>
      <c r="AT155" s="178" t="s">
        <v>168</v>
      </c>
      <c r="AU155" s="178" t="s">
        <v>92</v>
      </c>
      <c r="AY155" s="18" t="s">
        <v>165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8" t="s">
        <v>21</v>
      </c>
      <c r="BK155" s="179">
        <f>ROUND(I155*H155,2)</f>
        <v>0</v>
      </c>
      <c r="BL155" s="18" t="s">
        <v>164</v>
      </c>
      <c r="BM155" s="178" t="s">
        <v>262</v>
      </c>
    </row>
    <row r="156" spans="1:47" s="2" customFormat="1" ht="39">
      <c r="A156" s="33"/>
      <c r="B156" s="34"/>
      <c r="C156" s="33"/>
      <c r="D156" s="180" t="s">
        <v>173</v>
      </c>
      <c r="E156" s="33"/>
      <c r="F156" s="181" t="s">
        <v>263</v>
      </c>
      <c r="G156" s="33"/>
      <c r="H156" s="33"/>
      <c r="I156" s="102"/>
      <c r="J156" s="33"/>
      <c r="K156" s="33"/>
      <c r="L156" s="34"/>
      <c r="M156" s="182"/>
      <c r="N156" s="183"/>
      <c r="O156" s="59"/>
      <c r="P156" s="59"/>
      <c r="Q156" s="59"/>
      <c r="R156" s="59"/>
      <c r="S156" s="59"/>
      <c r="T156" s="60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173</v>
      </c>
      <c r="AU156" s="18" t="s">
        <v>92</v>
      </c>
    </row>
    <row r="157" spans="2:51" s="13" customFormat="1" ht="12">
      <c r="B157" s="188"/>
      <c r="D157" s="180" t="s">
        <v>249</v>
      </c>
      <c r="E157" s="189" t="s">
        <v>1</v>
      </c>
      <c r="F157" s="190" t="s">
        <v>264</v>
      </c>
      <c r="H157" s="189" t="s">
        <v>1</v>
      </c>
      <c r="I157" s="191"/>
      <c r="L157" s="188"/>
      <c r="M157" s="192"/>
      <c r="N157" s="193"/>
      <c r="O157" s="193"/>
      <c r="P157" s="193"/>
      <c r="Q157" s="193"/>
      <c r="R157" s="193"/>
      <c r="S157" s="193"/>
      <c r="T157" s="194"/>
      <c r="AT157" s="189" t="s">
        <v>249</v>
      </c>
      <c r="AU157" s="189" t="s">
        <v>92</v>
      </c>
      <c r="AV157" s="13" t="s">
        <v>21</v>
      </c>
      <c r="AW157" s="13" t="s">
        <v>39</v>
      </c>
      <c r="AX157" s="13" t="s">
        <v>84</v>
      </c>
      <c r="AY157" s="189" t="s">
        <v>165</v>
      </c>
    </row>
    <row r="158" spans="2:51" s="14" customFormat="1" ht="12">
      <c r="B158" s="195"/>
      <c r="D158" s="180" t="s">
        <v>249</v>
      </c>
      <c r="E158" s="196" t="s">
        <v>1</v>
      </c>
      <c r="F158" s="197" t="s">
        <v>265</v>
      </c>
      <c r="H158" s="198">
        <v>647</v>
      </c>
      <c r="I158" s="199"/>
      <c r="L158" s="195"/>
      <c r="M158" s="200"/>
      <c r="N158" s="201"/>
      <c r="O158" s="201"/>
      <c r="P158" s="201"/>
      <c r="Q158" s="201"/>
      <c r="R158" s="201"/>
      <c r="S158" s="201"/>
      <c r="T158" s="202"/>
      <c r="AT158" s="196" t="s">
        <v>249</v>
      </c>
      <c r="AU158" s="196" t="s">
        <v>92</v>
      </c>
      <c r="AV158" s="14" t="s">
        <v>92</v>
      </c>
      <c r="AW158" s="14" t="s">
        <v>39</v>
      </c>
      <c r="AX158" s="14" t="s">
        <v>84</v>
      </c>
      <c r="AY158" s="196" t="s">
        <v>165</v>
      </c>
    </row>
    <row r="159" spans="2:51" s="15" customFormat="1" ht="12">
      <c r="B159" s="203"/>
      <c r="D159" s="180" t="s">
        <v>249</v>
      </c>
      <c r="E159" s="204" t="s">
        <v>1</v>
      </c>
      <c r="F159" s="205" t="s">
        <v>252</v>
      </c>
      <c r="H159" s="206">
        <v>647</v>
      </c>
      <c r="I159" s="207"/>
      <c r="L159" s="203"/>
      <c r="M159" s="208"/>
      <c r="N159" s="209"/>
      <c r="O159" s="209"/>
      <c r="P159" s="209"/>
      <c r="Q159" s="209"/>
      <c r="R159" s="209"/>
      <c r="S159" s="209"/>
      <c r="T159" s="210"/>
      <c r="AT159" s="204" t="s">
        <v>249</v>
      </c>
      <c r="AU159" s="204" t="s">
        <v>92</v>
      </c>
      <c r="AV159" s="15" t="s">
        <v>164</v>
      </c>
      <c r="AW159" s="15" t="s">
        <v>39</v>
      </c>
      <c r="AX159" s="15" t="s">
        <v>21</v>
      </c>
      <c r="AY159" s="204" t="s">
        <v>165</v>
      </c>
    </row>
    <row r="160" spans="1:65" s="2" customFormat="1" ht="24" customHeight="1">
      <c r="A160" s="33"/>
      <c r="B160" s="166"/>
      <c r="C160" s="167" t="s">
        <v>188</v>
      </c>
      <c r="D160" s="167" t="s">
        <v>168</v>
      </c>
      <c r="E160" s="168" t="s">
        <v>266</v>
      </c>
      <c r="F160" s="169" t="s">
        <v>267</v>
      </c>
      <c r="G160" s="170" t="s">
        <v>268</v>
      </c>
      <c r="H160" s="171">
        <v>47.208</v>
      </c>
      <c r="I160" s="172"/>
      <c r="J160" s="173">
        <f>ROUND(I160*H160,2)</f>
        <v>0</v>
      </c>
      <c r="K160" s="169" t="s">
        <v>247</v>
      </c>
      <c r="L160" s="34"/>
      <c r="M160" s="174" t="s">
        <v>1</v>
      </c>
      <c r="N160" s="175" t="s">
        <v>49</v>
      </c>
      <c r="O160" s="59"/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8" t="s">
        <v>164</v>
      </c>
      <c r="AT160" s="178" t="s">
        <v>168</v>
      </c>
      <c r="AU160" s="178" t="s">
        <v>92</v>
      </c>
      <c r="AY160" s="18" t="s">
        <v>165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8" t="s">
        <v>21</v>
      </c>
      <c r="BK160" s="179">
        <f>ROUND(I160*H160,2)</f>
        <v>0</v>
      </c>
      <c r="BL160" s="18" t="s">
        <v>164</v>
      </c>
      <c r="BM160" s="178" t="s">
        <v>269</v>
      </c>
    </row>
    <row r="161" spans="1:47" s="2" customFormat="1" ht="29.25">
      <c r="A161" s="33"/>
      <c r="B161" s="34"/>
      <c r="C161" s="33"/>
      <c r="D161" s="180" t="s">
        <v>173</v>
      </c>
      <c r="E161" s="33"/>
      <c r="F161" s="181" t="s">
        <v>270</v>
      </c>
      <c r="G161" s="33"/>
      <c r="H161" s="33"/>
      <c r="I161" s="102"/>
      <c r="J161" s="33"/>
      <c r="K161" s="33"/>
      <c r="L161" s="34"/>
      <c r="M161" s="182"/>
      <c r="N161" s="183"/>
      <c r="O161" s="59"/>
      <c r="P161" s="59"/>
      <c r="Q161" s="59"/>
      <c r="R161" s="59"/>
      <c r="S161" s="59"/>
      <c r="T161" s="60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173</v>
      </c>
      <c r="AU161" s="18" t="s">
        <v>92</v>
      </c>
    </row>
    <row r="162" spans="2:51" s="13" customFormat="1" ht="12">
      <c r="B162" s="188"/>
      <c r="D162" s="180" t="s">
        <v>249</v>
      </c>
      <c r="E162" s="189" t="s">
        <v>1</v>
      </c>
      <c r="F162" s="190" t="s">
        <v>271</v>
      </c>
      <c r="H162" s="189" t="s">
        <v>1</v>
      </c>
      <c r="I162" s="191"/>
      <c r="L162" s="188"/>
      <c r="M162" s="192"/>
      <c r="N162" s="193"/>
      <c r="O162" s="193"/>
      <c r="P162" s="193"/>
      <c r="Q162" s="193"/>
      <c r="R162" s="193"/>
      <c r="S162" s="193"/>
      <c r="T162" s="194"/>
      <c r="AT162" s="189" t="s">
        <v>249</v>
      </c>
      <c r="AU162" s="189" t="s">
        <v>92</v>
      </c>
      <c r="AV162" s="13" t="s">
        <v>21</v>
      </c>
      <c r="AW162" s="13" t="s">
        <v>39</v>
      </c>
      <c r="AX162" s="13" t="s">
        <v>84</v>
      </c>
      <c r="AY162" s="189" t="s">
        <v>165</v>
      </c>
    </row>
    <row r="163" spans="2:51" s="14" customFormat="1" ht="12">
      <c r="B163" s="195"/>
      <c r="D163" s="180" t="s">
        <v>249</v>
      </c>
      <c r="E163" s="196" t="s">
        <v>1</v>
      </c>
      <c r="F163" s="197" t="s">
        <v>272</v>
      </c>
      <c r="H163" s="198">
        <v>47.208</v>
      </c>
      <c r="I163" s="199"/>
      <c r="L163" s="195"/>
      <c r="M163" s="200"/>
      <c r="N163" s="201"/>
      <c r="O163" s="201"/>
      <c r="P163" s="201"/>
      <c r="Q163" s="201"/>
      <c r="R163" s="201"/>
      <c r="S163" s="201"/>
      <c r="T163" s="202"/>
      <c r="AT163" s="196" t="s">
        <v>249</v>
      </c>
      <c r="AU163" s="196" t="s">
        <v>92</v>
      </c>
      <c r="AV163" s="14" t="s">
        <v>92</v>
      </c>
      <c r="AW163" s="14" t="s">
        <v>39</v>
      </c>
      <c r="AX163" s="14" t="s">
        <v>84</v>
      </c>
      <c r="AY163" s="196" t="s">
        <v>165</v>
      </c>
    </row>
    <row r="164" spans="2:51" s="15" customFormat="1" ht="12">
      <c r="B164" s="203"/>
      <c r="D164" s="180" t="s">
        <v>249</v>
      </c>
      <c r="E164" s="204" t="s">
        <v>1</v>
      </c>
      <c r="F164" s="205" t="s">
        <v>252</v>
      </c>
      <c r="H164" s="206">
        <v>47.208</v>
      </c>
      <c r="I164" s="207"/>
      <c r="L164" s="203"/>
      <c r="M164" s="208"/>
      <c r="N164" s="209"/>
      <c r="O164" s="209"/>
      <c r="P164" s="209"/>
      <c r="Q164" s="209"/>
      <c r="R164" s="209"/>
      <c r="S164" s="209"/>
      <c r="T164" s="210"/>
      <c r="AT164" s="204" t="s">
        <v>249</v>
      </c>
      <c r="AU164" s="204" t="s">
        <v>92</v>
      </c>
      <c r="AV164" s="15" t="s">
        <v>164</v>
      </c>
      <c r="AW164" s="15" t="s">
        <v>39</v>
      </c>
      <c r="AX164" s="15" t="s">
        <v>21</v>
      </c>
      <c r="AY164" s="204" t="s">
        <v>165</v>
      </c>
    </row>
    <row r="165" spans="1:65" s="2" customFormat="1" ht="24" customHeight="1">
      <c r="A165" s="33"/>
      <c r="B165" s="166"/>
      <c r="C165" s="167" t="s">
        <v>193</v>
      </c>
      <c r="D165" s="167" t="s">
        <v>168</v>
      </c>
      <c r="E165" s="168" t="s">
        <v>273</v>
      </c>
      <c r="F165" s="169" t="s">
        <v>274</v>
      </c>
      <c r="G165" s="170" t="s">
        <v>268</v>
      </c>
      <c r="H165" s="171">
        <v>15.6</v>
      </c>
      <c r="I165" s="172"/>
      <c r="J165" s="173">
        <f>ROUND(I165*H165,2)</f>
        <v>0</v>
      </c>
      <c r="K165" s="169" t="s">
        <v>247</v>
      </c>
      <c r="L165" s="34"/>
      <c r="M165" s="174" t="s">
        <v>1</v>
      </c>
      <c r="N165" s="175" t="s">
        <v>49</v>
      </c>
      <c r="O165" s="59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8" t="s">
        <v>164</v>
      </c>
      <c r="AT165" s="178" t="s">
        <v>168</v>
      </c>
      <c r="AU165" s="178" t="s">
        <v>92</v>
      </c>
      <c r="AY165" s="18" t="s">
        <v>165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8" t="s">
        <v>21</v>
      </c>
      <c r="BK165" s="179">
        <f>ROUND(I165*H165,2)</f>
        <v>0</v>
      </c>
      <c r="BL165" s="18" t="s">
        <v>164</v>
      </c>
      <c r="BM165" s="178" t="s">
        <v>275</v>
      </c>
    </row>
    <row r="166" spans="1:47" s="2" customFormat="1" ht="29.25">
      <c r="A166" s="33"/>
      <c r="B166" s="34"/>
      <c r="C166" s="33"/>
      <c r="D166" s="180" t="s">
        <v>173</v>
      </c>
      <c r="E166" s="33"/>
      <c r="F166" s="181" t="s">
        <v>276</v>
      </c>
      <c r="G166" s="33"/>
      <c r="H166" s="33"/>
      <c r="I166" s="102"/>
      <c r="J166" s="33"/>
      <c r="K166" s="33"/>
      <c r="L166" s="34"/>
      <c r="M166" s="182"/>
      <c r="N166" s="183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173</v>
      </c>
      <c r="AU166" s="18" t="s">
        <v>92</v>
      </c>
    </row>
    <row r="167" spans="2:51" s="13" customFormat="1" ht="12">
      <c r="B167" s="188"/>
      <c r="D167" s="180" t="s">
        <v>249</v>
      </c>
      <c r="E167" s="189" t="s">
        <v>1</v>
      </c>
      <c r="F167" s="190" t="s">
        <v>250</v>
      </c>
      <c r="H167" s="189" t="s">
        <v>1</v>
      </c>
      <c r="I167" s="191"/>
      <c r="L167" s="188"/>
      <c r="M167" s="192"/>
      <c r="N167" s="193"/>
      <c r="O167" s="193"/>
      <c r="P167" s="193"/>
      <c r="Q167" s="193"/>
      <c r="R167" s="193"/>
      <c r="S167" s="193"/>
      <c r="T167" s="194"/>
      <c r="AT167" s="189" t="s">
        <v>249</v>
      </c>
      <c r="AU167" s="189" t="s">
        <v>92</v>
      </c>
      <c r="AV167" s="13" t="s">
        <v>21</v>
      </c>
      <c r="AW167" s="13" t="s">
        <v>39</v>
      </c>
      <c r="AX167" s="13" t="s">
        <v>84</v>
      </c>
      <c r="AY167" s="189" t="s">
        <v>165</v>
      </c>
    </row>
    <row r="168" spans="2:51" s="14" customFormat="1" ht="12">
      <c r="B168" s="195"/>
      <c r="D168" s="180" t="s">
        <v>249</v>
      </c>
      <c r="E168" s="196" t="s">
        <v>1</v>
      </c>
      <c r="F168" s="197" t="s">
        <v>277</v>
      </c>
      <c r="H168" s="198">
        <v>15.6</v>
      </c>
      <c r="I168" s="199"/>
      <c r="L168" s="195"/>
      <c r="M168" s="200"/>
      <c r="N168" s="201"/>
      <c r="O168" s="201"/>
      <c r="P168" s="201"/>
      <c r="Q168" s="201"/>
      <c r="R168" s="201"/>
      <c r="S168" s="201"/>
      <c r="T168" s="202"/>
      <c r="AT168" s="196" t="s">
        <v>249</v>
      </c>
      <c r="AU168" s="196" t="s">
        <v>92</v>
      </c>
      <c r="AV168" s="14" t="s">
        <v>92</v>
      </c>
      <c r="AW168" s="14" t="s">
        <v>39</v>
      </c>
      <c r="AX168" s="14" t="s">
        <v>84</v>
      </c>
      <c r="AY168" s="196" t="s">
        <v>165</v>
      </c>
    </row>
    <row r="169" spans="2:51" s="15" customFormat="1" ht="12">
      <c r="B169" s="203"/>
      <c r="D169" s="180" t="s">
        <v>249</v>
      </c>
      <c r="E169" s="204" t="s">
        <v>1</v>
      </c>
      <c r="F169" s="205" t="s">
        <v>252</v>
      </c>
      <c r="H169" s="206">
        <v>15.6</v>
      </c>
      <c r="I169" s="207"/>
      <c r="L169" s="203"/>
      <c r="M169" s="208"/>
      <c r="N169" s="209"/>
      <c r="O169" s="209"/>
      <c r="P169" s="209"/>
      <c r="Q169" s="209"/>
      <c r="R169" s="209"/>
      <c r="S169" s="209"/>
      <c r="T169" s="210"/>
      <c r="AT169" s="204" t="s">
        <v>249</v>
      </c>
      <c r="AU169" s="204" t="s">
        <v>92</v>
      </c>
      <c r="AV169" s="15" t="s">
        <v>164</v>
      </c>
      <c r="AW169" s="15" t="s">
        <v>39</v>
      </c>
      <c r="AX169" s="15" t="s">
        <v>21</v>
      </c>
      <c r="AY169" s="204" t="s">
        <v>165</v>
      </c>
    </row>
    <row r="170" spans="1:65" s="2" customFormat="1" ht="24" customHeight="1">
      <c r="A170" s="33"/>
      <c r="B170" s="166"/>
      <c r="C170" s="167" t="s">
        <v>198</v>
      </c>
      <c r="D170" s="167" t="s">
        <v>168</v>
      </c>
      <c r="E170" s="168" t="s">
        <v>278</v>
      </c>
      <c r="F170" s="169" t="s">
        <v>279</v>
      </c>
      <c r="G170" s="170" t="s">
        <v>268</v>
      </c>
      <c r="H170" s="171">
        <v>47.208</v>
      </c>
      <c r="I170" s="172"/>
      <c r="J170" s="173">
        <f>ROUND(I170*H170,2)</f>
        <v>0</v>
      </c>
      <c r="K170" s="169" t="s">
        <v>247</v>
      </c>
      <c r="L170" s="34"/>
      <c r="M170" s="174" t="s">
        <v>1</v>
      </c>
      <c r="N170" s="175" t="s">
        <v>49</v>
      </c>
      <c r="O170" s="59"/>
      <c r="P170" s="176">
        <f>O170*H170</f>
        <v>0</v>
      </c>
      <c r="Q170" s="176">
        <v>0</v>
      </c>
      <c r="R170" s="176">
        <f>Q170*H170</f>
        <v>0</v>
      </c>
      <c r="S170" s="176">
        <v>0</v>
      </c>
      <c r="T170" s="177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8" t="s">
        <v>164</v>
      </c>
      <c r="AT170" s="178" t="s">
        <v>168</v>
      </c>
      <c r="AU170" s="178" t="s">
        <v>92</v>
      </c>
      <c r="AY170" s="18" t="s">
        <v>165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18" t="s">
        <v>21</v>
      </c>
      <c r="BK170" s="179">
        <f>ROUND(I170*H170,2)</f>
        <v>0</v>
      </c>
      <c r="BL170" s="18" t="s">
        <v>164</v>
      </c>
      <c r="BM170" s="178" t="s">
        <v>280</v>
      </c>
    </row>
    <row r="171" spans="1:47" s="2" customFormat="1" ht="29.25">
      <c r="A171" s="33"/>
      <c r="B171" s="34"/>
      <c r="C171" s="33"/>
      <c r="D171" s="180" t="s">
        <v>173</v>
      </c>
      <c r="E171" s="33"/>
      <c r="F171" s="181" t="s">
        <v>281</v>
      </c>
      <c r="G171" s="33"/>
      <c r="H171" s="33"/>
      <c r="I171" s="102"/>
      <c r="J171" s="33"/>
      <c r="K171" s="33"/>
      <c r="L171" s="34"/>
      <c r="M171" s="182"/>
      <c r="N171" s="183"/>
      <c r="O171" s="59"/>
      <c r="P171" s="59"/>
      <c r="Q171" s="59"/>
      <c r="R171" s="59"/>
      <c r="S171" s="59"/>
      <c r="T171" s="60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173</v>
      </c>
      <c r="AU171" s="18" t="s">
        <v>92</v>
      </c>
    </row>
    <row r="172" spans="2:51" s="13" customFormat="1" ht="12">
      <c r="B172" s="188"/>
      <c r="D172" s="180" t="s">
        <v>249</v>
      </c>
      <c r="E172" s="189" t="s">
        <v>1</v>
      </c>
      <c r="F172" s="190" t="s">
        <v>271</v>
      </c>
      <c r="H172" s="189" t="s">
        <v>1</v>
      </c>
      <c r="I172" s="191"/>
      <c r="L172" s="188"/>
      <c r="M172" s="192"/>
      <c r="N172" s="193"/>
      <c r="O172" s="193"/>
      <c r="P172" s="193"/>
      <c r="Q172" s="193"/>
      <c r="R172" s="193"/>
      <c r="S172" s="193"/>
      <c r="T172" s="194"/>
      <c r="AT172" s="189" t="s">
        <v>249</v>
      </c>
      <c r="AU172" s="189" t="s">
        <v>92</v>
      </c>
      <c r="AV172" s="13" t="s">
        <v>21</v>
      </c>
      <c r="AW172" s="13" t="s">
        <v>39</v>
      </c>
      <c r="AX172" s="13" t="s">
        <v>84</v>
      </c>
      <c r="AY172" s="189" t="s">
        <v>165</v>
      </c>
    </row>
    <row r="173" spans="2:51" s="14" customFormat="1" ht="12">
      <c r="B173" s="195"/>
      <c r="D173" s="180" t="s">
        <v>249</v>
      </c>
      <c r="E173" s="196" t="s">
        <v>1</v>
      </c>
      <c r="F173" s="197" t="s">
        <v>272</v>
      </c>
      <c r="H173" s="198">
        <v>47.208</v>
      </c>
      <c r="I173" s="199"/>
      <c r="L173" s="195"/>
      <c r="M173" s="200"/>
      <c r="N173" s="201"/>
      <c r="O173" s="201"/>
      <c r="P173" s="201"/>
      <c r="Q173" s="201"/>
      <c r="R173" s="201"/>
      <c r="S173" s="201"/>
      <c r="T173" s="202"/>
      <c r="AT173" s="196" t="s">
        <v>249</v>
      </c>
      <c r="AU173" s="196" t="s">
        <v>92</v>
      </c>
      <c r="AV173" s="14" t="s">
        <v>92</v>
      </c>
      <c r="AW173" s="14" t="s">
        <v>39</v>
      </c>
      <c r="AX173" s="14" t="s">
        <v>84</v>
      </c>
      <c r="AY173" s="196" t="s">
        <v>165</v>
      </c>
    </row>
    <row r="174" spans="2:51" s="15" customFormat="1" ht="12">
      <c r="B174" s="203"/>
      <c r="D174" s="180" t="s">
        <v>249</v>
      </c>
      <c r="E174" s="204" t="s">
        <v>1</v>
      </c>
      <c r="F174" s="205" t="s">
        <v>252</v>
      </c>
      <c r="H174" s="206">
        <v>47.208</v>
      </c>
      <c r="I174" s="207"/>
      <c r="L174" s="203"/>
      <c r="M174" s="208"/>
      <c r="N174" s="209"/>
      <c r="O174" s="209"/>
      <c r="P174" s="209"/>
      <c r="Q174" s="209"/>
      <c r="R174" s="209"/>
      <c r="S174" s="209"/>
      <c r="T174" s="210"/>
      <c r="AT174" s="204" t="s">
        <v>249</v>
      </c>
      <c r="AU174" s="204" t="s">
        <v>92</v>
      </c>
      <c r="AV174" s="15" t="s">
        <v>164</v>
      </c>
      <c r="AW174" s="15" t="s">
        <v>39</v>
      </c>
      <c r="AX174" s="15" t="s">
        <v>21</v>
      </c>
      <c r="AY174" s="204" t="s">
        <v>165</v>
      </c>
    </row>
    <row r="175" spans="1:65" s="2" customFormat="1" ht="24" customHeight="1">
      <c r="A175" s="33"/>
      <c r="B175" s="166"/>
      <c r="C175" s="167" t="s">
        <v>203</v>
      </c>
      <c r="D175" s="167" t="s">
        <v>168</v>
      </c>
      <c r="E175" s="168" t="s">
        <v>282</v>
      </c>
      <c r="F175" s="169" t="s">
        <v>283</v>
      </c>
      <c r="G175" s="170" t="s">
        <v>268</v>
      </c>
      <c r="H175" s="171">
        <v>15.6</v>
      </c>
      <c r="I175" s="172"/>
      <c r="J175" s="173">
        <f>ROUND(I175*H175,2)</f>
        <v>0</v>
      </c>
      <c r="K175" s="169" t="s">
        <v>247</v>
      </c>
      <c r="L175" s="34"/>
      <c r="M175" s="174" t="s">
        <v>1</v>
      </c>
      <c r="N175" s="175" t="s">
        <v>49</v>
      </c>
      <c r="O175" s="59"/>
      <c r="P175" s="176">
        <f>O175*H175</f>
        <v>0</v>
      </c>
      <c r="Q175" s="176">
        <v>0</v>
      </c>
      <c r="R175" s="176">
        <f>Q175*H175</f>
        <v>0</v>
      </c>
      <c r="S175" s="176">
        <v>0</v>
      </c>
      <c r="T175" s="177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8" t="s">
        <v>164</v>
      </c>
      <c r="AT175" s="178" t="s">
        <v>168</v>
      </c>
      <c r="AU175" s="178" t="s">
        <v>92</v>
      </c>
      <c r="AY175" s="18" t="s">
        <v>165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18" t="s">
        <v>21</v>
      </c>
      <c r="BK175" s="179">
        <f>ROUND(I175*H175,2)</f>
        <v>0</v>
      </c>
      <c r="BL175" s="18" t="s">
        <v>164</v>
      </c>
      <c r="BM175" s="178" t="s">
        <v>284</v>
      </c>
    </row>
    <row r="176" spans="1:47" s="2" customFormat="1" ht="29.25">
      <c r="A176" s="33"/>
      <c r="B176" s="34"/>
      <c r="C176" s="33"/>
      <c r="D176" s="180" t="s">
        <v>173</v>
      </c>
      <c r="E176" s="33"/>
      <c r="F176" s="181" t="s">
        <v>285</v>
      </c>
      <c r="G176" s="33"/>
      <c r="H176" s="33"/>
      <c r="I176" s="102"/>
      <c r="J176" s="33"/>
      <c r="K176" s="33"/>
      <c r="L176" s="34"/>
      <c r="M176" s="182"/>
      <c r="N176" s="183"/>
      <c r="O176" s="59"/>
      <c r="P176" s="59"/>
      <c r="Q176" s="59"/>
      <c r="R176" s="59"/>
      <c r="S176" s="59"/>
      <c r="T176" s="60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173</v>
      </c>
      <c r="AU176" s="18" t="s">
        <v>92</v>
      </c>
    </row>
    <row r="177" spans="1:65" s="2" customFormat="1" ht="24" customHeight="1">
      <c r="A177" s="33"/>
      <c r="B177" s="166"/>
      <c r="C177" s="167" t="s">
        <v>208</v>
      </c>
      <c r="D177" s="167" t="s">
        <v>168</v>
      </c>
      <c r="E177" s="168" t="s">
        <v>286</v>
      </c>
      <c r="F177" s="169" t="s">
        <v>287</v>
      </c>
      <c r="G177" s="170" t="s">
        <v>268</v>
      </c>
      <c r="H177" s="171">
        <v>3.564</v>
      </c>
      <c r="I177" s="172"/>
      <c r="J177" s="173">
        <f>ROUND(I177*H177,2)</f>
        <v>0</v>
      </c>
      <c r="K177" s="169" t="s">
        <v>247</v>
      </c>
      <c r="L177" s="34"/>
      <c r="M177" s="174" t="s">
        <v>1</v>
      </c>
      <c r="N177" s="175" t="s">
        <v>49</v>
      </c>
      <c r="O177" s="59"/>
      <c r="P177" s="176">
        <f>O177*H177</f>
        <v>0</v>
      </c>
      <c r="Q177" s="176">
        <v>0</v>
      </c>
      <c r="R177" s="176">
        <f>Q177*H177</f>
        <v>0</v>
      </c>
      <c r="S177" s="176">
        <v>0</v>
      </c>
      <c r="T177" s="17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8" t="s">
        <v>164</v>
      </c>
      <c r="AT177" s="178" t="s">
        <v>168</v>
      </c>
      <c r="AU177" s="178" t="s">
        <v>92</v>
      </c>
      <c r="AY177" s="18" t="s">
        <v>165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18" t="s">
        <v>21</v>
      </c>
      <c r="BK177" s="179">
        <f>ROUND(I177*H177,2)</f>
        <v>0</v>
      </c>
      <c r="BL177" s="18" t="s">
        <v>164</v>
      </c>
      <c r="BM177" s="178" t="s">
        <v>288</v>
      </c>
    </row>
    <row r="178" spans="1:47" s="2" customFormat="1" ht="39">
      <c r="A178" s="33"/>
      <c r="B178" s="34"/>
      <c r="C178" s="33"/>
      <c r="D178" s="180" t="s">
        <v>173</v>
      </c>
      <c r="E178" s="33"/>
      <c r="F178" s="181" t="s">
        <v>289</v>
      </c>
      <c r="G178" s="33"/>
      <c r="H178" s="33"/>
      <c r="I178" s="102"/>
      <c r="J178" s="33"/>
      <c r="K178" s="33"/>
      <c r="L178" s="34"/>
      <c r="M178" s="182"/>
      <c r="N178" s="183"/>
      <c r="O178" s="59"/>
      <c r="P178" s="59"/>
      <c r="Q178" s="59"/>
      <c r="R178" s="59"/>
      <c r="S178" s="59"/>
      <c r="T178" s="6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173</v>
      </c>
      <c r="AU178" s="18" t="s">
        <v>92</v>
      </c>
    </row>
    <row r="179" spans="2:51" s="14" customFormat="1" ht="12">
      <c r="B179" s="195"/>
      <c r="D179" s="180" t="s">
        <v>249</v>
      </c>
      <c r="E179" s="196" t="s">
        <v>1</v>
      </c>
      <c r="F179" s="197" t="s">
        <v>290</v>
      </c>
      <c r="H179" s="198">
        <v>47.208</v>
      </c>
      <c r="I179" s="199"/>
      <c r="L179" s="195"/>
      <c r="M179" s="200"/>
      <c r="N179" s="201"/>
      <c r="O179" s="201"/>
      <c r="P179" s="201"/>
      <c r="Q179" s="201"/>
      <c r="R179" s="201"/>
      <c r="S179" s="201"/>
      <c r="T179" s="202"/>
      <c r="AT179" s="196" t="s">
        <v>249</v>
      </c>
      <c r="AU179" s="196" t="s">
        <v>92</v>
      </c>
      <c r="AV179" s="14" t="s">
        <v>92</v>
      </c>
      <c r="AW179" s="14" t="s">
        <v>39</v>
      </c>
      <c r="AX179" s="14" t="s">
        <v>84</v>
      </c>
      <c r="AY179" s="196" t="s">
        <v>165</v>
      </c>
    </row>
    <row r="180" spans="2:51" s="14" customFormat="1" ht="12">
      <c r="B180" s="195"/>
      <c r="D180" s="180" t="s">
        <v>249</v>
      </c>
      <c r="E180" s="196" t="s">
        <v>1</v>
      </c>
      <c r="F180" s="197" t="s">
        <v>290</v>
      </c>
      <c r="H180" s="198">
        <v>47.208</v>
      </c>
      <c r="I180" s="199"/>
      <c r="L180" s="195"/>
      <c r="M180" s="200"/>
      <c r="N180" s="201"/>
      <c r="O180" s="201"/>
      <c r="P180" s="201"/>
      <c r="Q180" s="201"/>
      <c r="R180" s="201"/>
      <c r="S180" s="201"/>
      <c r="T180" s="202"/>
      <c r="AT180" s="196" t="s">
        <v>249</v>
      </c>
      <c r="AU180" s="196" t="s">
        <v>92</v>
      </c>
      <c r="AV180" s="14" t="s">
        <v>92</v>
      </c>
      <c r="AW180" s="14" t="s">
        <v>39</v>
      </c>
      <c r="AX180" s="14" t="s">
        <v>84</v>
      </c>
      <c r="AY180" s="196" t="s">
        <v>165</v>
      </c>
    </row>
    <row r="181" spans="2:51" s="14" customFormat="1" ht="12">
      <c r="B181" s="195"/>
      <c r="D181" s="180" t="s">
        <v>249</v>
      </c>
      <c r="E181" s="196" t="s">
        <v>1</v>
      </c>
      <c r="F181" s="197" t="s">
        <v>291</v>
      </c>
      <c r="H181" s="198">
        <v>15.6</v>
      </c>
      <c r="I181" s="199"/>
      <c r="L181" s="195"/>
      <c r="M181" s="200"/>
      <c r="N181" s="201"/>
      <c r="O181" s="201"/>
      <c r="P181" s="201"/>
      <c r="Q181" s="201"/>
      <c r="R181" s="201"/>
      <c r="S181" s="201"/>
      <c r="T181" s="202"/>
      <c r="AT181" s="196" t="s">
        <v>249</v>
      </c>
      <c r="AU181" s="196" t="s">
        <v>92</v>
      </c>
      <c r="AV181" s="14" t="s">
        <v>92</v>
      </c>
      <c r="AW181" s="14" t="s">
        <v>39</v>
      </c>
      <c r="AX181" s="14" t="s">
        <v>84</v>
      </c>
      <c r="AY181" s="196" t="s">
        <v>165</v>
      </c>
    </row>
    <row r="182" spans="2:51" s="14" customFormat="1" ht="12">
      <c r="B182" s="195"/>
      <c r="D182" s="180" t="s">
        <v>249</v>
      </c>
      <c r="E182" s="196" t="s">
        <v>1</v>
      </c>
      <c r="F182" s="197" t="s">
        <v>292</v>
      </c>
      <c r="H182" s="198">
        <v>-106.452</v>
      </c>
      <c r="I182" s="199"/>
      <c r="L182" s="195"/>
      <c r="M182" s="200"/>
      <c r="N182" s="201"/>
      <c r="O182" s="201"/>
      <c r="P182" s="201"/>
      <c r="Q182" s="201"/>
      <c r="R182" s="201"/>
      <c r="S182" s="201"/>
      <c r="T182" s="202"/>
      <c r="AT182" s="196" t="s">
        <v>249</v>
      </c>
      <c r="AU182" s="196" t="s">
        <v>92</v>
      </c>
      <c r="AV182" s="14" t="s">
        <v>92</v>
      </c>
      <c r="AW182" s="14" t="s">
        <v>39</v>
      </c>
      <c r="AX182" s="14" t="s">
        <v>84</v>
      </c>
      <c r="AY182" s="196" t="s">
        <v>165</v>
      </c>
    </row>
    <row r="183" spans="2:51" s="15" customFormat="1" ht="12">
      <c r="B183" s="203"/>
      <c r="D183" s="180" t="s">
        <v>249</v>
      </c>
      <c r="E183" s="204" t="s">
        <v>1</v>
      </c>
      <c r="F183" s="205" t="s">
        <v>252</v>
      </c>
      <c r="H183" s="206">
        <v>3.563999999999993</v>
      </c>
      <c r="I183" s="207"/>
      <c r="L183" s="203"/>
      <c r="M183" s="208"/>
      <c r="N183" s="209"/>
      <c r="O183" s="209"/>
      <c r="P183" s="209"/>
      <c r="Q183" s="209"/>
      <c r="R183" s="209"/>
      <c r="S183" s="209"/>
      <c r="T183" s="210"/>
      <c r="AT183" s="204" t="s">
        <v>249</v>
      </c>
      <c r="AU183" s="204" t="s">
        <v>92</v>
      </c>
      <c r="AV183" s="15" t="s">
        <v>164</v>
      </c>
      <c r="AW183" s="15" t="s">
        <v>39</v>
      </c>
      <c r="AX183" s="15" t="s">
        <v>21</v>
      </c>
      <c r="AY183" s="204" t="s">
        <v>165</v>
      </c>
    </row>
    <row r="184" spans="1:65" s="2" customFormat="1" ht="24" customHeight="1">
      <c r="A184" s="33"/>
      <c r="B184" s="166"/>
      <c r="C184" s="167" t="s">
        <v>26</v>
      </c>
      <c r="D184" s="167" t="s">
        <v>168</v>
      </c>
      <c r="E184" s="168" t="s">
        <v>293</v>
      </c>
      <c r="F184" s="169" t="s">
        <v>294</v>
      </c>
      <c r="G184" s="170" t="s">
        <v>268</v>
      </c>
      <c r="H184" s="171">
        <v>35.64</v>
      </c>
      <c r="I184" s="172"/>
      <c r="J184" s="173">
        <f>ROUND(I184*H184,2)</f>
        <v>0</v>
      </c>
      <c r="K184" s="169" t="s">
        <v>247</v>
      </c>
      <c r="L184" s="34"/>
      <c r="M184" s="174" t="s">
        <v>1</v>
      </c>
      <c r="N184" s="175" t="s">
        <v>49</v>
      </c>
      <c r="O184" s="59"/>
      <c r="P184" s="176">
        <f>O184*H184</f>
        <v>0</v>
      </c>
      <c r="Q184" s="176">
        <v>0</v>
      </c>
      <c r="R184" s="176">
        <f>Q184*H184</f>
        <v>0</v>
      </c>
      <c r="S184" s="176">
        <v>0</v>
      </c>
      <c r="T184" s="177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8" t="s">
        <v>164</v>
      </c>
      <c r="AT184" s="178" t="s">
        <v>168</v>
      </c>
      <c r="AU184" s="178" t="s">
        <v>92</v>
      </c>
      <c r="AY184" s="18" t="s">
        <v>165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8" t="s">
        <v>21</v>
      </c>
      <c r="BK184" s="179">
        <f>ROUND(I184*H184,2)</f>
        <v>0</v>
      </c>
      <c r="BL184" s="18" t="s">
        <v>164</v>
      </c>
      <c r="BM184" s="178" t="s">
        <v>295</v>
      </c>
    </row>
    <row r="185" spans="1:47" s="2" customFormat="1" ht="39">
      <c r="A185" s="33"/>
      <c r="B185" s="34"/>
      <c r="C185" s="33"/>
      <c r="D185" s="180" t="s">
        <v>173</v>
      </c>
      <c r="E185" s="33"/>
      <c r="F185" s="181" t="s">
        <v>296</v>
      </c>
      <c r="G185" s="33"/>
      <c r="H185" s="33"/>
      <c r="I185" s="102"/>
      <c r="J185" s="33"/>
      <c r="K185" s="33"/>
      <c r="L185" s="34"/>
      <c r="M185" s="182"/>
      <c r="N185" s="183"/>
      <c r="O185" s="59"/>
      <c r="P185" s="59"/>
      <c r="Q185" s="59"/>
      <c r="R185" s="59"/>
      <c r="S185" s="59"/>
      <c r="T185" s="60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173</v>
      </c>
      <c r="AU185" s="18" t="s">
        <v>92</v>
      </c>
    </row>
    <row r="186" spans="2:51" s="14" customFormat="1" ht="12">
      <c r="B186" s="195"/>
      <c r="D186" s="180" t="s">
        <v>249</v>
      </c>
      <c r="E186" s="196" t="s">
        <v>1</v>
      </c>
      <c r="F186" s="197" t="s">
        <v>297</v>
      </c>
      <c r="H186" s="198">
        <v>35.64</v>
      </c>
      <c r="I186" s="199"/>
      <c r="L186" s="195"/>
      <c r="M186" s="200"/>
      <c r="N186" s="201"/>
      <c r="O186" s="201"/>
      <c r="P186" s="201"/>
      <c r="Q186" s="201"/>
      <c r="R186" s="201"/>
      <c r="S186" s="201"/>
      <c r="T186" s="202"/>
      <c r="AT186" s="196" t="s">
        <v>249</v>
      </c>
      <c r="AU186" s="196" t="s">
        <v>92</v>
      </c>
      <c r="AV186" s="14" t="s">
        <v>92</v>
      </c>
      <c r="AW186" s="14" t="s">
        <v>39</v>
      </c>
      <c r="AX186" s="14" t="s">
        <v>84</v>
      </c>
      <c r="AY186" s="196" t="s">
        <v>165</v>
      </c>
    </row>
    <row r="187" spans="2:51" s="15" customFormat="1" ht="12">
      <c r="B187" s="203"/>
      <c r="D187" s="180" t="s">
        <v>249</v>
      </c>
      <c r="E187" s="204" t="s">
        <v>1</v>
      </c>
      <c r="F187" s="205" t="s">
        <v>252</v>
      </c>
      <c r="H187" s="206">
        <v>35.64</v>
      </c>
      <c r="I187" s="207"/>
      <c r="L187" s="203"/>
      <c r="M187" s="208"/>
      <c r="N187" s="209"/>
      <c r="O187" s="209"/>
      <c r="P187" s="209"/>
      <c r="Q187" s="209"/>
      <c r="R187" s="209"/>
      <c r="S187" s="209"/>
      <c r="T187" s="210"/>
      <c r="AT187" s="204" t="s">
        <v>249</v>
      </c>
      <c r="AU187" s="204" t="s">
        <v>92</v>
      </c>
      <c r="AV187" s="15" t="s">
        <v>164</v>
      </c>
      <c r="AW187" s="15" t="s">
        <v>39</v>
      </c>
      <c r="AX187" s="15" t="s">
        <v>21</v>
      </c>
      <c r="AY187" s="204" t="s">
        <v>165</v>
      </c>
    </row>
    <row r="188" spans="1:65" s="2" customFormat="1" ht="16.5" customHeight="1">
      <c r="A188" s="33"/>
      <c r="B188" s="166"/>
      <c r="C188" s="167" t="s">
        <v>298</v>
      </c>
      <c r="D188" s="167" t="s">
        <v>168</v>
      </c>
      <c r="E188" s="168" t="s">
        <v>299</v>
      </c>
      <c r="F188" s="169" t="s">
        <v>300</v>
      </c>
      <c r="G188" s="170" t="s">
        <v>268</v>
      </c>
      <c r="H188" s="171">
        <v>3.564</v>
      </c>
      <c r="I188" s="172"/>
      <c r="J188" s="173">
        <f>ROUND(I188*H188,2)</f>
        <v>0</v>
      </c>
      <c r="K188" s="169" t="s">
        <v>247</v>
      </c>
      <c r="L188" s="34"/>
      <c r="M188" s="174" t="s">
        <v>1</v>
      </c>
      <c r="N188" s="175" t="s">
        <v>49</v>
      </c>
      <c r="O188" s="59"/>
      <c r="P188" s="176">
        <f>O188*H188</f>
        <v>0</v>
      </c>
      <c r="Q188" s="176">
        <v>0</v>
      </c>
      <c r="R188" s="176">
        <f>Q188*H188</f>
        <v>0</v>
      </c>
      <c r="S188" s="176">
        <v>0</v>
      </c>
      <c r="T188" s="177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8" t="s">
        <v>164</v>
      </c>
      <c r="AT188" s="178" t="s">
        <v>168</v>
      </c>
      <c r="AU188" s="178" t="s">
        <v>92</v>
      </c>
      <c r="AY188" s="18" t="s">
        <v>165</v>
      </c>
      <c r="BE188" s="179">
        <f>IF(N188="základní",J188,0)</f>
        <v>0</v>
      </c>
      <c r="BF188" s="179">
        <f>IF(N188="snížená",J188,0)</f>
        <v>0</v>
      </c>
      <c r="BG188" s="179">
        <f>IF(N188="zákl. přenesená",J188,0)</f>
        <v>0</v>
      </c>
      <c r="BH188" s="179">
        <f>IF(N188="sníž. přenesená",J188,0)</f>
        <v>0</v>
      </c>
      <c r="BI188" s="179">
        <f>IF(N188="nulová",J188,0)</f>
        <v>0</v>
      </c>
      <c r="BJ188" s="18" t="s">
        <v>21</v>
      </c>
      <c r="BK188" s="179">
        <f>ROUND(I188*H188,2)</f>
        <v>0</v>
      </c>
      <c r="BL188" s="18" t="s">
        <v>164</v>
      </c>
      <c r="BM188" s="178" t="s">
        <v>301</v>
      </c>
    </row>
    <row r="189" spans="1:47" s="2" customFormat="1" ht="12">
      <c r="A189" s="33"/>
      <c r="B189" s="34"/>
      <c r="C189" s="33"/>
      <c r="D189" s="180" t="s">
        <v>173</v>
      </c>
      <c r="E189" s="33"/>
      <c r="F189" s="181" t="s">
        <v>300</v>
      </c>
      <c r="G189" s="33"/>
      <c r="H189" s="33"/>
      <c r="I189" s="102"/>
      <c r="J189" s="33"/>
      <c r="K189" s="33"/>
      <c r="L189" s="34"/>
      <c r="M189" s="182"/>
      <c r="N189" s="183"/>
      <c r="O189" s="59"/>
      <c r="P189" s="59"/>
      <c r="Q189" s="59"/>
      <c r="R189" s="59"/>
      <c r="S189" s="59"/>
      <c r="T189" s="60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173</v>
      </c>
      <c r="AU189" s="18" t="s">
        <v>92</v>
      </c>
    </row>
    <row r="190" spans="1:65" s="2" customFormat="1" ht="24" customHeight="1">
      <c r="A190" s="33"/>
      <c r="B190" s="166"/>
      <c r="C190" s="167" t="s">
        <v>302</v>
      </c>
      <c r="D190" s="167" t="s">
        <v>168</v>
      </c>
      <c r="E190" s="168" t="s">
        <v>303</v>
      </c>
      <c r="F190" s="169" t="s">
        <v>304</v>
      </c>
      <c r="G190" s="170" t="s">
        <v>305</v>
      </c>
      <c r="H190" s="171">
        <v>7.484</v>
      </c>
      <c r="I190" s="172"/>
      <c r="J190" s="173">
        <f>ROUND(I190*H190,2)</f>
        <v>0</v>
      </c>
      <c r="K190" s="169" t="s">
        <v>247</v>
      </c>
      <c r="L190" s="34"/>
      <c r="M190" s="174" t="s">
        <v>1</v>
      </c>
      <c r="N190" s="175" t="s">
        <v>49</v>
      </c>
      <c r="O190" s="59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8" t="s">
        <v>164</v>
      </c>
      <c r="AT190" s="178" t="s">
        <v>168</v>
      </c>
      <c r="AU190" s="178" t="s">
        <v>92</v>
      </c>
      <c r="AY190" s="18" t="s">
        <v>165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8" t="s">
        <v>21</v>
      </c>
      <c r="BK190" s="179">
        <f>ROUND(I190*H190,2)</f>
        <v>0</v>
      </c>
      <c r="BL190" s="18" t="s">
        <v>164</v>
      </c>
      <c r="BM190" s="178" t="s">
        <v>306</v>
      </c>
    </row>
    <row r="191" spans="1:47" s="2" customFormat="1" ht="19.5">
      <c r="A191" s="33"/>
      <c r="B191" s="34"/>
      <c r="C191" s="33"/>
      <c r="D191" s="180" t="s">
        <v>173</v>
      </c>
      <c r="E191" s="33"/>
      <c r="F191" s="181" t="s">
        <v>307</v>
      </c>
      <c r="G191" s="33"/>
      <c r="H191" s="33"/>
      <c r="I191" s="102"/>
      <c r="J191" s="33"/>
      <c r="K191" s="33"/>
      <c r="L191" s="34"/>
      <c r="M191" s="182"/>
      <c r="N191" s="183"/>
      <c r="O191" s="59"/>
      <c r="P191" s="59"/>
      <c r="Q191" s="59"/>
      <c r="R191" s="59"/>
      <c r="S191" s="59"/>
      <c r="T191" s="60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8" t="s">
        <v>173</v>
      </c>
      <c r="AU191" s="18" t="s">
        <v>92</v>
      </c>
    </row>
    <row r="192" spans="2:51" s="14" customFormat="1" ht="12">
      <c r="B192" s="195"/>
      <c r="D192" s="180" t="s">
        <v>249</v>
      </c>
      <c r="E192" s="196" t="s">
        <v>1</v>
      </c>
      <c r="F192" s="197" t="s">
        <v>308</v>
      </c>
      <c r="H192" s="198">
        <v>7.484</v>
      </c>
      <c r="I192" s="199"/>
      <c r="L192" s="195"/>
      <c r="M192" s="200"/>
      <c r="N192" s="201"/>
      <c r="O192" s="201"/>
      <c r="P192" s="201"/>
      <c r="Q192" s="201"/>
      <c r="R192" s="201"/>
      <c r="S192" s="201"/>
      <c r="T192" s="202"/>
      <c r="AT192" s="196" t="s">
        <v>249</v>
      </c>
      <c r="AU192" s="196" t="s">
        <v>92</v>
      </c>
      <c r="AV192" s="14" t="s">
        <v>92</v>
      </c>
      <c r="AW192" s="14" t="s">
        <v>39</v>
      </c>
      <c r="AX192" s="14" t="s">
        <v>84</v>
      </c>
      <c r="AY192" s="196" t="s">
        <v>165</v>
      </c>
    </row>
    <row r="193" spans="2:51" s="15" customFormat="1" ht="12">
      <c r="B193" s="203"/>
      <c r="D193" s="180" t="s">
        <v>249</v>
      </c>
      <c r="E193" s="204" t="s">
        <v>1</v>
      </c>
      <c r="F193" s="205" t="s">
        <v>252</v>
      </c>
      <c r="H193" s="206">
        <v>7.484</v>
      </c>
      <c r="I193" s="207"/>
      <c r="L193" s="203"/>
      <c r="M193" s="208"/>
      <c r="N193" s="209"/>
      <c r="O193" s="209"/>
      <c r="P193" s="209"/>
      <c r="Q193" s="209"/>
      <c r="R193" s="209"/>
      <c r="S193" s="209"/>
      <c r="T193" s="210"/>
      <c r="AT193" s="204" t="s">
        <v>249</v>
      </c>
      <c r="AU193" s="204" t="s">
        <v>92</v>
      </c>
      <c r="AV193" s="15" t="s">
        <v>164</v>
      </c>
      <c r="AW193" s="15" t="s">
        <v>39</v>
      </c>
      <c r="AX193" s="15" t="s">
        <v>21</v>
      </c>
      <c r="AY193" s="204" t="s">
        <v>165</v>
      </c>
    </row>
    <row r="194" spans="1:65" s="2" customFormat="1" ht="24" customHeight="1">
      <c r="A194" s="33"/>
      <c r="B194" s="166"/>
      <c r="C194" s="167" t="s">
        <v>309</v>
      </c>
      <c r="D194" s="167" t="s">
        <v>168</v>
      </c>
      <c r="E194" s="168" t="s">
        <v>310</v>
      </c>
      <c r="F194" s="169" t="s">
        <v>311</v>
      </c>
      <c r="G194" s="170" t="s">
        <v>268</v>
      </c>
      <c r="H194" s="171">
        <v>106.452</v>
      </c>
      <c r="I194" s="172"/>
      <c r="J194" s="173">
        <f>ROUND(I194*H194,2)</f>
        <v>0</v>
      </c>
      <c r="K194" s="169" t="s">
        <v>247</v>
      </c>
      <c r="L194" s="34"/>
      <c r="M194" s="174" t="s">
        <v>1</v>
      </c>
      <c r="N194" s="175" t="s">
        <v>49</v>
      </c>
      <c r="O194" s="59"/>
      <c r="P194" s="176">
        <f>O194*H194</f>
        <v>0</v>
      </c>
      <c r="Q194" s="176">
        <v>0</v>
      </c>
      <c r="R194" s="176">
        <f>Q194*H194</f>
        <v>0</v>
      </c>
      <c r="S194" s="176">
        <v>0</v>
      </c>
      <c r="T194" s="17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8" t="s">
        <v>164</v>
      </c>
      <c r="AT194" s="178" t="s">
        <v>168</v>
      </c>
      <c r="AU194" s="178" t="s">
        <v>92</v>
      </c>
      <c r="AY194" s="18" t="s">
        <v>165</v>
      </c>
      <c r="BE194" s="179">
        <f>IF(N194="základní",J194,0)</f>
        <v>0</v>
      </c>
      <c r="BF194" s="179">
        <f>IF(N194="snížená",J194,0)</f>
        <v>0</v>
      </c>
      <c r="BG194" s="179">
        <f>IF(N194="zákl. přenesená",J194,0)</f>
        <v>0</v>
      </c>
      <c r="BH194" s="179">
        <f>IF(N194="sníž. přenesená",J194,0)</f>
        <v>0</v>
      </c>
      <c r="BI194" s="179">
        <f>IF(N194="nulová",J194,0)</f>
        <v>0</v>
      </c>
      <c r="BJ194" s="18" t="s">
        <v>21</v>
      </c>
      <c r="BK194" s="179">
        <f>ROUND(I194*H194,2)</f>
        <v>0</v>
      </c>
      <c r="BL194" s="18" t="s">
        <v>164</v>
      </c>
      <c r="BM194" s="178" t="s">
        <v>312</v>
      </c>
    </row>
    <row r="195" spans="1:47" s="2" customFormat="1" ht="39">
      <c r="A195" s="33"/>
      <c r="B195" s="34"/>
      <c r="C195" s="33"/>
      <c r="D195" s="180" t="s">
        <v>173</v>
      </c>
      <c r="E195" s="33"/>
      <c r="F195" s="181" t="s">
        <v>313</v>
      </c>
      <c r="G195" s="33"/>
      <c r="H195" s="33"/>
      <c r="I195" s="102"/>
      <c r="J195" s="33"/>
      <c r="K195" s="33"/>
      <c r="L195" s="34"/>
      <c r="M195" s="182"/>
      <c r="N195" s="183"/>
      <c r="O195" s="59"/>
      <c r="P195" s="59"/>
      <c r="Q195" s="59"/>
      <c r="R195" s="59"/>
      <c r="S195" s="59"/>
      <c r="T195" s="60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173</v>
      </c>
      <c r="AU195" s="18" t="s">
        <v>92</v>
      </c>
    </row>
    <row r="196" spans="2:51" s="13" customFormat="1" ht="12">
      <c r="B196" s="188"/>
      <c r="D196" s="180" t="s">
        <v>249</v>
      </c>
      <c r="E196" s="189" t="s">
        <v>1</v>
      </c>
      <c r="F196" s="190" t="s">
        <v>314</v>
      </c>
      <c r="H196" s="189" t="s">
        <v>1</v>
      </c>
      <c r="I196" s="191"/>
      <c r="L196" s="188"/>
      <c r="M196" s="192"/>
      <c r="N196" s="193"/>
      <c r="O196" s="193"/>
      <c r="P196" s="193"/>
      <c r="Q196" s="193"/>
      <c r="R196" s="193"/>
      <c r="S196" s="193"/>
      <c r="T196" s="194"/>
      <c r="AT196" s="189" t="s">
        <v>249</v>
      </c>
      <c r="AU196" s="189" t="s">
        <v>92</v>
      </c>
      <c r="AV196" s="13" t="s">
        <v>21</v>
      </c>
      <c r="AW196" s="13" t="s">
        <v>39</v>
      </c>
      <c r="AX196" s="13" t="s">
        <v>84</v>
      </c>
      <c r="AY196" s="189" t="s">
        <v>165</v>
      </c>
    </row>
    <row r="197" spans="2:51" s="14" customFormat="1" ht="12">
      <c r="B197" s="195"/>
      <c r="D197" s="180" t="s">
        <v>249</v>
      </c>
      <c r="E197" s="196" t="s">
        <v>1</v>
      </c>
      <c r="F197" s="197" t="s">
        <v>315</v>
      </c>
      <c r="H197" s="198">
        <v>94.416</v>
      </c>
      <c r="I197" s="199"/>
      <c r="L197" s="195"/>
      <c r="M197" s="200"/>
      <c r="N197" s="201"/>
      <c r="O197" s="201"/>
      <c r="P197" s="201"/>
      <c r="Q197" s="201"/>
      <c r="R197" s="201"/>
      <c r="S197" s="201"/>
      <c r="T197" s="202"/>
      <c r="AT197" s="196" t="s">
        <v>249</v>
      </c>
      <c r="AU197" s="196" t="s">
        <v>92</v>
      </c>
      <c r="AV197" s="14" t="s">
        <v>92</v>
      </c>
      <c r="AW197" s="14" t="s">
        <v>39</v>
      </c>
      <c r="AX197" s="14" t="s">
        <v>84</v>
      </c>
      <c r="AY197" s="196" t="s">
        <v>165</v>
      </c>
    </row>
    <row r="198" spans="2:51" s="14" customFormat="1" ht="12">
      <c r="B198" s="195"/>
      <c r="D198" s="180" t="s">
        <v>249</v>
      </c>
      <c r="E198" s="196" t="s">
        <v>1</v>
      </c>
      <c r="F198" s="197" t="s">
        <v>316</v>
      </c>
      <c r="H198" s="198">
        <v>-22.48</v>
      </c>
      <c r="I198" s="199"/>
      <c r="L198" s="195"/>
      <c r="M198" s="200"/>
      <c r="N198" s="201"/>
      <c r="O198" s="201"/>
      <c r="P198" s="201"/>
      <c r="Q198" s="201"/>
      <c r="R198" s="201"/>
      <c r="S198" s="201"/>
      <c r="T198" s="202"/>
      <c r="AT198" s="196" t="s">
        <v>249</v>
      </c>
      <c r="AU198" s="196" t="s">
        <v>92</v>
      </c>
      <c r="AV198" s="14" t="s">
        <v>92</v>
      </c>
      <c r="AW198" s="14" t="s">
        <v>39</v>
      </c>
      <c r="AX198" s="14" t="s">
        <v>84</v>
      </c>
      <c r="AY198" s="196" t="s">
        <v>165</v>
      </c>
    </row>
    <row r="199" spans="2:51" s="14" customFormat="1" ht="12">
      <c r="B199" s="195"/>
      <c r="D199" s="180" t="s">
        <v>249</v>
      </c>
      <c r="E199" s="196" t="s">
        <v>1</v>
      </c>
      <c r="F199" s="197" t="s">
        <v>317</v>
      </c>
      <c r="H199" s="198">
        <v>-17.984</v>
      </c>
      <c r="I199" s="199"/>
      <c r="L199" s="195"/>
      <c r="M199" s="200"/>
      <c r="N199" s="201"/>
      <c r="O199" s="201"/>
      <c r="P199" s="201"/>
      <c r="Q199" s="201"/>
      <c r="R199" s="201"/>
      <c r="S199" s="201"/>
      <c r="T199" s="202"/>
      <c r="AT199" s="196" t="s">
        <v>249</v>
      </c>
      <c r="AU199" s="196" t="s">
        <v>92</v>
      </c>
      <c r="AV199" s="14" t="s">
        <v>92</v>
      </c>
      <c r="AW199" s="14" t="s">
        <v>39</v>
      </c>
      <c r="AX199" s="14" t="s">
        <v>84</v>
      </c>
      <c r="AY199" s="196" t="s">
        <v>165</v>
      </c>
    </row>
    <row r="200" spans="2:51" s="13" customFormat="1" ht="12">
      <c r="B200" s="188"/>
      <c r="D200" s="180" t="s">
        <v>249</v>
      </c>
      <c r="E200" s="189" t="s">
        <v>1</v>
      </c>
      <c r="F200" s="190" t="s">
        <v>318</v>
      </c>
      <c r="H200" s="189" t="s">
        <v>1</v>
      </c>
      <c r="I200" s="191"/>
      <c r="L200" s="188"/>
      <c r="M200" s="192"/>
      <c r="N200" s="193"/>
      <c r="O200" s="193"/>
      <c r="P200" s="193"/>
      <c r="Q200" s="193"/>
      <c r="R200" s="193"/>
      <c r="S200" s="193"/>
      <c r="T200" s="194"/>
      <c r="AT200" s="189" t="s">
        <v>249</v>
      </c>
      <c r="AU200" s="189" t="s">
        <v>92</v>
      </c>
      <c r="AV200" s="13" t="s">
        <v>21</v>
      </c>
      <c r="AW200" s="13" t="s">
        <v>39</v>
      </c>
      <c r="AX200" s="13" t="s">
        <v>84</v>
      </c>
      <c r="AY200" s="189" t="s">
        <v>165</v>
      </c>
    </row>
    <row r="201" spans="2:51" s="14" customFormat="1" ht="12">
      <c r="B201" s="195"/>
      <c r="D201" s="180" t="s">
        <v>249</v>
      </c>
      <c r="E201" s="196" t="s">
        <v>1</v>
      </c>
      <c r="F201" s="197" t="s">
        <v>319</v>
      </c>
      <c r="H201" s="198">
        <v>52.5</v>
      </c>
      <c r="I201" s="199"/>
      <c r="L201" s="195"/>
      <c r="M201" s="200"/>
      <c r="N201" s="201"/>
      <c r="O201" s="201"/>
      <c r="P201" s="201"/>
      <c r="Q201" s="201"/>
      <c r="R201" s="201"/>
      <c r="S201" s="201"/>
      <c r="T201" s="202"/>
      <c r="AT201" s="196" t="s">
        <v>249</v>
      </c>
      <c r="AU201" s="196" t="s">
        <v>92</v>
      </c>
      <c r="AV201" s="14" t="s">
        <v>92</v>
      </c>
      <c r="AW201" s="14" t="s">
        <v>39</v>
      </c>
      <c r="AX201" s="14" t="s">
        <v>84</v>
      </c>
      <c r="AY201" s="196" t="s">
        <v>165</v>
      </c>
    </row>
    <row r="202" spans="2:51" s="15" customFormat="1" ht="12">
      <c r="B202" s="203"/>
      <c r="D202" s="180" t="s">
        <v>249</v>
      </c>
      <c r="E202" s="204" t="s">
        <v>1</v>
      </c>
      <c r="F202" s="205" t="s">
        <v>252</v>
      </c>
      <c r="H202" s="206">
        <v>106.452</v>
      </c>
      <c r="I202" s="207"/>
      <c r="L202" s="203"/>
      <c r="M202" s="208"/>
      <c r="N202" s="209"/>
      <c r="O202" s="209"/>
      <c r="P202" s="209"/>
      <c r="Q202" s="209"/>
      <c r="R202" s="209"/>
      <c r="S202" s="209"/>
      <c r="T202" s="210"/>
      <c r="AT202" s="204" t="s">
        <v>249</v>
      </c>
      <c r="AU202" s="204" t="s">
        <v>92</v>
      </c>
      <c r="AV202" s="15" t="s">
        <v>164</v>
      </c>
      <c r="AW202" s="15" t="s">
        <v>39</v>
      </c>
      <c r="AX202" s="15" t="s">
        <v>21</v>
      </c>
      <c r="AY202" s="204" t="s">
        <v>165</v>
      </c>
    </row>
    <row r="203" spans="1:65" s="2" customFormat="1" ht="16.5" customHeight="1">
      <c r="A203" s="33"/>
      <c r="B203" s="166"/>
      <c r="C203" s="167" t="s">
        <v>320</v>
      </c>
      <c r="D203" s="167" t="s">
        <v>168</v>
      </c>
      <c r="E203" s="168" t="s">
        <v>321</v>
      </c>
      <c r="F203" s="169" t="s">
        <v>322</v>
      </c>
      <c r="G203" s="170" t="s">
        <v>246</v>
      </c>
      <c r="H203" s="171">
        <v>374.46</v>
      </c>
      <c r="I203" s="172"/>
      <c r="J203" s="173">
        <f>ROUND(I203*H203,2)</f>
        <v>0</v>
      </c>
      <c r="K203" s="169" t="s">
        <v>247</v>
      </c>
      <c r="L203" s="34"/>
      <c r="M203" s="174" t="s">
        <v>1</v>
      </c>
      <c r="N203" s="175" t="s">
        <v>49</v>
      </c>
      <c r="O203" s="59"/>
      <c r="P203" s="176">
        <f>O203*H203</f>
        <v>0</v>
      </c>
      <c r="Q203" s="176">
        <v>0</v>
      </c>
      <c r="R203" s="176">
        <f>Q203*H203</f>
        <v>0</v>
      </c>
      <c r="S203" s="176">
        <v>0</v>
      </c>
      <c r="T203" s="177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8" t="s">
        <v>164</v>
      </c>
      <c r="AT203" s="178" t="s">
        <v>168</v>
      </c>
      <c r="AU203" s="178" t="s">
        <v>92</v>
      </c>
      <c r="AY203" s="18" t="s">
        <v>165</v>
      </c>
      <c r="BE203" s="179">
        <f>IF(N203="základní",J203,0)</f>
        <v>0</v>
      </c>
      <c r="BF203" s="179">
        <f>IF(N203="snížená",J203,0)</f>
        <v>0</v>
      </c>
      <c r="BG203" s="179">
        <f>IF(N203="zákl. přenesená",J203,0)</f>
        <v>0</v>
      </c>
      <c r="BH203" s="179">
        <f>IF(N203="sníž. přenesená",J203,0)</f>
        <v>0</v>
      </c>
      <c r="BI203" s="179">
        <f>IF(N203="nulová",J203,0)</f>
        <v>0</v>
      </c>
      <c r="BJ203" s="18" t="s">
        <v>21</v>
      </c>
      <c r="BK203" s="179">
        <f>ROUND(I203*H203,2)</f>
        <v>0</v>
      </c>
      <c r="BL203" s="18" t="s">
        <v>164</v>
      </c>
      <c r="BM203" s="178" t="s">
        <v>323</v>
      </c>
    </row>
    <row r="204" spans="1:47" s="2" customFormat="1" ht="19.5">
      <c r="A204" s="33"/>
      <c r="B204" s="34"/>
      <c r="C204" s="33"/>
      <c r="D204" s="180" t="s">
        <v>173</v>
      </c>
      <c r="E204" s="33"/>
      <c r="F204" s="181" t="s">
        <v>324</v>
      </c>
      <c r="G204" s="33"/>
      <c r="H204" s="33"/>
      <c r="I204" s="102"/>
      <c r="J204" s="33"/>
      <c r="K204" s="33"/>
      <c r="L204" s="34"/>
      <c r="M204" s="182"/>
      <c r="N204" s="183"/>
      <c r="O204" s="59"/>
      <c r="P204" s="59"/>
      <c r="Q204" s="59"/>
      <c r="R204" s="59"/>
      <c r="S204" s="59"/>
      <c r="T204" s="60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173</v>
      </c>
      <c r="AU204" s="18" t="s">
        <v>92</v>
      </c>
    </row>
    <row r="205" spans="2:51" s="14" customFormat="1" ht="12">
      <c r="B205" s="195"/>
      <c r="D205" s="180" t="s">
        <v>249</v>
      </c>
      <c r="E205" s="196" t="s">
        <v>1</v>
      </c>
      <c r="F205" s="197" t="s">
        <v>325</v>
      </c>
      <c r="H205" s="198">
        <v>374.46</v>
      </c>
      <c r="I205" s="199"/>
      <c r="L205" s="195"/>
      <c r="M205" s="200"/>
      <c r="N205" s="201"/>
      <c r="O205" s="201"/>
      <c r="P205" s="201"/>
      <c r="Q205" s="201"/>
      <c r="R205" s="201"/>
      <c r="S205" s="201"/>
      <c r="T205" s="202"/>
      <c r="AT205" s="196" t="s">
        <v>249</v>
      </c>
      <c r="AU205" s="196" t="s">
        <v>92</v>
      </c>
      <c r="AV205" s="14" t="s">
        <v>92</v>
      </c>
      <c r="AW205" s="14" t="s">
        <v>39</v>
      </c>
      <c r="AX205" s="14" t="s">
        <v>84</v>
      </c>
      <c r="AY205" s="196" t="s">
        <v>165</v>
      </c>
    </row>
    <row r="206" spans="2:51" s="15" customFormat="1" ht="12">
      <c r="B206" s="203"/>
      <c r="D206" s="180" t="s">
        <v>249</v>
      </c>
      <c r="E206" s="204" t="s">
        <v>1</v>
      </c>
      <c r="F206" s="205" t="s">
        <v>252</v>
      </c>
      <c r="H206" s="206">
        <v>374.46</v>
      </c>
      <c r="I206" s="207"/>
      <c r="L206" s="203"/>
      <c r="M206" s="208"/>
      <c r="N206" s="209"/>
      <c r="O206" s="209"/>
      <c r="P206" s="209"/>
      <c r="Q206" s="209"/>
      <c r="R206" s="209"/>
      <c r="S206" s="209"/>
      <c r="T206" s="210"/>
      <c r="AT206" s="204" t="s">
        <v>249</v>
      </c>
      <c r="AU206" s="204" t="s">
        <v>92</v>
      </c>
      <c r="AV206" s="15" t="s">
        <v>164</v>
      </c>
      <c r="AW206" s="15" t="s">
        <v>39</v>
      </c>
      <c r="AX206" s="15" t="s">
        <v>21</v>
      </c>
      <c r="AY206" s="204" t="s">
        <v>165</v>
      </c>
    </row>
    <row r="207" spans="1:65" s="2" customFormat="1" ht="16.5" customHeight="1">
      <c r="A207" s="33"/>
      <c r="B207" s="166"/>
      <c r="C207" s="167" t="s">
        <v>8</v>
      </c>
      <c r="D207" s="167" t="s">
        <v>168</v>
      </c>
      <c r="E207" s="168" t="s">
        <v>326</v>
      </c>
      <c r="F207" s="169" t="s">
        <v>327</v>
      </c>
      <c r="G207" s="170" t="s">
        <v>328</v>
      </c>
      <c r="H207" s="171">
        <v>2</v>
      </c>
      <c r="I207" s="172"/>
      <c r="J207" s="173">
        <f>ROUND(I207*H207,2)</f>
        <v>0</v>
      </c>
      <c r="K207" s="169" t="s">
        <v>1</v>
      </c>
      <c r="L207" s="34"/>
      <c r="M207" s="174" t="s">
        <v>1</v>
      </c>
      <c r="N207" s="175" t="s">
        <v>49</v>
      </c>
      <c r="O207" s="59"/>
      <c r="P207" s="176">
        <f>O207*H207</f>
        <v>0</v>
      </c>
      <c r="Q207" s="176">
        <v>0</v>
      </c>
      <c r="R207" s="176">
        <f>Q207*H207</f>
        <v>0</v>
      </c>
      <c r="S207" s="176">
        <v>0</v>
      </c>
      <c r="T207" s="17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8" t="s">
        <v>164</v>
      </c>
      <c r="AT207" s="178" t="s">
        <v>168</v>
      </c>
      <c r="AU207" s="178" t="s">
        <v>92</v>
      </c>
      <c r="AY207" s="18" t="s">
        <v>165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18" t="s">
        <v>21</v>
      </c>
      <c r="BK207" s="179">
        <f>ROUND(I207*H207,2)</f>
        <v>0</v>
      </c>
      <c r="BL207" s="18" t="s">
        <v>164</v>
      </c>
      <c r="BM207" s="178" t="s">
        <v>329</v>
      </c>
    </row>
    <row r="208" spans="1:47" s="2" customFormat="1" ht="12">
      <c r="A208" s="33"/>
      <c r="B208" s="34"/>
      <c r="C208" s="33"/>
      <c r="D208" s="180" t="s">
        <v>173</v>
      </c>
      <c r="E208" s="33"/>
      <c r="F208" s="181" t="s">
        <v>327</v>
      </c>
      <c r="G208" s="33"/>
      <c r="H208" s="33"/>
      <c r="I208" s="102"/>
      <c r="J208" s="33"/>
      <c r="K208" s="33"/>
      <c r="L208" s="34"/>
      <c r="M208" s="182"/>
      <c r="N208" s="183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173</v>
      </c>
      <c r="AU208" s="18" t="s">
        <v>92</v>
      </c>
    </row>
    <row r="209" spans="2:63" s="12" customFormat="1" ht="22.9" customHeight="1">
      <c r="B209" s="153"/>
      <c r="D209" s="154" t="s">
        <v>83</v>
      </c>
      <c r="E209" s="164" t="s">
        <v>92</v>
      </c>
      <c r="F209" s="164" t="s">
        <v>330</v>
      </c>
      <c r="I209" s="156"/>
      <c r="J209" s="165">
        <f>BK209</f>
        <v>0</v>
      </c>
      <c r="L209" s="153"/>
      <c r="M209" s="158"/>
      <c r="N209" s="159"/>
      <c r="O209" s="159"/>
      <c r="P209" s="160">
        <f>SUM(P210:P331)</f>
        <v>0</v>
      </c>
      <c r="Q209" s="159"/>
      <c r="R209" s="160">
        <f>SUM(R210:R331)</f>
        <v>629.02817791</v>
      </c>
      <c r="S209" s="159"/>
      <c r="T209" s="161">
        <f>SUM(T210:T331)</f>
        <v>0</v>
      </c>
      <c r="AR209" s="154" t="s">
        <v>21</v>
      </c>
      <c r="AT209" s="162" t="s">
        <v>83</v>
      </c>
      <c r="AU209" s="162" t="s">
        <v>21</v>
      </c>
      <c r="AY209" s="154" t="s">
        <v>165</v>
      </c>
      <c r="BK209" s="163">
        <f>SUM(BK210:BK331)</f>
        <v>0</v>
      </c>
    </row>
    <row r="210" spans="1:65" s="2" customFormat="1" ht="24" customHeight="1">
      <c r="A210" s="33"/>
      <c r="B210" s="166"/>
      <c r="C210" s="167" t="s">
        <v>331</v>
      </c>
      <c r="D210" s="167" t="s">
        <v>168</v>
      </c>
      <c r="E210" s="168" t="s">
        <v>332</v>
      </c>
      <c r="F210" s="169" t="s">
        <v>333</v>
      </c>
      <c r="G210" s="170" t="s">
        <v>334</v>
      </c>
      <c r="H210" s="171">
        <v>9</v>
      </c>
      <c r="I210" s="172"/>
      <c r="J210" s="173">
        <f>ROUND(I210*H210,2)</f>
        <v>0</v>
      </c>
      <c r="K210" s="169" t="s">
        <v>247</v>
      </c>
      <c r="L210" s="34"/>
      <c r="M210" s="174" t="s">
        <v>1</v>
      </c>
      <c r="N210" s="175" t="s">
        <v>49</v>
      </c>
      <c r="O210" s="59"/>
      <c r="P210" s="176">
        <f>O210*H210</f>
        <v>0</v>
      </c>
      <c r="Q210" s="176">
        <v>3E-05</v>
      </c>
      <c r="R210" s="176">
        <f>Q210*H210</f>
        <v>0.00027</v>
      </c>
      <c r="S210" s="176">
        <v>0</v>
      </c>
      <c r="T210" s="177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8" t="s">
        <v>164</v>
      </c>
      <c r="AT210" s="178" t="s">
        <v>168</v>
      </c>
      <c r="AU210" s="178" t="s">
        <v>92</v>
      </c>
      <c r="AY210" s="18" t="s">
        <v>165</v>
      </c>
      <c r="BE210" s="179">
        <f>IF(N210="základní",J210,0)</f>
        <v>0</v>
      </c>
      <c r="BF210" s="179">
        <f>IF(N210="snížená",J210,0)</f>
        <v>0</v>
      </c>
      <c r="BG210" s="179">
        <f>IF(N210="zákl. přenesená",J210,0)</f>
        <v>0</v>
      </c>
      <c r="BH210" s="179">
        <f>IF(N210="sníž. přenesená",J210,0)</f>
        <v>0</v>
      </c>
      <c r="BI210" s="179">
        <f>IF(N210="nulová",J210,0)</f>
        <v>0</v>
      </c>
      <c r="BJ210" s="18" t="s">
        <v>21</v>
      </c>
      <c r="BK210" s="179">
        <f>ROUND(I210*H210,2)</f>
        <v>0</v>
      </c>
      <c r="BL210" s="18" t="s">
        <v>164</v>
      </c>
      <c r="BM210" s="178" t="s">
        <v>335</v>
      </c>
    </row>
    <row r="211" spans="1:47" s="2" customFormat="1" ht="19.5">
      <c r="A211" s="33"/>
      <c r="B211" s="34"/>
      <c r="C211" s="33"/>
      <c r="D211" s="180" t="s">
        <v>173</v>
      </c>
      <c r="E211" s="33"/>
      <c r="F211" s="181" t="s">
        <v>336</v>
      </c>
      <c r="G211" s="33"/>
      <c r="H211" s="33"/>
      <c r="I211" s="102"/>
      <c r="J211" s="33"/>
      <c r="K211" s="33"/>
      <c r="L211" s="34"/>
      <c r="M211" s="182"/>
      <c r="N211" s="183"/>
      <c r="O211" s="59"/>
      <c r="P211" s="59"/>
      <c r="Q211" s="59"/>
      <c r="R211" s="59"/>
      <c r="S211" s="59"/>
      <c r="T211" s="60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173</v>
      </c>
      <c r="AU211" s="18" t="s">
        <v>92</v>
      </c>
    </row>
    <row r="212" spans="2:51" s="14" customFormat="1" ht="12">
      <c r="B212" s="195"/>
      <c r="D212" s="180" t="s">
        <v>249</v>
      </c>
      <c r="E212" s="196" t="s">
        <v>1</v>
      </c>
      <c r="F212" s="197" t="s">
        <v>337</v>
      </c>
      <c r="H212" s="198">
        <v>9</v>
      </c>
      <c r="I212" s="199"/>
      <c r="L212" s="195"/>
      <c r="M212" s="200"/>
      <c r="N212" s="201"/>
      <c r="O212" s="201"/>
      <c r="P212" s="201"/>
      <c r="Q212" s="201"/>
      <c r="R212" s="201"/>
      <c r="S212" s="201"/>
      <c r="T212" s="202"/>
      <c r="AT212" s="196" t="s">
        <v>249</v>
      </c>
      <c r="AU212" s="196" t="s">
        <v>92</v>
      </c>
      <c r="AV212" s="14" t="s">
        <v>92</v>
      </c>
      <c r="AW212" s="14" t="s">
        <v>39</v>
      </c>
      <c r="AX212" s="14" t="s">
        <v>84</v>
      </c>
      <c r="AY212" s="196" t="s">
        <v>165</v>
      </c>
    </row>
    <row r="213" spans="2:51" s="15" customFormat="1" ht="12">
      <c r="B213" s="203"/>
      <c r="D213" s="180" t="s">
        <v>249</v>
      </c>
      <c r="E213" s="204" t="s">
        <v>1</v>
      </c>
      <c r="F213" s="205" t="s">
        <v>252</v>
      </c>
      <c r="H213" s="206">
        <v>9</v>
      </c>
      <c r="I213" s="207"/>
      <c r="L213" s="203"/>
      <c r="M213" s="208"/>
      <c r="N213" s="209"/>
      <c r="O213" s="209"/>
      <c r="P213" s="209"/>
      <c r="Q213" s="209"/>
      <c r="R213" s="209"/>
      <c r="S213" s="209"/>
      <c r="T213" s="210"/>
      <c r="AT213" s="204" t="s">
        <v>249</v>
      </c>
      <c r="AU213" s="204" t="s">
        <v>92</v>
      </c>
      <c r="AV213" s="15" t="s">
        <v>164</v>
      </c>
      <c r="AW213" s="15" t="s">
        <v>39</v>
      </c>
      <c r="AX213" s="15" t="s">
        <v>21</v>
      </c>
      <c r="AY213" s="204" t="s">
        <v>165</v>
      </c>
    </row>
    <row r="214" spans="1:65" s="2" customFormat="1" ht="24" customHeight="1">
      <c r="A214" s="33"/>
      <c r="B214" s="166"/>
      <c r="C214" s="167" t="s">
        <v>338</v>
      </c>
      <c r="D214" s="167" t="s">
        <v>168</v>
      </c>
      <c r="E214" s="168" t="s">
        <v>339</v>
      </c>
      <c r="F214" s="169" t="s">
        <v>340</v>
      </c>
      <c r="G214" s="170" t="s">
        <v>334</v>
      </c>
      <c r="H214" s="171">
        <v>12</v>
      </c>
      <c r="I214" s="172"/>
      <c r="J214" s="173">
        <f>ROUND(I214*H214,2)</f>
        <v>0</v>
      </c>
      <c r="K214" s="169" t="s">
        <v>247</v>
      </c>
      <c r="L214" s="34"/>
      <c r="M214" s="174" t="s">
        <v>1</v>
      </c>
      <c r="N214" s="175" t="s">
        <v>49</v>
      </c>
      <c r="O214" s="59"/>
      <c r="P214" s="176">
        <f>O214*H214</f>
        <v>0</v>
      </c>
      <c r="Q214" s="176">
        <v>3E-05</v>
      </c>
      <c r="R214" s="176">
        <f>Q214*H214</f>
        <v>0.00036</v>
      </c>
      <c r="S214" s="176">
        <v>0</v>
      </c>
      <c r="T214" s="177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8" t="s">
        <v>164</v>
      </c>
      <c r="AT214" s="178" t="s">
        <v>168</v>
      </c>
      <c r="AU214" s="178" t="s">
        <v>92</v>
      </c>
      <c r="AY214" s="18" t="s">
        <v>165</v>
      </c>
      <c r="BE214" s="179">
        <f>IF(N214="základní",J214,0)</f>
        <v>0</v>
      </c>
      <c r="BF214" s="179">
        <f>IF(N214="snížená",J214,0)</f>
        <v>0</v>
      </c>
      <c r="BG214" s="179">
        <f>IF(N214="zákl. přenesená",J214,0)</f>
        <v>0</v>
      </c>
      <c r="BH214" s="179">
        <f>IF(N214="sníž. přenesená",J214,0)</f>
        <v>0</v>
      </c>
      <c r="BI214" s="179">
        <f>IF(N214="nulová",J214,0)</f>
        <v>0</v>
      </c>
      <c r="BJ214" s="18" t="s">
        <v>21</v>
      </c>
      <c r="BK214" s="179">
        <f>ROUND(I214*H214,2)</f>
        <v>0</v>
      </c>
      <c r="BL214" s="18" t="s">
        <v>164</v>
      </c>
      <c r="BM214" s="178" t="s">
        <v>341</v>
      </c>
    </row>
    <row r="215" spans="1:47" s="2" customFormat="1" ht="19.5">
      <c r="A215" s="33"/>
      <c r="B215" s="34"/>
      <c r="C215" s="33"/>
      <c r="D215" s="180" t="s">
        <v>173</v>
      </c>
      <c r="E215" s="33"/>
      <c r="F215" s="181" t="s">
        <v>342</v>
      </c>
      <c r="G215" s="33"/>
      <c r="H215" s="33"/>
      <c r="I215" s="102"/>
      <c r="J215" s="33"/>
      <c r="K215" s="33"/>
      <c r="L215" s="34"/>
      <c r="M215" s="182"/>
      <c r="N215" s="183"/>
      <c r="O215" s="59"/>
      <c r="P215" s="59"/>
      <c r="Q215" s="59"/>
      <c r="R215" s="59"/>
      <c r="S215" s="59"/>
      <c r="T215" s="60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173</v>
      </c>
      <c r="AU215" s="18" t="s">
        <v>92</v>
      </c>
    </row>
    <row r="216" spans="2:51" s="14" customFormat="1" ht="12">
      <c r="B216" s="195"/>
      <c r="D216" s="180" t="s">
        <v>249</v>
      </c>
      <c r="E216" s="196" t="s">
        <v>1</v>
      </c>
      <c r="F216" s="197" t="s">
        <v>343</v>
      </c>
      <c r="H216" s="198">
        <v>12</v>
      </c>
      <c r="I216" s="199"/>
      <c r="L216" s="195"/>
      <c r="M216" s="200"/>
      <c r="N216" s="201"/>
      <c r="O216" s="201"/>
      <c r="P216" s="201"/>
      <c r="Q216" s="201"/>
      <c r="R216" s="201"/>
      <c r="S216" s="201"/>
      <c r="T216" s="202"/>
      <c r="AT216" s="196" t="s">
        <v>249</v>
      </c>
      <c r="AU216" s="196" t="s">
        <v>92</v>
      </c>
      <c r="AV216" s="14" t="s">
        <v>92</v>
      </c>
      <c r="AW216" s="14" t="s">
        <v>39</v>
      </c>
      <c r="AX216" s="14" t="s">
        <v>84</v>
      </c>
      <c r="AY216" s="196" t="s">
        <v>165</v>
      </c>
    </row>
    <row r="217" spans="2:51" s="15" customFormat="1" ht="12">
      <c r="B217" s="203"/>
      <c r="D217" s="180" t="s">
        <v>249</v>
      </c>
      <c r="E217" s="204" t="s">
        <v>1</v>
      </c>
      <c r="F217" s="205" t="s">
        <v>252</v>
      </c>
      <c r="H217" s="206">
        <v>12</v>
      </c>
      <c r="I217" s="207"/>
      <c r="L217" s="203"/>
      <c r="M217" s="208"/>
      <c r="N217" s="209"/>
      <c r="O217" s="209"/>
      <c r="P217" s="209"/>
      <c r="Q217" s="209"/>
      <c r="R217" s="209"/>
      <c r="S217" s="209"/>
      <c r="T217" s="210"/>
      <c r="AT217" s="204" t="s">
        <v>249</v>
      </c>
      <c r="AU217" s="204" t="s">
        <v>92</v>
      </c>
      <c r="AV217" s="15" t="s">
        <v>164</v>
      </c>
      <c r="AW217" s="15" t="s">
        <v>39</v>
      </c>
      <c r="AX217" s="15" t="s">
        <v>21</v>
      </c>
      <c r="AY217" s="204" t="s">
        <v>165</v>
      </c>
    </row>
    <row r="218" spans="1:65" s="2" customFormat="1" ht="24" customHeight="1">
      <c r="A218" s="33"/>
      <c r="B218" s="166"/>
      <c r="C218" s="167" t="s">
        <v>344</v>
      </c>
      <c r="D218" s="167" t="s">
        <v>168</v>
      </c>
      <c r="E218" s="168" t="s">
        <v>345</v>
      </c>
      <c r="F218" s="169" t="s">
        <v>346</v>
      </c>
      <c r="G218" s="170" t="s">
        <v>334</v>
      </c>
      <c r="H218" s="171">
        <v>6</v>
      </c>
      <c r="I218" s="172"/>
      <c r="J218" s="173">
        <f>ROUND(I218*H218,2)</f>
        <v>0</v>
      </c>
      <c r="K218" s="169" t="s">
        <v>247</v>
      </c>
      <c r="L218" s="34"/>
      <c r="M218" s="174" t="s">
        <v>1</v>
      </c>
      <c r="N218" s="175" t="s">
        <v>49</v>
      </c>
      <c r="O218" s="59"/>
      <c r="P218" s="176">
        <f>O218*H218</f>
        <v>0</v>
      </c>
      <c r="Q218" s="176">
        <v>4E-05</v>
      </c>
      <c r="R218" s="176">
        <f>Q218*H218</f>
        <v>0.00024000000000000003</v>
      </c>
      <c r="S218" s="176">
        <v>0</v>
      </c>
      <c r="T218" s="177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8" t="s">
        <v>164</v>
      </c>
      <c r="AT218" s="178" t="s">
        <v>168</v>
      </c>
      <c r="AU218" s="178" t="s">
        <v>92</v>
      </c>
      <c r="AY218" s="18" t="s">
        <v>165</v>
      </c>
      <c r="BE218" s="179">
        <f>IF(N218="základní",J218,0)</f>
        <v>0</v>
      </c>
      <c r="BF218" s="179">
        <f>IF(N218="snížená",J218,0)</f>
        <v>0</v>
      </c>
      <c r="BG218" s="179">
        <f>IF(N218="zákl. přenesená",J218,0)</f>
        <v>0</v>
      </c>
      <c r="BH218" s="179">
        <f>IF(N218="sníž. přenesená",J218,0)</f>
        <v>0</v>
      </c>
      <c r="BI218" s="179">
        <f>IF(N218="nulová",J218,0)</f>
        <v>0</v>
      </c>
      <c r="BJ218" s="18" t="s">
        <v>21</v>
      </c>
      <c r="BK218" s="179">
        <f>ROUND(I218*H218,2)</f>
        <v>0</v>
      </c>
      <c r="BL218" s="18" t="s">
        <v>164</v>
      </c>
      <c r="BM218" s="178" t="s">
        <v>347</v>
      </c>
    </row>
    <row r="219" spans="1:47" s="2" customFormat="1" ht="19.5">
      <c r="A219" s="33"/>
      <c r="B219" s="34"/>
      <c r="C219" s="33"/>
      <c r="D219" s="180" t="s">
        <v>173</v>
      </c>
      <c r="E219" s="33"/>
      <c r="F219" s="181" t="s">
        <v>348</v>
      </c>
      <c r="G219" s="33"/>
      <c r="H219" s="33"/>
      <c r="I219" s="102"/>
      <c r="J219" s="33"/>
      <c r="K219" s="33"/>
      <c r="L219" s="34"/>
      <c r="M219" s="182"/>
      <c r="N219" s="183"/>
      <c r="O219" s="59"/>
      <c r="P219" s="59"/>
      <c r="Q219" s="59"/>
      <c r="R219" s="59"/>
      <c r="S219" s="59"/>
      <c r="T219" s="60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173</v>
      </c>
      <c r="AU219" s="18" t="s">
        <v>92</v>
      </c>
    </row>
    <row r="220" spans="2:51" s="14" customFormat="1" ht="12">
      <c r="B220" s="195"/>
      <c r="D220" s="180" t="s">
        <v>249</v>
      </c>
      <c r="E220" s="196" t="s">
        <v>1</v>
      </c>
      <c r="F220" s="197" t="s">
        <v>349</v>
      </c>
      <c r="H220" s="198">
        <v>6</v>
      </c>
      <c r="I220" s="199"/>
      <c r="L220" s="195"/>
      <c r="M220" s="200"/>
      <c r="N220" s="201"/>
      <c r="O220" s="201"/>
      <c r="P220" s="201"/>
      <c r="Q220" s="201"/>
      <c r="R220" s="201"/>
      <c r="S220" s="201"/>
      <c r="T220" s="202"/>
      <c r="AT220" s="196" t="s">
        <v>249</v>
      </c>
      <c r="AU220" s="196" t="s">
        <v>92</v>
      </c>
      <c r="AV220" s="14" t="s">
        <v>92</v>
      </c>
      <c r="AW220" s="14" t="s">
        <v>39</v>
      </c>
      <c r="AX220" s="14" t="s">
        <v>84</v>
      </c>
      <c r="AY220" s="196" t="s">
        <v>165</v>
      </c>
    </row>
    <row r="221" spans="2:51" s="15" customFormat="1" ht="12">
      <c r="B221" s="203"/>
      <c r="D221" s="180" t="s">
        <v>249</v>
      </c>
      <c r="E221" s="204" t="s">
        <v>1</v>
      </c>
      <c r="F221" s="205" t="s">
        <v>252</v>
      </c>
      <c r="H221" s="206">
        <v>6</v>
      </c>
      <c r="I221" s="207"/>
      <c r="L221" s="203"/>
      <c r="M221" s="208"/>
      <c r="N221" s="209"/>
      <c r="O221" s="209"/>
      <c r="P221" s="209"/>
      <c r="Q221" s="209"/>
      <c r="R221" s="209"/>
      <c r="S221" s="209"/>
      <c r="T221" s="210"/>
      <c r="AT221" s="204" t="s">
        <v>249</v>
      </c>
      <c r="AU221" s="204" t="s">
        <v>92</v>
      </c>
      <c r="AV221" s="15" t="s">
        <v>164</v>
      </c>
      <c r="AW221" s="15" t="s">
        <v>39</v>
      </c>
      <c r="AX221" s="15" t="s">
        <v>21</v>
      </c>
      <c r="AY221" s="204" t="s">
        <v>165</v>
      </c>
    </row>
    <row r="222" spans="1:65" s="2" customFormat="1" ht="24" customHeight="1">
      <c r="A222" s="33"/>
      <c r="B222" s="166"/>
      <c r="C222" s="167" t="s">
        <v>350</v>
      </c>
      <c r="D222" s="167" t="s">
        <v>168</v>
      </c>
      <c r="E222" s="168" t="s">
        <v>351</v>
      </c>
      <c r="F222" s="169" t="s">
        <v>352</v>
      </c>
      <c r="G222" s="170" t="s">
        <v>334</v>
      </c>
      <c r="H222" s="171">
        <v>3</v>
      </c>
      <c r="I222" s="172"/>
      <c r="J222" s="173">
        <f>ROUND(I222*H222,2)</f>
        <v>0</v>
      </c>
      <c r="K222" s="169" t="s">
        <v>247</v>
      </c>
      <c r="L222" s="34"/>
      <c r="M222" s="174" t="s">
        <v>1</v>
      </c>
      <c r="N222" s="175" t="s">
        <v>49</v>
      </c>
      <c r="O222" s="59"/>
      <c r="P222" s="176">
        <f>O222*H222</f>
        <v>0</v>
      </c>
      <c r="Q222" s="176">
        <v>6E-05</v>
      </c>
      <c r="R222" s="176">
        <f>Q222*H222</f>
        <v>0.00018</v>
      </c>
      <c r="S222" s="176">
        <v>0</v>
      </c>
      <c r="T222" s="177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78" t="s">
        <v>164</v>
      </c>
      <c r="AT222" s="178" t="s">
        <v>168</v>
      </c>
      <c r="AU222" s="178" t="s">
        <v>92</v>
      </c>
      <c r="AY222" s="18" t="s">
        <v>165</v>
      </c>
      <c r="BE222" s="179">
        <f>IF(N222="základní",J222,0)</f>
        <v>0</v>
      </c>
      <c r="BF222" s="179">
        <f>IF(N222="snížená",J222,0)</f>
        <v>0</v>
      </c>
      <c r="BG222" s="179">
        <f>IF(N222="zákl. přenesená",J222,0)</f>
        <v>0</v>
      </c>
      <c r="BH222" s="179">
        <f>IF(N222="sníž. přenesená",J222,0)</f>
        <v>0</v>
      </c>
      <c r="BI222" s="179">
        <f>IF(N222="nulová",J222,0)</f>
        <v>0</v>
      </c>
      <c r="BJ222" s="18" t="s">
        <v>21</v>
      </c>
      <c r="BK222" s="179">
        <f>ROUND(I222*H222,2)</f>
        <v>0</v>
      </c>
      <c r="BL222" s="18" t="s">
        <v>164</v>
      </c>
      <c r="BM222" s="178" t="s">
        <v>353</v>
      </c>
    </row>
    <row r="223" spans="1:47" s="2" customFormat="1" ht="19.5">
      <c r="A223" s="33"/>
      <c r="B223" s="34"/>
      <c r="C223" s="33"/>
      <c r="D223" s="180" t="s">
        <v>173</v>
      </c>
      <c r="E223" s="33"/>
      <c r="F223" s="181" t="s">
        <v>354</v>
      </c>
      <c r="G223" s="33"/>
      <c r="H223" s="33"/>
      <c r="I223" s="102"/>
      <c r="J223" s="33"/>
      <c r="K223" s="33"/>
      <c r="L223" s="34"/>
      <c r="M223" s="182"/>
      <c r="N223" s="183"/>
      <c r="O223" s="59"/>
      <c r="P223" s="59"/>
      <c r="Q223" s="59"/>
      <c r="R223" s="59"/>
      <c r="S223" s="59"/>
      <c r="T223" s="60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8" t="s">
        <v>173</v>
      </c>
      <c r="AU223" s="18" t="s">
        <v>92</v>
      </c>
    </row>
    <row r="224" spans="2:51" s="14" customFormat="1" ht="12">
      <c r="B224" s="195"/>
      <c r="D224" s="180" t="s">
        <v>249</v>
      </c>
      <c r="E224" s="196" t="s">
        <v>1</v>
      </c>
      <c r="F224" s="197" t="s">
        <v>355</v>
      </c>
      <c r="H224" s="198">
        <v>3</v>
      </c>
      <c r="I224" s="199"/>
      <c r="L224" s="195"/>
      <c r="M224" s="200"/>
      <c r="N224" s="201"/>
      <c r="O224" s="201"/>
      <c r="P224" s="201"/>
      <c r="Q224" s="201"/>
      <c r="R224" s="201"/>
      <c r="S224" s="201"/>
      <c r="T224" s="202"/>
      <c r="AT224" s="196" t="s">
        <v>249</v>
      </c>
      <c r="AU224" s="196" t="s">
        <v>92</v>
      </c>
      <c r="AV224" s="14" t="s">
        <v>92</v>
      </c>
      <c r="AW224" s="14" t="s">
        <v>39</v>
      </c>
      <c r="AX224" s="14" t="s">
        <v>84</v>
      </c>
      <c r="AY224" s="196" t="s">
        <v>165</v>
      </c>
    </row>
    <row r="225" spans="2:51" s="15" customFormat="1" ht="12">
      <c r="B225" s="203"/>
      <c r="D225" s="180" t="s">
        <v>249</v>
      </c>
      <c r="E225" s="204" t="s">
        <v>1</v>
      </c>
      <c r="F225" s="205" t="s">
        <v>252</v>
      </c>
      <c r="H225" s="206">
        <v>3</v>
      </c>
      <c r="I225" s="207"/>
      <c r="L225" s="203"/>
      <c r="M225" s="208"/>
      <c r="N225" s="209"/>
      <c r="O225" s="209"/>
      <c r="P225" s="209"/>
      <c r="Q225" s="209"/>
      <c r="R225" s="209"/>
      <c r="S225" s="209"/>
      <c r="T225" s="210"/>
      <c r="AT225" s="204" t="s">
        <v>249</v>
      </c>
      <c r="AU225" s="204" t="s">
        <v>92</v>
      </c>
      <c r="AV225" s="15" t="s">
        <v>164</v>
      </c>
      <c r="AW225" s="15" t="s">
        <v>39</v>
      </c>
      <c r="AX225" s="15" t="s">
        <v>21</v>
      </c>
      <c r="AY225" s="204" t="s">
        <v>165</v>
      </c>
    </row>
    <row r="226" spans="1:65" s="2" customFormat="1" ht="24" customHeight="1">
      <c r="A226" s="33"/>
      <c r="B226" s="166"/>
      <c r="C226" s="167" t="s">
        <v>356</v>
      </c>
      <c r="D226" s="167" t="s">
        <v>168</v>
      </c>
      <c r="E226" s="168" t="s">
        <v>357</v>
      </c>
      <c r="F226" s="169" t="s">
        <v>358</v>
      </c>
      <c r="G226" s="170" t="s">
        <v>334</v>
      </c>
      <c r="H226" s="171">
        <v>22.5</v>
      </c>
      <c r="I226" s="172"/>
      <c r="J226" s="173">
        <f>ROUND(I226*H226,2)</f>
        <v>0</v>
      </c>
      <c r="K226" s="169" t="s">
        <v>247</v>
      </c>
      <c r="L226" s="34"/>
      <c r="M226" s="174" t="s">
        <v>1</v>
      </c>
      <c r="N226" s="175" t="s">
        <v>49</v>
      </c>
      <c r="O226" s="59"/>
      <c r="P226" s="176">
        <f>O226*H226</f>
        <v>0</v>
      </c>
      <c r="Q226" s="176">
        <v>4E-05</v>
      </c>
      <c r="R226" s="176">
        <f>Q226*H226</f>
        <v>0.0009000000000000001</v>
      </c>
      <c r="S226" s="176">
        <v>0</v>
      </c>
      <c r="T226" s="17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8" t="s">
        <v>164</v>
      </c>
      <c r="AT226" s="178" t="s">
        <v>168</v>
      </c>
      <c r="AU226" s="178" t="s">
        <v>92</v>
      </c>
      <c r="AY226" s="18" t="s">
        <v>165</v>
      </c>
      <c r="BE226" s="179">
        <f>IF(N226="základní",J226,0)</f>
        <v>0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18" t="s">
        <v>21</v>
      </c>
      <c r="BK226" s="179">
        <f>ROUND(I226*H226,2)</f>
        <v>0</v>
      </c>
      <c r="BL226" s="18" t="s">
        <v>164</v>
      </c>
      <c r="BM226" s="178" t="s">
        <v>359</v>
      </c>
    </row>
    <row r="227" spans="1:47" s="2" customFormat="1" ht="19.5">
      <c r="A227" s="33"/>
      <c r="B227" s="34"/>
      <c r="C227" s="33"/>
      <c r="D227" s="180" t="s">
        <v>173</v>
      </c>
      <c r="E227" s="33"/>
      <c r="F227" s="181" t="s">
        <v>360</v>
      </c>
      <c r="G227" s="33"/>
      <c r="H227" s="33"/>
      <c r="I227" s="102"/>
      <c r="J227" s="33"/>
      <c r="K227" s="33"/>
      <c r="L227" s="34"/>
      <c r="M227" s="182"/>
      <c r="N227" s="183"/>
      <c r="O227" s="59"/>
      <c r="P227" s="59"/>
      <c r="Q227" s="59"/>
      <c r="R227" s="59"/>
      <c r="S227" s="59"/>
      <c r="T227" s="60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8" t="s">
        <v>173</v>
      </c>
      <c r="AU227" s="18" t="s">
        <v>92</v>
      </c>
    </row>
    <row r="228" spans="2:51" s="14" customFormat="1" ht="12">
      <c r="B228" s="195"/>
      <c r="D228" s="180" t="s">
        <v>249</v>
      </c>
      <c r="E228" s="196" t="s">
        <v>1</v>
      </c>
      <c r="F228" s="197" t="s">
        <v>361</v>
      </c>
      <c r="H228" s="198">
        <v>22.5</v>
      </c>
      <c r="I228" s="199"/>
      <c r="L228" s="195"/>
      <c r="M228" s="200"/>
      <c r="N228" s="201"/>
      <c r="O228" s="201"/>
      <c r="P228" s="201"/>
      <c r="Q228" s="201"/>
      <c r="R228" s="201"/>
      <c r="S228" s="201"/>
      <c r="T228" s="202"/>
      <c r="AT228" s="196" t="s">
        <v>249</v>
      </c>
      <c r="AU228" s="196" t="s">
        <v>92</v>
      </c>
      <c r="AV228" s="14" t="s">
        <v>92</v>
      </c>
      <c r="AW228" s="14" t="s">
        <v>39</v>
      </c>
      <c r="AX228" s="14" t="s">
        <v>84</v>
      </c>
      <c r="AY228" s="196" t="s">
        <v>165</v>
      </c>
    </row>
    <row r="229" spans="2:51" s="15" customFormat="1" ht="12">
      <c r="B229" s="203"/>
      <c r="D229" s="180" t="s">
        <v>249</v>
      </c>
      <c r="E229" s="204" t="s">
        <v>1</v>
      </c>
      <c r="F229" s="205" t="s">
        <v>252</v>
      </c>
      <c r="H229" s="206">
        <v>22.5</v>
      </c>
      <c r="I229" s="207"/>
      <c r="L229" s="203"/>
      <c r="M229" s="208"/>
      <c r="N229" s="209"/>
      <c r="O229" s="209"/>
      <c r="P229" s="209"/>
      <c r="Q229" s="209"/>
      <c r="R229" s="209"/>
      <c r="S229" s="209"/>
      <c r="T229" s="210"/>
      <c r="AT229" s="204" t="s">
        <v>249</v>
      </c>
      <c r="AU229" s="204" t="s">
        <v>92</v>
      </c>
      <c r="AV229" s="15" t="s">
        <v>164</v>
      </c>
      <c r="AW229" s="15" t="s">
        <v>39</v>
      </c>
      <c r="AX229" s="15" t="s">
        <v>21</v>
      </c>
      <c r="AY229" s="204" t="s">
        <v>165</v>
      </c>
    </row>
    <row r="230" spans="1:65" s="2" customFormat="1" ht="24" customHeight="1">
      <c r="A230" s="33"/>
      <c r="B230" s="166"/>
      <c r="C230" s="167" t="s">
        <v>7</v>
      </c>
      <c r="D230" s="167" t="s">
        <v>168</v>
      </c>
      <c r="E230" s="168" t="s">
        <v>362</v>
      </c>
      <c r="F230" s="169" t="s">
        <v>363</v>
      </c>
      <c r="G230" s="170" t="s">
        <v>334</v>
      </c>
      <c r="H230" s="171">
        <v>30</v>
      </c>
      <c r="I230" s="172"/>
      <c r="J230" s="173">
        <f>ROUND(I230*H230,2)</f>
        <v>0</v>
      </c>
      <c r="K230" s="169" t="s">
        <v>247</v>
      </c>
      <c r="L230" s="34"/>
      <c r="M230" s="174" t="s">
        <v>1</v>
      </c>
      <c r="N230" s="175" t="s">
        <v>49</v>
      </c>
      <c r="O230" s="59"/>
      <c r="P230" s="176">
        <f>O230*H230</f>
        <v>0</v>
      </c>
      <c r="Q230" s="176">
        <v>4E-05</v>
      </c>
      <c r="R230" s="176">
        <f>Q230*H230</f>
        <v>0.0012000000000000001</v>
      </c>
      <c r="S230" s="176">
        <v>0</v>
      </c>
      <c r="T230" s="177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78" t="s">
        <v>164</v>
      </c>
      <c r="AT230" s="178" t="s">
        <v>168</v>
      </c>
      <c r="AU230" s="178" t="s">
        <v>92</v>
      </c>
      <c r="AY230" s="18" t="s">
        <v>165</v>
      </c>
      <c r="BE230" s="179">
        <f>IF(N230="základní",J230,0)</f>
        <v>0</v>
      </c>
      <c r="BF230" s="179">
        <f>IF(N230="snížená",J230,0)</f>
        <v>0</v>
      </c>
      <c r="BG230" s="179">
        <f>IF(N230="zákl. přenesená",J230,0)</f>
        <v>0</v>
      </c>
      <c r="BH230" s="179">
        <f>IF(N230="sníž. přenesená",J230,0)</f>
        <v>0</v>
      </c>
      <c r="BI230" s="179">
        <f>IF(N230="nulová",J230,0)</f>
        <v>0</v>
      </c>
      <c r="BJ230" s="18" t="s">
        <v>21</v>
      </c>
      <c r="BK230" s="179">
        <f>ROUND(I230*H230,2)</f>
        <v>0</v>
      </c>
      <c r="BL230" s="18" t="s">
        <v>164</v>
      </c>
      <c r="BM230" s="178" t="s">
        <v>364</v>
      </c>
    </row>
    <row r="231" spans="1:47" s="2" customFormat="1" ht="19.5">
      <c r="A231" s="33"/>
      <c r="B231" s="34"/>
      <c r="C231" s="33"/>
      <c r="D231" s="180" t="s">
        <v>173</v>
      </c>
      <c r="E231" s="33"/>
      <c r="F231" s="181" t="s">
        <v>365</v>
      </c>
      <c r="G231" s="33"/>
      <c r="H231" s="33"/>
      <c r="I231" s="102"/>
      <c r="J231" s="33"/>
      <c r="K231" s="33"/>
      <c r="L231" s="34"/>
      <c r="M231" s="182"/>
      <c r="N231" s="183"/>
      <c r="O231" s="59"/>
      <c r="P231" s="59"/>
      <c r="Q231" s="59"/>
      <c r="R231" s="59"/>
      <c r="S231" s="59"/>
      <c r="T231" s="60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8" t="s">
        <v>173</v>
      </c>
      <c r="AU231" s="18" t="s">
        <v>92</v>
      </c>
    </row>
    <row r="232" spans="2:51" s="14" customFormat="1" ht="12">
      <c r="B232" s="195"/>
      <c r="D232" s="180" t="s">
        <v>249</v>
      </c>
      <c r="E232" s="196" t="s">
        <v>1</v>
      </c>
      <c r="F232" s="197" t="s">
        <v>366</v>
      </c>
      <c r="H232" s="198">
        <v>30</v>
      </c>
      <c r="I232" s="199"/>
      <c r="L232" s="195"/>
      <c r="M232" s="200"/>
      <c r="N232" s="201"/>
      <c r="O232" s="201"/>
      <c r="P232" s="201"/>
      <c r="Q232" s="201"/>
      <c r="R232" s="201"/>
      <c r="S232" s="201"/>
      <c r="T232" s="202"/>
      <c r="AT232" s="196" t="s">
        <v>249</v>
      </c>
      <c r="AU232" s="196" t="s">
        <v>92</v>
      </c>
      <c r="AV232" s="14" t="s">
        <v>92</v>
      </c>
      <c r="AW232" s="14" t="s">
        <v>39</v>
      </c>
      <c r="AX232" s="14" t="s">
        <v>84</v>
      </c>
      <c r="AY232" s="196" t="s">
        <v>165</v>
      </c>
    </row>
    <row r="233" spans="2:51" s="15" customFormat="1" ht="12">
      <c r="B233" s="203"/>
      <c r="D233" s="180" t="s">
        <v>249</v>
      </c>
      <c r="E233" s="204" t="s">
        <v>1</v>
      </c>
      <c r="F233" s="205" t="s">
        <v>252</v>
      </c>
      <c r="H233" s="206">
        <v>30</v>
      </c>
      <c r="I233" s="207"/>
      <c r="L233" s="203"/>
      <c r="M233" s="208"/>
      <c r="N233" s="209"/>
      <c r="O233" s="209"/>
      <c r="P233" s="209"/>
      <c r="Q233" s="209"/>
      <c r="R233" s="209"/>
      <c r="S233" s="209"/>
      <c r="T233" s="210"/>
      <c r="AT233" s="204" t="s">
        <v>249</v>
      </c>
      <c r="AU233" s="204" t="s">
        <v>92</v>
      </c>
      <c r="AV233" s="15" t="s">
        <v>164</v>
      </c>
      <c r="AW233" s="15" t="s">
        <v>39</v>
      </c>
      <c r="AX233" s="15" t="s">
        <v>21</v>
      </c>
      <c r="AY233" s="204" t="s">
        <v>165</v>
      </c>
    </row>
    <row r="234" spans="1:65" s="2" customFormat="1" ht="24" customHeight="1">
      <c r="A234" s="33"/>
      <c r="B234" s="166"/>
      <c r="C234" s="167" t="s">
        <v>367</v>
      </c>
      <c r="D234" s="167" t="s">
        <v>168</v>
      </c>
      <c r="E234" s="168" t="s">
        <v>368</v>
      </c>
      <c r="F234" s="169" t="s">
        <v>369</v>
      </c>
      <c r="G234" s="170" t="s">
        <v>334</v>
      </c>
      <c r="H234" s="171">
        <v>15</v>
      </c>
      <c r="I234" s="172"/>
      <c r="J234" s="173">
        <f>ROUND(I234*H234,2)</f>
        <v>0</v>
      </c>
      <c r="K234" s="169" t="s">
        <v>247</v>
      </c>
      <c r="L234" s="34"/>
      <c r="M234" s="174" t="s">
        <v>1</v>
      </c>
      <c r="N234" s="175" t="s">
        <v>49</v>
      </c>
      <c r="O234" s="59"/>
      <c r="P234" s="176">
        <f>O234*H234</f>
        <v>0</v>
      </c>
      <c r="Q234" s="176">
        <v>5E-05</v>
      </c>
      <c r="R234" s="176">
        <f>Q234*H234</f>
        <v>0.00075</v>
      </c>
      <c r="S234" s="176">
        <v>0</v>
      </c>
      <c r="T234" s="177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8" t="s">
        <v>164</v>
      </c>
      <c r="AT234" s="178" t="s">
        <v>168</v>
      </c>
      <c r="AU234" s="178" t="s">
        <v>92</v>
      </c>
      <c r="AY234" s="18" t="s">
        <v>165</v>
      </c>
      <c r="BE234" s="179">
        <f>IF(N234="základní",J234,0)</f>
        <v>0</v>
      </c>
      <c r="BF234" s="179">
        <f>IF(N234="snížená",J234,0)</f>
        <v>0</v>
      </c>
      <c r="BG234" s="179">
        <f>IF(N234="zákl. přenesená",J234,0)</f>
        <v>0</v>
      </c>
      <c r="BH234" s="179">
        <f>IF(N234="sníž. přenesená",J234,0)</f>
        <v>0</v>
      </c>
      <c r="BI234" s="179">
        <f>IF(N234="nulová",J234,0)</f>
        <v>0</v>
      </c>
      <c r="BJ234" s="18" t="s">
        <v>21</v>
      </c>
      <c r="BK234" s="179">
        <f>ROUND(I234*H234,2)</f>
        <v>0</v>
      </c>
      <c r="BL234" s="18" t="s">
        <v>164</v>
      </c>
      <c r="BM234" s="178" t="s">
        <v>370</v>
      </c>
    </row>
    <row r="235" spans="1:47" s="2" customFormat="1" ht="19.5">
      <c r="A235" s="33"/>
      <c r="B235" s="34"/>
      <c r="C235" s="33"/>
      <c r="D235" s="180" t="s">
        <v>173</v>
      </c>
      <c r="E235" s="33"/>
      <c r="F235" s="181" t="s">
        <v>371</v>
      </c>
      <c r="G235" s="33"/>
      <c r="H235" s="33"/>
      <c r="I235" s="102"/>
      <c r="J235" s="33"/>
      <c r="K235" s="33"/>
      <c r="L235" s="34"/>
      <c r="M235" s="182"/>
      <c r="N235" s="183"/>
      <c r="O235" s="59"/>
      <c r="P235" s="59"/>
      <c r="Q235" s="59"/>
      <c r="R235" s="59"/>
      <c r="S235" s="59"/>
      <c r="T235" s="60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173</v>
      </c>
      <c r="AU235" s="18" t="s">
        <v>92</v>
      </c>
    </row>
    <row r="236" spans="2:51" s="14" customFormat="1" ht="12">
      <c r="B236" s="195"/>
      <c r="D236" s="180" t="s">
        <v>249</v>
      </c>
      <c r="E236" s="196" t="s">
        <v>1</v>
      </c>
      <c r="F236" s="197" t="s">
        <v>372</v>
      </c>
      <c r="H236" s="198">
        <v>15</v>
      </c>
      <c r="I236" s="199"/>
      <c r="L236" s="195"/>
      <c r="M236" s="200"/>
      <c r="N236" s="201"/>
      <c r="O236" s="201"/>
      <c r="P236" s="201"/>
      <c r="Q236" s="201"/>
      <c r="R236" s="201"/>
      <c r="S236" s="201"/>
      <c r="T236" s="202"/>
      <c r="AT236" s="196" t="s">
        <v>249</v>
      </c>
      <c r="AU236" s="196" t="s">
        <v>92</v>
      </c>
      <c r="AV236" s="14" t="s">
        <v>92</v>
      </c>
      <c r="AW236" s="14" t="s">
        <v>39</v>
      </c>
      <c r="AX236" s="14" t="s">
        <v>84</v>
      </c>
      <c r="AY236" s="196" t="s">
        <v>165</v>
      </c>
    </row>
    <row r="237" spans="2:51" s="15" customFormat="1" ht="12">
      <c r="B237" s="203"/>
      <c r="D237" s="180" t="s">
        <v>249</v>
      </c>
      <c r="E237" s="204" t="s">
        <v>1</v>
      </c>
      <c r="F237" s="205" t="s">
        <v>252</v>
      </c>
      <c r="H237" s="206">
        <v>15</v>
      </c>
      <c r="I237" s="207"/>
      <c r="L237" s="203"/>
      <c r="M237" s="208"/>
      <c r="N237" s="209"/>
      <c r="O237" s="209"/>
      <c r="P237" s="209"/>
      <c r="Q237" s="209"/>
      <c r="R237" s="209"/>
      <c r="S237" s="209"/>
      <c r="T237" s="210"/>
      <c r="AT237" s="204" t="s">
        <v>249</v>
      </c>
      <c r="AU237" s="204" t="s">
        <v>92</v>
      </c>
      <c r="AV237" s="15" t="s">
        <v>164</v>
      </c>
      <c r="AW237" s="15" t="s">
        <v>39</v>
      </c>
      <c r="AX237" s="15" t="s">
        <v>21</v>
      </c>
      <c r="AY237" s="204" t="s">
        <v>165</v>
      </c>
    </row>
    <row r="238" spans="1:65" s="2" customFormat="1" ht="24" customHeight="1">
      <c r="A238" s="33"/>
      <c r="B238" s="166"/>
      <c r="C238" s="167" t="s">
        <v>373</v>
      </c>
      <c r="D238" s="167" t="s">
        <v>168</v>
      </c>
      <c r="E238" s="168" t="s">
        <v>374</v>
      </c>
      <c r="F238" s="169" t="s">
        <v>375</v>
      </c>
      <c r="G238" s="170" t="s">
        <v>334</v>
      </c>
      <c r="H238" s="171">
        <v>7.5</v>
      </c>
      <c r="I238" s="172"/>
      <c r="J238" s="173">
        <f>ROUND(I238*H238,2)</f>
        <v>0</v>
      </c>
      <c r="K238" s="169" t="s">
        <v>247</v>
      </c>
      <c r="L238" s="34"/>
      <c r="M238" s="174" t="s">
        <v>1</v>
      </c>
      <c r="N238" s="175" t="s">
        <v>49</v>
      </c>
      <c r="O238" s="59"/>
      <c r="P238" s="176">
        <f>O238*H238</f>
        <v>0</v>
      </c>
      <c r="Q238" s="176">
        <v>7E-05</v>
      </c>
      <c r="R238" s="176">
        <f>Q238*H238</f>
        <v>0.000525</v>
      </c>
      <c r="S238" s="176">
        <v>0</v>
      </c>
      <c r="T238" s="177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8" t="s">
        <v>164</v>
      </c>
      <c r="AT238" s="178" t="s">
        <v>168</v>
      </c>
      <c r="AU238" s="178" t="s">
        <v>92</v>
      </c>
      <c r="AY238" s="18" t="s">
        <v>165</v>
      </c>
      <c r="BE238" s="179">
        <f>IF(N238="základní",J238,0)</f>
        <v>0</v>
      </c>
      <c r="BF238" s="179">
        <f>IF(N238="snížená",J238,0)</f>
        <v>0</v>
      </c>
      <c r="BG238" s="179">
        <f>IF(N238="zákl. přenesená",J238,0)</f>
        <v>0</v>
      </c>
      <c r="BH238" s="179">
        <f>IF(N238="sníž. přenesená",J238,0)</f>
        <v>0</v>
      </c>
      <c r="BI238" s="179">
        <f>IF(N238="nulová",J238,0)</f>
        <v>0</v>
      </c>
      <c r="BJ238" s="18" t="s">
        <v>21</v>
      </c>
      <c r="BK238" s="179">
        <f>ROUND(I238*H238,2)</f>
        <v>0</v>
      </c>
      <c r="BL238" s="18" t="s">
        <v>164</v>
      </c>
      <c r="BM238" s="178" t="s">
        <v>376</v>
      </c>
    </row>
    <row r="239" spans="1:47" s="2" customFormat="1" ht="19.5">
      <c r="A239" s="33"/>
      <c r="B239" s="34"/>
      <c r="C239" s="33"/>
      <c r="D239" s="180" t="s">
        <v>173</v>
      </c>
      <c r="E239" s="33"/>
      <c r="F239" s="181" t="s">
        <v>377</v>
      </c>
      <c r="G239" s="33"/>
      <c r="H239" s="33"/>
      <c r="I239" s="102"/>
      <c r="J239" s="33"/>
      <c r="K239" s="33"/>
      <c r="L239" s="34"/>
      <c r="M239" s="182"/>
      <c r="N239" s="183"/>
      <c r="O239" s="59"/>
      <c r="P239" s="59"/>
      <c r="Q239" s="59"/>
      <c r="R239" s="59"/>
      <c r="S239" s="59"/>
      <c r="T239" s="60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8" t="s">
        <v>173</v>
      </c>
      <c r="AU239" s="18" t="s">
        <v>92</v>
      </c>
    </row>
    <row r="240" spans="2:51" s="14" customFormat="1" ht="12">
      <c r="B240" s="195"/>
      <c r="D240" s="180" t="s">
        <v>249</v>
      </c>
      <c r="E240" s="196" t="s">
        <v>1</v>
      </c>
      <c r="F240" s="197" t="s">
        <v>378</v>
      </c>
      <c r="H240" s="198">
        <v>7.5</v>
      </c>
      <c r="I240" s="199"/>
      <c r="L240" s="195"/>
      <c r="M240" s="200"/>
      <c r="N240" s="201"/>
      <c r="O240" s="201"/>
      <c r="P240" s="201"/>
      <c r="Q240" s="201"/>
      <c r="R240" s="201"/>
      <c r="S240" s="201"/>
      <c r="T240" s="202"/>
      <c r="AT240" s="196" t="s">
        <v>249</v>
      </c>
      <c r="AU240" s="196" t="s">
        <v>92</v>
      </c>
      <c r="AV240" s="14" t="s">
        <v>92</v>
      </c>
      <c r="AW240" s="14" t="s">
        <v>39</v>
      </c>
      <c r="AX240" s="14" t="s">
        <v>84</v>
      </c>
      <c r="AY240" s="196" t="s">
        <v>165</v>
      </c>
    </row>
    <row r="241" spans="2:51" s="15" customFormat="1" ht="12">
      <c r="B241" s="203"/>
      <c r="D241" s="180" t="s">
        <v>249</v>
      </c>
      <c r="E241" s="204" t="s">
        <v>1</v>
      </c>
      <c r="F241" s="205" t="s">
        <v>252</v>
      </c>
      <c r="H241" s="206">
        <v>7.5</v>
      </c>
      <c r="I241" s="207"/>
      <c r="L241" s="203"/>
      <c r="M241" s="208"/>
      <c r="N241" s="209"/>
      <c r="O241" s="209"/>
      <c r="P241" s="209"/>
      <c r="Q241" s="209"/>
      <c r="R241" s="209"/>
      <c r="S241" s="209"/>
      <c r="T241" s="210"/>
      <c r="AT241" s="204" t="s">
        <v>249</v>
      </c>
      <c r="AU241" s="204" t="s">
        <v>92</v>
      </c>
      <c r="AV241" s="15" t="s">
        <v>164</v>
      </c>
      <c r="AW241" s="15" t="s">
        <v>39</v>
      </c>
      <c r="AX241" s="15" t="s">
        <v>21</v>
      </c>
      <c r="AY241" s="204" t="s">
        <v>165</v>
      </c>
    </row>
    <row r="242" spans="1:65" s="2" customFormat="1" ht="36" customHeight="1">
      <c r="A242" s="33"/>
      <c r="B242" s="166"/>
      <c r="C242" s="167" t="s">
        <v>379</v>
      </c>
      <c r="D242" s="211" t="s">
        <v>168</v>
      </c>
      <c r="E242" s="168" t="s">
        <v>380</v>
      </c>
      <c r="F242" s="169" t="s">
        <v>381</v>
      </c>
      <c r="G242" s="170" t="s">
        <v>334</v>
      </c>
      <c r="H242" s="171">
        <v>30</v>
      </c>
      <c r="I242" s="172"/>
      <c r="J242" s="173">
        <f>ROUND(I242*H242,2)</f>
        <v>0</v>
      </c>
      <c r="K242" s="169" t="s">
        <v>247</v>
      </c>
      <c r="L242" s="34"/>
      <c r="M242" s="174" t="s">
        <v>1</v>
      </c>
      <c r="N242" s="175" t="s">
        <v>49</v>
      </c>
      <c r="O242" s="59"/>
      <c r="P242" s="176">
        <f>O242*H242</f>
        <v>0</v>
      </c>
      <c r="Q242" s="176">
        <v>0</v>
      </c>
      <c r="R242" s="176">
        <f>Q242*H242</f>
        <v>0</v>
      </c>
      <c r="S242" s="176">
        <v>0</v>
      </c>
      <c r="T242" s="177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8" t="s">
        <v>164</v>
      </c>
      <c r="AT242" s="178" t="s">
        <v>168</v>
      </c>
      <c r="AU242" s="178" t="s">
        <v>92</v>
      </c>
      <c r="AY242" s="18" t="s">
        <v>165</v>
      </c>
      <c r="BE242" s="179">
        <f>IF(N242="základní",J242,0)</f>
        <v>0</v>
      </c>
      <c r="BF242" s="179">
        <f>IF(N242="snížená",J242,0)</f>
        <v>0</v>
      </c>
      <c r="BG242" s="179">
        <f>IF(N242="zákl. přenesená",J242,0)</f>
        <v>0</v>
      </c>
      <c r="BH242" s="179">
        <f>IF(N242="sníž. přenesená",J242,0)</f>
        <v>0</v>
      </c>
      <c r="BI242" s="179">
        <f>IF(N242="nulová",J242,0)</f>
        <v>0</v>
      </c>
      <c r="BJ242" s="18" t="s">
        <v>21</v>
      </c>
      <c r="BK242" s="179">
        <f>ROUND(I242*H242,2)</f>
        <v>0</v>
      </c>
      <c r="BL242" s="18" t="s">
        <v>164</v>
      </c>
      <c r="BM242" s="178" t="s">
        <v>382</v>
      </c>
    </row>
    <row r="243" spans="1:47" s="2" customFormat="1" ht="39">
      <c r="A243" s="33"/>
      <c r="B243" s="34"/>
      <c r="C243" s="33"/>
      <c r="D243" s="180" t="s">
        <v>173</v>
      </c>
      <c r="E243" s="33"/>
      <c r="F243" s="181" t="s">
        <v>383</v>
      </c>
      <c r="G243" s="33"/>
      <c r="H243" s="33"/>
      <c r="I243" s="102"/>
      <c r="J243" s="33"/>
      <c r="K243" s="33"/>
      <c r="L243" s="34"/>
      <c r="M243" s="182"/>
      <c r="N243" s="183"/>
      <c r="O243" s="59"/>
      <c r="P243" s="59"/>
      <c r="Q243" s="59"/>
      <c r="R243" s="59"/>
      <c r="S243" s="59"/>
      <c r="T243" s="60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T243" s="18" t="s">
        <v>173</v>
      </c>
      <c r="AU243" s="18" t="s">
        <v>92</v>
      </c>
    </row>
    <row r="244" spans="2:51" s="14" customFormat="1" ht="12">
      <c r="B244" s="195"/>
      <c r="D244" s="180" t="s">
        <v>249</v>
      </c>
      <c r="E244" s="196" t="s">
        <v>1</v>
      </c>
      <c r="F244" s="197" t="s">
        <v>384</v>
      </c>
      <c r="H244" s="198">
        <v>30</v>
      </c>
      <c r="I244" s="199"/>
      <c r="L244" s="195"/>
      <c r="M244" s="200"/>
      <c r="N244" s="201"/>
      <c r="O244" s="201"/>
      <c r="P244" s="201"/>
      <c r="Q244" s="201"/>
      <c r="R244" s="201"/>
      <c r="S244" s="201"/>
      <c r="T244" s="202"/>
      <c r="AT244" s="196" t="s">
        <v>249</v>
      </c>
      <c r="AU244" s="196" t="s">
        <v>92</v>
      </c>
      <c r="AV244" s="14" t="s">
        <v>92</v>
      </c>
      <c r="AW244" s="14" t="s">
        <v>39</v>
      </c>
      <c r="AX244" s="14" t="s">
        <v>84</v>
      </c>
      <c r="AY244" s="196" t="s">
        <v>165</v>
      </c>
    </row>
    <row r="245" spans="2:51" s="15" customFormat="1" ht="12">
      <c r="B245" s="203"/>
      <c r="D245" s="180" t="s">
        <v>249</v>
      </c>
      <c r="E245" s="204" t="s">
        <v>1</v>
      </c>
      <c r="F245" s="205" t="s">
        <v>252</v>
      </c>
      <c r="H245" s="206">
        <v>30</v>
      </c>
      <c r="I245" s="207"/>
      <c r="L245" s="203"/>
      <c r="M245" s="208"/>
      <c r="N245" s="209"/>
      <c r="O245" s="209"/>
      <c r="P245" s="209"/>
      <c r="Q245" s="209"/>
      <c r="R245" s="209"/>
      <c r="S245" s="209"/>
      <c r="T245" s="210"/>
      <c r="AT245" s="204" t="s">
        <v>249</v>
      </c>
      <c r="AU245" s="204" t="s">
        <v>92</v>
      </c>
      <c r="AV245" s="15" t="s">
        <v>164</v>
      </c>
      <c r="AW245" s="15" t="s">
        <v>39</v>
      </c>
      <c r="AX245" s="15" t="s">
        <v>21</v>
      </c>
      <c r="AY245" s="204" t="s">
        <v>165</v>
      </c>
    </row>
    <row r="246" spans="1:65" s="2" customFormat="1" ht="24" customHeight="1">
      <c r="A246" s="33"/>
      <c r="B246" s="166"/>
      <c r="C246" s="212" t="s">
        <v>385</v>
      </c>
      <c r="D246" s="212" t="s">
        <v>386</v>
      </c>
      <c r="E246" s="213" t="s">
        <v>387</v>
      </c>
      <c r="F246" s="214" t="s">
        <v>388</v>
      </c>
      <c r="G246" s="215" t="s">
        <v>268</v>
      </c>
      <c r="H246" s="216">
        <v>9.326</v>
      </c>
      <c r="I246" s="217"/>
      <c r="J246" s="218">
        <f>ROUND(I246*H246,2)</f>
        <v>0</v>
      </c>
      <c r="K246" s="214" t="s">
        <v>247</v>
      </c>
      <c r="L246" s="219"/>
      <c r="M246" s="220" t="s">
        <v>1</v>
      </c>
      <c r="N246" s="221" t="s">
        <v>49</v>
      </c>
      <c r="O246" s="59"/>
      <c r="P246" s="176">
        <f>O246*H246</f>
        <v>0</v>
      </c>
      <c r="Q246" s="176">
        <v>2.429</v>
      </c>
      <c r="R246" s="176">
        <f>Q246*H246</f>
        <v>22.652854</v>
      </c>
      <c r="S246" s="176">
        <v>0</v>
      </c>
      <c r="T246" s="177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78" t="s">
        <v>203</v>
      </c>
      <c r="AT246" s="178" t="s">
        <v>386</v>
      </c>
      <c r="AU246" s="178" t="s">
        <v>92</v>
      </c>
      <c r="AY246" s="18" t="s">
        <v>165</v>
      </c>
      <c r="BE246" s="179">
        <f>IF(N246="základní",J246,0)</f>
        <v>0</v>
      </c>
      <c r="BF246" s="179">
        <f>IF(N246="snížená",J246,0)</f>
        <v>0</v>
      </c>
      <c r="BG246" s="179">
        <f>IF(N246="zákl. přenesená",J246,0)</f>
        <v>0</v>
      </c>
      <c r="BH246" s="179">
        <f>IF(N246="sníž. přenesená",J246,0)</f>
        <v>0</v>
      </c>
      <c r="BI246" s="179">
        <f>IF(N246="nulová",J246,0)</f>
        <v>0</v>
      </c>
      <c r="BJ246" s="18" t="s">
        <v>21</v>
      </c>
      <c r="BK246" s="179">
        <f>ROUND(I246*H246,2)</f>
        <v>0</v>
      </c>
      <c r="BL246" s="18" t="s">
        <v>164</v>
      </c>
      <c r="BM246" s="178" t="s">
        <v>389</v>
      </c>
    </row>
    <row r="247" spans="1:47" s="2" customFormat="1" ht="29.25">
      <c r="A247" s="33"/>
      <c r="B247" s="34"/>
      <c r="C247" s="33"/>
      <c r="D247" s="180" t="s">
        <v>173</v>
      </c>
      <c r="E247" s="33"/>
      <c r="F247" s="181" t="s">
        <v>390</v>
      </c>
      <c r="G247" s="33"/>
      <c r="H247" s="33"/>
      <c r="I247" s="102"/>
      <c r="J247" s="33"/>
      <c r="K247" s="33"/>
      <c r="L247" s="34"/>
      <c r="M247" s="182"/>
      <c r="N247" s="183"/>
      <c r="O247" s="59"/>
      <c r="P247" s="59"/>
      <c r="Q247" s="59"/>
      <c r="R247" s="59"/>
      <c r="S247" s="59"/>
      <c r="T247" s="60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8" t="s">
        <v>173</v>
      </c>
      <c r="AU247" s="18" t="s">
        <v>92</v>
      </c>
    </row>
    <row r="248" spans="2:51" s="14" customFormat="1" ht="12">
      <c r="B248" s="195"/>
      <c r="D248" s="180" t="s">
        <v>249</v>
      </c>
      <c r="E248" s="196" t="s">
        <v>1</v>
      </c>
      <c r="F248" s="197" t="s">
        <v>391</v>
      </c>
      <c r="H248" s="198">
        <v>9.326</v>
      </c>
      <c r="I248" s="199"/>
      <c r="L248" s="195"/>
      <c r="M248" s="200"/>
      <c r="N248" s="201"/>
      <c r="O248" s="201"/>
      <c r="P248" s="201"/>
      <c r="Q248" s="201"/>
      <c r="R248" s="201"/>
      <c r="S248" s="201"/>
      <c r="T248" s="202"/>
      <c r="AT248" s="196" t="s">
        <v>249</v>
      </c>
      <c r="AU248" s="196" t="s">
        <v>92</v>
      </c>
      <c r="AV248" s="14" t="s">
        <v>92</v>
      </c>
      <c r="AW248" s="14" t="s">
        <v>39</v>
      </c>
      <c r="AX248" s="14" t="s">
        <v>84</v>
      </c>
      <c r="AY248" s="196" t="s">
        <v>165</v>
      </c>
    </row>
    <row r="249" spans="2:51" s="15" customFormat="1" ht="12">
      <c r="B249" s="203"/>
      <c r="D249" s="180" t="s">
        <v>249</v>
      </c>
      <c r="E249" s="204" t="s">
        <v>1</v>
      </c>
      <c r="F249" s="205" t="s">
        <v>252</v>
      </c>
      <c r="H249" s="206">
        <v>9.326</v>
      </c>
      <c r="I249" s="207"/>
      <c r="L249" s="203"/>
      <c r="M249" s="208"/>
      <c r="N249" s="209"/>
      <c r="O249" s="209"/>
      <c r="P249" s="209"/>
      <c r="Q249" s="209"/>
      <c r="R249" s="209"/>
      <c r="S249" s="209"/>
      <c r="T249" s="210"/>
      <c r="AT249" s="204" t="s">
        <v>249</v>
      </c>
      <c r="AU249" s="204" t="s">
        <v>92</v>
      </c>
      <c r="AV249" s="15" t="s">
        <v>164</v>
      </c>
      <c r="AW249" s="15" t="s">
        <v>39</v>
      </c>
      <c r="AX249" s="15" t="s">
        <v>21</v>
      </c>
      <c r="AY249" s="204" t="s">
        <v>165</v>
      </c>
    </row>
    <row r="250" spans="1:65" s="2" customFormat="1" ht="24" customHeight="1">
      <c r="A250" s="33"/>
      <c r="B250" s="166"/>
      <c r="C250" s="167" t="s">
        <v>392</v>
      </c>
      <c r="D250" s="211" t="s">
        <v>168</v>
      </c>
      <c r="E250" s="168" t="s">
        <v>393</v>
      </c>
      <c r="F250" s="169" t="s">
        <v>394</v>
      </c>
      <c r="G250" s="170" t="s">
        <v>334</v>
      </c>
      <c r="H250" s="171">
        <v>75</v>
      </c>
      <c r="I250" s="172"/>
      <c r="J250" s="173">
        <f>ROUND(I250*H250,2)</f>
        <v>0</v>
      </c>
      <c r="K250" s="169" t="s">
        <v>247</v>
      </c>
      <c r="L250" s="34"/>
      <c r="M250" s="174" t="s">
        <v>1</v>
      </c>
      <c r="N250" s="175" t="s">
        <v>49</v>
      </c>
      <c r="O250" s="59"/>
      <c r="P250" s="176">
        <f>O250*H250</f>
        <v>0</v>
      </c>
      <c r="Q250" s="176">
        <v>0</v>
      </c>
      <c r="R250" s="176">
        <f>Q250*H250</f>
        <v>0</v>
      </c>
      <c r="S250" s="176">
        <v>0</v>
      </c>
      <c r="T250" s="177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78" t="s">
        <v>164</v>
      </c>
      <c r="AT250" s="178" t="s">
        <v>168</v>
      </c>
      <c r="AU250" s="178" t="s">
        <v>92</v>
      </c>
      <c r="AY250" s="18" t="s">
        <v>165</v>
      </c>
      <c r="BE250" s="179">
        <f>IF(N250="základní",J250,0)</f>
        <v>0</v>
      </c>
      <c r="BF250" s="179">
        <f>IF(N250="snížená",J250,0)</f>
        <v>0</v>
      </c>
      <c r="BG250" s="179">
        <f>IF(N250="zákl. přenesená",J250,0)</f>
        <v>0</v>
      </c>
      <c r="BH250" s="179">
        <f>IF(N250="sníž. přenesená",J250,0)</f>
        <v>0</v>
      </c>
      <c r="BI250" s="179">
        <f>IF(N250="nulová",J250,0)</f>
        <v>0</v>
      </c>
      <c r="BJ250" s="18" t="s">
        <v>21</v>
      </c>
      <c r="BK250" s="179">
        <f>ROUND(I250*H250,2)</f>
        <v>0</v>
      </c>
      <c r="BL250" s="18" t="s">
        <v>164</v>
      </c>
      <c r="BM250" s="178" t="s">
        <v>395</v>
      </c>
    </row>
    <row r="251" spans="1:47" s="2" customFormat="1" ht="39">
      <c r="A251" s="33"/>
      <c r="B251" s="34"/>
      <c r="C251" s="33"/>
      <c r="D251" s="180" t="s">
        <v>173</v>
      </c>
      <c r="E251" s="33"/>
      <c r="F251" s="181" t="s">
        <v>396</v>
      </c>
      <c r="G251" s="33"/>
      <c r="H251" s="33"/>
      <c r="I251" s="102"/>
      <c r="J251" s="33"/>
      <c r="K251" s="33"/>
      <c r="L251" s="34"/>
      <c r="M251" s="182"/>
      <c r="N251" s="183"/>
      <c r="O251" s="59"/>
      <c r="P251" s="59"/>
      <c r="Q251" s="59"/>
      <c r="R251" s="59"/>
      <c r="S251" s="59"/>
      <c r="T251" s="60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8" t="s">
        <v>173</v>
      </c>
      <c r="AU251" s="18" t="s">
        <v>92</v>
      </c>
    </row>
    <row r="252" spans="2:51" s="14" customFormat="1" ht="12">
      <c r="B252" s="195"/>
      <c r="D252" s="180" t="s">
        <v>249</v>
      </c>
      <c r="E252" s="196" t="s">
        <v>1</v>
      </c>
      <c r="F252" s="197" t="s">
        <v>397</v>
      </c>
      <c r="H252" s="198">
        <v>75</v>
      </c>
      <c r="I252" s="199"/>
      <c r="L252" s="195"/>
      <c r="M252" s="200"/>
      <c r="N252" s="201"/>
      <c r="O252" s="201"/>
      <c r="P252" s="201"/>
      <c r="Q252" s="201"/>
      <c r="R252" s="201"/>
      <c r="S252" s="201"/>
      <c r="T252" s="202"/>
      <c r="AT252" s="196" t="s">
        <v>249</v>
      </c>
      <c r="AU252" s="196" t="s">
        <v>92</v>
      </c>
      <c r="AV252" s="14" t="s">
        <v>92</v>
      </c>
      <c r="AW252" s="14" t="s">
        <v>39</v>
      </c>
      <c r="AX252" s="14" t="s">
        <v>84</v>
      </c>
      <c r="AY252" s="196" t="s">
        <v>165</v>
      </c>
    </row>
    <row r="253" spans="2:51" s="15" customFormat="1" ht="12">
      <c r="B253" s="203"/>
      <c r="D253" s="180" t="s">
        <v>249</v>
      </c>
      <c r="E253" s="204" t="s">
        <v>1</v>
      </c>
      <c r="F253" s="205" t="s">
        <v>252</v>
      </c>
      <c r="H253" s="206">
        <v>75</v>
      </c>
      <c r="I253" s="207"/>
      <c r="L253" s="203"/>
      <c r="M253" s="208"/>
      <c r="N253" s="209"/>
      <c r="O253" s="209"/>
      <c r="P253" s="209"/>
      <c r="Q253" s="209"/>
      <c r="R253" s="209"/>
      <c r="S253" s="209"/>
      <c r="T253" s="210"/>
      <c r="AT253" s="204" t="s">
        <v>249</v>
      </c>
      <c r="AU253" s="204" t="s">
        <v>92</v>
      </c>
      <c r="AV253" s="15" t="s">
        <v>164</v>
      </c>
      <c r="AW253" s="15" t="s">
        <v>39</v>
      </c>
      <c r="AX253" s="15" t="s">
        <v>21</v>
      </c>
      <c r="AY253" s="204" t="s">
        <v>165</v>
      </c>
    </row>
    <row r="254" spans="1:65" s="2" customFormat="1" ht="24" customHeight="1">
      <c r="A254" s="33"/>
      <c r="B254" s="166"/>
      <c r="C254" s="212" t="s">
        <v>398</v>
      </c>
      <c r="D254" s="212" t="s">
        <v>386</v>
      </c>
      <c r="E254" s="213" t="s">
        <v>387</v>
      </c>
      <c r="F254" s="214" t="s">
        <v>388</v>
      </c>
      <c r="G254" s="215" t="s">
        <v>268</v>
      </c>
      <c r="H254" s="216">
        <v>41.448</v>
      </c>
      <c r="I254" s="217"/>
      <c r="J254" s="218">
        <f>ROUND(I254*H254,2)</f>
        <v>0</v>
      </c>
      <c r="K254" s="214" t="s">
        <v>247</v>
      </c>
      <c r="L254" s="219"/>
      <c r="M254" s="220" t="s">
        <v>1</v>
      </c>
      <c r="N254" s="221" t="s">
        <v>49</v>
      </c>
      <c r="O254" s="59"/>
      <c r="P254" s="176">
        <f>O254*H254</f>
        <v>0</v>
      </c>
      <c r="Q254" s="176">
        <v>2.429</v>
      </c>
      <c r="R254" s="176">
        <f>Q254*H254</f>
        <v>100.67719199999999</v>
      </c>
      <c r="S254" s="176">
        <v>0</v>
      </c>
      <c r="T254" s="177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78" t="s">
        <v>203</v>
      </c>
      <c r="AT254" s="178" t="s">
        <v>386</v>
      </c>
      <c r="AU254" s="178" t="s">
        <v>92</v>
      </c>
      <c r="AY254" s="18" t="s">
        <v>165</v>
      </c>
      <c r="BE254" s="179">
        <f>IF(N254="základní",J254,0)</f>
        <v>0</v>
      </c>
      <c r="BF254" s="179">
        <f>IF(N254="snížená",J254,0)</f>
        <v>0</v>
      </c>
      <c r="BG254" s="179">
        <f>IF(N254="zákl. přenesená",J254,0)</f>
        <v>0</v>
      </c>
      <c r="BH254" s="179">
        <f>IF(N254="sníž. přenesená",J254,0)</f>
        <v>0</v>
      </c>
      <c r="BI254" s="179">
        <f>IF(N254="nulová",J254,0)</f>
        <v>0</v>
      </c>
      <c r="BJ254" s="18" t="s">
        <v>21</v>
      </c>
      <c r="BK254" s="179">
        <f>ROUND(I254*H254,2)</f>
        <v>0</v>
      </c>
      <c r="BL254" s="18" t="s">
        <v>164</v>
      </c>
      <c r="BM254" s="178" t="s">
        <v>399</v>
      </c>
    </row>
    <row r="255" spans="1:47" s="2" customFormat="1" ht="29.25">
      <c r="A255" s="33"/>
      <c r="B255" s="34"/>
      <c r="C255" s="33"/>
      <c r="D255" s="180" t="s">
        <v>173</v>
      </c>
      <c r="E255" s="33"/>
      <c r="F255" s="181" t="s">
        <v>390</v>
      </c>
      <c r="G255" s="33"/>
      <c r="H255" s="33"/>
      <c r="I255" s="102"/>
      <c r="J255" s="33"/>
      <c r="K255" s="33"/>
      <c r="L255" s="34"/>
      <c r="M255" s="182"/>
      <c r="N255" s="183"/>
      <c r="O255" s="59"/>
      <c r="P255" s="59"/>
      <c r="Q255" s="59"/>
      <c r="R255" s="59"/>
      <c r="S255" s="59"/>
      <c r="T255" s="60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T255" s="18" t="s">
        <v>173</v>
      </c>
      <c r="AU255" s="18" t="s">
        <v>92</v>
      </c>
    </row>
    <row r="256" spans="2:51" s="14" customFormat="1" ht="12">
      <c r="B256" s="195"/>
      <c r="D256" s="180" t="s">
        <v>249</v>
      </c>
      <c r="E256" s="196" t="s">
        <v>1</v>
      </c>
      <c r="F256" s="197" t="s">
        <v>400</v>
      </c>
      <c r="H256" s="198">
        <v>41.448</v>
      </c>
      <c r="I256" s="199"/>
      <c r="L256" s="195"/>
      <c r="M256" s="200"/>
      <c r="N256" s="201"/>
      <c r="O256" s="201"/>
      <c r="P256" s="201"/>
      <c r="Q256" s="201"/>
      <c r="R256" s="201"/>
      <c r="S256" s="201"/>
      <c r="T256" s="202"/>
      <c r="AT256" s="196" t="s">
        <v>249</v>
      </c>
      <c r="AU256" s="196" t="s">
        <v>92</v>
      </c>
      <c r="AV256" s="14" t="s">
        <v>92</v>
      </c>
      <c r="AW256" s="14" t="s">
        <v>39</v>
      </c>
      <c r="AX256" s="14" t="s">
        <v>84</v>
      </c>
      <c r="AY256" s="196" t="s">
        <v>165</v>
      </c>
    </row>
    <row r="257" spans="2:51" s="15" customFormat="1" ht="12">
      <c r="B257" s="203"/>
      <c r="D257" s="180" t="s">
        <v>249</v>
      </c>
      <c r="E257" s="204" t="s">
        <v>1</v>
      </c>
      <c r="F257" s="205" t="s">
        <v>252</v>
      </c>
      <c r="H257" s="206">
        <v>41.448</v>
      </c>
      <c r="I257" s="207"/>
      <c r="L257" s="203"/>
      <c r="M257" s="208"/>
      <c r="N257" s="209"/>
      <c r="O257" s="209"/>
      <c r="P257" s="209"/>
      <c r="Q257" s="209"/>
      <c r="R257" s="209"/>
      <c r="S257" s="209"/>
      <c r="T257" s="210"/>
      <c r="AT257" s="204" t="s">
        <v>249</v>
      </c>
      <c r="AU257" s="204" t="s">
        <v>92</v>
      </c>
      <c r="AV257" s="15" t="s">
        <v>164</v>
      </c>
      <c r="AW257" s="15" t="s">
        <v>39</v>
      </c>
      <c r="AX257" s="15" t="s">
        <v>21</v>
      </c>
      <c r="AY257" s="204" t="s">
        <v>165</v>
      </c>
    </row>
    <row r="258" spans="1:65" s="2" customFormat="1" ht="24" customHeight="1">
      <c r="A258" s="33"/>
      <c r="B258" s="166"/>
      <c r="C258" s="167" t="s">
        <v>401</v>
      </c>
      <c r="D258" s="167" t="s">
        <v>168</v>
      </c>
      <c r="E258" s="168" t="s">
        <v>402</v>
      </c>
      <c r="F258" s="169" t="s">
        <v>403</v>
      </c>
      <c r="G258" s="170" t="s">
        <v>305</v>
      </c>
      <c r="H258" s="171">
        <v>6.093</v>
      </c>
      <c r="I258" s="172"/>
      <c r="J258" s="173">
        <f>ROUND(I258*H258,2)</f>
        <v>0</v>
      </c>
      <c r="K258" s="169" t="s">
        <v>247</v>
      </c>
      <c r="L258" s="34"/>
      <c r="M258" s="174" t="s">
        <v>1</v>
      </c>
      <c r="N258" s="175" t="s">
        <v>49</v>
      </c>
      <c r="O258" s="59"/>
      <c r="P258" s="176">
        <f>O258*H258</f>
        <v>0</v>
      </c>
      <c r="Q258" s="176">
        <v>1.11332</v>
      </c>
      <c r="R258" s="176">
        <f>Q258*H258</f>
        <v>6.78345876</v>
      </c>
      <c r="S258" s="176">
        <v>0</v>
      </c>
      <c r="T258" s="177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78" t="s">
        <v>164</v>
      </c>
      <c r="AT258" s="178" t="s">
        <v>168</v>
      </c>
      <c r="AU258" s="178" t="s">
        <v>92</v>
      </c>
      <c r="AY258" s="18" t="s">
        <v>165</v>
      </c>
      <c r="BE258" s="179">
        <f>IF(N258="základní",J258,0)</f>
        <v>0</v>
      </c>
      <c r="BF258" s="179">
        <f>IF(N258="snížená",J258,0)</f>
        <v>0</v>
      </c>
      <c r="BG258" s="179">
        <f>IF(N258="zákl. přenesená",J258,0)</f>
        <v>0</v>
      </c>
      <c r="BH258" s="179">
        <f>IF(N258="sníž. přenesená",J258,0)</f>
        <v>0</v>
      </c>
      <c r="BI258" s="179">
        <f>IF(N258="nulová",J258,0)</f>
        <v>0</v>
      </c>
      <c r="BJ258" s="18" t="s">
        <v>21</v>
      </c>
      <c r="BK258" s="179">
        <f>ROUND(I258*H258,2)</f>
        <v>0</v>
      </c>
      <c r="BL258" s="18" t="s">
        <v>164</v>
      </c>
      <c r="BM258" s="178" t="s">
        <v>404</v>
      </c>
    </row>
    <row r="259" spans="1:47" s="2" customFormat="1" ht="12">
      <c r="A259" s="33"/>
      <c r="B259" s="34"/>
      <c r="C259" s="33"/>
      <c r="D259" s="180" t="s">
        <v>173</v>
      </c>
      <c r="E259" s="33"/>
      <c r="F259" s="181" t="s">
        <v>405</v>
      </c>
      <c r="G259" s="33"/>
      <c r="H259" s="33"/>
      <c r="I259" s="102"/>
      <c r="J259" s="33"/>
      <c r="K259" s="33"/>
      <c r="L259" s="34"/>
      <c r="M259" s="182"/>
      <c r="N259" s="183"/>
      <c r="O259" s="59"/>
      <c r="P259" s="59"/>
      <c r="Q259" s="59"/>
      <c r="R259" s="59"/>
      <c r="S259" s="59"/>
      <c r="T259" s="60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T259" s="18" t="s">
        <v>173</v>
      </c>
      <c r="AU259" s="18" t="s">
        <v>92</v>
      </c>
    </row>
    <row r="260" spans="2:51" s="14" customFormat="1" ht="12">
      <c r="B260" s="195"/>
      <c r="D260" s="180" t="s">
        <v>249</v>
      </c>
      <c r="E260" s="196" t="s">
        <v>1</v>
      </c>
      <c r="F260" s="197" t="s">
        <v>406</v>
      </c>
      <c r="H260" s="198">
        <v>1.017</v>
      </c>
      <c r="I260" s="199"/>
      <c r="L260" s="195"/>
      <c r="M260" s="200"/>
      <c r="N260" s="201"/>
      <c r="O260" s="201"/>
      <c r="P260" s="201"/>
      <c r="Q260" s="201"/>
      <c r="R260" s="201"/>
      <c r="S260" s="201"/>
      <c r="T260" s="202"/>
      <c r="AT260" s="196" t="s">
        <v>249</v>
      </c>
      <c r="AU260" s="196" t="s">
        <v>92</v>
      </c>
      <c r="AV260" s="14" t="s">
        <v>92</v>
      </c>
      <c r="AW260" s="14" t="s">
        <v>39</v>
      </c>
      <c r="AX260" s="14" t="s">
        <v>84</v>
      </c>
      <c r="AY260" s="196" t="s">
        <v>165</v>
      </c>
    </row>
    <row r="261" spans="2:51" s="14" customFormat="1" ht="12">
      <c r="B261" s="195"/>
      <c r="D261" s="180" t="s">
        <v>249</v>
      </c>
      <c r="E261" s="196" t="s">
        <v>1</v>
      </c>
      <c r="F261" s="197" t="s">
        <v>407</v>
      </c>
      <c r="H261" s="198">
        <v>4.522</v>
      </c>
      <c r="I261" s="199"/>
      <c r="L261" s="195"/>
      <c r="M261" s="200"/>
      <c r="N261" s="201"/>
      <c r="O261" s="201"/>
      <c r="P261" s="201"/>
      <c r="Q261" s="201"/>
      <c r="R261" s="201"/>
      <c r="S261" s="201"/>
      <c r="T261" s="202"/>
      <c r="AT261" s="196" t="s">
        <v>249</v>
      </c>
      <c r="AU261" s="196" t="s">
        <v>92</v>
      </c>
      <c r="AV261" s="14" t="s">
        <v>92</v>
      </c>
      <c r="AW261" s="14" t="s">
        <v>39</v>
      </c>
      <c r="AX261" s="14" t="s">
        <v>84</v>
      </c>
      <c r="AY261" s="196" t="s">
        <v>165</v>
      </c>
    </row>
    <row r="262" spans="2:51" s="16" customFormat="1" ht="12">
      <c r="B262" s="222"/>
      <c r="D262" s="180" t="s">
        <v>249</v>
      </c>
      <c r="E262" s="223" t="s">
        <v>1</v>
      </c>
      <c r="F262" s="224" t="s">
        <v>408</v>
      </c>
      <c r="H262" s="225">
        <v>5.539</v>
      </c>
      <c r="I262" s="226"/>
      <c r="L262" s="222"/>
      <c r="M262" s="227"/>
      <c r="N262" s="228"/>
      <c r="O262" s="228"/>
      <c r="P262" s="228"/>
      <c r="Q262" s="228"/>
      <c r="R262" s="228"/>
      <c r="S262" s="228"/>
      <c r="T262" s="229"/>
      <c r="AT262" s="223" t="s">
        <v>249</v>
      </c>
      <c r="AU262" s="223" t="s">
        <v>92</v>
      </c>
      <c r="AV262" s="16" t="s">
        <v>179</v>
      </c>
      <c r="AW262" s="16" t="s">
        <v>39</v>
      </c>
      <c r="AX262" s="16" t="s">
        <v>84</v>
      </c>
      <c r="AY262" s="223" t="s">
        <v>165</v>
      </c>
    </row>
    <row r="263" spans="2:51" s="14" customFormat="1" ht="12">
      <c r="B263" s="195"/>
      <c r="D263" s="180" t="s">
        <v>249</v>
      </c>
      <c r="E263" s="196" t="s">
        <v>1</v>
      </c>
      <c r="F263" s="197" t="s">
        <v>409</v>
      </c>
      <c r="H263" s="198">
        <v>0.554</v>
      </c>
      <c r="I263" s="199"/>
      <c r="L263" s="195"/>
      <c r="M263" s="200"/>
      <c r="N263" s="201"/>
      <c r="O263" s="201"/>
      <c r="P263" s="201"/>
      <c r="Q263" s="201"/>
      <c r="R263" s="201"/>
      <c r="S263" s="201"/>
      <c r="T263" s="202"/>
      <c r="AT263" s="196" t="s">
        <v>249</v>
      </c>
      <c r="AU263" s="196" t="s">
        <v>92</v>
      </c>
      <c r="AV263" s="14" t="s">
        <v>92</v>
      </c>
      <c r="AW263" s="14" t="s">
        <v>39</v>
      </c>
      <c r="AX263" s="14" t="s">
        <v>84</v>
      </c>
      <c r="AY263" s="196" t="s">
        <v>165</v>
      </c>
    </row>
    <row r="264" spans="2:51" s="15" customFormat="1" ht="12">
      <c r="B264" s="203"/>
      <c r="D264" s="180" t="s">
        <v>249</v>
      </c>
      <c r="E264" s="204" t="s">
        <v>1</v>
      </c>
      <c r="F264" s="205" t="s">
        <v>252</v>
      </c>
      <c r="H264" s="206">
        <v>6.093</v>
      </c>
      <c r="I264" s="207"/>
      <c r="L264" s="203"/>
      <c r="M264" s="208"/>
      <c r="N264" s="209"/>
      <c r="O264" s="209"/>
      <c r="P264" s="209"/>
      <c r="Q264" s="209"/>
      <c r="R264" s="209"/>
      <c r="S264" s="209"/>
      <c r="T264" s="210"/>
      <c r="AT264" s="204" t="s">
        <v>249</v>
      </c>
      <c r="AU264" s="204" t="s">
        <v>92</v>
      </c>
      <c r="AV264" s="15" t="s">
        <v>164</v>
      </c>
      <c r="AW264" s="15" t="s">
        <v>39</v>
      </c>
      <c r="AX264" s="15" t="s">
        <v>21</v>
      </c>
      <c r="AY264" s="204" t="s">
        <v>165</v>
      </c>
    </row>
    <row r="265" spans="1:65" s="2" customFormat="1" ht="24" customHeight="1">
      <c r="A265" s="33"/>
      <c r="B265" s="166"/>
      <c r="C265" s="167" t="s">
        <v>410</v>
      </c>
      <c r="D265" s="167" t="s">
        <v>168</v>
      </c>
      <c r="E265" s="168" t="s">
        <v>411</v>
      </c>
      <c r="F265" s="169" t="s">
        <v>412</v>
      </c>
      <c r="G265" s="170" t="s">
        <v>268</v>
      </c>
      <c r="H265" s="171">
        <v>69.984</v>
      </c>
      <c r="I265" s="172"/>
      <c r="J265" s="173">
        <f>ROUND(I265*H265,2)</f>
        <v>0</v>
      </c>
      <c r="K265" s="169" t="s">
        <v>247</v>
      </c>
      <c r="L265" s="34"/>
      <c r="M265" s="174" t="s">
        <v>1</v>
      </c>
      <c r="N265" s="175" t="s">
        <v>49</v>
      </c>
      <c r="O265" s="59"/>
      <c r="P265" s="176">
        <f>O265*H265</f>
        <v>0</v>
      </c>
      <c r="Q265" s="176">
        <v>2.16</v>
      </c>
      <c r="R265" s="176">
        <f>Q265*H265</f>
        <v>151.16544</v>
      </c>
      <c r="S265" s="176">
        <v>0</v>
      </c>
      <c r="T265" s="177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78" t="s">
        <v>164</v>
      </c>
      <c r="AT265" s="178" t="s">
        <v>168</v>
      </c>
      <c r="AU265" s="178" t="s">
        <v>92</v>
      </c>
      <c r="AY265" s="18" t="s">
        <v>165</v>
      </c>
      <c r="BE265" s="179">
        <f>IF(N265="základní",J265,0)</f>
        <v>0</v>
      </c>
      <c r="BF265" s="179">
        <f>IF(N265="snížená",J265,0)</f>
        <v>0</v>
      </c>
      <c r="BG265" s="179">
        <f>IF(N265="zákl. přenesená",J265,0)</f>
        <v>0</v>
      </c>
      <c r="BH265" s="179">
        <f>IF(N265="sníž. přenesená",J265,0)</f>
        <v>0</v>
      </c>
      <c r="BI265" s="179">
        <f>IF(N265="nulová",J265,0)</f>
        <v>0</v>
      </c>
      <c r="BJ265" s="18" t="s">
        <v>21</v>
      </c>
      <c r="BK265" s="179">
        <f>ROUND(I265*H265,2)</f>
        <v>0</v>
      </c>
      <c r="BL265" s="18" t="s">
        <v>164</v>
      </c>
      <c r="BM265" s="178" t="s">
        <v>413</v>
      </c>
    </row>
    <row r="266" spans="1:47" s="2" customFormat="1" ht="19.5">
      <c r="A266" s="33"/>
      <c r="B266" s="34"/>
      <c r="C266" s="33"/>
      <c r="D266" s="180" t="s">
        <v>173</v>
      </c>
      <c r="E266" s="33"/>
      <c r="F266" s="181" t="s">
        <v>414</v>
      </c>
      <c r="G266" s="33"/>
      <c r="H266" s="33"/>
      <c r="I266" s="102"/>
      <c r="J266" s="33"/>
      <c r="K266" s="33"/>
      <c r="L266" s="34"/>
      <c r="M266" s="182"/>
      <c r="N266" s="183"/>
      <c r="O266" s="59"/>
      <c r="P266" s="59"/>
      <c r="Q266" s="59"/>
      <c r="R266" s="59"/>
      <c r="S266" s="59"/>
      <c r="T266" s="60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T266" s="18" t="s">
        <v>173</v>
      </c>
      <c r="AU266" s="18" t="s">
        <v>92</v>
      </c>
    </row>
    <row r="267" spans="2:51" s="13" customFormat="1" ht="12">
      <c r="B267" s="188"/>
      <c r="D267" s="180" t="s">
        <v>249</v>
      </c>
      <c r="E267" s="189" t="s">
        <v>1</v>
      </c>
      <c r="F267" s="190" t="s">
        <v>415</v>
      </c>
      <c r="H267" s="189" t="s">
        <v>1</v>
      </c>
      <c r="I267" s="191"/>
      <c r="L267" s="188"/>
      <c r="M267" s="192"/>
      <c r="N267" s="193"/>
      <c r="O267" s="193"/>
      <c r="P267" s="193"/>
      <c r="Q267" s="193"/>
      <c r="R267" s="193"/>
      <c r="S267" s="193"/>
      <c r="T267" s="194"/>
      <c r="AT267" s="189" t="s">
        <v>249</v>
      </c>
      <c r="AU267" s="189" t="s">
        <v>92</v>
      </c>
      <c r="AV267" s="13" t="s">
        <v>21</v>
      </c>
      <c r="AW267" s="13" t="s">
        <v>39</v>
      </c>
      <c r="AX267" s="13" t="s">
        <v>84</v>
      </c>
      <c r="AY267" s="189" t="s">
        <v>165</v>
      </c>
    </row>
    <row r="268" spans="2:51" s="14" customFormat="1" ht="12">
      <c r="B268" s="195"/>
      <c r="D268" s="180" t="s">
        <v>249</v>
      </c>
      <c r="E268" s="196" t="s">
        <v>1</v>
      </c>
      <c r="F268" s="197" t="s">
        <v>416</v>
      </c>
      <c r="H268" s="198">
        <v>17.984</v>
      </c>
      <c r="I268" s="199"/>
      <c r="L268" s="195"/>
      <c r="M268" s="200"/>
      <c r="N268" s="201"/>
      <c r="O268" s="201"/>
      <c r="P268" s="201"/>
      <c r="Q268" s="201"/>
      <c r="R268" s="201"/>
      <c r="S268" s="201"/>
      <c r="T268" s="202"/>
      <c r="AT268" s="196" t="s">
        <v>249</v>
      </c>
      <c r="AU268" s="196" t="s">
        <v>92</v>
      </c>
      <c r="AV268" s="14" t="s">
        <v>92</v>
      </c>
      <c r="AW268" s="14" t="s">
        <v>39</v>
      </c>
      <c r="AX268" s="14" t="s">
        <v>84</v>
      </c>
      <c r="AY268" s="196" t="s">
        <v>165</v>
      </c>
    </row>
    <row r="269" spans="2:51" s="13" customFormat="1" ht="12">
      <c r="B269" s="188"/>
      <c r="D269" s="180" t="s">
        <v>249</v>
      </c>
      <c r="E269" s="189" t="s">
        <v>1</v>
      </c>
      <c r="F269" s="190" t="s">
        <v>417</v>
      </c>
      <c r="H269" s="189" t="s">
        <v>1</v>
      </c>
      <c r="I269" s="191"/>
      <c r="L269" s="188"/>
      <c r="M269" s="192"/>
      <c r="N269" s="193"/>
      <c r="O269" s="193"/>
      <c r="P269" s="193"/>
      <c r="Q269" s="193"/>
      <c r="R269" s="193"/>
      <c r="S269" s="193"/>
      <c r="T269" s="194"/>
      <c r="AT269" s="189" t="s">
        <v>249</v>
      </c>
      <c r="AU269" s="189" t="s">
        <v>92</v>
      </c>
      <c r="AV269" s="13" t="s">
        <v>21</v>
      </c>
      <c r="AW269" s="13" t="s">
        <v>39</v>
      </c>
      <c r="AX269" s="13" t="s">
        <v>84</v>
      </c>
      <c r="AY269" s="189" t="s">
        <v>165</v>
      </c>
    </row>
    <row r="270" spans="2:51" s="14" customFormat="1" ht="12">
      <c r="B270" s="195"/>
      <c r="D270" s="180" t="s">
        <v>249</v>
      </c>
      <c r="E270" s="196" t="s">
        <v>1</v>
      </c>
      <c r="F270" s="197" t="s">
        <v>418</v>
      </c>
      <c r="H270" s="198">
        <v>52</v>
      </c>
      <c r="I270" s="199"/>
      <c r="L270" s="195"/>
      <c r="M270" s="200"/>
      <c r="N270" s="201"/>
      <c r="O270" s="201"/>
      <c r="P270" s="201"/>
      <c r="Q270" s="201"/>
      <c r="R270" s="201"/>
      <c r="S270" s="201"/>
      <c r="T270" s="202"/>
      <c r="AT270" s="196" t="s">
        <v>249</v>
      </c>
      <c r="AU270" s="196" t="s">
        <v>92</v>
      </c>
      <c r="AV270" s="14" t="s">
        <v>92</v>
      </c>
      <c r="AW270" s="14" t="s">
        <v>39</v>
      </c>
      <c r="AX270" s="14" t="s">
        <v>84</v>
      </c>
      <c r="AY270" s="196" t="s">
        <v>165</v>
      </c>
    </row>
    <row r="271" spans="2:51" s="15" customFormat="1" ht="12">
      <c r="B271" s="203"/>
      <c r="D271" s="180" t="s">
        <v>249</v>
      </c>
      <c r="E271" s="204" t="s">
        <v>1</v>
      </c>
      <c r="F271" s="205" t="s">
        <v>252</v>
      </c>
      <c r="H271" s="206">
        <v>69.98400000000001</v>
      </c>
      <c r="I271" s="207"/>
      <c r="L271" s="203"/>
      <c r="M271" s="208"/>
      <c r="N271" s="209"/>
      <c r="O271" s="209"/>
      <c r="P271" s="209"/>
      <c r="Q271" s="209"/>
      <c r="R271" s="209"/>
      <c r="S271" s="209"/>
      <c r="T271" s="210"/>
      <c r="AT271" s="204" t="s">
        <v>249</v>
      </c>
      <c r="AU271" s="204" t="s">
        <v>92</v>
      </c>
      <c r="AV271" s="15" t="s">
        <v>164</v>
      </c>
      <c r="AW271" s="15" t="s">
        <v>39</v>
      </c>
      <c r="AX271" s="15" t="s">
        <v>21</v>
      </c>
      <c r="AY271" s="204" t="s">
        <v>165</v>
      </c>
    </row>
    <row r="272" spans="1:65" s="2" customFormat="1" ht="16.5" customHeight="1">
      <c r="A272" s="33"/>
      <c r="B272" s="166"/>
      <c r="C272" s="167" t="s">
        <v>419</v>
      </c>
      <c r="D272" s="167" t="s">
        <v>168</v>
      </c>
      <c r="E272" s="168" t="s">
        <v>420</v>
      </c>
      <c r="F272" s="169" t="s">
        <v>421</v>
      </c>
      <c r="G272" s="170" t="s">
        <v>268</v>
      </c>
      <c r="H272" s="171">
        <v>50.908</v>
      </c>
      <c r="I272" s="172"/>
      <c r="J272" s="173">
        <f>ROUND(I272*H272,2)</f>
        <v>0</v>
      </c>
      <c r="K272" s="169" t="s">
        <v>247</v>
      </c>
      <c r="L272" s="34"/>
      <c r="M272" s="174" t="s">
        <v>1</v>
      </c>
      <c r="N272" s="175" t="s">
        <v>49</v>
      </c>
      <c r="O272" s="59"/>
      <c r="P272" s="176">
        <f>O272*H272</f>
        <v>0</v>
      </c>
      <c r="Q272" s="176">
        <v>2.45329</v>
      </c>
      <c r="R272" s="176">
        <f>Q272*H272</f>
        <v>124.89208732</v>
      </c>
      <c r="S272" s="176">
        <v>0</v>
      </c>
      <c r="T272" s="177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78" t="s">
        <v>164</v>
      </c>
      <c r="AT272" s="178" t="s">
        <v>168</v>
      </c>
      <c r="AU272" s="178" t="s">
        <v>92</v>
      </c>
      <c r="AY272" s="18" t="s">
        <v>165</v>
      </c>
      <c r="BE272" s="179">
        <f>IF(N272="základní",J272,0)</f>
        <v>0</v>
      </c>
      <c r="BF272" s="179">
        <f>IF(N272="snížená",J272,0)</f>
        <v>0</v>
      </c>
      <c r="BG272" s="179">
        <f>IF(N272="zákl. přenesená",J272,0)</f>
        <v>0</v>
      </c>
      <c r="BH272" s="179">
        <f>IF(N272="sníž. přenesená",J272,0)</f>
        <v>0</v>
      </c>
      <c r="BI272" s="179">
        <f>IF(N272="nulová",J272,0)</f>
        <v>0</v>
      </c>
      <c r="BJ272" s="18" t="s">
        <v>21</v>
      </c>
      <c r="BK272" s="179">
        <f>ROUND(I272*H272,2)</f>
        <v>0</v>
      </c>
      <c r="BL272" s="18" t="s">
        <v>164</v>
      </c>
      <c r="BM272" s="178" t="s">
        <v>422</v>
      </c>
    </row>
    <row r="273" spans="1:47" s="2" customFormat="1" ht="19.5">
      <c r="A273" s="33"/>
      <c r="B273" s="34"/>
      <c r="C273" s="33"/>
      <c r="D273" s="180" t="s">
        <v>173</v>
      </c>
      <c r="E273" s="33"/>
      <c r="F273" s="181" t="s">
        <v>423</v>
      </c>
      <c r="G273" s="33"/>
      <c r="H273" s="33"/>
      <c r="I273" s="102"/>
      <c r="J273" s="33"/>
      <c r="K273" s="33"/>
      <c r="L273" s="34"/>
      <c r="M273" s="182"/>
      <c r="N273" s="183"/>
      <c r="O273" s="59"/>
      <c r="P273" s="59"/>
      <c r="Q273" s="59"/>
      <c r="R273" s="59"/>
      <c r="S273" s="59"/>
      <c r="T273" s="60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8" t="s">
        <v>173</v>
      </c>
      <c r="AU273" s="18" t="s">
        <v>92</v>
      </c>
    </row>
    <row r="274" spans="2:51" s="14" customFormat="1" ht="12">
      <c r="B274" s="195"/>
      <c r="D274" s="180" t="s">
        <v>249</v>
      </c>
      <c r="E274" s="196" t="s">
        <v>1</v>
      </c>
      <c r="F274" s="197" t="s">
        <v>424</v>
      </c>
      <c r="H274" s="198">
        <v>50.908</v>
      </c>
      <c r="I274" s="199"/>
      <c r="L274" s="195"/>
      <c r="M274" s="200"/>
      <c r="N274" s="201"/>
      <c r="O274" s="201"/>
      <c r="P274" s="201"/>
      <c r="Q274" s="201"/>
      <c r="R274" s="201"/>
      <c r="S274" s="201"/>
      <c r="T274" s="202"/>
      <c r="AT274" s="196" t="s">
        <v>249</v>
      </c>
      <c r="AU274" s="196" t="s">
        <v>92</v>
      </c>
      <c r="AV274" s="14" t="s">
        <v>92</v>
      </c>
      <c r="AW274" s="14" t="s">
        <v>39</v>
      </c>
      <c r="AX274" s="14" t="s">
        <v>84</v>
      </c>
      <c r="AY274" s="196" t="s">
        <v>165</v>
      </c>
    </row>
    <row r="275" spans="2:51" s="15" customFormat="1" ht="12">
      <c r="B275" s="203"/>
      <c r="D275" s="180" t="s">
        <v>249</v>
      </c>
      <c r="E275" s="204" t="s">
        <v>1</v>
      </c>
      <c r="F275" s="205" t="s">
        <v>252</v>
      </c>
      <c r="H275" s="206">
        <v>50.908</v>
      </c>
      <c r="I275" s="207"/>
      <c r="L275" s="203"/>
      <c r="M275" s="208"/>
      <c r="N275" s="209"/>
      <c r="O275" s="209"/>
      <c r="P275" s="209"/>
      <c r="Q275" s="209"/>
      <c r="R275" s="209"/>
      <c r="S275" s="209"/>
      <c r="T275" s="210"/>
      <c r="AT275" s="204" t="s">
        <v>249</v>
      </c>
      <c r="AU275" s="204" t="s">
        <v>92</v>
      </c>
      <c r="AV275" s="15" t="s">
        <v>164</v>
      </c>
      <c r="AW275" s="15" t="s">
        <v>39</v>
      </c>
      <c r="AX275" s="15" t="s">
        <v>21</v>
      </c>
      <c r="AY275" s="204" t="s">
        <v>165</v>
      </c>
    </row>
    <row r="276" spans="1:65" s="2" customFormat="1" ht="16.5" customHeight="1">
      <c r="A276" s="33"/>
      <c r="B276" s="166"/>
      <c r="C276" s="167" t="s">
        <v>425</v>
      </c>
      <c r="D276" s="167" t="s">
        <v>168</v>
      </c>
      <c r="E276" s="168" t="s">
        <v>426</v>
      </c>
      <c r="F276" s="169" t="s">
        <v>427</v>
      </c>
      <c r="G276" s="170" t="s">
        <v>246</v>
      </c>
      <c r="H276" s="171">
        <v>88.75</v>
      </c>
      <c r="I276" s="172"/>
      <c r="J276" s="173">
        <f>ROUND(I276*H276,2)</f>
        <v>0</v>
      </c>
      <c r="K276" s="169" t="s">
        <v>247</v>
      </c>
      <c r="L276" s="34"/>
      <c r="M276" s="174" t="s">
        <v>1</v>
      </c>
      <c r="N276" s="175" t="s">
        <v>49</v>
      </c>
      <c r="O276" s="59"/>
      <c r="P276" s="176">
        <f>O276*H276</f>
        <v>0</v>
      </c>
      <c r="Q276" s="176">
        <v>0.00247</v>
      </c>
      <c r="R276" s="176">
        <f>Q276*H276</f>
        <v>0.2192125</v>
      </c>
      <c r="S276" s="176">
        <v>0</v>
      </c>
      <c r="T276" s="177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78" t="s">
        <v>164</v>
      </c>
      <c r="AT276" s="178" t="s">
        <v>168</v>
      </c>
      <c r="AU276" s="178" t="s">
        <v>92</v>
      </c>
      <c r="AY276" s="18" t="s">
        <v>165</v>
      </c>
      <c r="BE276" s="179">
        <f>IF(N276="základní",J276,0)</f>
        <v>0</v>
      </c>
      <c r="BF276" s="179">
        <f>IF(N276="snížená",J276,0)</f>
        <v>0</v>
      </c>
      <c r="BG276" s="179">
        <f>IF(N276="zákl. přenesená",J276,0)</f>
        <v>0</v>
      </c>
      <c r="BH276" s="179">
        <f>IF(N276="sníž. přenesená",J276,0)</f>
        <v>0</v>
      </c>
      <c r="BI276" s="179">
        <f>IF(N276="nulová",J276,0)</f>
        <v>0</v>
      </c>
      <c r="BJ276" s="18" t="s">
        <v>21</v>
      </c>
      <c r="BK276" s="179">
        <f>ROUND(I276*H276,2)</f>
        <v>0</v>
      </c>
      <c r="BL276" s="18" t="s">
        <v>164</v>
      </c>
      <c r="BM276" s="178" t="s">
        <v>428</v>
      </c>
    </row>
    <row r="277" spans="1:47" s="2" customFormat="1" ht="12">
      <c r="A277" s="33"/>
      <c r="B277" s="34"/>
      <c r="C277" s="33"/>
      <c r="D277" s="180" t="s">
        <v>173</v>
      </c>
      <c r="E277" s="33"/>
      <c r="F277" s="181" t="s">
        <v>429</v>
      </c>
      <c r="G277" s="33"/>
      <c r="H277" s="33"/>
      <c r="I277" s="102"/>
      <c r="J277" s="33"/>
      <c r="K277" s="33"/>
      <c r="L277" s="34"/>
      <c r="M277" s="182"/>
      <c r="N277" s="183"/>
      <c r="O277" s="59"/>
      <c r="P277" s="59"/>
      <c r="Q277" s="59"/>
      <c r="R277" s="59"/>
      <c r="S277" s="59"/>
      <c r="T277" s="60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8" t="s">
        <v>173</v>
      </c>
      <c r="AU277" s="18" t="s">
        <v>92</v>
      </c>
    </row>
    <row r="278" spans="2:51" s="14" customFormat="1" ht="12">
      <c r="B278" s="195"/>
      <c r="D278" s="180" t="s">
        <v>249</v>
      </c>
      <c r="E278" s="196" t="s">
        <v>1</v>
      </c>
      <c r="F278" s="197" t="s">
        <v>430</v>
      </c>
      <c r="H278" s="198">
        <v>88.75</v>
      </c>
      <c r="I278" s="199"/>
      <c r="L278" s="195"/>
      <c r="M278" s="200"/>
      <c r="N278" s="201"/>
      <c r="O278" s="201"/>
      <c r="P278" s="201"/>
      <c r="Q278" s="201"/>
      <c r="R278" s="201"/>
      <c r="S278" s="201"/>
      <c r="T278" s="202"/>
      <c r="AT278" s="196" t="s">
        <v>249</v>
      </c>
      <c r="AU278" s="196" t="s">
        <v>92</v>
      </c>
      <c r="AV278" s="14" t="s">
        <v>92</v>
      </c>
      <c r="AW278" s="14" t="s">
        <v>39</v>
      </c>
      <c r="AX278" s="14" t="s">
        <v>84</v>
      </c>
      <c r="AY278" s="196" t="s">
        <v>165</v>
      </c>
    </row>
    <row r="279" spans="2:51" s="15" customFormat="1" ht="12">
      <c r="B279" s="203"/>
      <c r="D279" s="180" t="s">
        <v>249</v>
      </c>
      <c r="E279" s="204" t="s">
        <v>1</v>
      </c>
      <c r="F279" s="205" t="s">
        <v>252</v>
      </c>
      <c r="H279" s="206">
        <v>88.75</v>
      </c>
      <c r="I279" s="207"/>
      <c r="L279" s="203"/>
      <c r="M279" s="208"/>
      <c r="N279" s="209"/>
      <c r="O279" s="209"/>
      <c r="P279" s="209"/>
      <c r="Q279" s="209"/>
      <c r="R279" s="209"/>
      <c r="S279" s="209"/>
      <c r="T279" s="210"/>
      <c r="AT279" s="204" t="s">
        <v>249</v>
      </c>
      <c r="AU279" s="204" t="s">
        <v>92</v>
      </c>
      <c r="AV279" s="15" t="s">
        <v>164</v>
      </c>
      <c r="AW279" s="15" t="s">
        <v>39</v>
      </c>
      <c r="AX279" s="15" t="s">
        <v>21</v>
      </c>
      <c r="AY279" s="204" t="s">
        <v>165</v>
      </c>
    </row>
    <row r="280" spans="1:65" s="2" customFormat="1" ht="16.5" customHeight="1">
      <c r="A280" s="33"/>
      <c r="B280" s="166"/>
      <c r="C280" s="167" t="s">
        <v>431</v>
      </c>
      <c r="D280" s="167" t="s">
        <v>168</v>
      </c>
      <c r="E280" s="168" t="s">
        <v>432</v>
      </c>
      <c r="F280" s="169" t="s">
        <v>433</v>
      </c>
      <c r="G280" s="170" t="s">
        <v>246</v>
      </c>
      <c r="H280" s="171">
        <v>88.75</v>
      </c>
      <c r="I280" s="172"/>
      <c r="J280" s="173">
        <f>ROUND(I280*H280,2)</f>
        <v>0</v>
      </c>
      <c r="K280" s="169" t="s">
        <v>247</v>
      </c>
      <c r="L280" s="34"/>
      <c r="M280" s="174" t="s">
        <v>1</v>
      </c>
      <c r="N280" s="175" t="s">
        <v>49</v>
      </c>
      <c r="O280" s="59"/>
      <c r="P280" s="176">
        <f>O280*H280</f>
        <v>0</v>
      </c>
      <c r="Q280" s="176">
        <v>0</v>
      </c>
      <c r="R280" s="176">
        <f>Q280*H280</f>
        <v>0</v>
      </c>
      <c r="S280" s="176">
        <v>0</v>
      </c>
      <c r="T280" s="177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78" t="s">
        <v>164</v>
      </c>
      <c r="AT280" s="178" t="s">
        <v>168</v>
      </c>
      <c r="AU280" s="178" t="s">
        <v>92</v>
      </c>
      <c r="AY280" s="18" t="s">
        <v>165</v>
      </c>
      <c r="BE280" s="179">
        <f>IF(N280="základní",J280,0)</f>
        <v>0</v>
      </c>
      <c r="BF280" s="179">
        <f>IF(N280="snížená",J280,0)</f>
        <v>0</v>
      </c>
      <c r="BG280" s="179">
        <f>IF(N280="zákl. přenesená",J280,0)</f>
        <v>0</v>
      </c>
      <c r="BH280" s="179">
        <f>IF(N280="sníž. přenesená",J280,0)</f>
        <v>0</v>
      </c>
      <c r="BI280" s="179">
        <f>IF(N280="nulová",J280,0)</f>
        <v>0</v>
      </c>
      <c r="BJ280" s="18" t="s">
        <v>21</v>
      </c>
      <c r="BK280" s="179">
        <f>ROUND(I280*H280,2)</f>
        <v>0</v>
      </c>
      <c r="BL280" s="18" t="s">
        <v>164</v>
      </c>
      <c r="BM280" s="178" t="s">
        <v>434</v>
      </c>
    </row>
    <row r="281" spans="1:47" s="2" customFormat="1" ht="12">
      <c r="A281" s="33"/>
      <c r="B281" s="34"/>
      <c r="C281" s="33"/>
      <c r="D281" s="180" t="s">
        <v>173</v>
      </c>
      <c r="E281" s="33"/>
      <c r="F281" s="181" t="s">
        <v>435</v>
      </c>
      <c r="G281" s="33"/>
      <c r="H281" s="33"/>
      <c r="I281" s="102"/>
      <c r="J281" s="33"/>
      <c r="K281" s="33"/>
      <c r="L281" s="34"/>
      <c r="M281" s="182"/>
      <c r="N281" s="183"/>
      <c r="O281" s="59"/>
      <c r="P281" s="59"/>
      <c r="Q281" s="59"/>
      <c r="R281" s="59"/>
      <c r="S281" s="59"/>
      <c r="T281" s="60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8" t="s">
        <v>173</v>
      </c>
      <c r="AU281" s="18" t="s">
        <v>92</v>
      </c>
    </row>
    <row r="282" spans="1:65" s="2" customFormat="1" ht="24" customHeight="1">
      <c r="A282" s="33"/>
      <c r="B282" s="166"/>
      <c r="C282" s="167" t="s">
        <v>436</v>
      </c>
      <c r="D282" s="167" t="s">
        <v>168</v>
      </c>
      <c r="E282" s="168" t="s">
        <v>437</v>
      </c>
      <c r="F282" s="169" t="s">
        <v>438</v>
      </c>
      <c r="G282" s="170" t="s">
        <v>305</v>
      </c>
      <c r="H282" s="171">
        <v>3.058</v>
      </c>
      <c r="I282" s="172"/>
      <c r="J282" s="173">
        <f>ROUND(I282*H282,2)</f>
        <v>0</v>
      </c>
      <c r="K282" s="169" t="s">
        <v>247</v>
      </c>
      <c r="L282" s="34"/>
      <c r="M282" s="174" t="s">
        <v>1</v>
      </c>
      <c r="N282" s="175" t="s">
        <v>49</v>
      </c>
      <c r="O282" s="59"/>
      <c r="P282" s="176">
        <f>O282*H282</f>
        <v>0</v>
      </c>
      <c r="Q282" s="176">
        <v>1.06277</v>
      </c>
      <c r="R282" s="176">
        <f>Q282*H282</f>
        <v>3.2499506599999997</v>
      </c>
      <c r="S282" s="176">
        <v>0</v>
      </c>
      <c r="T282" s="177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78" t="s">
        <v>164</v>
      </c>
      <c r="AT282" s="178" t="s">
        <v>168</v>
      </c>
      <c r="AU282" s="178" t="s">
        <v>92</v>
      </c>
      <c r="AY282" s="18" t="s">
        <v>165</v>
      </c>
      <c r="BE282" s="179">
        <f>IF(N282="základní",J282,0)</f>
        <v>0</v>
      </c>
      <c r="BF282" s="179">
        <f>IF(N282="snížená",J282,0)</f>
        <v>0</v>
      </c>
      <c r="BG282" s="179">
        <f>IF(N282="zákl. přenesená",J282,0)</f>
        <v>0</v>
      </c>
      <c r="BH282" s="179">
        <f>IF(N282="sníž. přenesená",J282,0)</f>
        <v>0</v>
      </c>
      <c r="BI282" s="179">
        <f>IF(N282="nulová",J282,0)</f>
        <v>0</v>
      </c>
      <c r="BJ282" s="18" t="s">
        <v>21</v>
      </c>
      <c r="BK282" s="179">
        <f>ROUND(I282*H282,2)</f>
        <v>0</v>
      </c>
      <c r="BL282" s="18" t="s">
        <v>164</v>
      </c>
      <c r="BM282" s="178" t="s">
        <v>439</v>
      </c>
    </row>
    <row r="283" spans="1:47" s="2" customFormat="1" ht="12">
      <c r="A283" s="33"/>
      <c r="B283" s="34"/>
      <c r="C283" s="33"/>
      <c r="D283" s="180" t="s">
        <v>173</v>
      </c>
      <c r="E283" s="33"/>
      <c r="F283" s="181" t="s">
        <v>440</v>
      </c>
      <c r="G283" s="33"/>
      <c r="H283" s="33"/>
      <c r="I283" s="102"/>
      <c r="J283" s="33"/>
      <c r="K283" s="33"/>
      <c r="L283" s="34"/>
      <c r="M283" s="182"/>
      <c r="N283" s="183"/>
      <c r="O283" s="59"/>
      <c r="P283" s="59"/>
      <c r="Q283" s="59"/>
      <c r="R283" s="59"/>
      <c r="S283" s="59"/>
      <c r="T283" s="60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8" t="s">
        <v>173</v>
      </c>
      <c r="AU283" s="18" t="s">
        <v>92</v>
      </c>
    </row>
    <row r="284" spans="2:51" s="14" customFormat="1" ht="12">
      <c r="B284" s="195"/>
      <c r="D284" s="180" t="s">
        <v>249</v>
      </c>
      <c r="E284" s="196" t="s">
        <v>1</v>
      </c>
      <c r="F284" s="197" t="s">
        <v>441</v>
      </c>
      <c r="H284" s="198">
        <v>2.659</v>
      </c>
      <c r="I284" s="199"/>
      <c r="L284" s="195"/>
      <c r="M284" s="200"/>
      <c r="N284" s="201"/>
      <c r="O284" s="201"/>
      <c r="P284" s="201"/>
      <c r="Q284" s="201"/>
      <c r="R284" s="201"/>
      <c r="S284" s="201"/>
      <c r="T284" s="202"/>
      <c r="AT284" s="196" t="s">
        <v>249</v>
      </c>
      <c r="AU284" s="196" t="s">
        <v>92</v>
      </c>
      <c r="AV284" s="14" t="s">
        <v>92</v>
      </c>
      <c r="AW284" s="14" t="s">
        <v>39</v>
      </c>
      <c r="AX284" s="14" t="s">
        <v>84</v>
      </c>
      <c r="AY284" s="196" t="s">
        <v>165</v>
      </c>
    </row>
    <row r="285" spans="2:51" s="14" customFormat="1" ht="12">
      <c r="B285" s="195"/>
      <c r="D285" s="180" t="s">
        <v>249</v>
      </c>
      <c r="E285" s="196" t="s">
        <v>1</v>
      </c>
      <c r="F285" s="197" t="s">
        <v>442</v>
      </c>
      <c r="H285" s="198">
        <v>0.399</v>
      </c>
      <c r="I285" s="199"/>
      <c r="L285" s="195"/>
      <c r="M285" s="200"/>
      <c r="N285" s="201"/>
      <c r="O285" s="201"/>
      <c r="P285" s="201"/>
      <c r="Q285" s="201"/>
      <c r="R285" s="201"/>
      <c r="S285" s="201"/>
      <c r="T285" s="202"/>
      <c r="AT285" s="196" t="s">
        <v>249</v>
      </c>
      <c r="AU285" s="196" t="s">
        <v>92</v>
      </c>
      <c r="AV285" s="14" t="s">
        <v>92</v>
      </c>
      <c r="AW285" s="14" t="s">
        <v>39</v>
      </c>
      <c r="AX285" s="14" t="s">
        <v>84</v>
      </c>
      <c r="AY285" s="196" t="s">
        <v>165</v>
      </c>
    </row>
    <row r="286" spans="2:51" s="15" customFormat="1" ht="12">
      <c r="B286" s="203"/>
      <c r="D286" s="180" t="s">
        <v>249</v>
      </c>
      <c r="E286" s="204" t="s">
        <v>1</v>
      </c>
      <c r="F286" s="205" t="s">
        <v>252</v>
      </c>
      <c r="H286" s="206">
        <v>3.058</v>
      </c>
      <c r="I286" s="207"/>
      <c r="L286" s="203"/>
      <c r="M286" s="208"/>
      <c r="N286" s="209"/>
      <c r="O286" s="209"/>
      <c r="P286" s="209"/>
      <c r="Q286" s="209"/>
      <c r="R286" s="209"/>
      <c r="S286" s="209"/>
      <c r="T286" s="210"/>
      <c r="AT286" s="204" t="s">
        <v>249</v>
      </c>
      <c r="AU286" s="204" t="s">
        <v>92</v>
      </c>
      <c r="AV286" s="15" t="s">
        <v>164</v>
      </c>
      <c r="AW286" s="15" t="s">
        <v>39</v>
      </c>
      <c r="AX286" s="15" t="s">
        <v>21</v>
      </c>
      <c r="AY286" s="204" t="s">
        <v>165</v>
      </c>
    </row>
    <row r="287" spans="1:65" s="2" customFormat="1" ht="16.5" customHeight="1">
      <c r="A287" s="33"/>
      <c r="B287" s="166"/>
      <c r="C287" s="167" t="s">
        <v>443</v>
      </c>
      <c r="D287" s="167" t="s">
        <v>168</v>
      </c>
      <c r="E287" s="168" t="s">
        <v>444</v>
      </c>
      <c r="F287" s="169" t="s">
        <v>445</v>
      </c>
      <c r="G287" s="170" t="s">
        <v>268</v>
      </c>
      <c r="H287" s="171">
        <v>8.655</v>
      </c>
      <c r="I287" s="172"/>
      <c r="J287" s="173">
        <f>ROUND(I287*H287,2)</f>
        <v>0</v>
      </c>
      <c r="K287" s="169" t="s">
        <v>247</v>
      </c>
      <c r="L287" s="34"/>
      <c r="M287" s="174" t="s">
        <v>1</v>
      </c>
      <c r="N287" s="175" t="s">
        <v>49</v>
      </c>
      <c r="O287" s="59"/>
      <c r="P287" s="176">
        <f>O287*H287</f>
        <v>0</v>
      </c>
      <c r="Q287" s="176">
        <v>2.25634</v>
      </c>
      <c r="R287" s="176">
        <f>Q287*H287</f>
        <v>19.528622699999996</v>
      </c>
      <c r="S287" s="176">
        <v>0</v>
      </c>
      <c r="T287" s="177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78" t="s">
        <v>164</v>
      </c>
      <c r="AT287" s="178" t="s">
        <v>168</v>
      </c>
      <c r="AU287" s="178" t="s">
        <v>92</v>
      </c>
      <c r="AY287" s="18" t="s">
        <v>165</v>
      </c>
      <c r="BE287" s="179">
        <f>IF(N287="základní",J287,0)</f>
        <v>0</v>
      </c>
      <c r="BF287" s="179">
        <f>IF(N287="snížená",J287,0)</f>
        <v>0</v>
      </c>
      <c r="BG287" s="179">
        <f>IF(N287="zákl. přenesená",J287,0)</f>
        <v>0</v>
      </c>
      <c r="BH287" s="179">
        <f>IF(N287="sníž. přenesená",J287,0)</f>
        <v>0</v>
      </c>
      <c r="BI287" s="179">
        <f>IF(N287="nulová",J287,0)</f>
        <v>0</v>
      </c>
      <c r="BJ287" s="18" t="s">
        <v>21</v>
      </c>
      <c r="BK287" s="179">
        <f>ROUND(I287*H287,2)</f>
        <v>0</v>
      </c>
      <c r="BL287" s="18" t="s">
        <v>164</v>
      </c>
      <c r="BM287" s="178" t="s">
        <v>446</v>
      </c>
    </row>
    <row r="288" spans="1:47" s="2" customFormat="1" ht="19.5">
      <c r="A288" s="33"/>
      <c r="B288" s="34"/>
      <c r="C288" s="33"/>
      <c r="D288" s="180" t="s">
        <v>173</v>
      </c>
      <c r="E288" s="33"/>
      <c r="F288" s="181" t="s">
        <v>447</v>
      </c>
      <c r="G288" s="33"/>
      <c r="H288" s="33"/>
      <c r="I288" s="102"/>
      <c r="J288" s="33"/>
      <c r="K288" s="33"/>
      <c r="L288" s="34"/>
      <c r="M288" s="182"/>
      <c r="N288" s="183"/>
      <c r="O288" s="59"/>
      <c r="P288" s="59"/>
      <c r="Q288" s="59"/>
      <c r="R288" s="59"/>
      <c r="S288" s="59"/>
      <c r="T288" s="60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8" t="s">
        <v>173</v>
      </c>
      <c r="AU288" s="18" t="s">
        <v>92</v>
      </c>
    </row>
    <row r="289" spans="2:51" s="14" customFormat="1" ht="12">
      <c r="B289" s="195"/>
      <c r="D289" s="180" t="s">
        <v>249</v>
      </c>
      <c r="E289" s="196" t="s">
        <v>1</v>
      </c>
      <c r="F289" s="197" t="s">
        <v>448</v>
      </c>
      <c r="H289" s="198">
        <v>7.868</v>
      </c>
      <c r="I289" s="199"/>
      <c r="L289" s="195"/>
      <c r="M289" s="200"/>
      <c r="N289" s="201"/>
      <c r="O289" s="201"/>
      <c r="P289" s="201"/>
      <c r="Q289" s="201"/>
      <c r="R289" s="201"/>
      <c r="S289" s="201"/>
      <c r="T289" s="202"/>
      <c r="AT289" s="196" t="s">
        <v>249</v>
      </c>
      <c r="AU289" s="196" t="s">
        <v>92</v>
      </c>
      <c r="AV289" s="14" t="s">
        <v>92</v>
      </c>
      <c r="AW289" s="14" t="s">
        <v>39</v>
      </c>
      <c r="AX289" s="14" t="s">
        <v>84</v>
      </c>
      <c r="AY289" s="196" t="s">
        <v>165</v>
      </c>
    </row>
    <row r="290" spans="2:51" s="14" customFormat="1" ht="12">
      <c r="B290" s="195"/>
      <c r="D290" s="180" t="s">
        <v>249</v>
      </c>
      <c r="E290" s="196" t="s">
        <v>1</v>
      </c>
      <c r="F290" s="197" t="s">
        <v>449</v>
      </c>
      <c r="H290" s="198">
        <v>0.787</v>
      </c>
      <c r="I290" s="199"/>
      <c r="L290" s="195"/>
      <c r="M290" s="200"/>
      <c r="N290" s="201"/>
      <c r="O290" s="201"/>
      <c r="P290" s="201"/>
      <c r="Q290" s="201"/>
      <c r="R290" s="201"/>
      <c r="S290" s="201"/>
      <c r="T290" s="202"/>
      <c r="AT290" s="196" t="s">
        <v>249</v>
      </c>
      <c r="AU290" s="196" t="s">
        <v>92</v>
      </c>
      <c r="AV290" s="14" t="s">
        <v>92</v>
      </c>
      <c r="AW290" s="14" t="s">
        <v>39</v>
      </c>
      <c r="AX290" s="14" t="s">
        <v>84</v>
      </c>
      <c r="AY290" s="196" t="s">
        <v>165</v>
      </c>
    </row>
    <row r="291" spans="2:51" s="15" customFormat="1" ht="12">
      <c r="B291" s="203"/>
      <c r="D291" s="180" t="s">
        <v>249</v>
      </c>
      <c r="E291" s="204" t="s">
        <v>1</v>
      </c>
      <c r="F291" s="205" t="s">
        <v>252</v>
      </c>
      <c r="H291" s="206">
        <v>8.655000000000001</v>
      </c>
      <c r="I291" s="207"/>
      <c r="L291" s="203"/>
      <c r="M291" s="208"/>
      <c r="N291" s="209"/>
      <c r="O291" s="209"/>
      <c r="P291" s="209"/>
      <c r="Q291" s="209"/>
      <c r="R291" s="209"/>
      <c r="S291" s="209"/>
      <c r="T291" s="210"/>
      <c r="AT291" s="204" t="s">
        <v>249</v>
      </c>
      <c r="AU291" s="204" t="s">
        <v>92</v>
      </c>
      <c r="AV291" s="15" t="s">
        <v>164</v>
      </c>
      <c r="AW291" s="15" t="s">
        <v>39</v>
      </c>
      <c r="AX291" s="15" t="s">
        <v>21</v>
      </c>
      <c r="AY291" s="204" t="s">
        <v>165</v>
      </c>
    </row>
    <row r="292" spans="1:65" s="2" customFormat="1" ht="16.5" customHeight="1">
      <c r="A292" s="33"/>
      <c r="B292" s="166"/>
      <c r="C292" s="167" t="s">
        <v>450</v>
      </c>
      <c r="D292" s="167" t="s">
        <v>168</v>
      </c>
      <c r="E292" s="168" t="s">
        <v>451</v>
      </c>
      <c r="F292" s="169" t="s">
        <v>452</v>
      </c>
      <c r="G292" s="170" t="s">
        <v>268</v>
      </c>
      <c r="H292" s="171">
        <v>64.788</v>
      </c>
      <c r="I292" s="172"/>
      <c r="J292" s="173">
        <f>ROUND(I292*H292,2)</f>
        <v>0</v>
      </c>
      <c r="K292" s="169" t="s">
        <v>247</v>
      </c>
      <c r="L292" s="34"/>
      <c r="M292" s="174" t="s">
        <v>1</v>
      </c>
      <c r="N292" s="175" t="s">
        <v>49</v>
      </c>
      <c r="O292" s="59"/>
      <c r="P292" s="176">
        <f>O292*H292</f>
        <v>0</v>
      </c>
      <c r="Q292" s="176">
        <v>2.45329</v>
      </c>
      <c r="R292" s="176">
        <f>Q292*H292</f>
        <v>158.94375252</v>
      </c>
      <c r="S292" s="176">
        <v>0</v>
      </c>
      <c r="T292" s="177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78" t="s">
        <v>164</v>
      </c>
      <c r="AT292" s="178" t="s">
        <v>168</v>
      </c>
      <c r="AU292" s="178" t="s">
        <v>92</v>
      </c>
      <c r="AY292" s="18" t="s">
        <v>165</v>
      </c>
      <c r="BE292" s="179">
        <f>IF(N292="základní",J292,0)</f>
        <v>0</v>
      </c>
      <c r="BF292" s="179">
        <f>IF(N292="snížená",J292,0)</f>
        <v>0</v>
      </c>
      <c r="BG292" s="179">
        <f>IF(N292="zákl. přenesená",J292,0)</f>
        <v>0</v>
      </c>
      <c r="BH292" s="179">
        <f>IF(N292="sníž. přenesená",J292,0)</f>
        <v>0</v>
      </c>
      <c r="BI292" s="179">
        <f>IF(N292="nulová",J292,0)</f>
        <v>0</v>
      </c>
      <c r="BJ292" s="18" t="s">
        <v>21</v>
      </c>
      <c r="BK292" s="179">
        <f>ROUND(I292*H292,2)</f>
        <v>0</v>
      </c>
      <c r="BL292" s="18" t="s">
        <v>164</v>
      </c>
      <c r="BM292" s="178" t="s">
        <v>453</v>
      </c>
    </row>
    <row r="293" spans="1:47" s="2" customFormat="1" ht="19.5">
      <c r="A293" s="33"/>
      <c r="B293" s="34"/>
      <c r="C293" s="33"/>
      <c r="D293" s="180" t="s">
        <v>173</v>
      </c>
      <c r="E293" s="33"/>
      <c r="F293" s="181" t="s">
        <v>454</v>
      </c>
      <c r="G293" s="33"/>
      <c r="H293" s="33"/>
      <c r="I293" s="102"/>
      <c r="J293" s="33"/>
      <c r="K293" s="33"/>
      <c r="L293" s="34"/>
      <c r="M293" s="182"/>
      <c r="N293" s="183"/>
      <c r="O293" s="59"/>
      <c r="P293" s="59"/>
      <c r="Q293" s="59"/>
      <c r="R293" s="59"/>
      <c r="S293" s="59"/>
      <c r="T293" s="60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T293" s="18" t="s">
        <v>173</v>
      </c>
      <c r="AU293" s="18" t="s">
        <v>92</v>
      </c>
    </row>
    <row r="294" spans="2:51" s="13" customFormat="1" ht="12">
      <c r="B294" s="188"/>
      <c r="D294" s="180" t="s">
        <v>249</v>
      </c>
      <c r="E294" s="189" t="s">
        <v>1</v>
      </c>
      <c r="F294" s="190" t="s">
        <v>250</v>
      </c>
      <c r="H294" s="189" t="s">
        <v>1</v>
      </c>
      <c r="I294" s="191"/>
      <c r="L294" s="188"/>
      <c r="M294" s="192"/>
      <c r="N294" s="193"/>
      <c r="O294" s="193"/>
      <c r="P294" s="193"/>
      <c r="Q294" s="193"/>
      <c r="R294" s="193"/>
      <c r="S294" s="193"/>
      <c r="T294" s="194"/>
      <c r="AT294" s="189" t="s">
        <v>249</v>
      </c>
      <c r="AU294" s="189" t="s">
        <v>92</v>
      </c>
      <c r="AV294" s="13" t="s">
        <v>21</v>
      </c>
      <c r="AW294" s="13" t="s">
        <v>39</v>
      </c>
      <c r="AX294" s="13" t="s">
        <v>84</v>
      </c>
      <c r="AY294" s="189" t="s">
        <v>165</v>
      </c>
    </row>
    <row r="295" spans="2:51" s="14" customFormat="1" ht="12">
      <c r="B295" s="195"/>
      <c r="D295" s="180" t="s">
        <v>249</v>
      </c>
      <c r="E295" s="196" t="s">
        <v>1</v>
      </c>
      <c r="F295" s="197" t="s">
        <v>455</v>
      </c>
      <c r="H295" s="198">
        <v>17.16</v>
      </c>
      <c r="I295" s="199"/>
      <c r="L295" s="195"/>
      <c r="M295" s="200"/>
      <c r="N295" s="201"/>
      <c r="O295" s="201"/>
      <c r="P295" s="201"/>
      <c r="Q295" s="201"/>
      <c r="R295" s="201"/>
      <c r="S295" s="201"/>
      <c r="T295" s="202"/>
      <c r="AT295" s="196" t="s">
        <v>249</v>
      </c>
      <c r="AU295" s="196" t="s">
        <v>92</v>
      </c>
      <c r="AV295" s="14" t="s">
        <v>92</v>
      </c>
      <c r="AW295" s="14" t="s">
        <v>39</v>
      </c>
      <c r="AX295" s="14" t="s">
        <v>84</v>
      </c>
      <c r="AY295" s="196" t="s">
        <v>165</v>
      </c>
    </row>
    <row r="296" spans="2:51" s="13" customFormat="1" ht="12">
      <c r="B296" s="188"/>
      <c r="D296" s="180" t="s">
        <v>249</v>
      </c>
      <c r="E296" s="189" t="s">
        <v>1</v>
      </c>
      <c r="F296" s="190" t="s">
        <v>456</v>
      </c>
      <c r="H296" s="189" t="s">
        <v>1</v>
      </c>
      <c r="I296" s="191"/>
      <c r="L296" s="188"/>
      <c r="M296" s="192"/>
      <c r="N296" s="193"/>
      <c r="O296" s="193"/>
      <c r="P296" s="193"/>
      <c r="Q296" s="193"/>
      <c r="R296" s="193"/>
      <c r="S296" s="193"/>
      <c r="T296" s="194"/>
      <c r="AT296" s="189" t="s">
        <v>249</v>
      </c>
      <c r="AU296" s="189" t="s">
        <v>92</v>
      </c>
      <c r="AV296" s="13" t="s">
        <v>21</v>
      </c>
      <c r="AW296" s="13" t="s">
        <v>39</v>
      </c>
      <c r="AX296" s="13" t="s">
        <v>84</v>
      </c>
      <c r="AY296" s="189" t="s">
        <v>165</v>
      </c>
    </row>
    <row r="297" spans="2:51" s="14" customFormat="1" ht="12">
      <c r="B297" s="195"/>
      <c r="D297" s="180" t="s">
        <v>249</v>
      </c>
      <c r="E297" s="196" t="s">
        <v>1</v>
      </c>
      <c r="F297" s="197" t="s">
        <v>457</v>
      </c>
      <c r="H297" s="198">
        <v>15.316</v>
      </c>
      <c r="I297" s="199"/>
      <c r="L297" s="195"/>
      <c r="M297" s="200"/>
      <c r="N297" s="201"/>
      <c r="O297" s="201"/>
      <c r="P297" s="201"/>
      <c r="Q297" s="201"/>
      <c r="R297" s="201"/>
      <c r="S297" s="201"/>
      <c r="T297" s="202"/>
      <c r="AT297" s="196" t="s">
        <v>249</v>
      </c>
      <c r="AU297" s="196" t="s">
        <v>92</v>
      </c>
      <c r="AV297" s="14" t="s">
        <v>92</v>
      </c>
      <c r="AW297" s="14" t="s">
        <v>39</v>
      </c>
      <c r="AX297" s="14" t="s">
        <v>84</v>
      </c>
      <c r="AY297" s="196" t="s">
        <v>165</v>
      </c>
    </row>
    <row r="298" spans="2:51" s="14" customFormat="1" ht="12">
      <c r="B298" s="195"/>
      <c r="D298" s="180" t="s">
        <v>249</v>
      </c>
      <c r="E298" s="196" t="s">
        <v>1</v>
      </c>
      <c r="F298" s="197" t="s">
        <v>458</v>
      </c>
      <c r="H298" s="198">
        <v>32.312</v>
      </c>
      <c r="I298" s="199"/>
      <c r="L298" s="195"/>
      <c r="M298" s="200"/>
      <c r="N298" s="201"/>
      <c r="O298" s="201"/>
      <c r="P298" s="201"/>
      <c r="Q298" s="201"/>
      <c r="R298" s="201"/>
      <c r="S298" s="201"/>
      <c r="T298" s="202"/>
      <c r="AT298" s="196" t="s">
        <v>249</v>
      </c>
      <c r="AU298" s="196" t="s">
        <v>92</v>
      </c>
      <c r="AV298" s="14" t="s">
        <v>92</v>
      </c>
      <c r="AW298" s="14" t="s">
        <v>39</v>
      </c>
      <c r="AX298" s="14" t="s">
        <v>84</v>
      </c>
      <c r="AY298" s="196" t="s">
        <v>165</v>
      </c>
    </row>
    <row r="299" spans="2:51" s="15" customFormat="1" ht="12">
      <c r="B299" s="203"/>
      <c r="D299" s="180" t="s">
        <v>249</v>
      </c>
      <c r="E299" s="204" t="s">
        <v>1</v>
      </c>
      <c r="F299" s="205" t="s">
        <v>252</v>
      </c>
      <c r="H299" s="206">
        <v>64.788</v>
      </c>
      <c r="I299" s="207"/>
      <c r="L299" s="203"/>
      <c r="M299" s="208"/>
      <c r="N299" s="209"/>
      <c r="O299" s="209"/>
      <c r="P299" s="209"/>
      <c r="Q299" s="209"/>
      <c r="R299" s="209"/>
      <c r="S299" s="209"/>
      <c r="T299" s="210"/>
      <c r="AT299" s="204" t="s">
        <v>249</v>
      </c>
      <c r="AU299" s="204" t="s">
        <v>92</v>
      </c>
      <c r="AV299" s="15" t="s">
        <v>164</v>
      </c>
      <c r="AW299" s="15" t="s">
        <v>39</v>
      </c>
      <c r="AX299" s="15" t="s">
        <v>21</v>
      </c>
      <c r="AY299" s="204" t="s">
        <v>165</v>
      </c>
    </row>
    <row r="300" spans="1:65" s="2" customFormat="1" ht="16.5" customHeight="1">
      <c r="A300" s="33"/>
      <c r="B300" s="166"/>
      <c r="C300" s="167" t="s">
        <v>459</v>
      </c>
      <c r="D300" s="167" t="s">
        <v>168</v>
      </c>
      <c r="E300" s="168" t="s">
        <v>460</v>
      </c>
      <c r="F300" s="169" t="s">
        <v>461</v>
      </c>
      <c r="G300" s="170" t="s">
        <v>246</v>
      </c>
      <c r="H300" s="171">
        <v>238.14</v>
      </c>
      <c r="I300" s="172"/>
      <c r="J300" s="173">
        <f>ROUND(I300*H300,2)</f>
        <v>0</v>
      </c>
      <c r="K300" s="169" t="s">
        <v>247</v>
      </c>
      <c r="L300" s="34"/>
      <c r="M300" s="174" t="s">
        <v>1</v>
      </c>
      <c r="N300" s="175" t="s">
        <v>49</v>
      </c>
      <c r="O300" s="59"/>
      <c r="P300" s="176">
        <f>O300*H300</f>
        <v>0</v>
      </c>
      <c r="Q300" s="176">
        <v>0.00269</v>
      </c>
      <c r="R300" s="176">
        <f>Q300*H300</f>
        <v>0.6405966</v>
      </c>
      <c r="S300" s="176">
        <v>0</v>
      </c>
      <c r="T300" s="177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78" t="s">
        <v>164</v>
      </c>
      <c r="AT300" s="178" t="s">
        <v>168</v>
      </c>
      <c r="AU300" s="178" t="s">
        <v>92</v>
      </c>
      <c r="AY300" s="18" t="s">
        <v>165</v>
      </c>
      <c r="BE300" s="179">
        <f>IF(N300="základní",J300,0)</f>
        <v>0</v>
      </c>
      <c r="BF300" s="179">
        <f>IF(N300="snížená",J300,0)</f>
        <v>0</v>
      </c>
      <c r="BG300" s="179">
        <f>IF(N300="zákl. přenesená",J300,0)</f>
        <v>0</v>
      </c>
      <c r="BH300" s="179">
        <f>IF(N300="sníž. přenesená",J300,0)</f>
        <v>0</v>
      </c>
      <c r="BI300" s="179">
        <f>IF(N300="nulová",J300,0)</f>
        <v>0</v>
      </c>
      <c r="BJ300" s="18" t="s">
        <v>21</v>
      </c>
      <c r="BK300" s="179">
        <f>ROUND(I300*H300,2)</f>
        <v>0</v>
      </c>
      <c r="BL300" s="18" t="s">
        <v>164</v>
      </c>
      <c r="BM300" s="178" t="s">
        <v>462</v>
      </c>
    </row>
    <row r="301" spans="1:47" s="2" customFormat="1" ht="12">
      <c r="A301" s="33"/>
      <c r="B301" s="34"/>
      <c r="C301" s="33"/>
      <c r="D301" s="180" t="s">
        <v>173</v>
      </c>
      <c r="E301" s="33"/>
      <c r="F301" s="181" t="s">
        <v>463</v>
      </c>
      <c r="G301" s="33"/>
      <c r="H301" s="33"/>
      <c r="I301" s="102"/>
      <c r="J301" s="33"/>
      <c r="K301" s="33"/>
      <c r="L301" s="34"/>
      <c r="M301" s="182"/>
      <c r="N301" s="183"/>
      <c r="O301" s="59"/>
      <c r="P301" s="59"/>
      <c r="Q301" s="59"/>
      <c r="R301" s="59"/>
      <c r="S301" s="59"/>
      <c r="T301" s="60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T301" s="18" t="s">
        <v>173</v>
      </c>
      <c r="AU301" s="18" t="s">
        <v>92</v>
      </c>
    </row>
    <row r="302" spans="2:51" s="14" customFormat="1" ht="12">
      <c r="B302" s="195"/>
      <c r="D302" s="180" t="s">
        <v>249</v>
      </c>
      <c r="E302" s="196" t="s">
        <v>1</v>
      </c>
      <c r="F302" s="197" t="s">
        <v>464</v>
      </c>
      <c r="H302" s="198">
        <v>76.58</v>
      </c>
      <c r="I302" s="199"/>
      <c r="L302" s="195"/>
      <c r="M302" s="200"/>
      <c r="N302" s="201"/>
      <c r="O302" s="201"/>
      <c r="P302" s="201"/>
      <c r="Q302" s="201"/>
      <c r="R302" s="201"/>
      <c r="S302" s="201"/>
      <c r="T302" s="202"/>
      <c r="AT302" s="196" t="s">
        <v>249</v>
      </c>
      <c r="AU302" s="196" t="s">
        <v>92</v>
      </c>
      <c r="AV302" s="14" t="s">
        <v>92</v>
      </c>
      <c r="AW302" s="14" t="s">
        <v>39</v>
      </c>
      <c r="AX302" s="14" t="s">
        <v>84</v>
      </c>
      <c r="AY302" s="196" t="s">
        <v>165</v>
      </c>
    </row>
    <row r="303" spans="2:51" s="14" customFormat="1" ht="12">
      <c r="B303" s="195"/>
      <c r="D303" s="180" t="s">
        <v>249</v>
      </c>
      <c r="E303" s="196" t="s">
        <v>1</v>
      </c>
      <c r="F303" s="197" t="s">
        <v>465</v>
      </c>
      <c r="H303" s="198">
        <v>161.56</v>
      </c>
      <c r="I303" s="199"/>
      <c r="L303" s="195"/>
      <c r="M303" s="200"/>
      <c r="N303" s="201"/>
      <c r="O303" s="201"/>
      <c r="P303" s="201"/>
      <c r="Q303" s="201"/>
      <c r="R303" s="201"/>
      <c r="S303" s="201"/>
      <c r="T303" s="202"/>
      <c r="AT303" s="196" t="s">
        <v>249</v>
      </c>
      <c r="AU303" s="196" t="s">
        <v>92</v>
      </c>
      <c r="AV303" s="14" t="s">
        <v>92</v>
      </c>
      <c r="AW303" s="14" t="s">
        <v>39</v>
      </c>
      <c r="AX303" s="14" t="s">
        <v>84</v>
      </c>
      <c r="AY303" s="196" t="s">
        <v>165</v>
      </c>
    </row>
    <row r="304" spans="2:51" s="15" customFormat="1" ht="12">
      <c r="B304" s="203"/>
      <c r="D304" s="180" t="s">
        <v>249</v>
      </c>
      <c r="E304" s="204" t="s">
        <v>1</v>
      </c>
      <c r="F304" s="205" t="s">
        <v>252</v>
      </c>
      <c r="H304" s="206">
        <v>238.14</v>
      </c>
      <c r="I304" s="207"/>
      <c r="L304" s="203"/>
      <c r="M304" s="208"/>
      <c r="N304" s="209"/>
      <c r="O304" s="209"/>
      <c r="P304" s="209"/>
      <c r="Q304" s="209"/>
      <c r="R304" s="209"/>
      <c r="S304" s="209"/>
      <c r="T304" s="210"/>
      <c r="AT304" s="204" t="s">
        <v>249</v>
      </c>
      <c r="AU304" s="204" t="s">
        <v>92</v>
      </c>
      <c r="AV304" s="15" t="s">
        <v>164</v>
      </c>
      <c r="AW304" s="15" t="s">
        <v>39</v>
      </c>
      <c r="AX304" s="15" t="s">
        <v>21</v>
      </c>
      <c r="AY304" s="204" t="s">
        <v>165</v>
      </c>
    </row>
    <row r="305" spans="1:65" s="2" customFormat="1" ht="16.5" customHeight="1">
      <c r="A305" s="33"/>
      <c r="B305" s="166"/>
      <c r="C305" s="167" t="s">
        <v>466</v>
      </c>
      <c r="D305" s="167" t="s">
        <v>168</v>
      </c>
      <c r="E305" s="168" t="s">
        <v>467</v>
      </c>
      <c r="F305" s="169" t="s">
        <v>468</v>
      </c>
      <c r="G305" s="170" t="s">
        <v>246</v>
      </c>
      <c r="H305" s="171">
        <v>238.14</v>
      </c>
      <c r="I305" s="172"/>
      <c r="J305" s="173">
        <f>ROUND(I305*H305,2)</f>
        <v>0</v>
      </c>
      <c r="K305" s="169" t="s">
        <v>247</v>
      </c>
      <c r="L305" s="34"/>
      <c r="M305" s="174" t="s">
        <v>1</v>
      </c>
      <c r="N305" s="175" t="s">
        <v>49</v>
      </c>
      <c r="O305" s="59"/>
      <c r="P305" s="176">
        <f>O305*H305</f>
        <v>0</v>
      </c>
      <c r="Q305" s="176">
        <v>0</v>
      </c>
      <c r="R305" s="176">
        <f>Q305*H305</f>
        <v>0</v>
      </c>
      <c r="S305" s="176">
        <v>0</v>
      </c>
      <c r="T305" s="177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78" t="s">
        <v>164</v>
      </c>
      <c r="AT305" s="178" t="s">
        <v>168</v>
      </c>
      <c r="AU305" s="178" t="s">
        <v>92</v>
      </c>
      <c r="AY305" s="18" t="s">
        <v>165</v>
      </c>
      <c r="BE305" s="179">
        <f>IF(N305="základní",J305,0)</f>
        <v>0</v>
      </c>
      <c r="BF305" s="179">
        <f>IF(N305="snížená",J305,0)</f>
        <v>0</v>
      </c>
      <c r="BG305" s="179">
        <f>IF(N305="zákl. přenesená",J305,0)</f>
        <v>0</v>
      </c>
      <c r="BH305" s="179">
        <f>IF(N305="sníž. přenesená",J305,0)</f>
        <v>0</v>
      </c>
      <c r="BI305" s="179">
        <f>IF(N305="nulová",J305,0)</f>
        <v>0</v>
      </c>
      <c r="BJ305" s="18" t="s">
        <v>21</v>
      </c>
      <c r="BK305" s="179">
        <f>ROUND(I305*H305,2)</f>
        <v>0</v>
      </c>
      <c r="BL305" s="18" t="s">
        <v>164</v>
      </c>
      <c r="BM305" s="178" t="s">
        <v>469</v>
      </c>
    </row>
    <row r="306" spans="1:47" s="2" customFormat="1" ht="12">
      <c r="A306" s="33"/>
      <c r="B306" s="34"/>
      <c r="C306" s="33"/>
      <c r="D306" s="180" t="s">
        <v>173</v>
      </c>
      <c r="E306" s="33"/>
      <c r="F306" s="181" t="s">
        <v>470</v>
      </c>
      <c r="G306" s="33"/>
      <c r="H306" s="33"/>
      <c r="I306" s="102"/>
      <c r="J306" s="33"/>
      <c r="K306" s="33"/>
      <c r="L306" s="34"/>
      <c r="M306" s="182"/>
      <c r="N306" s="183"/>
      <c r="O306" s="59"/>
      <c r="P306" s="59"/>
      <c r="Q306" s="59"/>
      <c r="R306" s="59"/>
      <c r="S306" s="59"/>
      <c r="T306" s="60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8" t="s">
        <v>173</v>
      </c>
      <c r="AU306" s="18" t="s">
        <v>92</v>
      </c>
    </row>
    <row r="307" spans="1:65" s="2" customFormat="1" ht="24" customHeight="1">
      <c r="A307" s="33"/>
      <c r="B307" s="166"/>
      <c r="C307" s="167" t="s">
        <v>471</v>
      </c>
      <c r="D307" s="167" t="s">
        <v>168</v>
      </c>
      <c r="E307" s="168" t="s">
        <v>472</v>
      </c>
      <c r="F307" s="169" t="s">
        <v>473</v>
      </c>
      <c r="G307" s="170" t="s">
        <v>328</v>
      </c>
      <c r="H307" s="171">
        <v>6</v>
      </c>
      <c r="I307" s="172"/>
      <c r="J307" s="173">
        <f>ROUND(I307*H307,2)</f>
        <v>0</v>
      </c>
      <c r="K307" s="169" t="s">
        <v>247</v>
      </c>
      <c r="L307" s="34"/>
      <c r="M307" s="174" t="s">
        <v>1</v>
      </c>
      <c r="N307" s="175" t="s">
        <v>49</v>
      </c>
      <c r="O307" s="59"/>
      <c r="P307" s="176">
        <f>O307*H307</f>
        <v>0</v>
      </c>
      <c r="Q307" s="176">
        <v>0.01351</v>
      </c>
      <c r="R307" s="176">
        <f>Q307*H307</f>
        <v>0.08106</v>
      </c>
      <c r="S307" s="176">
        <v>0</v>
      </c>
      <c r="T307" s="177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78" t="s">
        <v>164</v>
      </c>
      <c r="AT307" s="178" t="s">
        <v>168</v>
      </c>
      <c r="AU307" s="178" t="s">
        <v>92</v>
      </c>
      <c r="AY307" s="18" t="s">
        <v>165</v>
      </c>
      <c r="BE307" s="179">
        <f>IF(N307="základní",J307,0)</f>
        <v>0</v>
      </c>
      <c r="BF307" s="179">
        <f>IF(N307="snížená",J307,0)</f>
        <v>0</v>
      </c>
      <c r="BG307" s="179">
        <f>IF(N307="zákl. přenesená",J307,0)</f>
        <v>0</v>
      </c>
      <c r="BH307" s="179">
        <f>IF(N307="sníž. přenesená",J307,0)</f>
        <v>0</v>
      </c>
      <c r="BI307" s="179">
        <f>IF(N307="nulová",J307,0)</f>
        <v>0</v>
      </c>
      <c r="BJ307" s="18" t="s">
        <v>21</v>
      </c>
      <c r="BK307" s="179">
        <f>ROUND(I307*H307,2)</f>
        <v>0</v>
      </c>
      <c r="BL307" s="18" t="s">
        <v>164</v>
      </c>
      <c r="BM307" s="178" t="s">
        <v>474</v>
      </c>
    </row>
    <row r="308" spans="1:47" s="2" customFormat="1" ht="29.25">
      <c r="A308" s="33"/>
      <c r="B308" s="34"/>
      <c r="C308" s="33"/>
      <c r="D308" s="180" t="s">
        <v>173</v>
      </c>
      <c r="E308" s="33"/>
      <c r="F308" s="181" t="s">
        <v>475</v>
      </c>
      <c r="G308" s="33"/>
      <c r="H308" s="33"/>
      <c r="I308" s="102"/>
      <c r="J308" s="33"/>
      <c r="K308" s="33"/>
      <c r="L308" s="34"/>
      <c r="M308" s="182"/>
      <c r="N308" s="183"/>
      <c r="O308" s="59"/>
      <c r="P308" s="59"/>
      <c r="Q308" s="59"/>
      <c r="R308" s="59"/>
      <c r="S308" s="59"/>
      <c r="T308" s="60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8" t="s">
        <v>173</v>
      </c>
      <c r="AU308" s="18" t="s">
        <v>92</v>
      </c>
    </row>
    <row r="309" spans="1:65" s="2" customFormat="1" ht="24" customHeight="1">
      <c r="A309" s="33"/>
      <c r="B309" s="166"/>
      <c r="C309" s="167" t="s">
        <v>476</v>
      </c>
      <c r="D309" s="167" t="s">
        <v>168</v>
      </c>
      <c r="E309" s="168" t="s">
        <v>477</v>
      </c>
      <c r="F309" s="169" t="s">
        <v>478</v>
      </c>
      <c r="G309" s="170" t="s">
        <v>305</v>
      </c>
      <c r="H309" s="171">
        <v>4.128</v>
      </c>
      <c r="I309" s="172"/>
      <c r="J309" s="173">
        <f>ROUND(I309*H309,2)</f>
        <v>0</v>
      </c>
      <c r="K309" s="169" t="s">
        <v>247</v>
      </c>
      <c r="L309" s="34"/>
      <c r="M309" s="174" t="s">
        <v>1</v>
      </c>
      <c r="N309" s="175" t="s">
        <v>49</v>
      </c>
      <c r="O309" s="59"/>
      <c r="P309" s="176">
        <f>O309*H309</f>
        <v>0</v>
      </c>
      <c r="Q309" s="176">
        <v>1.06017</v>
      </c>
      <c r="R309" s="176">
        <f>Q309*H309</f>
        <v>4.37638176</v>
      </c>
      <c r="S309" s="176">
        <v>0</v>
      </c>
      <c r="T309" s="177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78" t="s">
        <v>164</v>
      </c>
      <c r="AT309" s="178" t="s">
        <v>168</v>
      </c>
      <c r="AU309" s="178" t="s">
        <v>92</v>
      </c>
      <c r="AY309" s="18" t="s">
        <v>165</v>
      </c>
      <c r="BE309" s="179">
        <f>IF(N309="základní",J309,0)</f>
        <v>0</v>
      </c>
      <c r="BF309" s="179">
        <f>IF(N309="snížená",J309,0)</f>
        <v>0</v>
      </c>
      <c r="BG309" s="179">
        <f>IF(N309="zákl. přenesená",J309,0)</f>
        <v>0</v>
      </c>
      <c r="BH309" s="179">
        <f>IF(N309="sníž. přenesená",J309,0)</f>
        <v>0</v>
      </c>
      <c r="BI309" s="179">
        <f>IF(N309="nulová",J309,0)</f>
        <v>0</v>
      </c>
      <c r="BJ309" s="18" t="s">
        <v>21</v>
      </c>
      <c r="BK309" s="179">
        <f>ROUND(I309*H309,2)</f>
        <v>0</v>
      </c>
      <c r="BL309" s="18" t="s">
        <v>164</v>
      </c>
      <c r="BM309" s="178" t="s">
        <v>479</v>
      </c>
    </row>
    <row r="310" spans="1:47" s="2" customFormat="1" ht="12">
      <c r="A310" s="33"/>
      <c r="B310" s="34"/>
      <c r="C310" s="33"/>
      <c r="D310" s="180" t="s">
        <v>173</v>
      </c>
      <c r="E310" s="33"/>
      <c r="F310" s="181" t="s">
        <v>480</v>
      </c>
      <c r="G310" s="33"/>
      <c r="H310" s="33"/>
      <c r="I310" s="102"/>
      <c r="J310" s="33"/>
      <c r="K310" s="33"/>
      <c r="L310" s="34"/>
      <c r="M310" s="182"/>
      <c r="N310" s="183"/>
      <c r="O310" s="59"/>
      <c r="P310" s="59"/>
      <c r="Q310" s="59"/>
      <c r="R310" s="59"/>
      <c r="S310" s="59"/>
      <c r="T310" s="60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8" t="s">
        <v>173</v>
      </c>
      <c r="AU310" s="18" t="s">
        <v>92</v>
      </c>
    </row>
    <row r="311" spans="2:51" s="13" customFormat="1" ht="12">
      <c r="B311" s="188"/>
      <c r="D311" s="180" t="s">
        <v>249</v>
      </c>
      <c r="E311" s="189" t="s">
        <v>1</v>
      </c>
      <c r="F311" s="190" t="s">
        <v>250</v>
      </c>
      <c r="H311" s="189" t="s">
        <v>1</v>
      </c>
      <c r="I311" s="191"/>
      <c r="L311" s="188"/>
      <c r="M311" s="192"/>
      <c r="N311" s="193"/>
      <c r="O311" s="193"/>
      <c r="P311" s="193"/>
      <c r="Q311" s="193"/>
      <c r="R311" s="193"/>
      <c r="S311" s="193"/>
      <c r="T311" s="194"/>
      <c r="AT311" s="189" t="s">
        <v>249</v>
      </c>
      <c r="AU311" s="189" t="s">
        <v>92</v>
      </c>
      <c r="AV311" s="13" t="s">
        <v>21</v>
      </c>
      <c r="AW311" s="13" t="s">
        <v>39</v>
      </c>
      <c r="AX311" s="13" t="s">
        <v>84</v>
      </c>
      <c r="AY311" s="189" t="s">
        <v>165</v>
      </c>
    </row>
    <row r="312" spans="2:51" s="13" customFormat="1" ht="12">
      <c r="B312" s="188"/>
      <c r="D312" s="180" t="s">
        <v>249</v>
      </c>
      <c r="E312" s="189" t="s">
        <v>1</v>
      </c>
      <c r="F312" s="190" t="s">
        <v>481</v>
      </c>
      <c r="H312" s="189" t="s">
        <v>1</v>
      </c>
      <c r="I312" s="191"/>
      <c r="L312" s="188"/>
      <c r="M312" s="192"/>
      <c r="N312" s="193"/>
      <c r="O312" s="193"/>
      <c r="P312" s="193"/>
      <c r="Q312" s="193"/>
      <c r="R312" s="193"/>
      <c r="S312" s="193"/>
      <c r="T312" s="194"/>
      <c r="AT312" s="189" t="s">
        <v>249</v>
      </c>
      <c r="AU312" s="189" t="s">
        <v>92</v>
      </c>
      <c r="AV312" s="13" t="s">
        <v>21</v>
      </c>
      <c r="AW312" s="13" t="s">
        <v>39</v>
      </c>
      <c r="AX312" s="13" t="s">
        <v>84</v>
      </c>
      <c r="AY312" s="189" t="s">
        <v>165</v>
      </c>
    </row>
    <row r="313" spans="2:51" s="14" customFormat="1" ht="12">
      <c r="B313" s="195"/>
      <c r="D313" s="180" t="s">
        <v>249</v>
      </c>
      <c r="E313" s="196" t="s">
        <v>1</v>
      </c>
      <c r="F313" s="197" t="s">
        <v>482</v>
      </c>
      <c r="H313" s="198">
        <v>0.108</v>
      </c>
      <c r="I313" s="199"/>
      <c r="L313" s="195"/>
      <c r="M313" s="200"/>
      <c r="N313" s="201"/>
      <c r="O313" s="201"/>
      <c r="P313" s="201"/>
      <c r="Q313" s="201"/>
      <c r="R313" s="201"/>
      <c r="S313" s="201"/>
      <c r="T313" s="202"/>
      <c r="AT313" s="196" t="s">
        <v>249</v>
      </c>
      <c r="AU313" s="196" t="s">
        <v>92</v>
      </c>
      <c r="AV313" s="14" t="s">
        <v>92</v>
      </c>
      <c r="AW313" s="14" t="s">
        <v>39</v>
      </c>
      <c r="AX313" s="14" t="s">
        <v>84</v>
      </c>
      <c r="AY313" s="196" t="s">
        <v>165</v>
      </c>
    </row>
    <row r="314" spans="2:51" s="13" customFormat="1" ht="12">
      <c r="B314" s="188"/>
      <c r="D314" s="180" t="s">
        <v>249</v>
      </c>
      <c r="E314" s="189" t="s">
        <v>1</v>
      </c>
      <c r="F314" s="190" t="s">
        <v>456</v>
      </c>
      <c r="H314" s="189" t="s">
        <v>1</v>
      </c>
      <c r="I314" s="191"/>
      <c r="L314" s="188"/>
      <c r="M314" s="192"/>
      <c r="N314" s="193"/>
      <c r="O314" s="193"/>
      <c r="P314" s="193"/>
      <c r="Q314" s="193"/>
      <c r="R314" s="193"/>
      <c r="S314" s="193"/>
      <c r="T314" s="194"/>
      <c r="AT314" s="189" t="s">
        <v>249</v>
      </c>
      <c r="AU314" s="189" t="s">
        <v>92</v>
      </c>
      <c r="AV314" s="13" t="s">
        <v>21</v>
      </c>
      <c r="AW314" s="13" t="s">
        <v>39</v>
      </c>
      <c r="AX314" s="13" t="s">
        <v>84</v>
      </c>
      <c r="AY314" s="189" t="s">
        <v>165</v>
      </c>
    </row>
    <row r="315" spans="2:51" s="14" customFormat="1" ht="12">
      <c r="B315" s="195"/>
      <c r="D315" s="180" t="s">
        <v>249</v>
      </c>
      <c r="E315" s="196" t="s">
        <v>1</v>
      </c>
      <c r="F315" s="197" t="s">
        <v>483</v>
      </c>
      <c r="H315" s="198">
        <v>4.02</v>
      </c>
      <c r="I315" s="199"/>
      <c r="L315" s="195"/>
      <c r="M315" s="200"/>
      <c r="N315" s="201"/>
      <c r="O315" s="201"/>
      <c r="P315" s="201"/>
      <c r="Q315" s="201"/>
      <c r="R315" s="201"/>
      <c r="S315" s="201"/>
      <c r="T315" s="202"/>
      <c r="AT315" s="196" t="s">
        <v>249</v>
      </c>
      <c r="AU315" s="196" t="s">
        <v>92</v>
      </c>
      <c r="AV315" s="14" t="s">
        <v>92</v>
      </c>
      <c r="AW315" s="14" t="s">
        <v>39</v>
      </c>
      <c r="AX315" s="14" t="s">
        <v>84</v>
      </c>
      <c r="AY315" s="196" t="s">
        <v>165</v>
      </c>
    </row>
    <row r="316" spans="2:51" s="15" customFormat="1" ht="12">
      <c r="B316" s="203"/>
      <c r="D316" s="180" t="s">
        <v>249</v>
      </c>
      <c r="E316" s="204" t="s">
        <v>1</v>
      </c>
      <c r="F316" s="205" t="s">
        <v>252</v>
      </c>
      <c r="H316" s="206">
        <v>4.127999999999999</v>
      </c>
      <c r="I316" s="207"/>
      <c r="L316" s="203"/>
      <c r="M316" s="208"/>
      <c r="N316" s="209"/>
      <c r="O316" s="209"/>
      <c r="P316" s="209"/>
      <c r="Q316" s="209"/>
      <c r="R316" s="209"/>
      <c r="S316" s="209"/>
      <c r="T316" s="210"/>
      <c r="AT316" s="204" t="s">
        <v>249</v>
      </c>
      <c r="AU316" s="204" t="s">
        <v>92</v>
      </c>
      <c r="AV316" s="15" t="s">
        <v>164</v>
      </c>
      <c r="AW316" s="15" t="s">
        <v>39</v>
      </c>
      <c r="AX316" s="15" t="s">
        <v>21</v>
      </c>
      <c r="AY316" s="204" t="s">
        <v>165</v>
      </c>
    </row>
    <row r="317" spans="1:65" s="2" customFormat="1" ht="24" customHeight="1">
      <c r="A317" s="33"/>
      <c r="B317" s="166"/>
      <c r="C317" s="167" t="s">
        <v>484</v>
      </c>
      <c r="D317" s="167" t="s">
        <v>168</v>
      </c>
      <c r="E317" s="168" t="s">
        <v>485</v>
      </c>
      <c r="F317" s="169" t="s">
        <v>486</v>
      </c>
      <c r="G317" s="170" t="s">
        <v>246</v>
      </c>
      <c r="H317" s="171">
        <v>52</v>
      </c>
      <c r="I317" s="172"/>
      <c r="J317" s="173">
        <f>ROUND(I317*H317,2)</f>
        <v>0</v>
      </c>
      <c r="K317" s="169" t="s">
        <v>247</v>
      </c>
      <c r="L317" s="34"/>
      <c r="M317" s="174" t="s">
        <v>1</v>
      </c>
      <c r="N317" s="175" t="s">
        <v>49</v>
      </c>
      <c r="O317" s="59"/>
      <c r="P317" s="176">
        <f>O317*H317</f>
        <v>0</v>
      </c>
      <c r="Q317" s="176">
        <v>0.67489</v>
      </c>
      <c r="R317" s="176">
        <f>Q317*H317</f>
        <v>35.09428</v>
      </c>
      <c r="S317" s="176">
        <v>0</v>
      </c>
      <c r="T317" s="177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78" t="s">
        <v>164</v>
      </c>
      <c r="AT317" s="178" t="s">
        <v>168</v>
      </c>
      <c r="AU317" s="178" t="s">
        <v>92</v>
      </c>
      <c r="AY317" s="18" t="s">
        <v>165</v>
      </c>
      <c r="BE317" s="179">
        <f>IF(N317="základní",J317,0)</f>
        <v>0</v>
      </c>
      <c r="BF317" s="179">
        <f>IF(N317="snížená",J317,0)</f>
        <v>0</v>
      </c>
      <c r="BG317" s="179">
        <f>IF(N317="zákl. přenesená",J317,0)</f>
        <v>0</v>
      </c>
      <c r="BH317" s="179">
        <f>IF(N317="sníž. přenesená",J317,0)</f>
        <v>0</v>
      </c>
      <c r="BI317" s="179">
        <f>IF(N317="nulová",J317,0)</f>
        <v>0</v>
      </c>
      <c r="BJ317" s="18" t="s">
        <v>21</v>
      </c>
      <c r="BK317" s="179">
        <f>ROUND(I317*H317,2)</f>
        <v>0</v>
      </c>
      <c r="BL317" s="18" t="s">
        <v>164</v>
      </c>
      <c r="BM317" s="178" t="s">
        <v>487</v>
      </c>
    </row>
    <row r="318" spans="1:47" s="2" customFormat="1" ht="29.25">
      <c r="A318" s="33"/>
      <c r="B318" s="34"/>
      <c r="C318" s="33"/>
      <c r="D318" s="180" t="s">
        <v>173</v>
      </c>
      <c r="E318" s="33"/>
      <c r="F318" s="181" t="s">
        <v>488</v>
      </c>
      <c r="G318" s="33"/>
      <c r="H318" s="33"/>
      <c r="I318" s="102"/>
      <c r="J318" s="33"/>
      <c r="K318" s="33"/>
      <c r="L318" s="34"/>
      <c r="M318" s="182"/>
      <c r="N318" s="183"/>
      <c r="O318" s="59"/>
      <c r="P318" s="59"/>
      <c r="Q318" s="59"/>
      <c r="R318" s="59"/>
      <c r="S318" s="59"/>
      <c r="T318" s="60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T318" s="18" t="s">
        <v>173</v>
      </c>
      <c r="AU318" s="18" t="s">
        <v>92</v>
      </c>
    </row>
    <row r="319" spans="2:51" s="13" customFormat="1" ht="12">
      <c r="B319" s="188"/>
      <c r="D319" s="180" t="s">
        <v>249</v>
      </c>
      <c r="E319" s="189" t="s">
        <v>1</v>
      </c>
      <c r="F319" s="190" t="s">
        <v>250</v>
      </c>
      <c r="H319" s="189" t="s">
        <v>1</v>
      </c>
      <c r="I319" s="191"/>
      <c r="L319" s="188"/>
      <c r="M319" s="192"/>
      <c r="N319" s="193"/>
      <c r="O319" s="193"/>
      <c r="P319" s="193"/>
      <c r="Q319" s="193"/>
      <c r="R319" s="193"/>
      <c r="S319" s="193"/>
      <c r="T319" s="194"/>
      <c r="AT319" s="189" t="s">
        <v>249</v>
      </c>
      <c r="AU319" s="189" t="s">
        <v>92</v>
      </c>
      <c r="AV319" s="13" t="s">
        <v>21</v>
      </c>
      <c r="AW319" s="13" t="s">
        <v>39</v>
      </c>
      <c r="AX319" s="13" t="s">
        <v>84</v>
      </c>
      <c r="AY319" s="189" t="s">
        <v>165</v>
      </c>
    </row>
    <row r="320" spans="2:51" s="14" customFormat="1" ht="12">
      <c r="B320" s="195"/>
      <c r="D320" s="180" t="s">
        <v>249</v>
      </c>
      <c r="E320" s="196" t="s">
        <v>1</v>
      </c>
      <c r="F320" s="197" t="s">
        <v>489</v>
      </c>
      <c r="H320" s="198">
        <v>52</v>
      </c>
      <c r="I320" s="199"/>
      <c r="L320" s="195"/>
      <c r="M320" s="200"/>
      <c r="N320" s="201"/>
      <c r="O320" s="201"/>
      <c r="P320" s="201"/>
      <c r="Q320" s="201"/>
      <c r="R320" s="201"/>
      <c r="S320" s="201"/>
      <c r="T320" s="202"/>
      <c r="AT320" s="196" t="s">
        <v>249</v>
      </c>
      <c r="AU320" s="196" t="s">
        <v>92</v>
      </c>
      <c r="AV320" s="14" t="s">
        <v>92</v>
      </c>
      <c r="AW320" s="14" t="s">
        <v>39</v>
      </c>
      <c r="AX320" s="14" t="s">
        <v>84</v>
      </c>
      <c r="AY320" s="196" t="s">
        <v>165</v>
      </c>
    </row>
    <row r="321" spans="2:51" s="15" customFormat="1" ht="12">
      <c r="B321" s="203"/>
      <c r="D321" s="180" t="s">
        <v>249</v>
      </c>
      <c r="E321" s="204" t="s">
        <v>1</v>
      </c>
      <c r="F321" s="205" t="s">
        <v>252</v>
      </c>
      <c r="H321" s="206">
        <v>52</v>
      </c>
      <c r="I321" s="207"/>
      <c r="L321" s="203"/>
      <c r="M321" s="208"/>
      <c r="N321" s="209"/>
      <c r="O321" s="209"/>
      <c r="P321" s="209"/>
      <c r="Q321" s="209"/>
      <c r="R321" s="209"/>
      <c r="S321" s="209"/>
      <c r="T321" s="210"/>
      <c r="AT321" s="204" t="s">
        <v>249</v>
      </c>
      <c r="AU321" s="204" t="s">
        <v>92</v>
      </c>
      <c r="AV321" s="15" t="s">
        <v>164</v>
      </c>
      <c r="AW321" s="15" t="s">
        <v>39</v>
      </c>
      <c r="AX321" s="15" t="s">
        <v>21</v>
      </c>
      <c r="AY321" s="204" t="s">
        <v>165</v>
      </c>
    </row>
    <row r="322" spans="1:65" s="2" customFormat="1" ht="24" customHeight="1">
      <c r="A322" s="33"/>
      <c r="B322" s="166"/>
      <c r="C322" s="167" t="s">
        <v>490</v>
      </c>
      <c r="D322" s="167" t="s">
        <v>168</v>
      </c>
      <c r="E322" s="168" t="s">
        <v>491</v>
      </c>
      <c r="F322" s="169" t="s">
        <v>492</v>
      </c>
      <c r="G322" s="170" t="s">
        <v>305</v>
      </c>
      <c r="H322" s="171">
        <v>0.679</v>
      </c>
      <c r="I322" s="172"/>
      <c r="J322" s="173">
        <f>ROUND(I322*H322,2)</f>
        <v>0</v>
      </c>
      <c r="K322" s="169" t="s">
        <v>247</v>
      </c>
      <c r="L322" s="34"/>
      <c r="M322" s="174" t="s">
        <v>1</v>
      </c>
      <c r="N322" s="175" t="s">
        <v>49</v>
      </c>
      <c r="O322" s="59"/>
      <c r="P322" s="176">
        <f>O322*H322</f>
        <v>0</v>
      </c>
      <c r="Q322" s="176">
        <v>1.05871</v>
      </c>
      <c r="R322" s="176">
        <f>Q322*H322</f>
        <v>0.7188640900000001</v>
      </c>
      <c r="S322" s="176">
        <v>0</v>
      </c>
      <c r="T322" s="177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78" t="s">
        <v>164</v>
      </c>
      <c r="AT322" s="178" t="s">
        <v>168</v>
      </c>
      <c r="AU322" s="178" t="s">
        <v>92</v>
      </c>
      <c r="AY322" s="18" t="s">
        <v>165</v>
      </c>
      <c r="BE322" s="179">
        <f>IF(N322="základní",J322,0)</f>
        <v>0</v>
      </c>
      <c r="BF322" s="179">
        <f>IF(N322="snížená",J322,0)</f>
        <v>0</v>
      </c>
      <c r="BG322" s="179">
        <f>IF(N322="zákl. přenesená",J322,0)</f>
        <v>0</v>
      </c>
      <c r="BH322" s="179">
        <f>IF(N322="sníž. přenesená",J322,0)</f>
        <v>0</v>
      </c>
      <c r="BI322" s="179">
        <f>IF(N322="nulová",J322,0)</f>
        <v>0</v>
      </c>
      <c r="BJ322" s="18" t="s">
        <v>21</v>
      </c>
      <c r="BK322" s="179">
        <f>ROUND(I322*H322,2)</f>
        <v>0</v>
      </c>
      <c r="BL322" s="18" t="s">
        <v>164</v>
      </c>
      <c r="BM322" s="178" t="s">
        <v>493</v>
      </c>
    </row>
    <row r="323" spans="1:47" s="2" customFormat="1" ht="29.25">
      <c r="A323" s="33"/>
      <c r="B323" s="34"/>
      <c r="C323" s="33"/>
      <c r="D323" s="180" t="s">
        <v>173</v>
      </c>
      <c r="E323" s="33"/>
      <c r="F323" s="181" t="s">
        <v>494</v>
      </c>
      <c r="G323" s="33"/>
      <c r="H323" s="33"/>
      <c r="I323" s="102"/>
      <c r="J323" s="33"/>
      <c r="K323" s="33"/>
      <c r="L323" s="34"/>
      <c r="M323" s="182"/>
      <c r="N323" s="183"/>
      <c r="O323" s="59"/>
      <c r="P323" s="59"/>
      <c r="Q323" s="59"/>
      <c r="R323" s="59"/>
      <c r="S323" s="59"/>
      <c r="T323" s="60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8" t="s">
        <v>173</v>
      </c>
      <c r="AU323" s="18" t="s">
        <v>92</v>
      </c>
    </row>
    <row r="324" spans="2:51" s="13" customFormat="1" ht="12">
      <c r="B324" s="188"/>
      <c r="D324" s="180" t="s">
        <v>249</v>
      </c>
      <c r="E324" s="189" t="s">
        <v>1</v>
      </c>
      <c r="F324" s="190" t="s">
        <v>250</v>
      </c>
      <c r="H324" s="189" t="s">
        <v>1</v>
      </c>
      <c r="I324" s="191"/>
      <c r="L324" s="188"/>
      <c r="M324" s="192"/>
      <c r="N324" s="193"/>
      <c r="O324" s="193"/>
      <c r="P324" s="193"/>
      <c r="Q324" s="193"/>
      <c r="R324" s="193"/>
      <c r="S324" s="193"/>
      <c r="T324" s="194"/>
      <c r="AT324" s="189" t="s">
        <v>249</v>
      </c>
      <c r="AU324" s="189" t="s">
        <v>92</v>
      </c>
      <c r="AV324" s="13" t="s">
        <v>21</v>
      </c>
      <c r="AW324" s="13" t="s">
        <v>39</v>
      </c>
      <c r="AX324" s="13" t="s">
        <v>84</v>
      </c>
      <c r="AY324" s="189" t="s">
        <v>165</v>
      </c>
    </row>
    <row r="325" spans="2:51" s="13" customFormat="1" ht="12">
      <c r="B325" s="188"/>
      <c r="D325" s="180" t="s">
        <v>249</v>
      </c>
      <c r="E325" s="189" t="s">
        <v>1</v>
      </c>
      <c r="F325" s="190" t="s">
        <v>495</v>
      </c>
      <c r="H325" s="189" t="s">
        <v>1</v>
      </c>
      <c r="I325" s="191"/>
      <c r="L325" s="188"/>
      <c r="M325" s="192"/>
      <c r="N325" s="193"/>
      <c r="O325" s="193"/>
      <c r="P325" s="193"/>
      <c r="Q325" s="193"/>
      <c r="R325" s="193"/>
      <c r="S325" s="193"/>
      <c r="T325" s="194"/>
      <c r="AT325" s="189" t="s">
        <v>249</v>
      </c>
      <c r="AU325" s="189" t="s">
        <v>92</v>
      </c>
      <c r="AV325" s="13" t="s">
        <v>21</v>
      </c>
      <c r="AW325" s="13" t="s">
        <v>39</v>
      </c>
      <c r="AX325" s="13" t="s">
        <v>84</v>
      </c>
      <c r="AY325" s="189" t="s">
        <v>165</v>
      </c>
    </row>
    <row r="326" spans="2:51" s="14" customFormat="1" ht="12">
      <c r="B326" s="195"/>
      <c r="D326" s="180" t="s">
        <v>249</v>
      </c>
      <c r="E326" s="196" t="s">
        <v>1</v>
      </c>
      <c r="F326" s="197" t="s">
        <v>496</v>
      </c>
      <c r="H326" s="198">
        <v>0.216</v>
      </c>
      <c r="I326" s="199"/>
      <c r="L326" s="195"/>
      <c r="M326" s="200"/>
      <c r="N326" s="201"/>
      <c r="O326" s="201"/>
      <c r="P326" s="201"/>
      <c r="Q326" s="201"/>
      <c r="R326" s="201"/>
      <c r="S326" s="201"/>
      <c r="T326" s="202"/>
      <c r="AT326" s="196" t="s">
        <v>249</v>
      </c>
      <c r="AU326" s="196" t="s">
        <v>92</v>
      </c>
      <c r="AV326" s="14" t="s">
        <v>92</v>
      </c>
      <c r="AW326" s="14" t="s">
        <v>39</v>
      </c>
      <c r="AX326" s="14" t="s">
        <v>84</v>
      </c>
      <c r="AY326" s="196" t="s">
        <v>165</v>
      </c>
    </row>
    <row r="327" spans="2:51" s="13" customFormat="1" ht="12">
      <c r="B327" s="188"/>
      <c r="D327" s="180" t="s">
        <v>249</v>
      </c>
      <c r="E327" s="189" t="s">
        <v>1</v>
      </c>
      <c r="F327" s="190" t="s">
        <v>497</v>
      </c>
      <c r="H327" s="189" t="s">
        <v>1</v>
      </c>
      <c r="I327" s="191"/>
      <c r="L327" s="188"/>
      <c r="M327" s="192"/>
      <c r="N327" s="193"/>
      <c r="O327" s="193"/>
      <c r="P327" s="193"/>
      <c r="Q327" s="193"/>
      <c r="R327" s="193"/>
      <c r="S327" s="193"/>
      <c r="T327" s="194"/>
      <c r="AT327" s="189" t="s">
        <v>249</v>
      </c>
      <c r="AU327" s="189" t="s">
        <v>92</v>
      </c>
      <c r="AV327" s="13" t="s">
        <v>21</v>
      </c>
      <c r="AW327" s="13" t="s">
        <v>39</v>
      </c>
      <c r="AX327" s="13" t="s">
        <v>84</v>
      </c>
      <c r="AY327" s="189" t="s">
        <v>165</v>
      </c>
    </row>
    <row r="328" spans="2:51" s="14" customFormat="1" ht="12">
      <c r="B328" s="195"/>
      <c r="D328" s="180" t="s">
        <v>249</v>
      </c>
      <c r="E328" s="196" t="s">
        <v>1</v>
      </c>
      <c r="F328" s="197" t="s">
        <v>498</v>
      </c>
      <c r="H328" s="198">
        <v>0.374</v>
      </c>
      <c r="I328" s="199"/>
      <c r="L328" s="195"/>
      <c r="M328" s="200"/>
      <c r="N328" s="201"/>
      <c r="O328" s="201"/>
      <c r="P328" s="201"/>
      <c r="Q328" s="201"/>
      <c r="R328" s="201"/>
      <c r="S328" s="201"/>
      <c r="T328" s="202"/>
      <c r="AT328" s="196" t="s">
        <v>249</v>
      </c>
      <c r="AU328" s="196" t="s">
        <v>92</v>
      </c>
      <c r="AV328" s="14" t="s">
        <v>92</v>
      </c>
      <c r="AW328" s="14" t="s">
        <v>39</v>
      </c>
      <c r="AX328" s="14" t="s">
        <v>84</v>
      </c>
      <c r="AY328" s="196" t="s">
        <v>165</v>
      </c>
    </row>
    <row r="329" spans="2:51" s="16" customFormat="1" ht="12">
      <c r="B329" s="222"/>
      <c r="D329" s="180" t="s">
        <v>249</v>
      </c>
      <c r="E329" s="223" t="s">
        <v>1</v>
      </c>
      <c r="F329" s="224" t="s">
        <v>408</v>
      </c>
      <c r="H329" s="225">
        <v>0.59</v>
      </c>
      <c r="I329" s="226"/>
      <c r="L329" s="222"/>
      <c r="M329" s="227"/>
      <c r="N329" s="228"/>
      <c r="O329" s="228"/>
      <c r="P329" s="228"/>
      <c r="Q329" s="228"/>
      <c r="R329" s="228"/>
      <c r="S329" s="228"/>
      <c r="T329" s="229"/>
      <c r="AT329" s="223" t="s">
        <v>249</v>
      </c>
      <c r="AU329" s="223" t="s">
        <v>92</v>
      </c>
      <c r="AV329" s="16" t="s">
        <v>179</v>
      </c>
      <c r="AW329" s="16" t="s">
        <v>39</v>
      </c>
      <c r="AX329" s="16" t="s">
        <v>84</v>
      </c>
      <c r="AY329" s="223" t="s">
        <v>165</v>
      </c>
    </row>
    <row r="330" spans="2:51" s="14" customFormat="1" ht="12">
      <c r="B330" s="195"/>
      <c r="D330" s="180" t="s">
        <v>249</v>
      </c>
      <c r="E330" s="196" t="s">
        <v>1</v>
      </c>
      <c r="F330" s="197" t="s">
        <v>499</v>
      </c>
      <c r="H330" s="198">
        <v>0.089</v>
      </c>
      <c r="I330" s="199"/>
      <c r="L330" s="195"/>
      <c r="M330" s="200"/>
      <c r="N330" s="201"/>
      <c r="O330" s="201"/>
      <c r="P330" s="201"/>
      <c r="Q330" s="201"/>
      <c r="R330" s="201"/>
      <c r="S330" s="201"/>
      <c r="T330" s="202"/>
      <c r="AT330" s="196" t="s">
        <v>249</v>
      </c>
      <c r="AU330" s="196" t="s">
        <v>92</v>
      </c>
      <c r="AV330" s="14" t="s">
        <v>92</v>
      </c>
      <c r="AW330" s="14" t="s">
        <v>39</v>
      </c>
      <c r="AX330" s="14" t="s">
        <v>84</v>
      </c>
      <c r="AY330" s="196" t="s">
        <v>165</v>
      </c>
    </row>
    <row r="331" spans="2:51" s="15" customFormat="1" ht="12">
      <c r="B331" s="203"/>
      <c r="D331" s="180" t="s">
        <v>249</v>
      </c>
      <c r="E331" s="204" t="s">
        <v>1</v>
      </c>
      <c r="F331" s="205" t="s">
        <v>252</v>
      </c>
      <c r="H331" s="206">
        <v>0.6789999999999999</v>
      </c>
      <c r="I331" s="207"/>
      <c r="L331" s="203"/>
      <c r="M331" s="208"/>
      <c r="N331" s="209"/>
      <c r="O331" s="209"/>
      <c r="P331" s="209"/>
      <c r="Q331" s="209"/>
      <c r="R331" s="209"/>
      <c r="S331" s="209"/>
      <c r="T331" s="210"/>
      <c r="AT331" s="204" t="s">
        <v>249</v>
      </c>
      <c r="AU331" s="204" t="s">
        <v>92</v>
      </c>
      <c r="AV331" s="15" t="s">
        <v>164</v>
      </c>
      <c r="AW331" s="15" t="s">
        <v>39</v>
      </c>
      <c r="AX331" s="15" t="s">
        <v>21</v>
      </c>
      <c r="AY331" s="204" t="s">
        <v>165</v>
      </c>
    </row>
    <row r="332" spans="2:63" s="12" customFormat="1" ht="22.9" customHeight="1">
      <c r="B332" s="153"/>
      <c r="D332" s="154" t="s">
        <v>83</v>
      </c>
      <c r="E332" s="164" t="s">
        <v>179</v>
      </c>
      <c r="F332" s="164" t="s">
        <v>500</v>
      </c>
      <c r="I332" s="156"/>
      <c r="J332" s="165">
        <f>BK332</f>
        <v>0</v>
      </c>
      <c r="L332" s="153"/>
      <c r="M332" s="158"/>
      <c r="N332" s="159"/>
      <c r="O332" s="159"/>
      <c r="P332" s="160">
        <f>SUM(P333:P414)</f>
        <v>0</v>
      </c>
      <c r="Q332" s="159"/>
      <c r="R332" s="160">
        <f>SUM(R333:R414)</f>
        <v>166.87292556000006</v>
      </c>
      <c r="S332" s="159"/>
      <c r="T332" s="161">
        <f>SUM(T333:T414)</f>
        <v>0</v>
      </c>
      <c r="AR332" s="154" t="s">
        <v>21</v>
      </c>
      <c r="AT332" s="162" t="s">
        <v>83</v>
      </c>
      <c r="AU332" s="162" t="s">
        <v>21</v>
      </c>
      <c r="AY332" s="154" t="s">
        <v>165</v>
      </c>
      <c r="BK332" s="163">
        <f>SUM(BK333:BK414)</f>
        <v>0</v>
      </c>
    </row>
    <row r="333" spans="1:65" s="2" customFormat="1" ht="24" customHeight="1">
      <c r="A333" s="33"/>
      <c r="B333" s="166"/>
      <c r="C333" s="167" t="s">
        <v>501</v>
      </c>
      <c r="D333" s="167" t="s">
        <v>168</v>
      </c>
      <c r="E333" s="168" t="s">
        <v>502</v>
      </c>
      <c r="F333" s="169" t="s">
        <v>503</v>
      </c>
      <c r="G333" s="170" t="s">
        <v>268</v>
      </c>
      <c r="H333" s="171">
        <v>0.9</v>
      </c>
      <c r="I333" s="172"/>
      <c r="J333" s="173">
        <f>ROUND(I333*H333,2)</f>
        <v>0</v>
      </c>
      <c r="K333" s="169" t="s">
        <v>247</v>
      </c>
      <c r="L333" s="34"/>
      <c r="M333" s="174" t="s">
        <v>1</v>
      </c>
      <c r="N333" s="175" t="s">
        <v>49</v>
      </c>
      <c r="O333" s="59"/>
      <c r="P333" s="176">
        <f>O333*H333</f>
        <v>0</v>
      </c>
      <c r="Q333" s="176">
        <v>2.90139</v>
      </c>
      <c r="R333" s="176">
        <f>Q333*H333</f>
        <v>2.611251</v>
      </c>
      <c r="S333" s="176">
        <v>0</v>
      </c>
      <c r="T333" s="177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78" t="s">
        <v>164</v>
      </c>
      <c r="AT333" s="178" t="s">
        <v>168</v>
      </c>
      <c r="AU333" s="178" t="s">
        <v>92</v>
      </c>
      <c r="AY333" s="18" t="s">
        <v>165</v>
      </c>
      <c r="BE333" s="179">
        <f>IF(N333="základní",J333,0)</f>
        <v>0</v>
      </c>
      <c r="BF333" s="179">
        <f>IF(N333="snížená",J333,0)</f>
        <v>0</v>
      </c>
      <c r="BG333" s="179">
        <f>IF(N333="zákl. přenesená",J333,0)</f>
        <v>0</v>
      </c>
      <c r="BH333" s="179">
        <f>IF(N333="sníž. přenesená",J333,0)</f>
        <v>0</v>
      </c>
      <c r="BI333" s="179">
        <f>IF(N333="nulová",J333,0)</f>
        <v>0</v>
      </c>
      <c r="BJ333" s="18" t="s">
        <v>21</v>
      </c>
      <c r="BK333" s="179">
        <f>ROUND(I333*H333,2)</f>
        <v>0</v>
      </c>
      <c r="BL333" s="18" t="s">
        <v>164</v>
      </c>
      <c r="BM333" s="178" t="s">
        <v>504</v>
      </c>
    </row>
    <row r="334" spans="1:47" s="2" customFormat="1" ht="29.25">
      <c r="A334" s="33"/>
      <c r="B334" s="34"/>
      <c r="C334" s="33"/>
      <c r="D334" s="180" t="s">
        <v>173</v>
      </c>
      <c r="E334" s="33"/>
      <c r="F334" s="181" t="s">
        <v>505</v>
      </c>
      <c r="G334" s="33"/>
      <c r="H334" s="33"/>
      <c r="I334" s="102"/>
      <c r="J334" s="33"/>
      <c r="K334" s="33"/>
      <c r="L334" s="34"/>
      <c r="M334" s="182"/>
      <c r="N334" s="183"/>
      <c r="O334" s="59"/>
      <c r="P334" s="59"/>
      <c r="Q334" s="59"/>
      <c r="R334" s="59"/>
      <c r="S334" s="59"/>
      <c r="T334" s="60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T334" s="18" t="s">
        <v>173</v>
      </c>
      <c r="AU334" s="18" t="s">
        <v>92</v>
      </c>
    </row>
    <row r="335" spans="2:51" s="13" customFormat="1" ht="12">
      <c r="B335" s="188"/>
      <c r="D335" s="180" t="s">
        <v>249</v>
      </c>
      <c r="E335" s="189" t="s">
        <v>1</v>
      </c>
      <c r="F335" s="190" t="s">
        <v>506</v>
      </c>
      <c r="H335" s="189" t="s">
        <v>1</v>
      </c>
      <c r="I335" s="191"/>
      <c r="L335" s="188"/>
      <c r="M335" s="192"/>
      <c r="N335" s="193"/>
      <c r="O335" s="193"/>
      <c r="P335" s="193"/>
      <c r="Q335" s="193"/>
      <c r="R335" s="193"/>
      <c r="S335" s="193"/>
      <c r="T335" s="194"/>
      <c r="AT335" s="189" t="s">
        <v>249</v>
      </c>
      <c r="AU335" s="189" t="s">
        <v>92</v>
      </c>
      <c r="AV335" s="13" t="s">
        <v>21</v>
      </c>
      <c r="AW335" s="13" t="s">
        <v>39</v>
      </c>
      <c r="AX335" s="13" t="s">
        <v>84</v>
      </c>
      <c r="AY335" s="189" t="s">
        <v>165</v>
      </c>
    </row>
    <row r="336" spans="2:51" s="14" customFormat="1" ht="12">
      <c r="B336" s="195"/>
      <c r="D336" s="180" t="s">
        <v>249</v>
      </c>
      <c r="E336" s="196" t="s">
        <v>1</v>
      </c>
      <c r="F336" s="197" t="s">
        <v>507</v>
      </c>
      <c r="H336" s="198">
        <v>0.9</v>
      </c>
      <c r="I336" s="199"/>
      <c r="L336" s="195"/>
      <c r="M336" s="200"/>
      <c r="N336" s="201"/>
      <c r="O336" s="201"/>
      <c r="P336" s="201"/>
      <c r="Q336" s="201"/>
      <c r="R336" s="201"/>
      <c r="S336" s="201"/>
      <c r="T336" s="202"/>
      <c r="AT336" s="196" t="s">
        <v>249</v>
      </c>
      <c r="AU336" s="196" t="s">
        <v>92</v>
      </c>
      <c r="AV336" s="14" t="s">
        <v>92</v>
      </c>
      <c r="AW336" s="14" t="s">
        <v>39</v>
      </c>
      <c r="AX336" s="14" t="s">
        <v>84</v>
      </c>
      <c r="AY336" s="196" t="s">
        <v>165</v>
      </c>
    </row>
    <row r="337" spans="2:51" s="15" customFormat="1" ht="12">
      <c r="B337" s="203"/>
      <c r="D337" s="180" t="s">
        <v>249</v>
      </c>
      <c r="E337" s="204" t="s">
        <v>1</v>
      </c>
      <c r="F337" s="205" t="s">
        <v>252</v>
      </c>
      <c r="H337" s="206">
        <v>0.9</v>
      </c>
      <c r="I337" s="207"/>
      <c r="L337" s="203"/>
      <c r="M337" s="208"/>
      <c r="N337" s="209"/>
      <c r="O337" s="209"/>
      <c r="P337" s="209"/>
      <c r="Q337" s="209"/>
      <c r="R337" s="209"/>
      <c r="S337" s="209"/>
      <c r="T337" s="210"/>
      <c r="AT337" s="204" t="s">
        <v>249</v>
      </c>
      <c r="AU337" s="204" t="s">
        <v>92</v>
      </c>
      <c r="AV337" s="15" t="s">
        <v>164</v>
      </c>
      <c r="AW337" s="15" t="s">
        <v>39</v>
      </c>
      <c r="AX337" s="15" t="s">
        <v>21</v>
      </c>
      <c r="AY337" s="204" t="s">
        <v>165</v>
      </c>
    </row>
    <row r="338" spans="1:65" s="2" customFormat="1" ht="24" customHeight="1">
      <c r="A338" s="33"/>
      <c r="B338" s="166"/>
      <c r="C338" s="167" t="s">
        <v>508</v>
      </c>
      <c r="D338" s="167" t="s">
        <v>168</v>
      </c>
      <c r="E338" s="168" t="s">
        <v>509</v>
      </c>
      <c r="F338" s="169" t="s">
        <v>510</v>
      </c>
      <c r="G338" s="170" t="s">
        <v>268</v>
      </c>
      <c r="H338" s="171">
        <v>0.9</v>
      </c>
      <c r="I338" s="172"/>
      <c r="J338" s="173">
        <f>ROUND(I338*H338,2)</f>
        <v>0</v>
      </c>
      <c r="K338" s="169" t="s">
        <v>247</v>
      </c>
      <c r="L338" s="34"/>
      <c r="M338" s="174" t="s">
        <v>1</v>
      </c>
      <c r="N338" s="175" t="s">
        <v>49</v>
      </c>
      <c r="O338" s="59"/>
      <c r="P338" s="176">
        <f>O338*H338</f>
        <v>0</v>
      </c>
      <c r="Q338" s="176">
        <v>0</v>
      </c>
      <c r="R338" s="176">
        <f>Q338*H338</f>
        <v>0</v>
      </c>
      <c r="S338" s="176">
        <v>0</v>
      </c>
      <c r="T338" s="177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78" t="s">
        <v>164</v>
      </c>
      <c r="AT338" s="178" t="s">
        <v>168</v>
      </c>
      <c r="AU338" s="178" t="s">
        <v>92</v>
      </c>
      <c r="AY338" s="18" t="s">
        <v>165</v>
      </c>
      <c r="BE338" s="179">
        <f>IF(N338="základní",J338,0)</f>
        <v>0</v>
      </c>
      <c r="BF338" s="179">
        <f>IF(N338="snížená",J338,0)</f>
        <v>0</v>
      </c>
      <c r="BG338" s="179">
        <f>IF(N338="zákl. přenesená",J338,0)</f>
        <v>0</v>
      </c>
      <c r="BH338" s="179">
        <f>IF(N338="sníž. přenesená",J338,0)</f>
        <v>0</v>
      </c>
      <c r="BI338" s="179">
        <f>IF(N338="nulová",J338,0)</f>
        <v>0</v>
      </c>
      <c r="BJ338" s="18" t="s">
        <v>21</v>
      </c>
      <c r="BK338" s="179">
        <f>ROUND(I338*H338,2)</f>
        <v>0</v>
      </c>
      <c r="BL338" s="18" t="s">
        <v>164</v>
      </c>
      <c r="BM338" s="178" t="s">
        <v>511</v>
      </c>
    </row>
    <row r="339" spans="1:47" s="2" customFormat="1" ht="29.25">
      <c r="A339" s="33"/>
      <c r="B339" s="34"/>
      <c r="C339" s="33"/>
      <c r="D339" s="180" t="s">
        <v>173</v>
      </c>
      <c r="E339" s="33"/>
      <c r="F339" s="181" t="s">
        <v>512</v>
      </c>
      <c r="G339" s="33"/>
      <c r="H339" s="33"/>
      <c r="I339" s="102"/>
      <c r="J339" s="33"/>
      <c r="K339" s="33"/>
      <c r="L339" s="34"/>
      <c r="M339" s="182"/>
      <c r="N339" s="183"/>
      <c r="O339" s="59"/>
      <c r="P339" s="59"/>
      <c r="Q339" s="59"/>
      <c r="R339" s="59"/>
      <c r="S339" s="59"/>
      <c r="T339" s="60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T339" s="18" t="s">
        <v>173</v>
      </c>
      <c r="AU339" s="18" t="s">
        <v>92</v>
      </c>
    </row>
    <row r="340" spans="1:65" s="2" customFormat="1" ht="24" customHeight="1">
      <c r="A340" s="33"/>
      <c r="B340" s="166"/>
      <c r="C340" s="167" t="s">
        <v>513</v>
      </c>
      <c r="D340" s="167" t="s">
        <v>168</v>
      </c>
      <c r="E340" s="168" t="s">
        <v>514</v>
      </c>
      <c r="F340" s="169" t="s">
        <v>515</v>
      </c>
      <c r="G340" s="170" t="s">
        <v>246</v>
      </c>
      <c r="H340" s="171">
        <v>195</v>
      </c>
      <c r="I340" s="172"/>
      <c r="J340" s="173">
        <f>ROUND(I340*H340,2)</f>
        <v>0</v>
      </c>
      <c r="K340" s="169" t="s">
        <v>247</v>
      </c>
      <c r="L340" s="34"/>
      <c r="M340" s="174" t="s">
        <v>1</v>
      </c>
      <c r="N340" s="175" t="s">
        <v>49</v>
      </c>
      <c r="O340" s="59"/>
      <c r="P340" s="176">
        <f>O340*H340</f>
        <v>0</v>
      </c>
      <c r="Q340" s="176">
        <v>0.25933</v>
      </c>
      <c r="R340" s="176">
        <f>Q340*H340</f>
        <v>50.56935</v>
      </c>
      <c r="S340" s="176">
        <v>0</v>
      </c>
      <c r="T340" s="177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78" t="s">
        <v>164</v>
      </c>
      <c r="AT340" s="178" t="s">
        <v>168</v>
      </c>
      <c r="AU340" s="178" t="s">
        <v>92</v>
      </c>
      <c r="AY340" s="18" t="s">
        <v>165</v>
      </c>
      <c r="BE340" s="179">
        <f>IF(N340="základní",J340,0)</f>
        <v>0</v>
      </c>
      <c r="BF340" s="179">
        <f>IF(N340="snížená",J340,0)</f>
        <v>0</v>
      </c>
      <c r="BG340" s="179">
        <f>IF(N340="zákl. přenesená",J340,0)</f>
        <v>0</v>
      </c>
      <c r="BH340" s="179">
        <f>IF(N340="sníž. přenesená",J340,0)</f>
        <v>0</v>
      </c>
      <c r="BI340" s="179">
        <f>IF(N340="nulová",J340,0)</f>
        <v>0</v>
      </c>
      <c r="BJ340" s="18" t="s">
        <v>21</v>
      </c>
      <c r="BK340" s="179">
        <f>ROUND(I340*H340,2)</f>
        <v>0</v>
      </c>
      <c r="BL340" s="18" t="s">
        <v>164</v>
      </c>
      <c r="BM340" s="178" t="s">
        <v>516</v>
      </c>
    </row>
    <row r="341" spans="1:47" s="2" customFormat="1" ht="19.5">
      <c r="A341" s="33"/>
      <c r="B341" s="34"/>
      <c r="C341" s="33"/>
      <c r="D341" s="180" t="s">
        <v>173</v>
      </c>
      <c r="E341" s="33"/>
      <c r="F341" s="181" t="s">
        <v>517</v>
      </c>
      <c r="G341" s="33"/>
      <c r="H341" s="33"/>
      <c r="I341" s="102"/>
      <c r="J341" s="33"/>
      <c r="K341" s="33"/>
      <c r="L341" s="34"/>
      <c r="M341" s="182"/>
      <c r="N341" s="183"/>
      <c r="O341" s="59"/>
      <c r="P341" s="59"/>
      <c r="Q341" s="59"/>
      <c r="R341" s="59"/>
      <c r="S341" s="59"/>
      <c r="T341" s="60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T341" s="18" t="s">
        <v>173</v>
      </c>
      <c r="AU341" s="18" t="s">
        <v>92</v>
      </c>
    </row>
    <row r="342" spans="2:51" s="14" customFormat="1" ht="12">
      <c r="B342" s="195"/>
      <c r="D342" s="180" t="s">
        <v>249</v>
      </c>
      <c r="E342" s="196" t="s">
        <v>1</v>
      </c>
      <c r="F342" s="197" t="s">
        <v>518</v>
      </c>
      <c r="H342" s="198">
        <v>195</v>
      </c>
      <c r="I342" s="199"/>
      <c r="L342" s="195"/>
      <c r="M342" s="200"/>
      <c r="N342" s="201"/>
      <c r="O342" s="201"/>
      <c r="P342" s="201"/>
      <c r="Q342" s="201"/>
      <c r="R342" s="201"/>
      <c r="S342" s="201"/>
      <c r="T342" s="202"/>
      <c r="AT342" s="196" t="s">
        <v>249</v>
      </c>
      <c r="AU342" s="196" t="s">
        <v>92</v>
      </c>
      <c r="AV342" s="14" t="s">
        <v>92</v>
      </c>
      <c r="AW342" s="14" t="s">
        <v>39</v>
      </c>
      <c r="AX342" s="14" t="s">
        <v>84</v>
      </c>
      <c r="AY342" s="196" t="s">
        <v>165</v>
      </c>
    </row>
    <row r="343" spans="2:51" s="15" customFormat="1" ht="12">
      <c r="B343" s="203"/>
      <c r="D343" s="180" t="s">
        <v>249</v>
      </c>
      <c r="E343" s="204" t="s">
        <v>1</v>
      </c>
      <c r="F343" s="205" t="s">
        <v>252</v>
      </c>
      <c r="H343" s="206">
        <v>195</v>
      </c>
      <c r="I343" s="207"/>
      <c r="L343" s="203"/>
      <c r="M343" s="208"/>
      <c r="N343" s="209"/>
      <c r="O343" s="209"/>
      <c r="P343" s="209"/>
      <c r="Q343" s="209"/>
      <c r="R343" s="209"/>
      <c r="S343" s="209"/>
      <c r="T343" s="210"/>
      <c r="AT343" s="204" t="s">
        <v>249</v>
      </c>
      <c r="AU343" s="204" t="s">
        <v>92</v>
      </c>
      <c r="AV343" s="15" t="s">
        <v>164</v>
      </c>
      <c r="AW343" s="15" t="s">
        <v>39</v>
      </c>
      <c r="AX343" s="15" t="s">
        <v>21</v>
      </c>
      <c r="AY343" s="204" t="s">
        <v>165</v>
      </c>
    </row>
    <row r="344" spans="1:65" s="2" customFormat="1" ht="24" customHeight="1">
      <c r="A344" s="33"/>
      <c r="B344" s="166"/>
      <c r="C344" s="167" t="s">
        <v>519</v>
      </c>
      <c r="D344" s="167" t="s">
        <v>168</v>
      </c>
      <c r="E344" s="168" t="s">
        <v>520</v>
      </c>
      <c r="F344" s="169" t="s">
        <v>521</v>
      </c>
      <c r="G344" s="170" t="s">
        <v>246</v>
      </c>
      <c r="H344" s="171">
        <v>49.6</v>
      </c>
      <c r="I344" s="172"/>
      <c r="J344" s="173">
        <f>ROUND(I344*H344,2)</f>
        <v>0</v>
      </c>
      <c r="K344" s="169" t="s">
        <v>247</v>
      </c>
      <c r="L344" s="34"/>
      <c r="M344" s="174" t="s">
        <v>1</v>
      </c>
      <c r="N344" s="175" t="s">
        <v>49</v>
      </c>
      <c r="O344" s="59"/>
      <c r="P344" s="176">
        <f>O344*H344</f>
        <v>0</v>
      </c>
      <c r="Q344" s="176">
        <v>0.23664</v>
      </c>
      <c r="R344" s="176">
        <f>Q344*H344</f>
        <v>11.737344</v>
      </c>
      <c r="S344" s="176">
        <v>0</v>
      </c>
      <c r="T344" s="177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78" t="s">
        <v>164</v>
      </c>
      <c r="AT344" s="178" t="s">
        <v>168</v>
      </c>
      <c r="AU344" s="178" t="s">
        <v>92</v>
      </c>
      <c r="AY344" s="18" t="s">
        <v>165</v>
      </c>
      <c r="BE344" s="179">
        <f>IF(N344="základní",J344,0)</f>
        <v>0</v>
      </c>
      <c r="BF344" s="179">
        <f>IF(N344="snížená",J344,0)</f>
        <v>0</v>
      </c>
      <c r="BG344" s="179">
        <f>IF(N344="zákl. přenesená",J344,0)</f>
        <v>0</v>
      </c>
      <c r="BH344" s="179">
        <f>IF(N344="sníž. přenesená",J344,0)</f>
        <v>0</v>
      </c>
      <c r="BI344" s="179">
        <f>IF(N344="nulová",J344,0)</f>
        <v>0</v>
      </c>
      <c r="BJ344" s="18" t="s">
        <v>21</v>
      </c>
      <c r="BK344" s="179">
        <f>ROUND(I344*H344,2)</f>
        <v>0</v>
      </c>
      <c r="BL344" s="18" t="s">
        <v>164</v>
      </c>
      <c r="BM344" s="178" t="s">
        <v>522</v>
      </c>
    </row>
    <row r="345" spans="1:47" s="2" customFormat="1" ht="19.5">
      <c r="A345" s="33"/>
      <c r="B345" s="34"/>
      <c r="C345" s="33"/>
      <c r="D345" s="180" t="s">
        <v>173</v>
      </c>
      <c r="E345" s="33"/>
      <c r="F345" s="181" t="s">
        <v>523</v>
      </c>
      <c r="G345" s="33"/>
      <c r="H345" s="33"/>
      <c r="I345" s="102"/>
      <c r="J345" s="33"/>
      <c r="K345" s="33"/>
      <c r="L345" s="34"/>
      <c r="M345" s="182"/>
      <c r="N345" s="183"/>
      <c r="O345" s="59"/>
      <c r="P345" s="59"/>
      <c r="Q345" s="59"/>
      <c r="R345" s="59"/>
      <c r="S345" s="59"/>
      <c r="T345" s="60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T345" s="18" t="s">
        <v>173</v>
      </c>
      <c r="AU345" s="18" t="s">
        <v>92</v>
      </c>
    </row>
    <row r="346" spans="2:51" s="13" customFormat="1" ht="12">
      <c r="B346" s="188"/>
      <c r="D346" s="180" t="s">
        <v>249</v>
      </c>
      <c r="E346" s="189" t="s">
        <v>1</v>
      </c>
      <c r="F346" s="190" t="s">
        <v>524</v>
      </c>
      <c r="H346" s="189" t="s">
        <v>1</v>
      </c>
      <c r="I346" s="191"/>
      <c r="L346" s="188"/>
      <c r="M346" s="192"/>
      <c r="N346" s="193"/>
      <c r="O346" s="193"/>
      <c r="P346" s="193"/>
      <c r="Q346" s="193"/>
      <c r="R346" s="193"/>
      <c r="S346" s="193"/>
      <c r="T346" s="194"/>
      <c r="AT346" s="189" t="s">
        <v>249</v>
      </c>
      <c r="AU346" s="189" t="s">
        <v>92</v>
      </c>
      <c r="AV346" s="13" t="s">
        <v>21</v>
      </c>
      <c r="AW346" s="13" t="s">
        <v>39</v>
      </c>
      <c r="AX346" s="13" t="s">
        <v>84</v>
      </c>
      <c r="AY346" s="189" t="s">
        <v>165</v>
      </c>
    </row>
    <row r="347" spans="2:51" s="14" customFormat="1" ht="12">
      <c r="B347" s="195"/>
      <c r="D347" s="180" t="s">
        <v>249</v>
      </c>
      <c r="E347" s="196" t="s">
        <v>1</v>
      </c>
      <c r="F347" s="197" t="s">
        <v>525</v>
      </c>
      <c r="H347" s="198">
        <v>49.6</v>
      </c>
      <c r="I347" s="199"/>
      <c r="L347" s="195"/>
      <c r="M347" s="200"/>
      <c r="N347" s="201"/>
      <c r="O347" s="201"/>
      <c r="P347" s="201"/>
      <c r="Q347" s="201"/>
      <c r="R347" s="201"/>
      <c r="S347" s="201"/>
      <c r="T347" s="202"/>
      <c r="AT347" s="196" t="s">
        <v>249</v>
      </c>
      <c r="AU347" s="196" t="s">
        <v>92</v>
      </c>
      <c r="AV347" s="14" t="s">
        <v>92</v>
      </c>
      <c r="AW347" s="14" t="s">
        <v>39</v>
      </c>
      <c r="AX347" s="14" t="s">
        <v>84</v>
      </c>
      <c r="AY347" s="196" t="s">
        <v>165</v>
      </c>
    </row>
    <row r="348" spans="2:51" s="15" customFormat="1" ht="12">
      <c r="B348" s="203"/>
      <c r="D348" s="180" t="s">
        <v>249</v>
      </c>
      <c r="E348" s="204" t="s">
        <v>1</v>
      </c>
      <c r="F348" s="205" t="s">
        <v>252</v>
      </c>
      <c r="H348" s="206">
        <v>49.6</v>
      </c>
      <c r="I348" s="207"/>
      <c r="L348" s="203"/>
      <c r="M348" s="208"/>
      <c r="N348" s="209"/>
      <c r="O348" s="209"/>
      <c r="P348" s="209"/>
      <c r="Q348" s="209"/>
      <c r="R348" s="209"/>
      <c r="S348" s="209"/>
      <c r="T348" s="210"/>
      <c r="AT348" s="204" t="s">
        <v>249</v>
      </c>
      <c r="AU348" s="204" t="s">
        <v>92</v>
      </c>
      <c r="AV348" s="15" t="s">
        <v>164</v>
      </c>
      <c r="AW348" s="15" t="s">
        <v>39</v>
      </c>
      <c r="AX348" s="15" t="s">
        <v>21</v>
      </c>
      <c r="AY348" s="204" t="s">
        <v>165</v>
      </c>
    </row>
    <row r="349" spans="1:65" s="2" customFormat="1" ht="24" customHeight="1">
      <c r="A349" s="33"/>
      <c r="B349" s="166"/>
      <c r="C349" s="167" t="s">
        <v>526</v>
      </c>
      <c r="D349" s="167" t="s">
        <v>168</v>
      </c>
      <c r="E349" s="168" t="s">
        <v>527</v>
      </c>
      <c r="F349" s="169" t="s">
        <v>528</v>
      </c>
      <c r="G349" s="170" t="s">
        <v>246</v>
      </c>
      <c r="H349" s="171">
        <v>278</v>
      </c>
      <c r="I349" s="172"/>
      <c r="J349" s="173">
        <f>ROUND(I349*H349,2)</f>
        <v>0</v>
      </c>
      <c r="K349" s="169" t="s">
        <v>247</v>
      </c>
      <c r="L349" s="34"/>
      <c r="M349" s="174" t="s">
        <v>1</v>
      </c>
      <c r="N349" s="175" t="s">
        <v>49</v>
      </c>
      <c r="O349" s="59"/>
      <c r="P349" s="176">
        <f>O349*H349</f>
        <v>0</v>
      </c>
      <c r="Q349" s="176">
        <v>0.29424</v>
      </c>
      <c r="R349" s="176">
        <f>Q349*H349</f>
        <v>81.79872</v>
      </c>
      <c r="S349" s="176">
        <v>0</v>
      </c>
      <c r="T349" s="177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78" t="s">
        <v>164</v>
      </c>
      <c r="AT349" s="178" t="s">
        <v>168</v>
      </c>
      <c r="AU349" s="178" t="s">
        <v>92</v>
      </c>
      <c r="AY349" s="18" t="s">
        <v>165</v>
      </c>
      <c r="BE349" s="179">
        <f>IF(N349="základní",J349,0)</f>
        <v>0</v>
      </c>
      <c r="BF349" s="179">
        <f>IF(N349="snížená",J349,0)</f>
        <v>0</v>
      </c>
      <c r="BG349" s="179">
        <f>IF(N349="zákl. přenesená",J349,0)</f>
        <v>0</v>
      </c>
      <c r="BH349" s="179">
        <f>IF(N349="sníž. přenesená",J349,0)</f>
        <v>0</v>
      </c>
      <c r="BI349" s="179">
        <f>IF(N349="nulová",J349,0)</f>
        <v>0</v>
      </c>
      <c r="BJ349" s="18" t="s">
        <v>21</v>
      </c>
      <c r="BK349" s="179">
        <f>ROUND(I349*H349,2)</f>
        <v>0</v>
      </c>
      <c r="BL349" s="18" t="s">
        <v>164</v>
      </c>
      <c r="BM349" s="178" t="s">
        <v>529</v>
      </c>
    </row>
    <row r="350" spans="1:47" s="2" customFormat="1" ht="19.5">
      <c r="A350" s="33"/>
      <c r="B350" s="34"/>
      <c r="C350" s="33"/>
      <c r="D350" s="180" t="s">
        <v>173</v>
      </c>
      <c r="E350" s="33"/>
      <c r="F350" s="181" t="s">
        <v>530</v>
      </c>
      <c r="G350" s="33"/>
      <c r="H350" s="33"/>
      <c r="I350" s="102"/>
      <c r="J350" s="33"/>
      <c r="K350" s="33"/>
      <c r="L350" s="34"/>
      <c r="M350" s="182"/>
      <c r="N350" s="183"/>
      <c r="O350" s="59"/>
      <c r="P350" s="59"/>
      <c r="Q350" s="59"/>
      <c r="R350" s="59"/>
      <c r="S350" s="59"/>
      <c r="T350" s="60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T350" s="18" t="s">
        <v>173</v>
      </c>
      <c r="AU350" s="18" t="s">
        <v>92</v>
      </c>
    </row>
    <row r="351" spans="2:51" s="14" customFormat="1" ht="12">
      <c r="B351" s="195"/>
      <c r="D351" s="180" t="s">
        <v>249</v>
      </c>
      <c r="E351" s="196" t="s">
        <v>1</v>
      </c>
      <c r="F351" s="197" t="s">
        <v>531</v>
      </c>
      <c r="H351" s="198">
        <v>357</v>
      </c>
      <c r="I351" s="199"/>
      <c r="L351" s="195"/>
      <c r="M351" s="200"/>
      <c r="N351" s="201"/>
      <c r="O351" s="201"/>
      <c r="P351" s="201"/>
      <c r="Q351" s="201"/>
      <c r="R351" s="201"/>
      <c r="S351" s="201"/>
      <c r="T351" s="202"/>
      <c r="AT351" s="196" t="s">
        <v>249</v>
      </c>
      <c r="AU351" s="196" t="s">
        <v>92</v>
      </c>
      <c r="AV351" s="14" t="s">
        <v>92</v>
      </c>
      <c r="AW351" s="14" t="s">
        <v>39</v>
      </c>
      <c r="AX351" s="14" t="s">
        <v>84</v>
      </c>
      <c r="AY351" s="196" t="s">
        <v>165</v>
      </c>
    </row>
    <row r="352" spans="2:51" s="14" customFormat="1" ht="12">
      <c r="B352" s="195"/>
      <c r="D352" s="180" t="s">
        <v>249</v>
      </c>
      <c r="E352" s="196" t="s">
        <v>1</v>
      </c>
      <c r="F352" s="197" t="s">
        <v>532</v>
      </c>
      <c r="H352" s="198">
        <v>-64</v>
      </c>
      <c r="I352" s="199"/>
      <c r="L352" s="195"/>
      <c r="M352" s="200"/>
      <c r="N352" s="201"/>
      <c r="O352" s="201"/>
      <c r="P352" s="201"/>
      <c r="Q352" s="201"/>
      <c r="R352" s="201"/>
      <c r="S352" s="201"/>
      <c r="T352" s="202"/>
      <c r="AT352" s="196" t="s">
        <v>249</v>
      </c>
      <c r="AU352" s="196" t="s">
        <v>92</v>
      </c>
      <c r="AV352" s="14" t="s">
        <v>92</v>
      </c>
      <c r="AW352" s="14" t="s">
        <v>39</v>
      </c>
      <c r="AX352" s="14" t="s">
        <v>84</v>
      </c>
      <c r="AY352" s="196" t="s">
        <v>165</v>
      </c>
    </row>
    <row r="353" spans="2:51" s="14" customFormat="1" ht="12">
      <c r="B353" s="195"/>
      <c r="D353" s="180" t="s">
        <v>249</v>
      </c>
      <c r="E353" s="196" t="s">
        <v>1</v>
      </c>
      <c r="F353" s="197" t="s">
        <v>533</v>
      </c>
      <c r="H353" s="198">
        <v>-15</v>
      </c>
      <c r="I353" s="199"/>
      <c r="L353" s="195"/>
      <c r="M353" s="200"/>
      <c r="N353" s="201"/>
      <c r="O353" s="201"/>
      <c r="P353" s="201"/>
      <c r="Q353" s="201"/>
      <c r="R353" s="201"/>
      <c r="S353" s="201"/>
      <c r="T353" s="202"/>
      <c r="AT353" s="196" t="s">
        <v>249</v>
      </c>
      <c r="AU353" s="196" t="s">
        <v>92</v>
      </c>
      <c r="AV353" s="14" t="s">
        <v>92</v>
      </c>
      <c r="AW353" s="14" t="s">
        <v>39</v>
      </c>
      <c r="AX353" s="14" t="s">
        <v>84</v>
      </c>
      <c r="AY353" s="196" t="s">
        <v>165</v>
      </c>
    </row>
    <row r="354" spans="2:51" s="15" customFormat="1" ht="12">
      <c r="B354" s="203"/>
      <c r="D354" s="180" t="s">
        <v>249</v>
      </c>
      <c r="E354" s="204" t="s">
        <v>1</v>
      </c>
      <c r="F354" s="205" t="s">
        <v>252</v>
      </c>
      <c r="H354" s="206">
        <v>278</v>
      </c>
      <c r="I354" s="207"/>
      <c r="L354" s="203"/>
      <c r="M354" s="208"/>
      <c r="N354" s="209"/>
      <c r="O354" s="209"/>
      <c r="P354" s="209"/>
      <c r="Q354" s="209"/>
      <c r="R354" s="209"/>
      <c r="S354" s="209"/>
      <c r="T354" s="210"/>
      <c r="AT354" s="204" t="s">
        <v>249</v>
      </c>
      <c r="AU354" s="204" t="s">
        <v>92</v>
      </c>
      <c r="AV354" s="15" t="s">
        <v>164</v>
      </c>
      <c r="AW354" s="15" t="s">
        <v>39</v>
      </c>
      <c r="AX354" s="15" t="s">
        <v>21</v>
      </c>
      <c r="AY354" s="204" t="s">
        <v>165</v>
      </c>
    </row>
    <row r="355" spans="1:65" s="2" customFormat="1" ht="36" customHeight="1">
      <c r="A355" s="33"/>
      <c r="B355" s="166"/>
      <c r="C355" s="167" t="s">
        <v>534</v>
      </c>
      <c r="D355" s="167" t="s">
        <v>168</v>
      </c>
      <c r="E355" s="168" t="s">
        <v>535</v>
      </c>
      <c r="F355" s="169" t="s">
        <v>536</v>
      </c>
      <c r="G355" s="170" t="s">
        <v>246</v>
      </c>
      <c r="H355" s="171">
        <v>27.7</v>
      </c>
      <c r="I355" s="172"/>
      <c r="J355" s="173">
        <f>ROUND(I355*H355,2)</f>
        <v>0</v>
      </c>
      <c r="K355" s="169" t="s">
        <v>247</v>
      </c>
      <c r="L355" s="34"/>
      <c r="M355" s="174" t="s">
        <v>1</v>
      </c>
      <c r="N355" s="175" t="s">
        <v>49</v>
      </c>
      <c r="O355" s="59"/>
      <c r="P355" s="176">
        <f>O355*H355</f>
        <v>0</v>
      </c>
      <c r="Q355" s="176">
        <v>0.25137</v>
      </c>
      <c r="R355" s="176">
        <f>Q355*H355</f>
        <v>6.962948999999999</v>
      </c>
      <c r="S355" s="176">
        <v>0</v>
      </c>
      <c r="T355" s="177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78" t="s">
        <v>164</v>
      </c>
      <c r="AT355" s="178" t="s">
        <v>168</v>
      </c>
      <c r="AU355" s="178" t="s">
        <v>92</v>
      </c>
      <c r="AY355" s="18" t="s">
        <v>165</v>
      </c>
      <c r="BE355" s="179">
        <f>IF(N355="základní",J355,0)</f>
        <v>0</v>
      </c>
      <c r="BF355" s="179">
        <f>IF(N355="snížená",J355,0)</f>
        <v>0</v>
      </c>
      <c r="BG355" s="179">
        <f>IF(N355="zákl. přenesená",J355,0)</f>
        <v>0</v>
      </c>
      <c r="BH355" s="179">
        <f>IF(N355="sníž. přenesená",J355,0)</f>
        <v>0</v>
      </c>
      <c r="BI355" s="179">
        <f>IF(N355="nulová",J355,0)</f>
        <v>0</v>
      </c>
      <c r="BJ355" s="18" t="s">
        <v>21</v>
      </c>
      <c r="BK355" s="179">
        <f>ROUND(I355*H355,2)</f>
        <v>0</v>
      </c>
      <c r="BL355" s="18" t="s">
        <v>164</v>
      </c>
      <c r="BM355" s="178" t="s">
        <v>537</v>
      </c>
    </row>
    <row r="356" spans="1:47" s="2" customFormat="1" ht="29.25">
      <c r="A356" s="33"/>
      <c r="B356" s="34"/>
      <c r="C356" s="33"/>
      <c r="D356" s="180" t="s">
        <v>173</v>
      </c>
      <c r="E356" s="33"/>
      <c r="F356" s="181" t="s">
        <v>538</v>
      </c>
      <c r="G356" s="33"/>
      <c r="H356" s="33"/>
      <c r="I356" s="102"/>
      <c r="J356" s="33"/>
      <c r="K356" s="33"/>
      <c r="L356" s="34"/>
      <c r="M356" s="182"/>
      <c r="N356" s="183"/>
      <c r="O356" s="59"/>
      <c r="P356" s="59"/>
      <c r="Q356" s="59"/>
      <c r="R356" s="59"/>
      <c r="S356" s="59"/>
      <c r="T356" s="60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T356" s="18" t="s">
        <v>173</v>
      </c>
      <c r="AU356" s="18" t="s">
        <v>92</v>
      </c>
    </row>
    <row r="357" spans="2:51" s="14" customFormat="1" ht="12">
      <c r="B357" s="195"/>
      <c r="D357" s="180" t="s">
        <v>249</v>
      </c>
      <c r="E357" s="196" t="s">
        <v>1</v>
      </c>
      <c r="F357" s="197" t="s">
        <v>539</v>
      </c>
      <c r="H357" s="198">
        <v>35.7</v>
      </c>
      <c r="I357" s="199"/>
      <c r="L357" s="195"/>
      <c r="M357" s="200"/>
      <c r="N357" s="201"/>
      <c r="O357" s="201"/>
      <c r="P357" s="201"/>
      <c r="Q357" s="201"/>
      <c r="R357" s="201"/>
      <c r="S357" s="201"/>
      <c r="T357" s="202"/>
      <c r="AT357" s="196" t="s">
        <v>249</v>
      </c>
      <c r="AU357" s="196" t="s">
        <v>92</v>
      </c>
      <c r="AV357" s="14" t="s">
        <v>92</v>
      </c>
      <c r="AW357" s="14" t="s">
        <v>39</v>
      </c>
      <c r="AX357" s="14" t="s">
        <v>84</v>
      </c>
      <c r="AY357" s="196" t="s">
        <v>165</v>
      </c>
    </row>
    <row r="358" spans="2:51" s="14" customFormat="1" ht="12">
      <c r="B358" s="195"/>
      <c r="D358" s="180" t="s">
        <v>249</v>
      </c>
      <c r="E358" s="196" t="s">
        <v>1</v>
      </c>
      <c r="F358" s="197" t="s">
        <v>540</v>
      </c>
      <c r="H358" s="198">
        <v>-8</v>
      </c>
      <c r="I358" s="199"/>
      <c r="L358" s="195"/>
      <c r="M358" s="200"/>
      <c r="N358" s="201"/>
      <c r="O358" s="201"/>
      <c r="P358" s="201"/>
      <c r="Q358" s="201"/>
      <c r="R358" s="201"/>
      <c r="S358" s="201"/>
      <c r="T358" s="202"/>
      <c r="AT358" s="196" t="s">
        <v>249</v>
      </c>
      <c r="AU358" s="196" t="s">
        <v>92</v>
      </c>
      <c r="AV358" s="14" t="s">
        <v>92</v>
      </c>
      <c r="AW358" s="14" t="s">
        <v>39</v>
      </c>
      <c r="AX358" s="14" t="s">
        <v>84</v>
      </c>
      <c r="AY358" s="196" t="s">
        <v>165</v>
      </c>
    </row>
    <row r="359" spans="2:51" s="15" customFormat="1" ht="12">
      <c r="B359" s="203"/>
      <c r="D359" s="180" t="s">
        <v>249</v>
      </c>
      <c r="E359" s="204" t="s">
        <v>1</v>
      </c>
      <c r="F359" s="205" t="s">
        <v>252</v>
      </c>
      <c r="H359" s="206">
        <v>27.700000000000003</v>
      </c>
      <c r="I359" s="207"/>
      <c r="L359" s="203"/>
      <c r="M359" s="208"/>
      <c r="N359" s="209"/>
      <c r="O359" s="209"/>
      <c r="P359" s="209"/>
      <c r="Q359" s="209"/>
      <c r="R359" s="209"/>
      <c r="S359" s="209"/>
      <c r="T359" s="210"/>
      <c r="AT359" s="204" t="s">
        <v>249</v>
      </c>
      <c r="AU359" s="204" t="s">
        <v>92</v>
      </c>
      <c r="AV359" s="15" t="s">
        <v>164</v>
      </c>
      <c r="AW359" s="15" t="s">
        <v>39</v>
      </c>
      <c r="AX359" s="15" t="s">
        <v>21</v>
      </c>
      <c r="AY359" s="204" t="s">
        <v>165</v>
      </c>
    </row>
    <row r="360" spans="1:65" s="2" customFormat="1" ht="24" customHeight="1">
      <c r="A360" s="33"/>
      <c r="B360" s="166"/>
      <c r="C360" s="167" t="s">
        <v>541</v>
      </c>
      <c r="D360" s="167" t="s">
        <v>168</v>
      </c>
      <c r="E360" s="168" t="s">
        <v>542</v>
      </c>
      <c r="F360" s="169" t="s">
        <v>543</v>
      </c>
      <c r="G360" s="170" t="s">
        <v>334</v>
      </c>
      <c r="H360" s="171">
        <v>32</v>
      </c>
      <c r="I360" s="172"/>
      <c r="J360" s="173">
        <f>ROUND(I360*H360,2)</f>
        <v>0</v>
      </c>
      <c r="K360" s="169" t="s">
        <v>247</v>
      </c>
      <c r="L360" s="34"/>
      <c r="M360" s="174" t="s">
        <v>1</v>
      </c>
      <c r="N360" s="175" t="s">
        <v>49</v>
      </c>
      <c r="O360" s="59"/>
      <c r="P360" s="176">
        <f>O360*H360</f>
        <v>0</v>
      </c>
      <c r="Q360" s="176">
        <v>0.0014436</v>
      </c>
      <c r="R360" s="176">
        <f>Q360*H360</f>
        <v>0.0461952</v>
      </c>
      <c r="S360" s="176">
        <v>0</v>
      </c>
      <c r="T360" s="177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78" t="s">
        <v>164</v>
      </c>
      <c r="AT360" s="178" t="s">
        <v>168</v>
      </c>
      <c r="AU360" s="178" t="s">
        <v>92</v>
      </c>
      <c r="AY360" s="18" t="s">
        <v>165</v>
      </c>
      <c r="BE360" s="179">
        <f>IF(N360="základní",J360,0)</f>
        <v>0</v>
      </c>
      <c r="BF360" s="179">
        <f>IF(N360="snížená",J360,0)</f>
        <v>0</v>
      </c>
      <c r="BG360" s="179">
        <f>IF(N360="zákl. přenesená",J360,0)</f>
        <v>0</v>
      </c>
      <c r="BH360" s="179">
        <f>IF(N360="sníž. přenesená",J360,0)</f>
        <v>0</v>
      </c>
      <c r="BI360" s="179">
        <f>IF(N360="nulová",J360,0)</f>
        <v>0</v>
      </c>
      <c r="BJ360" s="18" t="s">
        <v>21</v>
      </c>
      <c r="BK360" s="179">
        <f>ROUND(I360*H360,2)</f>
        <v>0</v>
      </c>
      <c r="BL360" s="18" t="s">
        <v>164</v>
      </c>
      <c r="BM360" s="178" t="s">
        <v>544</v>
      </c>
    </row>
    <row r="361" spans="1:47" s="2" customFormat="1" ht="29.25">
      <c r="A361" s="33"/>
      <c r="B361" s="34"/>
      <c r="C361" s="33"/>
      <c r="D361" s="180" t="s">
        <v>173</v>
      </c>
      <c r="E361" s="33"/>
      <c r="F361" s="181" t="s">
        <v>545</v>
      </c>
      <c r="G361" s="33"/>
      <c r="H361" s="33"/>
      <c r="I361" s="102"/>
      <c r="J361" s="33"/>
      <c r="K361" s="33"/>
      <c r="L361" s="34"/>
      <c r="M361" s="182"/>
      <c r="N361" s="183"/>
      <c r="O361" s="59"/>
      <c r="P361" s="59"/>
      <c r="Q361" s="59"/>
      <c r="R361" s="59"/>
      <c r="S361" s="59"/>
      <c r="T361" s="60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T361" s="18" t="s">
        <v>173</v>
      </c>
      <c r="AU361" s="18" t="s">
        <v>92</v>
      </c>
    </row>
    <row r="362" spans="2:51" s="13" customFormat="1" ht="12">
      <c r="B362" s="188"/>
      <c r="D362" s="180" t="s">
        <v>249</v>
      </c>
      <c r="E362" s="189" t="s">
        <v>1</v>
      </c>
      <c r="F362" s="190" t="s">
        <v>546</v>
      </c>
      <c r="H362" s="189" t="s">
        <v>1</v>
      </c>
      <c r="I362" s="191"/>
      <c r="L362" s="188"/>
      <c r="M362" s="192"/>
      <c r="N362" s="193"/>
      <c r="O362" s="193"/>
      <c r="P362" s="193"/>
      <c r="Q362" s="193"/>
      <c r="R362" s="193"/>
      <c r="S362" s="193"/>
      <c r="T362" s="194"/>
      <c r="AT362" s="189" t="s">
        <v>249</v>
      </c>
      <c r="AU362" s="189" t="s">
        <v>92</v>
      </c>
      <c r="AV362" s="13" t="s">
        <v>21</v>
      </c>
      <c r="AW362" s="13" t="s">
        <v>39</v>
      </c>
      <c r="AX362" s="13" t="s">
        <v>84</v>
      </c>
      <c r="AY362" s="189" t="s">
        <v>165</v>
      </c>
    </row>
    <row r="363" spans="2:51" s="14" customFormat="1" ht="12">
      <c r="B363" s="195"/>
      <c r="D363" s="180" t="s">
        <v>249</v>
      </c>
      <c r="E363" s="196" t="s">
        <v>1</v>
      </c>
      <c r="F363" s="197" t="s">
        <v>547</v>
      </c>
      <c r="H363" s="198">
        <v>32</v>
      </c>
      <c r="I363" s="199"/>
      <c r="L363" s="195"/>
      <c r="M363" s="200"/>
      <c r="N363" s="201"/>
      <c r="O363" s="201"/>
      <c r="P363" s="201"/>
      <c r="Q363" s="201"/>
      <c r="R363" s="201"/>
      <c r="S363" s="201"/>
      <c r="T363" s="202"/>
      <c r="AT363" s="196" t="s">
        <v>249</v>
      </c>
      <c r="AU363" s="196" t="s">
        <v>92</v>
      </c>
      <c r="AV363" s="14" t="s">
        <v>92</v>
      </c>
      <c r="AW363" s="14" t="s">
        <v>39</v>
      </c>
      <c r="AX363" s="14" t="s">
        <v>84</v>
      </c>
      <c r="AY363" s="196" t="s">
        <v>165</v>
      </c>
    </row>
    <row r="364" spans="2:51" s="15" customFormat="1" ht="12">
      <c r="B364" s="203"/>
      <c r="D364" s="180" t="s">
        <v>249</v>
      </c>
      <c r="E364" s="204" t="s">
        <v>1</v>
      </c>
      <c r="F364" s="205" t="s">
        <v>252</v>
      </c>
      <c r="H364" s="206">
        <v>32</v>
      </c>
      <c r="I364" s="207"/>
      <c r="L364" s="203"/>
      <c r="M364" s="208"/>
      <c r="N364" s="209"/>
      <c r="O364" s="209"/>
      <c r="P364" s="209"/>
      <c r="Q364" s="209"/>
      <c r="R364" s="209"/>
      <c r="S364" s="209"/>
      <c r="T364" s="210"/>
      <c r="AT364" s="204" t="s">
        <v>249</v>
      </c>
      <c r="AU364" s="204" t="s">
        <v>92</v>
      </c>
      <c r="AV364" s="15" t="s">
        <v>164</v>
      </c>
      <c r="AW364" s="15" t="s">
        <v>39</v>
      </c>
      <c r="AX364" s="15" t="s">
        <v>21</v>
      </c>
      <c r="AY364" s="204" t="s">
        <v>165</v>
      </c>
    </row>
    <row r="365" spans="1:65" s="2" customFormat="1" ht="16.5" customHeight="1">
      <c r="A365" s="33"/>
      <c r="B365" s="166"/>
      <c r="C365" s="167" t="s">
        <v>548</v>
      </c>
      <c r="D365" s="167" t="s">
        <v>168</v>
      </c>
      <c r="E365" s="168" t="s">
        <v>549</v>
      </c>
      <c r="F365" s="169" t="s">
        <v>550</v>
      </c>
      <c r="G365" s="170" t="s">
        <v>328</v>
      </c>
      <c r="H365" s="171">
        <v>20</v>
      </c>
      <c r="I365" s="172"/>
      <c r="J365" s="173">
        <f>ROUND(I365*H365,2)</f>
        <v>0</v>
      </c>
      <c r="K365" s="169" t="s">
        <v>247</v>
      </c>
      <c r="L365" s="34"/>
      <c r="M365" s="174" t="s">
        <v>1</v>
      </c>
      <c r="N365" s="175" t="s">
        <v>49</v>
      </c>
      <c r="O365" s="59"/>
      <c r="P365" s="176">
        <f>O365*H365</f>
        <v>0</v>
      </c>
      <c r="Q365" s="176">
        <v>0.10905</v>
      </c>
      <c r="R365" s="176">
        <f>Q365*H365</f>
        <v>2.181</v>
      </c>
      <c r="S365" s="176">
        <v>0</v>
      </c>
      <c r="T365" s="177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78" t="s">
        <v>164</v>
      </c>
      <c r="AT365" s="178" t="s">
        <v>168</v>
      </c>
      <c r="AU365" s="178" t="s">
        <v>92</v>
      </c>
      <c r="AY365" s="18" t="s">
        <v>165</v>
      </c>
      <c r="BE365" s="179">
        <f>IF(N365="základní",J365,0)</f>
        <v>0</v>
      </c>
      <c r="BF365" s="179">
        <f>IF(N365="snížená",J365,0)</f>
        <v>0</v>
      </c>
      <c r="BG365" s="179">
        <f>IF(N365="zákl. přenesená",J365,0)</f>
        <v>0</v>
      </c>
      <c r="BH365" s="179">
        <f>IF(N365="sníž. přenesená",J365,0)</f>
        <v>0</v>
      </c>
      <c r="BI365" s="179">
        <f>IF(N365="nulová",J365,0)</f>
        <v>0</v>
      </c>
      <c r="BJ365" s="18" t="s">
        <v>21</v>
      </c>
      <c r="BK365" s="179">
        <f>ROUND(I365*H365,2)</f>
        <v>0</v>
      </c>
      <c r="BL365" s="18" t="s">
        <v>164</v>
      </c>
      <c r="BM365" s="178" t="s">
        <v>551</v>
      </c>
    </row>
    <row r="366" spans="1:47" s="2" customFormat="1" ht="19.5">
      <c r="A366" s="33"/>
      <c r="B366" s="34"/>
      <c r="C366" s="33"/>
      <c r="D366" s="180" t="s">
        <v>173</v>
      </c>
      <c r="E366" s="33"/>
      <c r="F366" s="181" t="s">
        <v>552</v>
      </c>
      <c r="G366" s="33"/>
      <c r="H366" s="33"/>
      <c r="I366" s="102"/>
      <c r="J366" s="33"/>
      <c r="K366" s="33"/>
      <c r="L366" s="34"/>
      <c r="M366" s="182"/>
      <c r="N366" s="183"/>
      <c r="O366" s="59"/>
      <c r="P366" s="59"/>
      <c r="Q366" s="59"/>
      <c r="R366" s="59"/>
      <c r="S366" s="59"/>
      <c r="T366" s="60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T366" s="18" t="s">
        <v>173</v>
      </c>
      <c r="AU366" s="18" t="s">
        <v>92</v>
      </c>
    </row>
    <row r="367" spans="1:65" s="2" customFormat="1" ht="16.5" customHeight="1">
      <c r="A367" s="33"/>
      <c r="B367" s="166"/>
      <c r="C367" s="167" t="s">
        <v>553</v>
      </c>
      <c r="D367" s="167" t="s">
        <v>168</v>
      </c>
      <c r="E367" s="168" t="s">
        <v>554</v>
      </c>
      <c r="F367" s="169" t="s">
        <v>555</v>
      </c>
      <c r="G367" s="170" t="s">
        <v>268</v>
      </c>
      <c r="H367" s="171">
        <v>1.232</v>
      </c>
      <c r="I367" s="172"/>
      <c r="J367" s="173">
        <f>ROUND(I367*H367,2)</f>
        <v>0</v>
      </c>
      <c r="K367" s="169" t="s">
        <v>247</v>
      </c>
      <c r="L367" s="34"/>
      <c r="M367" s="174" t="s">
        <v>1</v>
      </c>
      <c r="N367" s="175" t="s">
        <v>49</v>
      </c>
      <c r="O367" s="59"/>
      <c r="P367" s="176">
        <f>O367*H367</f>
        <v>0</v>
      </c>
      <c r="Q367" s="176">
        <v>1.94302</v>
      </c>
      <c r="R367" s="176">
        <f>Q367*H367</f>
        <v>2.39380064</v>
      </c>
      <c r="S367" s="176">
        <v>0</v>
      </c>
      <c r="T367" s="177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78" t="s">
        <v>164</v>
      </c>
      <c r="AT367" s="178" t="s">
        <v>168</v>
      </c>
      <c r="AU367" s="178" t="s">
        <v>92</v>
      </c>
      <c r="AY367" s="18" t="s">
        <v>165</v>
      </c>
      <c r="BE367" s="179">
        <f>IF(N367="základní",J367,0)</f>
        <v>0</v>
      </c>
      <c r="BF367" s="179">
        <f>IF(N367="snížená",J367,0)</f>
        <v>0</v>
      </c>
      <c r="BG367" s="179">
        <f>IF(N367="zákl. přenesená",J367,0)</f>
        <v>0</v>
      </c>
      <c r="BH367" s="179">
        <f>IF(N367="sníž. přenesená",J367,0)</f>
        <v>0</v>
      </c>
      <c r="BI367" s="179">
        <f>IF(N367="nulová",J367,0)</f>
        <v>0</v>
      </c>
      <c r="BJ367" s="18" t="s">
        <v>21</v>
      </c>
      <c r="BK367" s="179">
        <f>ROUND(I367*H367,2)</f>
        <v>0</v>
      </c>
      <c r="BL367" s="18" t="s">
        <v>164</v>
      </c>
      <c r="BM367" s="178" t="s">
        <v>556</v>
      </c>
    </row>
    <row r="368" spans="1:47" s="2" customFormat="1" ht="12">
      <c r="A368" s="33"/>
      <c r="B368" s="34"/>
      <c r="C368" s="33"/>
      <c r="D368" s="180" t="s">
        <v>173</v>
      </c>
      <c r="E368" s="33"/>
      <c r="F368" s="181" t="s">
        <v>557</v>
      </c>
      <c r="G368" s="33"/>
      <c r="H368" s="33"/>
      <c r="I368" s="102"/>
      <c r="J368" s="33"/>
      <c r="K368" s="33"/>
      <c r="L368" s="34"/>
      <c r="M368" s="182"/>
      <c r="N368" s="183"/>
      <c r="O368" s="59"/>
      <c r="P368" s="59"/>
      <c r="Q368" s="59"/>
      <c r="R368" s="59"/>
      <c r="S368" s="59"/>
      <c r="T368" s="60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T368" s="18" t="s">
        <v>173</v>
      </c>
      <c r="AU368" s="18" t="s">
        <v>92</v>
      </c>
    </row>
    <row r="369" spans="2:51" s="14" customFormat="1" ht="12">
      <c r="B369" s="195"/>
      <c r="D369" s="180" t="s">
        <v>249</v>
      </c>
      <c r="E369" s="196" t="s">
        <v>1</v>
      </c>
      <c r="F369" s="197" t="s">
        <v>558</v>
      </c>
      <c r="H369" s="198">
        <v>1.008</v>
      </c>
      <c r="I369" s="199"/>
      <c r="L369" s="195"/>
      <c r="M369" s="200"/>
      <c r="N369" s="201"/>
      <c r="O369" s="201"/>
      <c r="P369" s="201"/>
      <c r="Q369" s="201"/>
      <c r="R369" s="201"/>
      <c r="S369" s="201"/>
      <c r="T369" s="202"/>
      <c r="AT369" s="196" t="s">
        <v>249</v>
      </c>
      <c r="AU369" s="196" t="s">
        <v>92</v>
      </c>
      <c r="AV369" s="14" t="s">
        <v>92</v>
      </c>
      <c r="AW369" s="14" t="s">
        <v>39</v>
      </c>
      <c r="AX369" s="14" t="s">
        <v>84</v>
      </c>
      <c r="AY369" s="196" t="s">
        <v>165</v>
      </c>
    </row>
    <row r="370" spans="2:51" s="14" customFormat="1" ht="12">
      <c r="B370" s="195"/>
      <c r="D370" s="180" t="s">
        <v>249</v>
      </c>
      <c r="E370" s="196" t="s">
        <v>1</v>
      </c>
      <c r="F370" s="197" t="s">
        <v>559</v>
      </c>
      <c r="H370" s="198">
        <v>0.224</v>
      </c>
      <c r="I370" s="199"/>
      <c r="L370" s="195"/>
      <c r="M370" s="200"/>
      <c r="N370" s="201"/>
      <c r="O370" s="201"/>
      <c r="P370" s="201"/>
      <c r="Q370" s="201"/>
      <c r="R370" s="201"/>
      <c r="S370" s="201"/>
      <c r="T370" s="202"/>
      <c r="AT370" s="196" t="s">
        <v>249</v>
      </c>
      <c r="AU370" s="196" t="s">
        <v>92</v>
      </c>
      <c r="AV370" s="14" t="s">
        <v>92</v>
      </c>
      <c r="AW370" s="14" t="s">
        <v>39</v>
      </c>
      <c r="AX370" s="14" t="s">
        <v>84</v>
      </c>
      <c r="AY370" s="196" t="s">
        <v>165</v>
      </c>
    </row>
    <row r="371" spans="2:51" s="15" customFormat="1" ht="12">
      <c r="B371" s="203"/>
      <c r="D371" s="180" t="s">
        <v>249</v>
      </c>
      <c r="E371" s="204" t="s">
        <v>1</v>
      </c>
      <c r="F371" s="205" t="s">
        <v>252</v>
      </c>
      <c r="H371" s="206">
        <v>1.232</v>
      </c>
      <c r="I371" s="207"/>
      <c r="L371" s="203"/>
      <c r="M371" s="208"/>
      <c r="N371" s="209"/>
      <c r="O371" s="209"/>
      <c r="P371" s="209"/>
      <c r="Q371" s="209"/>
      <c r="R371" s="209"/>
      <c r="S371" s="209"/>
      <c r="T371" s="210"/>
      <c r="AT371" s="204" t="s">
        <v>249</v>
      </c>
      <c r="AU371" s="204" t="s">
        <v>92</v>
      </c>
      <c r="AV371" s="15" t="s">
        <v>164</v>
      </c>
      <c r="AW371" s="15" t="s">
        <v>39</v>
      </c>
      <c r="AX371" s="15" t="s">
        <v>21</v>
      </c>
      <c r="AY371" s="204" t="s">
        <v>165</v>
      </c>
    </row>
    <row r="372" spans="1:65" s="2" customFormat="1" ht="24" customHeight="1">
      <c r="A372" s="33"/>
      <c r="B372" s="166"/>
      <c r="C372" s="167" t="s">
        <v>560</v>
      </c>
      <c r="D372" s="167" t="s">
        <v>168</v>
      </c>
      <c r="E372" s="168" t="s">
        <v>561</v>
      </c>
      <c r="F372" s="169" t="s">
        <v>562</v>
      </c>
      <c r="G372" s="170" t="s">
        <v>305</v>
      </c>
      <c r="H372" s="171">
        <v>1.35</v>
      </c>
      <c r="I372" s="172"/>
      <c r="J372" s="173">
        <f>ROUND(I372*H372,2)</f>
        <v>0</v>
      </c>
      <c r="K372" s="169" t="s">
        <v>247</v>
      </c>
      <c r="L372" s="34"/>
      <c r="M372" s="174" t="s">
        <v>1</v>
      </c>
      <c r="N372" s="175" t="s">
        <v>49</v>
      </c>
      <c r="O372" s="59"/>
      <c r="P372" s="176">
        <f>O372*H372</f>
        <v>0</v>
      </c>
      <c r="Q372" s="176">
        <v>0.017094</v>
      </c>
      <c r="R372" s="176">
        <f>Q372*H372</f>
        <v>0.023076900000000004</v>
      </c>
      <c r="S372" s="176">
        <v>0</v>
      </c>
      <c r="T372" s="177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78" t="s">
        <v>164</v>
      </c>
      <c r="AT372" s="178" t="s">
        <v>168</v>
      </c>
      <c r="AU372" s="178" t="s">
        <v>92</v>
      </c>
      <c r="AY372" s="18" t="s">
        <v>165</v>
      </c>
      <c r="BE372" s="179">
        <f>IF(N372="základní",J372,0)</f>
        <v>0</v>
      </c>
      <c r="BF372" s="179">
        <f>IF(N372="snížená",J372,0)</f>
        <v>0</v>
      </c>
      <c r="BG372" s="179">
        <f>IF(N372="zákl. přenesená",J372,0)</f>
        <v>0</v>
      </c>
      <c r="BH372" s="179">
        <f>IF(N372="sníž. přenesená",J372,0)</f>
        <v>0</v>
      </c>
      <c r="BI372" s="179">
        <f>IF(N372="nulová",J372,0)</f>
        <v>0</v>
      </c>
      <c r="BJ372" s="18" t="s">
        <v>21</v>
      </c>
      <c r="BK372" s="179">
        <f>ROUND(I372*H372,2)</f>
        <v>0</v>
      </c>
      <c r="BL372" s="18" t="s">
        <v>164</v>
      </c>
      <c r="BM372" s="178" t="s">
        <v>563</v>
      </c>
    </row>
    <row r="373" spans="1:47" s="2" customFormat="1" ht="19.5">
      <c r="A373" s="33"/>
      <c r="B373" s="34"/>
      <c r="C373" s="33"/>
      <c r="D373" s="180" t="s">
        <v>173</v>
      </c>
      <c r="E373" s="33"/>
      <c r="F373" s="181" t="s">
        <v>564</v>
      </c>
      <c r="G373" s="33"/>
      <c r="H373" s="33"/>
      <c r="I373" s="102"/>
      <c r="J373" s="33"/>
      <c r="K373" s="33"/>
      <c r="L373" s="34"/>
      <c r="M373" s="182"/>
      <c r="N373" s="183"/>
      <c r="O373" s="59"/>
      <c r="P373" s="59"/>
      <c r="Q373" s="59"/>
      <c r="R373" s="59"/>
      <c r="S373" s="59"/>
      <c r="T373" s="60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T373" s="18" t="s">
        <v>173</v>
      </c>
      <c r="AU373" s="18" t="s">
        <v>92</v>
      </c>
    </row>
    <row r="374" spans="2:51" s="14" customFormat="1" ht="12">
      <c r="B374" s="195"/>
      <c r="D374" s="180" t="s">
        <v>249</v>
      </c>
      <c r="E374" s="196" t="s">
        <v>1</v>
      </c>
      <c r="F374" s="197" t="s">
        <v>565</v>
      </c>
      <c r="H374" s="198">
        <v>0.972</v>
      </c>
      <c r="I374" s="199"/>
      <c r="L374" s="195"/>
      <c r="M374" s="200"/>
      <c r="N374" s="201"/>
      <c r="O374" s="201"/>
      <c r="P374" s="201"/>
      <c r="Q374" s="201"/>
      <c r="R374" s="201"/>
      <c r="S374" s="201"/>
      <c r="T374" s="202"/>
      <c r="AT374" s="196" t="s">
        <v>249</v>
      </c>
      <c r="AU374" s="196" t="s">
        <v>92</v>
      </c>
      <c r="AV374" s="14" t="s">
        <v>92</v>
      </c>
      <c r="AW374" s="14" t="s">
        <v>39</v>
      </c>
      <c r="AX374" s="14" t="s">
        <v>84</v>
      </c>
      <c r="AY374" s="196" t="s">
        <v>165</v>
      </c>
    </row>
    <row r="375" spans="2:51" s="14" customFormat="1" ht="12">
      <c r="B375" s="195"/>
      <c r="D375" s="180" t="s">
        <v>249</v>
      </c>
      <c r="E375" s="196" t="s">
        <v>1</v>
      </c>
      <c r="F375" s="197" t="s">
        <v>566</v>
      </c>
      <c r="H375" s="198">
        <v>0.378</v>
      </c>
      <c r="I375" s="199"/>
      <c r="L375" s="195"/>
      <c r="M375" s="200"/>
      <c r="N375" s="201"/>
      <c r="O375" s="201"/>
      <c r="P375" s="201"/>
      <c r="Q375" s="201"/>
      <c r="R375" s="201"/>
      <c r="S375" s="201"/>
      <c r="T375" s="202"/>
      <c r="AT375" s="196" t="s">
        <v>249</v>
      </c>
      <c r="AU375" s="196" t="s">
        <v>92</v>
      </c>
      <c r="AV375" s="14" t="s">
        <v>92</v>
      </c>
      <c r="AW375" s="14" t="s">
        <v>39</v>
      </c>
      <c r="AX375" s="14" t="s">
        <v>84</v>
      </c>
      <c r="AY375" s="196" t="s">
        <v>165</v>
      </c>
    </row>
    <row r="376" spans="2:51" s="15" customFormat="1" ht="12">
      <c r="B376" s="203"/>
      <c r="D376" s="180" t="s">
        <v>249</v>
      </c>
      <c r="E376" s="204" t="s">
        <v>1</v>
      </c>
      <c r="F376" s="205" t="s">
        <v>252</v>
      </c>
      <c r="H376" s="206">
        <v>1.35</v>
      </c>
      <c r="I376" s="207"/>
      <c r="L376" s="203"/>
      <c r="M376" s="208"/>
      <c r="N376" s="209"/>
      <c r="O376" s="209"/>
      <c r="P376" s="209"/>
      <c r="Q376" s="209"/>
      <c r="R376" s="209"/>
      <c r="S376" s="209"/>
      <c r="T376" s="210"/>
      <c r="AT376" s="204" t="s">
        <v>249</v>
      </c>
      <c r="AU376" s="204" t="s">
        <v>92</v>
      </c>
      <c r="AV376" s="15" t="s">
        <v>164</v>
      </c>
      <c r="AW376" s="15" t="s">
        <v>39</v>
      </c>
      <c r="AX376" s="15" t="s">
        <v>21</v>
      </c>
      <c r="AY376" s="204" t="s">
        <v>165</v>
      </c>
    </row>
    <row r="377" spans="1:65" s="2" customFormat="1" ht="16.5" customHeight="1">
      <c r="A377" s="33"/>
      <c r="B377" s="166"/>
      <c r="C377" s="212" t="s">
        <v>567</v>
      </c>
      <c r="D377" s="212" t="s">
        <v>386</v>
      </c>
      <c r="E377" s="213" t="s">
        <v>568</v>
      </c>
      <c r="F377" s="214" t="s">
        <v>569</v>
      </c>
      <c r="G377" s="215" t="s">
        <v>305</v>
      </c>
      <c r="H377" s="216">
        <v>1.418</v>
      </c>
      <c r="I377" s="217"/>
      <c r="J377" s="218">
        <f>ROUND(I377*H377,2)</f>
        <v>0</v>
      </c>
      <c r="K377" s="214" t="s">
        <v>247</v>
      </c>
      <c r="L377" s="219"/>
      <c r="M377" s="220" t="s">
        <v>1</v>
      </c>
      <c r="N377" s="221" t="s">
        <v>49</v>
      </c>
      <c r="O377" s="59"/>
      <c r="P377" s="176">
        <f>O377*H377</f>
        <v>0</v>
      </c>
      <c r="Q377" s="176">
        <v>1</v>
      </c>
      <c r="R377" s="176">
        <f>Q377*H377</f>
        <v>1.418</v>
      </c>
      <c r="S377" s="176">
        <v>0</v>
      </c>
      <c r="T377" s="177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78" t="s">
        <v>203</v>
      </c>
      <c r="AT377" s="178" t="s">
        <v>386</v>
      </c>
      <c r="AU377" s="178" t="s">
        <v>92</v>
      </c>
      <c r="AY377" s="18" t="s">
        <v>165</v>
      </c>
      <c r="BE377" s="179">
        <f>IF(N377="základní",J377,0)</f>
        <v>0</v>
      </c>
      <c r="BF377" s="179">
        <f>IF(N377="snížená",J377,0)</f>
        <v>0</v>
      </c>
      <c r="BG377" s="179">
        <f>IF(N377="zákl. přenesená",J377,0)</f>
        <v>0</v>
      </c>
      <c r="BH377" s="179">
        <f>IF(N377="sníž. přenesená",J377,0)</f>
        <v>0</v>
      </c>
      <c r="BI377" s="179">
        <f>IF(N377="nulová",J377,0)</f>
        <v>0</v>
      </c>
      <c r="BJ377" s="18" t="s">
        <v>21</v>
      </c>
      <c r="BK377" s="179">
        <f>ROUND(I377*H377,2)</f>
        <v>0</v>
      </c>
      <c r="BL377" s="18" t="s">
        <v>164</v>
      </c>
      <c r="BM377" s="178" t="s">
        <v>570</v>
      </c>
    </row>
    <row r="378" spans="1:47" s="2" customFormat="1" ht="12">
      <c r="A378" s="33"/>
      <c r="B378" s="34"/>
      <c r="C378" s="33"/>
      <c r="D378" s="180" t="s">
        <v>173</v>
      </c>
      <c r="E378" s="33"/>
      <c r="F378" s="181" t="s">
        <v>571</v>
      </c>
      <c r="G378" s="33"/>
      <c r="H378" s="33"/>
      <c r="I378" s="102"/>
      <c r="J378" s="33"/>
      <c r="K378" s="33"/>
      <c r="L378" s="34"/>
      <c r="M378" s="182"/>
      <c r="N378" s="183"/>
      <c r="O378" s="59"/>
      <c r="P378" s="59"/>
      <c r="Q378" s="59"/>
      <c r="R378" s="59"/>
      <c r="S378" s="59"/>
      <c r="T378" s="60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T378" s="18" t="s">
        <v>173</v>
      </c>
      <c r="AU378" s="18" t="s">
        <v>92</v>
      </c>
    </row>
    <row r="379" spans="2:51" s="14" customFormat="1" ht="12">
      <c r="B379" s="195"/>
      <c r="D379" s="180" t="s">
        <v>249</v>
      </c>
      <c r="E379" s="196" t="s">
        <v>1</v>
      </c>
      <c r="F379" s="197" t="s">
        <v>572</v>
      </c>
      <c r="H379" s="198">
        <v>1.418</v>
      </c>
      <c r="I379" s="199"/>
      <c r="L379" s="195"/>
      <c r="M379" s="200"/>
      <c r="N379" s="201"/>
      <c r="O379" s="201"/>
      <c r="P379" s="201"/>
      <c r="Q379" s="201"/>
      <c r="R379" s="201"/>
      <c r="S379" s="201"/>
      <c r="T379" s="202"/>
      <c r="AT379" s="196" t="s">
        <v>249</v>
      </c>
      <c r="AU379" s="196" t="s">
        <v>92</v>
      </c>
      <c r="AV379" s="14" t="s">
        <v>92</v>
      </c>
      <c r="AW379" s="14" t="s">
        <v>39</v>
      </c>
      <c r="AX379" s="14" t="s">
        <v>84</v>
      </c>
      <c r="AY379" s="196" t="s">
        <v>165</v>
      </c>
    </row>
    <row r="380" spans="2:51" s="15" customFormat="1" ht="12">
      <c r="B380" s="203"/>
      <c r="D380" s="180" t="s">
        <v>249</v>
      </c>
      <c r="E380" s="204" t="s">
        <v>1</v>
      </c>
      <c r="F380" s="205" t="s">
        <v>252</v>
      </c>
      <c r="H380" s="206">
        <v>1.418</v>
      </c>
      <c r="I380" s="207"/>
      <c r="L380" s="203"/>
      <c r="M380" s="208"/>
      <c r="N380" s="209"/>
      <c r="O380" s="209"/>
      <c r="P380" s="209"/>
      <c r="Q380" s="209"/>
      <c r="R380" s="209"/>
      <c r="S380" s="209"/>
      <c r="T380" s="210"/>
      <c r="AT380" s="204" t="s">
        <v>249</v>
      </c>
      <c r="AU380" s="204" t="s">
        <v>92</v>
      </c>
      <c r="AV380" s="15" t="s">
        <v>164</v>
      </c>
      <c r="AW380" s="15" t="s">
        <v>39</v>
      </c>
      <c r="AX380" s="15" t="s">
        <v>21</v>
      </c>
      <c r="AY380" s="204" t="s">
        <v>165</v>
      </c>
    </row>
    <row r="381" spans="1:65" s="2" customFormat="1" ht="24" customHeight="1">
      <c r="A381" s="33"/>
      <c r="B381" s="166"/>
      <c r="C381" s="167" t="s">
        <v>573</v>
      </c>
      <c r="D381" s="167" t="s">
        <v>168</v>
      </c>
      <c r="E381" s="168" t="s">
        <v>574</v>
      </c>
      <c r="F381" s="169" t="s">
        <v>575</v>
      </c>
      <c r="G381" s="170" t="s">
        <v>334</v>
      </c>
      <c r="H381" s="171">
        <v>12</v>
      </c>
      <c r="I381" s="172"/>
      <c r="J381" s="173">
        <f>ROUND(I381*H381,2)</f>
        <v>0</v>
      </c>
      <c r="K381" s="169" t="s">
        <v>247</v>
      </c>
      <c r="L381" s="34"/>
      <c r="M381" s="174" t="s">
        <v>1</v>
      </c>
      <c r="N381" s="175" t="s">
        <v>49</v>
      </c>
      <c r="O381" s="59"/>
      <c r="P381" s="176">
        <f>O381*H381</f>
        <v>0</v>
      </c>
      <c r="Q381" s="176">
        <v>0.0003375</v>
      </c>
      <c r="R381" s="176">
        <f>Q381*H381</f>
        <v>0.00405</v>
      </c>
      <c r="S381" s="176">
        <v>0</v>
      </c>
      <c r="T381" s="177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78" t="s">
        <v>164</v>
      </c>
      <c r="AT381" s="178" t="s">
        <v>168</v>
      </c>
      <c r="AU381" s="178" t="s">
        <v>92</v>
      </c>
      <c r="AY381" s="18" t="s">
        <v>165</v>
      </c>
      <c r="BE381" s="179">
        <f>IF(N381="základní",J381,0)</f>
        <v>0</v>
      </c>
      <c r="BF381" s="179">
        <f>IF(N381="snížená",J381,0)</f>
        <v>0</v>
      </c>
      <c r="BG381" s="179">
        <f>IF(N381="zákl. přenesená",J381,0)</f>
        <v>0</v>
      </c>
      <c r="BH381" s="179">
        <f>IF(N381="sníž. přenesená",J381,0)</f>
        <v>0</v>
      </c>
      <c r="BI381" s="179">
        <f>IF(N381="nulová",J381,0)</f>
        <v>0</v>
      </c>
      <c r="BJ381" s="18" t="s">
        <v>21</v>
      </c>
      <c r="BK381" s="179">
        <f>ROUND(I381*H381,2)</f>
        <v>0</v>
      </c>
      <c r="BL381" s="18" t="s">
        <v>164</v>
      </c>
      <c r="BM381" s="178" t="s">
        <v>576</v>
      </c>
    </row>
    <row r="382" spans="1:47" s="2" customFormat="1" ht="19.5">
      <c r="A382" s="33"/>
      <c r="B382" s="34"/>
      <c r="C382" s="33"/>
      <c r="D382" s="180" t="s">
        <v>173</v>
      </c>
      <c r="E382" s="33"/>
      <c r="F382" s="181" t="s">
        <v>577</v>
      </c>
      <c r="G382" s="33"/>
      <c r="H382" s="33"/>
      <c r="I382" s="102"/>
      <c r="J382" s="33"/>
      <c r="K382" s="33"/>
      <c r="L382" s="34"/>
      <c r="M382" s="182"/>
      <c r="N382" s="183"/>
      <c r="O382" s="59"/>
      <c r="P382" s="59"/>
      <c r="Q382" s="59"/>
      <c r="R382" s="59"/>
      <c r="S382" s="59"/>
      <c r="T382" s="60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T382" s="18" t="s">
        <v>173</v>
      </c>
      <c r="AU382" s="18" t="s">
        <v>92</v>
      </c>
    </row>
    <row r="383" spans="2:51" s="14" customFormat="1" ht="12">
      <c r="B383" s="195"/>
      <c r="D383" s="180" t="s">
        <v>249</v>
      </c>
      <c r="E383" s="196" t="s">
        <v>1</v>
      </c>
      <c r="F383" s="197" t="s">
        <v>578</v>
      </c>
      <c r="H383" s="198">
        <v>12</v>
      </c>
      <c r="I383" s="199"/>
      <c r="L383" s="195"/>
      <c r="M383" s="200"/>
      <c r="N383" s="201"/>
      <c r="O383" s="201"/>
      <c r="P383" s="201"/>
      <c r="Q383" s="201"/>
      <c r="R383" s="201"/>
      <c r="S383" s="201"/>
      <c r="T383" s="202"/>
      <c r="AT383" s="196" t="s">
        <v>249</v>
      </c>
      <c r="AU383" s="196" t="s">
        <v>92</v>
      </c>
      <c r="AV383" s="14" t="s">
        <v>92</v>
      </c>
      <c r="AW383" s="14" t="s">
        <v>39</v>
      </c>
      <c r="AX383" s="14" t="s">
        <v>84</v>
      </c>
      <c r="AY383" s="196" t="s">
        <v>165</v>
      </c>
    </row>
    <row r="384" spans="2:51" s="15" customFormat="1" ht="12">
      <c r="B384" s="203"/>
      <c r="D384" s="180" t="s">
        <v>249</v>
      </c>
      <c r="E384" s="204" t="s">
        <v>1</v>
      </c>
      <c r="F384" s="205" t="s">
        <v>252</v>
      </c>
      <c r="H384" s="206">
        <v>12</v>
      </c>
      <c r="I384" s="207"/>
      <c r="L384" s="203"/>
      <c r="M384" s="208"/>
      <c r="N384" s="209"/>
      <c r="O384" s="209"/>
      <c r="P384" s="209"/>
      <c r="Q384" s="209"/>
      <c r="R384" s="209"/>
      <c r="S384" s="209"/>
      <c r="T384" s="210"/>
      <c r="AT384" s="204" t="s">
        <v>249</v>
      </c>
      <c r="AU384" s="204" t="s">
        <v>92</v>
      </c>
      <c r="AV384" s="15" t="s">
        <v>164</v>
      </c>
      <c r="AW384" s="15" t="s">
        <v>39</v>
      </c>
      <c r="AX384" s="15" t="s">
        <v>21</v>
      </c>
      <c r="AY384" s="204" t="s">
        <v>165</v>
      </c>
    </row>
    <row r="385" spans="1:65" s="2" customFormat="1" ht="24" customHeight="1">
      <c r="A385" s="33"/>
      <c r="B385" s="166"/>
      <c r="C385" s="167" t="s">
        <v>579</v>
      </c>
      <c r="D385" s="167" t="s">
        <v>168</v>
      </c>
      <c r="E385" s="168" t="s">
        <v>580</v>
      </c>
      <c r="F385" s="169" t="s">
        <v>581</v>
      </c>
      <c r="G385" s="170" t="s">
        <v>246</v>
      </c>
      <c r="H385" s="171">
        <v>8</v>
      </c>
      <c r="I385" s="172"/>
      <c r="J385" s="173">
        <f>ROUND(I385*H385,2)</f>
        <v>0</v>
      </c>
      <c r="K385" s="169" t="s">
        <v>247</v>
      </c>
      <c r="L385" s="34"/>
      <c r="M385" s="174" t="s">
        <v>1</v>
      </c>
      <c r="N385" s="175" t="s">
        <v>49</v>
      </c>
      <c r="O385" s="59"/>
      <c r="P385" s="176">
        <f>O385*H385</f>
        <v>0</v>
      </c>
      <c r="Q385" s="176">
        <v>0.178184</v>
      </c>
      <c r="R385" s="176">
        <f>Q385*H385</f>
        <v>1.425472</v>
      </c>
      <c r="S385" s="176">
        <v>0</v>
      </c>
      <c r="T385" s="177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78" t="s">
        <v>164</v>
      </c>
      <c r="AT385" s="178" t="s">
        <v>168</v>
      </c>
      <c r="AU385" s="178" t="s">
        <v>92</v>
      </c>
      <c r="AY385" s="18" t="s">
        <v>165</v>
      </c>
      <c r="BE385" s="179">
        <f>IF(N385="základní",J385,0)</f>
        <v>0</v>
      </c>
      <c r="BF385" s="179">
        <f>IF(N385="snížená",J385,0)</f>
        <v>0</v>
      </c>
      <c r="BG385" s="179">
        <f>IF(N385="zákl. přenesená",J385,0)</f>
        <v>0</v>
      </c>
      <c r="BH385" s="179">
        <f>IF(N385="sníž. přenesená",J385,0)</f>
        <v>0</v>
      </c>
      <c r="BI385" s="179">
        <f>IF(N385="nulová",J385,0)</f>
        <v>0</v>
      </c>
      <c r="BJ385" s="18" t="s">
        <v>21</v>
      </c>
      <c r="BK385" s="179">
        <f>ROUND(I385*H385,2)</f>
        <v>0</v>
      </c>
      <c r="BL385" s="18" t="s">
        <v>164</v>
      </c>
      <c r="BM385" s="178" t="s">
        <v>582</v>
      </c>
    </row>
    <row r="386" spans="1:47" s="2" customFormat="1" ht="19.5">
      <c r="A386" s="33"/>
      <c r="B386" s="34"/>
      <c r="C386" s="33"/>
      <c r="D386" s="180" t="s">
        <v>173</v>
      </c>
      <c r="E386" s="33"/>
      <c r="F386" s="181" t="s">
        <v>583</v>
      </c>
      <c r="G386" s="33"/>
      <c r="H386" s="33"/>
      <c r="I386" s="102"/>
      <c r="J386" s="33"/>
      <c r="K386" s="33"/>
      <c r="L386" s="34"/>
      <c r="M386" s="182"/>
      <c r="N386" s="183"/>
      <c r="O386" s="59"/>
      <c r="P386" s="59"/>
      <c r="Q386" s="59"/>
      <c r="R386" s="59"/>
      <c r="S386" s="59"/>
      <c r="T386" s="60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T386" s="18" t="s">
        <v>173</v>
      </c>
      <c r="AU386" s="18" t="s">
        <v>92</v>
      </c>
    </row>
    <row r="387" spans="2:51" s="14" customFormat="1" ht="12">
      <c r="B387" s="195"/>
      <c r="D387" s="180" t="s">
        <v>249</v>
      </c>
      <c r="E387" s="196" t="s">
        <v>1</v>
      </c>
      <c r="F387" s="197" t="s">
        <v>584</v>
      </c>
      <c r="H387" s="198">
        <v>5.76</v>
      </c>
      <c r="I387" s="199"/>
      <c r="L387" s="195"/>
      <c r="M387" s="200"/>
      <c r="N387" s="201"/>
      <c r="O387" s="201"/>
      <c r="P387" s="201"/>
      <c r="Q387" s="201"/>
      <c r="R387" s="201"/>
      <c r="S387" s="201"/>
      <c r="T387" s="202"/>
      <c r="AT387" s="196" t="s">
        <v>249</v>
      </c>
      <c r="AU387" s="196" t="s">
        <v>92</v>
      </c>
      <c r="AV387" s="14" t="s">
        <v>92</v>
      </c>
      <c r="AW387" s="14" t="s">
        <v>39</v>
      </c>
      <c r="AX387" s="14" t="s">
        <v>84</v>
      </c>
      <c r="AY387" s="196" t="s">
        <v>165</v>
      </c>
    </row>
    <row r="388" spans="2:51" s="14" customFormat="1" ht="12">
      <c r="B388" s="195"/>
      <c r="D388" s="180" t="s">
        <v>249</v>
      </c>
      <c r="E388" s="196" t="s">
        <v>1</v>
      </c>
      <c r="F388" s="197" t="s">
        <v>585</v>
      </c>
      <c r="H388" s="198">
        <v>2.24</v>
      </c>
      <c r="I388" s="199"/>
      <c r="L388" s="195"/>
      <c r="M388" s="200"/>
      <c r="N388" s="201"/>
      <c r="O388" s="201"/>
      <c r="P388" s="201"/>
      <c r="Q388" s="201"/>
      <c r="R388" s="201"/>
      <c r="S388" s="201"/>
      <c r="T388" s="202"/>
      <c r="AT388" s="196" t="s">
        <v>249</v>
      </c>
      <c r="AU388" s="196" t="s">
        <v>92</v>
      </c>
      <c r="AV388" s="14" t="s">
        <v>92</v>
      </c>
      <c r="AW388" s="14" t="s">
        <v>39</v>
      </c>
      <c r="AX388" s="14" t="s">
        <v>84</v>
      </c>
      <c r="AY388" s="196" t="s">
        <v>165</v>
      </c>
    </row>
    <row r="389" spans="2:51" s="15" customFormat="1" ht="12">
      <c r="B389" s="203"/>
      <c r="D389" s="180" t="s">
        <v>249</v>
      </c>
      <c r="E389" s="204" t="s">
        <v>1</v>
      </c>
      <c r="F389" s="205" t="s">
        <v>252</v>
      </c>
      <c r="H389" s="206">
        <v>8</v>
      </c>
      <c r="I389" s="207"/>
      <c r="L389" s="203"/>
      <c r="M389" s="208"/>
      <c r="N389" s="209"/>
      <c r="O389" s="209"/>
      <c r="P389" s="209"/>
      <c r="Q389" s="209"/>
      <c r="R389" s="209"/>
      <c r="S389" s="209"/>
      <c r="T389" s="210"/>
      <c r="AT389" s="204" t="s">
        <v>249</v>
      </c>
      <c r="AU389" s="204" t="s">
        <v>92</v>
      </c>
      <c r="AV389" s="15" t="s">
        <v>164</v>
      </c>
      <c r="AW389" s="15" t="s">
        <v>39</v>
      </c>
      <c r="AX389" s="15" t="s">
        <v>21</v>
      </c>
      <c r="AY389" s="204" t="s">
        <v>165</v>
      </c>
    </row>
    <row r="390" spans="1:65" s="2" customFormat="1" ht="24" customHeight="1">
      <c r="A390" s="33"/>
      <c r="B390" s="166"/>
      <c r="C390" s="167" t="s">
        <v>586</v>
      </c>
      <c r="D390" s="167" t="s">
        <v>168</v>
      </c>
      <c r="E390" s="168" t="s">
        <v>587</v>
      </c>
      <c r="F390" s="169" t="s">
        <v>588</v>
      </c>
      <c r="G390" s="170" t="s">
        <v>246</v>
      </c>
      <c r="H390" s="171">
        <v>25</v>
      </c>
      <c r="I390" s="172"/>
      <c r="J390" s="173">
        <f>ROUND(I390*H390,2)</f>
        <v>0</v>
      </c>
      <c r="K390" s="169" t="s">
        <v>247</v>
      </c>
      <c r="L390" s="34"/>
      <c r="M390" s="174" t="s">
        <v>1</v>
      </c>
      <c r="N390" s="175" t="s">
        <v>49</v>
      </c>
      <c r="O390" s="59"/>
      <c r="P390" s="176">
        <f>O390*H390</f>
        <v>0</v>
      </c>
      <c r="Q390" s="176">
        <v>0.007847</v>
      </c>
      <c r="R390" s="176">
        <f>Q390*H390</f>
        <v>0.196175</v>
      </c>
      <c r="S390" s="176">
        <v>0</v>
      </c>
      <c r="T390" s="177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78" t="s">
        <v>164</v>
      </c>
      <c r="AT390" s="178" t="s">
        <v>168</v>
      </c>
      <c r="AU390" s="178" t="s">
        <v>92</v>
      </c>
      <c r="AY390" s="18" t="s">
        <v>165</v>
      </c>
      <c r="BE390" s="179">
        <f>IF(N390="základní",J390,0)</f>
        <v>0</v>
      </c>
      <c r="BF390" s="179">
        <f>IF(N390="snížená",J390,0)</f>
        <v>0</v>
      </c>
      <c r="BG390" s="179">
        <f>IF(N390="zákl. přenesená",J390,0)</f>
        <v>0</v>
      </c>
      <c r="BH390" s="179">
        <f>IF(N390="sníž. přenesená",J390,0)</f>
        <v>0</v>
      </c>
      <c r="BI390" s="179">
        <f>IF(N390="nulová",J390,0)</f>
        <v>0</v>
      </c>
      <c r="BJ390" s="18" t="s">
        <v>21</v>
      </c>
      <c r="BK390" s="179">
        <f>ROUND(I390*H390,2)</f>
        <v>0</v>
      </c>
      <c r="BL390" s="18" t="s">
        <v>164</v>
      </c>
      <c r="BM390" s="178" t="s">
        <v>589</v>
      </c>
    </row>
    <row r="391" spans="1:47" s="2" customFormat="1" ht="29.25">
      <c r="A391" s="33"/>
      <c r="B391" s="34"/>
      <c r="C391" s="33"/>
      <c r="D391" s="180" t="s">
        <v>173</v>
      </c>
      <c r="E391" s="33"/>
      <c r="F391" s="181" t="s">
        <v>590</v>
      </c>
      <c r="G391" s="33"/>
      <c r="H391" s="33"/>
      <c r="I391" s="102"/>
      <c r="J391" s="33"/>
      <c r="K391" s="33"/>
      <c r="L391" s="34"/>
      <c r="M391" s="182"/>
      <c r="N391" s="183"/>
      <c r="O391" s="59"/>
      <c r="P391" s="59"/>
      <c r="Q391" s="59"/>
      <c r="R391" s="59"/>
      <c r="S391" s="59"/>
      <c r="T391" s="60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T391" s="18" t="s">
        <v>173</v>
      </c>
      <c r="AU391" s="18" t="s">
        <v>92</v>
      </c>
    </row>
    <row r="392" spans="2:51" s="14" customFormat="1" ht="12">
      <c r="B392" s="195"/>
      <c r="D392" s="180" t="s">
        <v>249</v>
      </c>
      <c r="E392" s="196" t="s">
        <v>1</v>
      </c>
      <c r="F392" s="197" t="s">
        <v>591</v>
      </c>
      <c r="H392" s="198">
        <v>18</v>
      </c>
      <c r="I392" s="199"/>
      <c r="L392" s="195"/>
      <c r="M392" s="200"/>
      <c r="N392" s="201"/>
      <c r="O392" s="201"/>
      <c r="P392" s="201"/>
      <c r="Q392" s="201"/>
      <c r="R392" s="201"/>
      <c r="S392" s="201"/>
      <c r="T392" s="202"/>
      <c r="AT392" s="196" t="s">
        <v>249</v>
      </c>
      <c r="AU392" s="196" t="s">
        <v>92</v>
      </c>
      <c r="AV392" s="14" t="s">
        <v>92</v>
      </c>
      <c r="AW392" s="14" t="s">
        <v>39</v>
      </c>
      <c r="AX392" s="14" t="s">
        <v>84</v>
      </c>
      <c r="AY392" s="196" t="s">
        <v>165</v>
      </c>
    </row>
    <row r="393" spans="2:51" s="14" customFormat="1" ht="12">
      <c r="B393" s="195"/>
      <c r="D393" s="180" t="s">
        <v>249</v>
      </c>
      <c r="E393" s="196" t="s">
        <v>1</v>
      </c>
      <c r="F393" s="197" t="s">
        <v>592</v>
      </c>
      <c r="H393" s="198">
        <v>7</v>
      </c>
      <c r="I393" s="199"/>
      <c r="L393" s="195"/>
      <c r="M393" s="200"/>
      <c r="N393" s="201"/>
      <c r="O393" s="201"/>
      <c r="P393" s="201"/>
      <c r="Q393" s="201"/>
      <c r="R393" s="201"/>
      <c r="S393" s="201"/>
      <c r="T393" s="202"/>
      <c r="AT393" s="196" t="s">
        <v>249</v>
      </c>
      <c r="AU393" s="196" t="s">
        <v>92</v>
      </c>
      <c r="AV393" s="14" t="s">
        <v>92</v>
      </c>
      <c r="AW393" s="14" t="s">
        <v>39</v>
      </c>
      <c r="AX393" s="14" t="s">
        <v>84</v>
      </c>
      <c r="AY393" s="196" t="s">
        <v>165</v>
      </c>
    </row>
    <row r="394" spans="2:51" s="15" customFormat="1" ht="12">
      <c r="B394" s="203"/>
      <c r="D394" s="180" t="s">
        <v>249</v>
      </c>
      <c r="E394" s="204" t="s">
        <v>1</v>
      </c>
      <c r="F394" s="205" t="s">
        <v>252</v>
      </c>
      <c r="H394" s="206">
        <v>25</v>
      </c>
      <c r="I394" s="207"/>
      <c r="L394" s="203"/>
      <c r="M394" s="208"/>
      <c r="N394" s="209"/>
      <c r="O394" s="209"/>
      <c r="P394" s="209"/>
      <c r="Q394" s="209"/>
      <c r="R394" s="209"/>
      <c r="S394" s="209"/>
      <c r="T394" s="210"/>
      <c r="AT394" s="204" t="s">
        <v>249</v>
      </c>
      <c r="AU394" s="204" t="s">
        <v>92</v>
      </c>
      <c r="AV394" s="15" t="s">
        <v>164</v>
      </c>
      <c r="AW394" s="15" t="s">
        <v>39</v>
      </c>
      <c r="AX394" s="15" t="s">
        <v>21</v>
      </c>
      <c r="AY394" s="204" t="s">
        <v>165</v>
      </c>
    </row>
    <row r="395" spans="1:65" s="2" customFormat="1" ht="24" customHeight="1">
      <c r="A395" s="33"/>
      <c r="B395" s="166"/>
      <c r="C395" s="167" t="s">
        <v>593</v>
      </c>
      <c r="D395" s="167" t="s">
        <v>168</v>
      </c>
      <c r="E395" s="168" t="s">
        <v>594</v>
      </c>
      <c r="F395" s="169" t="s">
        <v>595</v>
      </c>
      <c r="G395" s="170" t="s">
        <v>305</v>
      </c>
      <c r="H395" s="171">
        <v>0.226</v>
      </c>
      <c r="I395" s="172"/>
      <c r="J395" s="173">
        <f>ROUND(I395*H395,2)</f>
        <v>0</v>
      </c>
      <c r="K395" s="169" t="s">
        <v>247</v>
      </c>
      <c r="L395" s="34"/>
      <c r="M395" s="174" t="s">
        <v>1</v>
      </c>
      <c r="N395" s="175" t="s">
        <v>49</v>
      </c>
      <c r="O395" s="59"/>
      <c r="P395" s="176">
        <f>O395*H395</f>
        <v>0</v>
      </c>
      <c r="Q395" s="176">
        <v>1.03802</v>
      </c>
      <c r="R395" s="176">
        <f>Q395*H395</f>
        <v>0.23459252</v>
      </c>
      <c r="S395" s="176">
        <v>0</v>
      </c>
      <c r="T395" s="177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78" t="s">
        <v>164</v>
      </c>
      <c r="AT395" s="178" t="s">
        <v>168</v>
      </c>
      <c r="AU395" s="178" t="s">
        <v>92</v>
      </c>
      <c r="AY395" s="18" t="s">
        <v>165</v>
      </c>
      <c r="BE395" s="179">
        <f>IF(N395="základní",J395,0)</f>
        <v>0</v>
      </c>
      <c r="BF395" s="179">
        <f>IF(N395="snížená",J395,0)</f>
        <v>0</v>
      </c>
      <c r="BG395" s="179">
        <f>IF(N395="zákl. přenesená",J395,0)</f>
        <v>0</v>
      </c>
      <c r="BH395" s="179">
        <f>IF(N395="sníž. přenesená",J395,0)</f>
        <v>0</v>
      </c>
      <c r="BI395" s="179">
        <f>IF(N395="nulová",J395,0)</f>
        <v>0</v>
      </c>
      <c r="BJ395" s="18" t="s">
        <v>21</v>
      </c>
      <c r="BK395" s="179">
        <f>ROUND(I395*H395,2)</f>
        <v>0</v>
      </c>
      <c r="BL395" s="18" t="s">
        <v>164</v>
      </c>
      <c r="BM395" s="178" t="s">
        <v>596</v>
      </c>
    </row>
    <row r="396" spans="1:47" s="2" customFormat="1" ht="19.5">
      <c r="A396" s="33"/>
      <c r="B396" s="34"/>
      <c r="C396" s="33"/>
      <c r="D396" s="180" t="s">
        <v>173</v>
      </c>
      <c r="E396" s="33"/>
      <c r="F396" s="181" t="s">
        <v>597</v>
      </c>
      <c r="G396" s="33"/>
      <c r="H396" s="33"/>
      <c r="I396" s="102"/>
      <c r="J396" s="33"/>
      <c r="K396" s="33"/>
      <c r="L396" s="34"/>
      <c r="M396" s="182"/>
      <c r="N396" s="183"/>
      <c r="O396" s="59"/>
      <c r="P396" s="59"/>
      <c r="Q396" s="59"/>
      <c r="R396" s="59"/>
      <c r="S396" s="59"/>
      <c r="T396" s="60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T396" s="18" t="s">
        <v>173</v>
      </c>
      <c r="AU396" s="18" t="s">
        <v>92</v>
      </c>
    </row>
    <row r="397" spans="2:51" s="13" customFormat="1" ht="12">
      <c r="B397" s="188"/>
      <c r="D397" s="180" t="s">
        <v>249</v>
      </c>
      <c r="E397" s="189" t="s">
        <v>1</v>
      </c>
      <c r="F397" s="190" t="s">
        <v>598</v>
      </c>
      <c r="H397" s="189" t="s">
        <v>1</v>
      </c>
      <c r="I397" s="191"/>
      <c r="L397" s="188"/>
      <c r="M397" s="192"/>
      <c r="N397" s="193"/>
      <c r="O397" s="193"/>
      <c r="P397" s="193"/>
      <c r="Q397" s="193"/>
      <c r="R397" s="193"/>
      <c r="S397" s="193"/>
      <c r="T397" s="194"/>
      <c r="AT397" s="189" t="s">
        <v>249</v>
      </c>
      <c r="AU397" s="189" t="s">
        <v>92</v>
      </c>
      <c r="AV397" s="13" t="s">
        <v>21</v>
      </c>
      <c r="AW397" s="13" t="s">
        <v>39</v>
      </c>
      <c r="AX397" s="13" t="s">
        <v>84</v>
      </c>
      <c r="AY397" s="189" t="s">
        <v>165</v>
      </c>
    </row>
    <row r="398" spans="2:51" s="14" customFormat="1" ht="12">
      <c r="B398" s="195"/>
      <c r="D398" s="180" t="s">
        <v>249</v>
      </c>
      <c r="E398" s="196" t="s">
        <v>1</v>
      </c>
      <c r="F398" s="197" t="s">
        <v>599</v>
      </c>
      <c r="H398" s="198">
        <v>0.205</v>
      </c>
      <c r="I398" s="199"/>
      <c r="L398" s="195"/>
      <c r="M398" s="200"/>
      <c r="N398" s="201"/>
      <c r="O398" s="201"/>
      <c r="P398" s="201"/>
      <c r="Q398" s="201"/>
      <c r="R398" s="201"/>
      <c r="S398" s="201"/>
      <c r="T398" s="202"/>
      <c r="AT398" s="196" t="s">
        <v>249</v>
      </c>
      <c r="AU398" s="196" t="s">
        <v>92</v>
      </c>
      <c r="AV398" s="14" t="s">
        <v>92</v>
      </c>
      <c r="AW398" s="14" t="s">
        <v>39</v>
      </c>
      <c r="AX398" s="14" t="s">
        <v>84</v>
      </c>
      <c r="AY398" s="196" t="s">
        <v>165</v>
      </c>
    </row>
    <row r="399" spans="2:51" s="14" customFormat="1" ht="12">
      <c r="B399" s="195"/>
      <c r="D399" s="180" t="s">
        <v>249</v>
      </c>
      <c r="E399" s="196" t="s">
        <v>1</v>
      </c>
      <c r="F399" s="197" t="s">
        <v>600</v>
      </c>
      <c r="H399" s="198">
        <v>0.021</v>
      </c>
      <c r="I399" s="199"/>
      <c r="L399" s="195"/>
      <c r="M399" s="200"/>
      <c r="N399" s="201"/>
      <c r="O399" s="201"/>
      <c r="P399" s="201"/>
      <c r="Q399" s="201"/>
      <c r="R399" s="201"/>
      <c r="S399" s="201"/>
      <c r="T399" s="202"/>
      <c r="AT399" s="196" t="s">
        <v>249</v>
      </c>
      <c r="AU399" s="196" t="s">
        <v>92</v>
      </c>
      <c r="AV399" s="14" t="s">
        <v>92</v>
      </c>
      <c r="AW399" s="14" t="s">
        <v>39</v>
      </c>
      <c r="AX399" s="14" t="s">
        <v>84</v>
      </c>
      <c r="AY399" s="196" t="s">
        <v>165</v>
      </c>
    </row>
    <row r="400" spans="2:51" s="15" customFormat="1" ht="12">
      <c r="B400" s="203"/>
      <c r="D400" s="180" t="s">
        <v>249</v>
      </c>
      <c r="E400" s="204" t="s">
        <v>1</v>
      </c>
      <c r="F400" s="205" t="s">
        <v>252</v>
      </c>
      <c r="H400" s="206">
        <v>0.22599999999999998</v>
      </c>
      <c r="I400" s="207"/>
      <c r="L400" s="203"/>
      <c r="M400" s="208"/>
      <c r="N400" s="209"/>
      <c r="O400" s="209"/>
      <c r="P400" s="209"/>
      <c r="Q400" s="209"/>
      <c r="R400" s="209"/>
      <c r="S400" s="209"/>
      <c r="T400" s="210"/>
      <c r="AT400" s="204" t="s">
        <v>249</v>
      </c>
      <c r="AU400" s="204" t="s">
        <v>92</v>
      </c>
      <c r="AV400" s="15" t="s">
        <v>164</v>
      </c>
      <c r="AW400" s="15" t="s">
        <v>39</v>
      </c>
      <c r="AX400" s="15" t="s">
        <v>21</v>
      </c>
      <c r="AY400" s="204" t="s">
        <v>165</v>
      </c>
    </row>
    <row r="401" spans="1:65" s="2" customFormat="1" ht="16.5" customHeight="1">
      <c r="A401" s="33"/>
      <c r="B401" s="166"/>
      <c r="C401" s="167" t="s">
        <v>601</v>
      </c>
      <c r="D401" s="167" t="s">
        <v>168</v>
      </c>
      <c r="E401" s="168" t="s">
        <v>602</v>
      </c>
      <c r="F401" s="169" t="s">
        <v>603</v>
      </c>
      <c r="G401" s="170" t="s">
        <v>268</v>
      </c>
      <c r="H401" s="171">
        <v>2.013</v>
      </c>
      <c r="I401" s="172"/>
      <c r="J401" s="173">
        <f>ROUND(I401*H401,2)</f>
        <v>0</v>
      </c>
      <c r="K401" s="169" t="s">
        <v>247</v>
      </c>
      <c r="L401" s="34"/>
      <c r="M401" s="174" t="s">
        <v>1</v>
      </c>
      <c r="N401" s="175" t="s">
        <v>49</v>
      </c>
      <c r="O401" s="59"/>
      <c r="P401" s="176">
        <f>O401*H401</f>
        <v>0</v>
      </c>
      <c r="Q401" s="176">
        <v>2.5961</v>
      </c>
      <c r="R401" s="176">
        <f>Q401*H401</f>
        <v>5.225949299999999</v>
      </c>
      <c r="S401" s="176">
        <v>0</v>
      </c>
      <c r="T401" s="177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78" t="s">
        <v>164</v>
      </c>
      <c r="AT401" s="178" t="s">
        <v>168</v>
      </c>
      <c r="AU401" s="178" t="s">
        <v>92</v>
      </c>
      <c r="AY401" s="18" t="s">
        <v>165</v>
      </c>
      <c r="BE401" s="179">
        <f>IF(N401="základní",J401,0)</f>
        <v>0</v>
      </c>
      <c r="BF401" s="179">
        <f>IF(N401="snížená",J401,0)</f>
        <v>0</v>
      </c>
      <c r="BG401" s="179">
        <f>IF(N401="zákl. přenesená",J401,0)</f>
        <v>0</v>
      </c>
      <c r="BH401" s="179">
        <f>IF(N401="sníž. přenesená",J401,0)</f>
        <v>0</v>
      </c>
      <c r="BI401" s="179">
        <f>IF(N401="nulová",J401,0)</f>
        <v>0</v>
      </c>
      <c r="BJ401" s="18" t="s">
        <v>21</v>
      </c>
      <c r="BK401" s="179">
        <f>ROUND(I401*H401,2)</f>
        <v>0</v>
      </c>
      <c r="BL401" s="18" t="s">
        <v>164</v>
      </c>
      <c r="BM401" s="178" t="s">
        <v>604</v>
      </c>
    </row>
    <row r="402" spans="1:47" s="2" customFormat="1" ht="12">
      <c r="A402" s="33"/>
      <c r="B402" s="34"/>
      <c r="C402" s="33"/>
      <c r="D402" s="180" t="s">
        <v>173</v>
      </c>
      <c r="E402" s="33"/>
      <c r="F402" s="181" t="s">
        <v>603</v>
      </c>
      <c r="G402" s="33"/>
      <c r="H402" s="33"/>
      <c r="I402" s="102"/>
      <c r="J402" s="33"/>
      <c r="K402" s="33"/>
      <c r="L402" s="34"/>
      <c r="M402" s="182"/>
      <c r="N402" s="183"/>
      <c r="O402" s="59"/>
      <c r="P402" s="59"/>
      <c r="Q402" s="59"/>
      <c r="R402" s="59"/>
      <c r="S402" s="59"/>
      <c r="T402" s="60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T402" s="18" t="s">
        <v>173</v>
      </c>
      <c r="AU402" s="18" t="s">
        <v>92</v>
      </c>
    </row>
    <row r="403" spans="2:51" s="13" customFormat="1" ht="12">
      <c r="B403" s="188"/>
      <c r="D403" s="180" t="s">
        <v>249</v>
      </c>
      <c r="E403" s="189" t="s">
        <v>1</v>
      </c>
      <c r="F403" s="190" t="s">
        <v>605</v>
      </c>
      <c r="H403" s="189" t="s">
        <v>1</v>
      </c>
      <c r="I403" s="191"/>
      <c r="L403" s="188"/>
      <c r="M403" s="192"/>
      <c r="N403" s="193"/>
      <c r="O403" s="193"/>
      <c r="P403" s="193"/>
      <c r="Q403" s="193"/>
      <c r="R403" s="193"/>
      <c r="S403" s="193"/>
      <c r="T403" s="194"/>
      <c r="AT403" s="189" t="s">
        <v>249</v>
      </c>
      <c r="AU403" s="189" t="s">
        <v>92</v>
      </c>
      <c r="AV403" s="13" t="s">
        <v>21</v>
      </c>
      <c r="AW403" s="13" t="s">
        <v>39</v>
      </c>
      <c r="AX403" s="13" t="s">
        <v>84</v>
      </c>
      <c r="AY403" s="189" t="s">
        <v>165</v>
      </c>
    </row>
    <row r="404" spans="2:51" s="14" customFormat="1" ht="12">
      <c r="B404" s="195"/>
      <c r="D404" s="180" t="s">
        <v>249</v>
      </c>
      <c r="E404" s="196" t="s">
        <v>1</v>
      </c>
      <c r="F404" s="197" t="s">
        <v>606</v>
      </c>
      <c r="H404" s="198">
        <v>1.696</v>
      </c>
      <c r="I404" s="199"/>
      <c r="L404" s="195"/>
      <c r="M404" s="200"/>
      <c r="N404" s="201"/>
      <c r="O404" s="201"/>
      <c r="P404" s="201"/>
      <c r="Q404" s="201"/>
      <c r="R404" s="201"/>
      <c r="S404" s="201"/>
      <c r="T404" s="202"/>
      <c r="AT404" s="196" t="s">
        <v>249</v>
      </c>
      <c r="AU404" s="196" t="s">
        <v>92</v>
      </c>
      <c r="AV404" s="14" t="s">
        <v>92</v>
      </c>
      <c r="AW404" s="14" t="s">
        <v>39</v>
      </c>
      <c r="AX404" s="14" t="s">
        <v>84</v>
      </c>
      <c r="AY404" s="196" t="s">
        <v>165</v>
      </c>
    </row>
    <row r="405" spans="2:51" s="14" customFormat="1" ht="12">
      <c r="B405" s="195"/>
      <c r="D405" s="180" t="s">
        <v>249</v>
      </c>
      <c r="E405" s="196" t="s">
        <v>1</v>
      </c>
      <c r="F405" s="197" t="s">
        <v>607</v>
      </c>
      <c r="H405" s="198">
        <v>0.317</v>
      </c>
      <c r="I405" s="199"/>
      <c r="L405" s="195"/>
      <c r="M405" s="200"/>
      <c r="N405" s="201"/>
      <c r="O405" s="201"/>
      <c r="P405" s="201"/>
      <c r="Q405" s="201"/>
      <c r="R405" s="201"/>
      <c r="S405" s="201"/>
      <c r="T405" s="202"/>
      <c r="AT405" s="196" t="s">
        <v>249</v>
      </c>
      <c r="AU405" s="196" t="s">
        <v>92</v>
      </c>
      <c r="AV405" s="14" t="s">
        <v>92</v>
      </c>
      <c r="AW405" s="14" t="s">
        <v>39</v>
      </c>
      <c r="AX405" s="14" t="s">
        <v>84</v>
      </c>
      <c r="AY405" s="196" t="s">
        <v>165</v>
      </c>
    </row>
    <row r="406" spans="2:51" s="15" customFormat="1" ht="12">
      <c r="B406" s="203"/>
      <c r="D406" s="180" t="s">
        <v>249</v>
      </c>
      <c r="E406" s="204" t="s">
        <v>1</v>
      </c>
      <c r="F406" s="205" t="s">
        <v>252</v>
      </c>
      <c r="H406" s="206">
        <v>2.013</v>
      </c>
      <c r="I406" s="207"/>
      <c r="L406" s="203"/>
      <c r="M406" s="208"/>
      <c r="N406" s="209"/>
      <c r="O406" s="209"/>
      <c r="P406" s="209"/>
      <c r="Q406" s="209"/>
      <c r="R406" s="209"/>
      <c r="S406" s="209"/>
      <c r="T406" s="210"/>
      <c r="AT406" s="204" t="s">
        <v>249</v>
      </c>
      <c r="AU406" s="204" t="s">
        <v>92</v>
      </c>
      <c r="AV406" s="15" t="s">
        <v>164</v>
      </c>
      <c r="AW406" s="15" t="s">
        <v>39</v>
      </c>
      <c r="AX406" s="15" t="s">
        <v>21</v>
      </c>
      <c r="AY406" s="204" t="s">
        <v>165</v>
      </c>
    </row>
    <row r="407" spans="1:65" s="2" customFormat="1" ht="24" customHeight="1">
      <c r="A407" s="33"/>
      <c r="B407" s="166"/>
      <c r="C407" s="167" t="s">
        <v>608</v>
      </c>
      <c r="D407" s="167" t="s">
        <v>168</v>
      </c>
      <c r="E407" s="168" t="s">
        <v>609</v>
      </c>
      <c r="F407" s="169" t="s">
        <v>610</v>
      </c>
      <c r="G407" s="170" t="s">
        <v>611</v>
      </c>
      <c r="H407" s="171">
        <v>39.2</v>
      </c>
      <c r="I407" s="172"/>
      <c r="J407" s="173">
        <f>ROUND(I407*H407,2)</f>
        <v>0</v>
      </c>
      <c r="K407" s="169" t="s">
        <v>247</v>
      </c>
      <c r="L407" s="34"/>
      <c r="M407" s="174" t="s">
        <v>1</v>
      </c>
      <c r="N407" s="175" t="s">
        <v>49</v>
      </c>
      <c r="O407" s="59"/>
      <c r="P407" s="176">
        <f>O407*H407</f>
        <v>0</v>
      </c>
      <c r="Q407" s="176">
        <v>0</v>
      </c>
      <c r="R407" s="176">
        <f>Q407*H407</f>
        <v>0</v>
      </c>
      <c r="S407" s="176">
        <v>0</v>
      </c>
      <c r="T407" s="177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78" t="s">
        <v>164</v>
      </c>
      <c r="AT407" s="178" t="s">
        <v>168</v>
      </c>
      <c r="AU407" s="178" t="s">
        <v>92</v>
      </c>
      <c r="AY407" s="18" t="s">
        <v>165</v>
      </c>
      <c r="BE407" s="179">
        <f>IF(N407="základní",J407,0)</f>
        <v>0</v>
      </c>
      <c r="BF407" s="179">
        <f>IF(N407="snížená",J407,0)</f>
        <v>0</v>
      </c>
      <c r="BG407" s="179">
        <f>IF(N407="zákl. přenesená",J407,0)</f>
        <v>0</v>
      </c>
      <c r="BH407" s="179">
        <f>IF(N407="sníž. přenesená",J407,0)</f>
        <v>0</v>
      </c>
      <c r="BI407" s="179">
        <f>IF(N407="nulová",J407,0)</f>
        <v>0</v>
      </c>
      <c r="BJ407" s="18" t="s">
        <v>21</v>
      </c>
      <c r="BK407" s="179">
        <f>ROUND(I407*H407,2)</f>
        <v>0</v>
      </c>
      <c r="BL407" s="18" t="s">
        <v>164</v>
      </c>
      <c r="BM407" s="178" t="s">
        <v>612</v>
      </c>
    </row>
    <row r="408" spans="1:47" s="2" customFormat="1" ht="19.5">
      <c r="A408" s="33"/>
      <c r="B408" s="34"/>
      <c r="C408" s="33"/>
      <c r="D408" s="180" t="s">
        <v>173</v>
      </c>
      <c r="E408" s="33"/>
      <c r="F408" s="181" t="s">
        <v>613</v>
      </c>
      <c r="G408" s="33"/>
      <c r="H408" s="33"/>
      <c r="I408" s="102"/>
      <c r="J408" s="33"/>
      <c r="K408" s="33"/>
      <c r="L408" s="34"/>
      <c r="M408" s="182"/>
      <c r="N408" s="183"/>
      <c r="O408" s="59"/>
      <c r="P408" s="59"/>
      <c r="Q408" s="59"/>
      <c r="R408" s="59"/>
      <c r="S408" s="59"/>
      <c r="T408" s="60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T408" s="18" t="s">
        <v>173</v>
      </c>
      <c r="AU408" s="18" t="s">
        <v>92</v>
      </c>
    </row>
    <row r="409" spans="2:51" s="13" customFormat="1" ht="12">
      <c r="B409" s="188"/>
      <c r="D409" s="180" t="s">
        <v>249</v>
      </c>
      <c r="E409" s="189" t="s">
        <v>1</v>
      </c>
      <c r="F409" s="190" t="s">
        <v>614</v>
      </c>
      <c r="H409" s="189" t="s">
        <v>1</v>
      </c>
      <c r="I409" s="191"/>
      <c r="L409" s="188"/>
      <c r="M409" s="192"/>
      <c r="N409" s="193"/>
      <c r="O409" s="193"/>
      <c r="P409" s="193"/>
      <c r="Q409" s="193"/>
      <c r="R409" s="193"/>
      <c r="S409" s="193"/>
      <c r="T409" s="194"/>
      <c r="AT409" s="189" t="s">
        <v>249</v>
      </c>
      <c r="AU409" s="189" t="s">
        <v>92</v>
      </c>
      <c r="AV409" s="13" t="s">
        <v>21</v>
      </c>
      <c r="AW409" s="13" t="s">
        <v>39</v>
      </c>
      <c r="AX409" s="13" t="s">
        <v>84</v>
      </c>
      <c r="AY409" s="189" t="s">
        <v>165</v>
      </c>
    </row>
    <row r="410" spans="2:51" s="14" customFormat="1" ht="12">
      <c r="B410" s="195"/>
      <c r="D410" s="180" t="s">
        <v>249</v>
      </c>
      <c r="E410" s="196" t="s">
        <v>1</v>
      </c>
      <c r="F410" s="197" t="s">
        <v>615</v>
      </c>
      <c r="H410" s="198">
        <v>28</v>
      </c>
      <c r="I410" s="199"/>
      <c r="L410" s="195"/>
      <c r="M410" s="200"/>
      <c r="N410" s="201"/>
      <c r="O410" s="201"/>
      <c r="P410" s="201"/>
      <c r="Q410" s="201"/>
      <c r="R410" s="201"/>
      <c r="S410" s="201"/>
      <c r="T410" s="202"/>
      <c r="AT410" s="196" t="s">
        <v>249</v>
      </c>
      <c r="AU410" s="196" t="s">
        <v>92</v>
      </c>
      <c r="AV410" s="14" t="s">
        <v>92</v>
      </c>
      <c r="AW410" s="14" t="s">
        <v>39</v>
      </c>
      <c r="AX410" s="14" t="s">
        <v>84</v>
      </c>
      <c r="AY410" s="196" t="s">
        <v>165</v>
      </c>
    </row>
    <row r="411" spans="2:51" s="14" customFormat="1" ht="12">
      <c r="B411" s="195"/>
      <c r="D411" s="180" t="s">
        <v>249</v>
      </c>
      <c r="E411" s="196" t="s">
        <v>1</v>
      </c>
      <c r="F411" s="197" t="s">
        <v>616</v>
      </c>
      <c r="H411" s="198">
        <v>11.2</v>
      </c>
      <c r="I411" s="199"/>
      <c r="L411" s="195"/>
      <c r="M411" s="200"/>
      <c r="N411" s="201"/>
      <c r="O411" s="201"/>
      <c r="P411" s="201"/>
      <c r="Q411" s="201"/>
      <c r="R411" s="201"/>
      <c r="S411" s="201"/>
      <c r="T411" s="202"/>
      <c r="AT411" s="196" t="s">
        <v>249</v>
      </c>
      <c r="AU411" s="196" t="s">
        <v>92</v>
      </c>
      <c r="AV411" s="14" t="s">
        <v>92</v>
      </c>
      <c r="AW411" s="14" t="s">
        <v>39</v>
      </c>
      <c r="AX411" s="14" t="s">
        <v>84</v>
      </c>
      <c r="AY411" s="196" t="s">
        <v>165</v>
      </c>
    </row>
    <row r="412" spans="2:51" s="15" customFormat="1" ht="12">
      <c r="B412" s="203"/>
      <c r="D412" s="180" t="s">
        <v>249</v>
      </c>
      <c r="E412" s="204" t="s">
        <v>1</v>
      </c>
      <c r="F412" s="205" t="s">
        <v>252</v>
      </c>
      <c r="H412" s="206">
        <v>39.2</v>
      </c>
      <c r="I412" s="207"/>
      <c r="L412" s="203"/>
      <c r="M412" s="208"/>
      <c r="N412" s="209"/>
      <c r="O412" s="209"/>
      <c r="P412" s="209"/>
      <c r="Q412" s="209"/>
      <c r="R412" s="209"/>
      <c r="S412" s="209"/>
      <c r="T412" s="210"/>
      <c r="AT412" s="204" t="s">
        <v>249</v>
      </c>
      <c r="AU412" s="204" t="s">
        <v>92</v>
      </c>
      <c r="AV412" s="15" t="s">
        <v>164</v>
      </c>
      <c r="AW412" s="15" t="s">
        <v>39</v>
      </c>
      <c r="AX412" s="15" t="s">
        <v>21</v>
      </c>
      <c r="AY412" s="204" t="s">
        <v>165</v>
      </c>
    </row>
    <row r="413" spans="1:65" s="2" customFormat="1" ht="16.5" customHeight="1">
      <c r="A413" s="33"/>
      <c r="B413" s="166"/>
      <c r="C413" s="212" t="s">
        <v>617</v>
      </c>
      <c r="D413" s="212" t="s">
        <v>386</v>
      </c>
      <c r="E413" s="213" t="s">
        <v>618</v>
      </c>
      <c r="F413" s="214" t="s">
        <v>619</v>
      </c>
      <c r="G413" s="215" t="s">
        <v>305</v>
      </c>
      <c r="H413" s="216">
        <v>0.045</v>
      </c>
      <c r="I413" s="217"/>
      <c r="J413" s="218">
        <f>ROUND(I413*H413,2)</f>
        <v>0</v>
      </c>
      <c r="K413" s="214" t="s">
        <v>247</v>
      </c>
      <c r="L413" s="219"/>
      <c r="M413" s="220" t="s">
        <v>1</v>
      </c>
      <c r="N413" s="221" t="s">
        <v>49</v>
      </c>
      <c r="O413" s="59"/>
      <c r="P413" s="176">
        <f>O413*H413</f>
        <v>0</v>
      </c>
      <c r="Q413" s="176">
        <v>1</v>
      </c>
      <c r="R413" s="176">
        <f>Q413*H413</f>
        <v>0.045</v>
      </c>
      <c r="S413" s="176">
        <v>0</v>
      </c>
      <c r="T413" s="177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78" t="s">
        <v>203</v>
      </c>
      <c r="AT413" s="178" t="s">
        <v>386</v>
      </c>
      <c r="AU413" s="178" t="s">
        <v>92</v>
      </c>
      <c r="AY413" s="18" t="s">
        <v>165</v>
      </c>
      <c r="BE413" s="179">
        <f>IF(N413="základní",J413,0)</f>
        <v>0</v>
      </c>
      <c r="BF413" s="179">
        <f>IF(N413="snížená",J413,0)</f>
        <v>0</v>
      </c>
      <c r="BG413" s="179">
        <f>IF(N413="zákl. přenesená",J413,0)</f>
        <v>0</v>
      </c>
      <c r="BH413" s="179">
        <f>IF(N413="sníž. přenesená",J413,0)</f>
        <v>0</v>
      </c>
      <c r="BI413" s="179">
        <f>IF(N413="nulová",J413,0)</f>
        <v>0</v>
      </c>
      <c r="BJ413" s="18" t="s">
        <v>21</v>
      </c>
      <c r="BK413" s="179">
        <f>ROUND(I413*H413,2)</f>
        <v>0</v>
      </c>
      <c r="BL413" s="18" t="s">
        <v>164</v>
      </c>
      <c r="BM413" s="178" t="s">
        <v>620</v>
      </c>
    </row>
    <row r="414" spans="1:47" s="2" customFormat="1" ht="19.5">
      <c r="A414" s="33"/>
      <c r="B414" s="34"/>
      <c r="C414" s="33"/>
      <c r="D414" s="180" t="s">
        <v>173</v>
      </c>
      <c r="E414" s="33"/>
      <c r="F414" s="181" t="s">
        <v>621</v>
      </c>
      <c r="G414" s="33"/>
      <c r="H414" s="33"/>
      <c r="I414" s="102"/>
      <c r="J414" s="33"/>
      <c r="K414" s="33"/>
      <c r="L414" s="34"/>
      <c r="M414" s="182"/>
      <c r="N414" s="183"/>
      <c r="O414" s="59"/>
      <c r="P414" s="59"/>
      <c r="Q414" s="59"/>
      <c r="R414" s="59"/>
      <c r="S414" s="59"/>
      <c r="T414" s="60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T414" s="18" t="s">
        <v>173</v>
      </c>
      <c r="AU414" s="18" t="s">
        <v>92</v>
      </c>
    </row>
    <row r="415" spans="2:63" s="12" customFormat="1" ht="22.9" customHeight="1">
      <c r="B415" s="153"/>
      <c r="D415" s="154" t="s">
        <v>83</v>
      </c>
      <c r="E415" s="164" t="s">
        <v>164</v>
      </c>
      <c r="F415" s="164" t="s">
        <v>622</v>
      </c>
      <c r="I415" s="156"/>
      <c r="J415" s="165">
        <f>BK415</f>
        <v>0</v>
      </c>
      <c r="L415" s="153"/>
      <c r="M415" s="158"/>
      <c r="N415" s="159"/>
      <c r="O415" s="159"/>
      <c r="P415" s="160">
        <f>SUM(P416:P467)</f>
        <v>0</v>
      </c>
      <c r="Q415" s="159"/>
      <c r="R415" s="160">
        <f>SUM(R416:R467)</f>
        <v>123.08595470996</v>
      </c>
      <c r="S415" s="159"/>
      <c r="T415" s="161">
        <f>SUM(T416:T467)</f>
        <v>0</v>
      </c>
      <c r="AR415" s="154" t="s">
        <v>21</v>
      </c>
      <c r="AT415" s="162" t="s">
        <v>83</v>
      </c>
      <c r="AU415" s="162" t="s">
        <v>21</v>
      </c>
      <c r="AY415" s="154" t="s">
        <v>165</v>
      </c>
      <c r="BK415" s="163">
        <f>SUM(BK416:BK467)</f>
        <v>0</v>
      </c>
    </row>
    <row r="416" spans="1:65" s="2" customFormat="1" ht="24" customHeight="1">
      <c r="A416" s="33"/>
      <c r="B416" s="166"/>
      <c r="C416" s="167" t="s">
        <v>623</v>
      </c>
      <c r="D416" s="167" t="s">
        <v>168</v>
      </c>
      <c r="E416" s="168" t="s">
        <v>624</v>
      </c>
      <c r="F416" s="169" t="s">
        <v>625</v>
      </c>
      <c r="G416" s="170" t="s">
        <v>328</v>
      </c>
      <c r="H416" s="171">
        <v>44</v>
      </c>
      <c r="I416" s="172"/>
      <c r="J416" s="173">
        <f>ROUND(I416*H416,2)</f>
        <v>0</v>
      </c>
      <c r="K416" s="169" t="s">
        <v>247</v>
      </c>
      <c r="L416" s="34"/>
      <c r="M416" s="174" t="s">
        <v>1</v>
      </c>
      <c r="N416" s="175" t="s">
        <v>49</v>
      </c>
      <c r="O416" s="59"/>
      <c r="P416" s="176">
        <f>O416*H416</f>
        <v>0</v>
      </c>
      <c r="Q416" s="176">
        <v>0.2557528</v>
      </c>
      <c r="R416" s="176">
        <f>Q416*H416</f>
        <v>11.253123200000001</v>
      </c>
      <c r="S416" s="176">
        <v>0</v>
      </c>
      <c r="T416" s="177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78" t="s">
        <v>164</v>
      </c>
      <c r="AT416" s="178" t="s">
        <v>168</v>
      </c>
      <c r="AU416" s="178" t="s">
        <v>92</v>
      </c>
      <c r="AY416" s="18" t="s">
        <v>165</v>
      </c>
      <c r="BE416" s="179">
        <f>IF(N416="základní",J416,0)</f>
        <v>0</v>
      </c>
      <c r="BF416" s="179">
        <f>IF(N416="snížená",J416,0)</f>
        <v>0</v>
      </c>
      <c r="BG416" s="179">
        <f>IF(N416="zákl. přenesená",J416,0)</f>
        <v>0</v>
      </c>
      <c r="BH416" s="179">
        <f>IF(N416="sníž. přenesená",J416,0)</f>
        <v>0</v>
      </c>
      <c r="BI416" s="179">
        <f>IF(N416="nulová",J416,0)</f>
        <v>0</v>
      </c>
      <c r="BJ416" s="18" t="s">
        <v>21</v>
      </c>
      <c r="BK416" s="179">
        <f>ROUND(I416*H416,2)</f>
        <v>0</v>
      </c>
      <c r="BL416" s="18" t="s">
        <v>164</v>
      </c>
      <c r="BM416" s="178" t="s">
        <v>626</v>
      </c>
    </row>
    <row r="417" spans="1:47" s="2" customFormat="1" ht="19.5">
      <c r="A417" s="33"/>
      <c r="B417" s="34"/>
      <c r="C417" s="33"/>
      <c r="D417" s="180" t="s">
        <v>173</v>
      </c>
      <c r="E417" s="33"/>
      <c r="F417" s="181" t="s">
        <v>627</v>
      </c>
      <c r="G417" s="33"/>
      <c r="H417" s="33"/>
      <c r="I417" s="102"/>
      <c r="J417" s="33"/>
      <c r="K417" s="33"/>
      <c r="L417" s="34"/>
      <c r="M417" s="182"/>
      <c r="N417" s="183"/>
      <c r="O417" s="59"/>
      <c r="P417" s="59"/>
      <c r="Q417" s="59"/>
      <c r="R417" s="59"/>
      <c r="S417" s="59"/>
      <c r="T417" s="60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T417" s="18" t="s">
        <v>173</v>
      </c>
      <c r="AU417" s="18" t="s">
        <v>92</v>
      </c>
    </row>
    <row r="418" spans="2:51" s="14" customFormat="1" ht="12">
      <c r="B418" s="195"/>
      <c r="D418" s="180" t="s">
        <v>249</v>
      </c>
      <c r="E418" s="196" t="s">
        <v>1</v>
      </c>
      <c r="F418" s="197" t="s">
        <v>628</v>
      </c>
      <c r="H418" s="198">
        <v>44</v>
      </c>
      <c r="I418" s="199"/>
      <c r="L418" s="195"/>
      <c r="M418" s="200"/>
      <c r="N418" s="201"/>
      <c r="O418" s="201"/>
      <c r="P418" s="201"/>
      <c r="Q418" s="201"/>
      <c r="R418" s="201"/>
      <c r="S418" s="201"/>
      <c r="T418" s="202"/>
      <c r="AT418" s="196" t="s">
        <v>249</v>
      </c>
      <c r="AU418" s="196" t="s">
        <v>92</v>
      </c>
      <c r="AV418" s="14" t="s">
        <v>92</v>
      </c>
      <c r="AW418" s="14" t="s">
        <v>39</v>
      </c>
      <c r="AX418" s="14" t="s">
        <v>84</v>
      </c>
      <c r="AY418" s="196" t="s">
        <v>165</v>
      </c>
    </row>
    <row r="419" spans="2:51" s="15" customFormat="1" ht="12">
      <c r="B419" s="203"/>
      <c r="D419" s="180" t="s">
        <v>249</v>
      </c>
      <c r="E419" s="204" t="s">
        <v>1</v>
      </c>
      <c r="F419" s="205" t="s">
        <v>252</v>
      </c>
      <c r="H419" s="206">
        <v>44</v>
      </c>
      <c r="I419" s="207"/>
      <c r="L419" s="203"/>
      <c r="M419" s="208"/>
      <c r="N419" s="209"/>
      <c r="O419" s="209"/>
      <c r="P419" s="209"/>
      <c r="Q419" s="209"/>
      <c r="R419" s="209"/>
      <c r="S419" s="209"/>
      <c r="T419" s="210"/>
      <c r="AT419" s="204" t="s">
        <v>249</v>
      </c>
      <c r="AU419" s="204" t="s">
        <v>92</v>
      </c>
      <c r="AV419" s="15" t="s">
        <v>164</v>
      </c>
      <c r="AW419" s="15" t="s">
        <v>39</v>
      </c>
      <c r="AX419" s="15" t="s">
        <v>21</v>
      </c>
      <c r="AY419" s="204" t="s">
        <v>165</v>
      </c>
    </row>
    <row r="420" spans="1:65" s="2" customFormat="1" ht="16.5" customHeight="1">
      <c r="A420" s="33"/>
      <c r="B420" s="166"/>
      <c r="C420" s="212" t="s">
        <v>629</v>
      </c>
      <c r="D420" s="212" t="s">
        <v>386</v>
      </c>
      <c r="E420" s="213" t="s">
        <v>630</v>
      </c>
      <c r="F420" s="214" t="s">
        <v>631</v>
      </c>
      <c r="G420" s="215" t="s">
        <v>334</v>
      </c>
      <c r="H420" s="216">
        <v>233.2</v>
      </c>
      <c r="I420" s="217"/>
      <c r="J420" s="218">
        <f>ROUND(I420*H420,2)</f>
        <v>0</v>
      </c>
      <c r="K420" s="214" t="s">
        <v>247</v>
      </c>
      <c r="L420" s="219"/>
      <c r="M420" s="220" t="s">
        <v>1</v>
      </c>
      <c r="N420" s="221" t="s">
        <v>49</v>
      </c>
      <c r="O420" s="59"/>
      <c r="P420" s="176">
        <f>O420*H420</f>
        <v>0</v>
      </c>
      <c r="Q420" s="176">
        <v>0.295</v>
      </c>
      <c r="R420" s="176">
        <f>Q420*H420</f>
        <v>68.794</v>
      </c>
      <c r="S420" s="176">
        <v>0</v>
      </c>
      <c r="T420" s="177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78" t="s">
        <v>203</v>
      </c>
      <c r="AT420" s="178" t="s">
        <v>386</v>
      </c>
      <c r="AU420" s="178" t="s">
        <v>92</v>
      </c>
      <c r="AY420" s="18" t="s">
        <v>165</v>
      </c>
      <c r="BE420" s="179">
        <f>IF(N420="základní",J420,0)</f>
        <v>0</v>
      </c>
      <c r="BF420" s="179">
        <f>IF(N420="snížená",J420,0)</f>
        <v>0</v>
      </c>
      <c r="BG420" s="179">
        <f>IF(N420="zákl. přenesená",J420,0)</f>
        <v>0</v>
      </c>
      <c r="BH420" s="179">
        <f>IF(N420="sníž. přenesená",J420,0)</f>
        <v>0</v>
      </c>
      <c r="BI420" s="179">
        <f>IF(N420="nulová",J420,0)</f>
        <v>0</v>
      </c>
      <c r="BJ420" s="18" t="s">
        <v>21</v>
      </c>
      <c r="BK420" s="179">
        <f>ROUND(I420*H420,2)</f>
        <v>0</v>
      </c>
      <c r="BL420" s="18" t="s">
        <v>164</v>
      </c>
      <c r="BM420" s="178" t="s">
        <v>632</v>
      </c>
    </row>
    <row r="421" spans="2:51" s="14" customFormat="1" ht="12">
      <c r="B421" s="195"/>
      <c r="D421" s="180" t="s">
        <v>249</v>
      </c>
      <c r="E421" s="196" t="s">
        <v>1</v>
      </c>
      <c r="F421" s="197" t="s">
        <v>633</v>
      </c>
      <c r="H421" s="198">
        <v>233.2</v>
      </c>
      <c r="I421" s="199"/>
      <c r="L421" s="195"/>
      <c r="M421" s="200"/>
      <c r="N421" s="201"/>
      <c r="O421" s="201"/>
      <c r="P421" s="201"/>
      <c r="Q421" s="201"/>
      <c r="R421" s="201"/>
      <c r="S421" s="201"/>
      <c r="T421" s="202"/>
      <c r="AT421" s="196" t="s">
        <v>249</v>
      </c>
      <c r="AU421" s="196" t="s">
        <v>92</v>
      </c>
      <c r="AV421" s="14" t="s">
        <v>92</v>
      </c>
      <c r="AW421" s="14" t="s">
        <v>39</v>
      </c>
      <c r="AX421" s="14" t="s">
        <v>84</v>
      </c>
      <c r="AY421" s="196" t="s">
        <v>165</v>
      </c>
    </row>
    <row r="422" spans="2:51" s="15" customFormat="1" ht="12">
      <c r="B422" s="203"/>
      <c r="D422" s="180" t="s">
        <v>249</v>
      </c>
      <c r="E422" s="204" t="s">
        <v>1</v>
      </c>
      <c r="F422" s="205" t="s">
        <v>252</v>
      </c>
      <c r="H422" s="206">
        <v>233.2</v>
      </c>
      <c r="I422" s="207"/>
      <c r="L422" s="203"/>
      <c r="M422" s="208"/>
      <c r="N422" s="209"/>
      <c r="O422" s="209"/>
      <c r="P422" s="209"/>
      <c r="Q422" s="209"/>
      <c r="R422" s="209"/>
      <c r="S422" s="209"/>
      <c r="T422" s="210"/>
      <c r="AT422" s="204" t="s">
        <v>249</v>
      </c>
      <c r="AU422" s="204" t="s">
        <v>92</v>
      </c>
      <c r="AV422" s="15" t="s">
        <v>164</v>
      </c>
      <c r="AW422" s="15" t="s">
        <v>39</v>
      </c>
      <c r="AX422" s="15" t="s">
        <v>21</v>
      </c>
      <c r="AY422" s="204" t="s">
        <v>165</v>
      </c>
    </row>
    <row r="423" spans="1:65" s="2" customFormat="1" ht="24" customHeight="1">
      <c r="A423" s="33"/>
      <c r="B423" s="166"/>
      <c r="C423" s="167" t="s">
        <v>634</v>
      </c>
      <c r="D423" s="167" t="s">
        <v>168</v>
      </c>
      <c r="E423" s="168" t="s">
        <v>635</v>
      </c>
      <c r="F423" s="169" t="s">
        <v>636</v>
      </c>
      <c r="G423" s="170" t="s">
        <v>334</v>
      </c>
      <c r="H423" s="171">
        <v>49.6</v>
      </c>
      <c r="I423" s="172"/>
      <c r="J423" s="173">
        <f>ROUND(I423*H423,2)</f>
        <v>0</v>
      </c>
      <c r="K423" s="169" t="s">
        <v>247</v>
      </c>
      <c r="L423" s="34"/>
      <c r="M423" s="174" t="s">
        <v>1</v>
      </c>
      <c r="N423" s="175" t="s">
        <v>49</v>
      </c>
      <c r="O423" s="59"/>
      <c r="P423" s="176">
        <f>O423*H423</f>
        <v>0</v>
      </c>
      <c r="Q423" s="176">
        <v>0.01505</v>
      </c>
      <c r="R423" s="176">
        <f>Q423*H423</f>
        <v>0.74648</v>
      </c>
      <c r="S423" s="176">
        <v>0</v>
      </c>
      <c r="T423" s="177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78" t="s">
        <v>164</v>
      </c>
      <c r="AT423" s="178" t="s">
        <v>168</v>
      </c>
      <c r="AU423" s="178" t="s">
        <v>92</v>
      </c>
      <c r="AY423" s="18" t="s">
        <v>165</v>
      </c>
      <c r="BE423" s="179">
        <f>IF(N423="základní",J423,0)</f>
        <v>0</v>
      </c>
      <c r="BF423" s="179">
        <f>IF(N423="snížená",J423,0)</f>
        <v>0</v>
      </c>
      <c r="BG423" s="179">
        <f>IF(N423="zákl. přenesená",J423,0)</f>
        <v>0</v>
      </c>
      <c r="BH423" s="179">
        <f>IF(N423="sníž. přenesená",J423,0)</f>
        <v>0</v>
      </c>
      <c r="BI423" s="179">
        <f>IF(N423="nulová",J423,0)</f>
        <v>0</v>
      </c>
      <c r="BJ423" s="18" t="s">
        <v>21</v>
      </c>
      <c r="BK423" s="179">
        <f>ROUND(I423*H423,2)</f>
        <v>0</v>
      </c>
      <c r="BL423" s="18" t="s">
        <v>164</v>
      </c>
      <c r="BM423" s="178" t="s">
        <v>637</v>
      </c>
    </row>
    <row r="424" spans="2:51" s="13" customFormat="1" ht="12">
      <c r="B424" s="188"/>
      <c r="D424" s="180" t="s">
        <v>249</v>
      </c>
      <c r="E424" s="189" t="s">
        <v>1</v>
      </c>
      <c r="F424" s="190" t="s">
        <v>638</v>
      </c>
      <c r="H424" s="189" t="s">
        <v>1</v>
      </c>
      <c r="I424" s="191"/>
      <c r="L424" s="188"/>
      <c r="M424" s="192"/>
      <c r="N424" s="193"/>
      <c r="O424" s="193"/>
      <c r="P424" s="193"/>
      <c r="Q424" s="193"/>
      <c r="R424" s="193"/>
      <c r="S424" s="193"/>
      <c r="T424" s="194"/>
      <c r="AT424" s="189" t="s">
        <v>249</v>
      </c>
      <c r="AU424" s="189" t="s">
        <v>92</v>
      </c>
      <c r="AV424" s="13" t="s">
        <v>21</v>
      </c>
      <c r="AW424" s="13" t="s">
        <v>39</v>
      </c>
      <c r="AX424" s="13" t="s">
        <v>84</v>
      </c>
      <c r="AY424" s="189" t="s">
        <v>165</v>
      </c>
    </row>
    <row r="425" spans="2:51" s="14" customFormat="1" ht="12">
      <c r="B425" s="195"/>
      <c r="D425" s="180" t="s">
        <v>249</v>
      </c>
      <c r="E425" s="196" t="s">
        <v>1</v>
      </c>
      <c r="F425" s="197" t="s">
        <v>639</v>
      </c>
      <c r="H425" s="198">
        <v>49.6</v>
      </c>
      <c r="I425" s="199"/>
      <c r="L425" s="195"/>
      <c r="M425" s="200"/>
      <c r="N425" s="201"/>
      <c r="O425" s="201"/>
      <c r="P425" s="201"/>
      <c r="Q425" s="201"/>
      <c r="R425" s="201"/>
      <c r="S425" s="201"/>
      <c r="T425" s="202"/>
      <c r="AT425" s="196" t="s">
        <v>249</v>
      </c>
      <c r="AU425" s="196" t="s">
        <v>92</v>
      </c>
      <c r="AV425" s="14" t="s">
        <v>92</v>
      </c>
      <c r="AW425" s="14" t="s">
        <v>39</v>
      </c>
      <c r="AX425" s="14" t="s">
        <v>84</v>
      </c>
      <c r="AY425" s="196" t="s">
        <v>165</v>
      </c>
    </row>
    <row r="426" spans="2:51" s="15" customFormat="1" ht="12">
      <c r="B426" s="203"/>
      <c r="D426" s="180" t="s">
        <v>249</v>
      </c>
      <c r="E426" s="204" t="s">
        <v>1</v>
      </c>
      <c r="F426" s="205" t="s">
        <v>252</v>
      </c>
      <c r="H426" s="206">
        <v>49.6</v>
      </c>
      <c r="I426" s="207"/>
      <c r="L426" s="203"/>
      <c r="M426" s="208"/>
      <c r="N426" s="209"/>
      <c r="O426" s="209"/>
      <c r="P426" s="209"/>
      <c r="Q426" s="209"/>
      <c r="R426" s="209"/>
      <c r="S426" s="209"/>
      <c r="T426" s="210"/>
      <c r="AT426" s="204" t="s">
        <v>249</v>
      </c>
      <c r="AU426" s="204" t="s">
        <v>92</v>
      </c>
      <c r="AV426" s="15" t="s">
        <v>164</v>
      </c>
      <c r="AW426" s="15" t="s">
        <v>39</v>
      </c>
      <c r="AX426" s="15" t="s">
        <v>21</v>
      </c>
      <c r="AY426" s="204" t="s">
        <v>165</v>
      </c>
    </row>
    <row r="427" spans="1:65" s="2" customFormat="1" ht="24" customHeight="1">
      <c r="A427" s="33"/>
      <c r="B427" s="166"/>
      <c r="C427" s="167" t="s">
        <v>640</v>
      </c>
      <c r="D427" s="167" t="s">
        <v>168</v>
      </c>
      <c r="E427" s="168" t="s">
        <v>641</v>
      </c>
      <c r="F427" s="169" t="s">
        <v>642</v>
      </c>
      <c r="G427" s="170" t="s">
        <v>334</v>
      </c>
      <c r="H427" s="171">
        <v>71.4</v>
      </c>
      <c r="I427" s="172"/>
      <c r="J427" s="173">
        <f>ROUND(I427*H427,2)</f>
        <v>0</v>
      </c>
      <c r="K427" s="169" t="s">
        <v>247</v>
      </c>
      <c r="L427" s="34"/>
      <c r="M427" s="174" t="s">
        <v>1</v>
      </c>
      <c r="N427" s="175" t="s">
        <v>49</v>
      </c>
      <c r="O427" s="59"/>
      <c r="P427" s="176">
        <f>O427*H427</f>
        <v>0</v>
      </c>
      <c r="Q427" s="176">
        <v>0.01686</v>
      </c>
      <c r="R427" s="176">
        <f>Q427*H427</f>
        <v>1.203804</v>
      </c>
      <c r="S427" s="176">
        <v>0</v>
      </c>
      <c r="T427" s="177">
        <f>S427*H427</f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78" t="s">
        <v>164</v>
      </c>
      <c r="AT427" s="178" t="s">
        <v>168</v>
      </c>
      <c r="AU427" s="178" t="s">
        <v>92</v>
      </c>
      <c r="AY427" s="18" t="s">
        <v>165</v>
      </c>
      <c r="BE427" s="179">
        <f>IF(N427="základní",J427,0)</f>
        <v>0</v>
      </c>
      <c r="BF427" s="179">
        <f>IF(N427="snížená",J427,0)</f>
        <v>0</v>
      </c>
      <c r="BG427" s="179">
        <f>IF(N427="zákl. přenesená",J427,0)</f>
        <v>0</v>
      </c>
      <c r="BH427" s="179">
        <f>IF(N427="sníž. přenesená",J427,0)</f>
        <v>0</v>
      </c>
      <c r="BI427" s="179">
        <f>IF(N427="nulová",J427,0)</f>
        <v>0</v>
      </c>
      <c r="BJ427" s="18" t="s">
        <v>21</v>
      </c>
      <c r="BK427" s="179">
        <f>ROUND(I427*H427,2)</f>
        <v>0</v>
      </c>
      <c r="BL427" s="18" t="s">
        <v>164</v>
      </c>
      <c r="BM427" s="178" t="s">
        <v>643</v>
      </c>
    </row>
    <row r="428" spans="2:51" s="13" customFormat="1" ht="12">
      <c r="B428" s="188"/>
      <c r="D428" s="180" t="s">
        <v>249</v>
      </c>
      <c r="E428" s="189" t="s">
        <v>1</v>
      </c>
      <c r="F428" s="190" t="s">
        <v>644</v>
      </c>
      <c r="H428" s="189" t="s">
        <v>1</v>
      </c>
      <c r="I428" s="191"/>
      <c r="L428" s="188"/>
      <c r="M428" s="192"/>
      <c r="N428" s="193"/>
      <c r="O428" s="193"/>
      <c r="P428" s="193"/>
      <c r="Q428" s="193"/>
      <c r="R428" s="193"/>
      <c r="S428" s="193"/>
      <c r="T428" s="194"/>
      <c r="AT428" s="189" t="s">
        <v>249</v>
      </c>
      <c r="AU428" s="189" t="s">
        <v>92</v>
      </c>
      <c r="AV428" s="13" t="s">
        <v>21</v>
      </c>
      <c r="AW428" s="13" t="s">
        <v>39</v>
      </c>
      <c r="AX428" s="13" t="s">
        <v>84</v>
      </c>
      <c r="AY428" s="189" t="s">
        <v>165</v>
      </c>
    </row>
    <row r="429" spans="2:51" s="14" customFormat="1" ht="12">
      <c r="B429" s="195"/>
      <c r="D429" s="180" t="s">
        <v>249</v>
      </c>
      <c r="E429" s="196" t="s">
        <v>1</v>
      </c>
      <c r="F429" s="197" t="s">
        <v>645</v>
      </c>
      <c r="H429" s="198">
        <v>71.4</v>
      </c>
      <c r="I429" s="199"/>
      <c r="L429" s="195"/>
      <c r="M429" s="200"/>
      <c r="N429" s="201"/>
      <c r="O429" s="201"/>
      <c r="P429" s="201"/>
      <c r="Q429" s="201"/>
      <c r="R429" s="201"/>
      <c r="S429" s="201"/>
      <c r="T429" s="202"/>
      <c r="AT429" s="196" t="s">
        <v>249</v>
      </c>
      <c r="AU429" s="196" t="s">
        <v>92</v>
      </c>
      <c r="AV429" s="14" t="s">
        <v>92</v>
      </c>
      <c r="AW429" s="14" t="s">
        <v>39</v>
      </c>
      <c r="AX429" s="14" t="s">
        <v>84</v>
      </c>
      <c r="AY429" s="196" t="s">
        <v>165</v>
      </c>
    </row>
    <row r="430" spans="2:51" s="15" customFormat="1" ht="12">
      <c r="B430" s="203"/>
      <c r="D430" s="180" t="s">
        <v>249</v>
      </c>
      <c r="E430" s="204" t="s">
        <v>1</v>
      </c>
      <c r="F430" s="205" t="s">
        <v>252</v>
      </c>
      <c r="H430" s="206">
        <v>71.4</v>
      </c>
      <c r="I430" s="207"/>
      <c r="L430" s="203"/>
      <c r="M430" s="208"/>
      <c r="N430" s="209"/>
      <c r="O430" s="209"/>
      <c r="P430" s="209"/>
      <c r="Q430" s="209"/>
      <c r="R430" s="209"/>
      <c r="S430" s="209"/>
      <c r="T430" s="210"/>
      <c r="AT430" s="204" t="s">
        <v>249</v>
      </c>
      <c r="AU430" s="204" t="s">
        <v>92</v>
      </c>
      <c r="AV430" s="15" t="s">
        <v>164</v>
      </c>
      <c r="AW430" s="15" t="s">
        <v>39</v>
      </c>
      <c r="AX430" s="15" t="s">
        <v>21</v>
      </c>
      <c r="AY430" s="204" t="s">
        <v>165</v>
      </c>
    </row>
    <row r="431" spans="1:65" s="2" customFormat="1" ht="24" customHeight="1">
      <c r="A431" s="33"/>
      <c r="B431" s="166"/>
      <c r="C431" s="167" t="s">
        <v>646</v>
      </c>
      <c r="D431" s="167" t="s">
        <v>168</v>
      </c>
      <c r="E431" s="168" t="s">
        <v>647</v>
      </c>
      <c r="F431" s="169" t="s">
        <v>648</v>
      </c>
      <c r="G431" s="170" t="s">
        <v>334</v>
      </c>
      <c r="H431" s="171">
        <v>71.4</v>
      </c>
      <c r="I431" s="172"/>
      <c r="J431" s="173">
        <f>ROUND(I431*H431,2)</f>
        <v>0</v>
      </c>
      <c r="K431" s="169" t="s">
        <v>247</v>
      </c>
      <c r="L431" s="34"/>
      <c r="M431" s="174" t="s">
        <v>1</v>
      </c>
      <c r="N431" s="175" t="s">
        <v>49</v>
      </c>
      <c r="O431" s="59"/>
      <c r="P431" s="176">
        <f>O431*H431</f>
        <v>0</v>
      </c>
      <c r="Q431" s="176">
        <v>0.02257</v>
      </c>
      <c r="R431" s="176">
        <f>Q431*H431</f>
        <v>1.611498</v>
      </c>
      <c r="S431" s="176">
        <v>0</v>
      </c>
      <c r="T431" s="177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78" t="s">
        <v>164</v>
      </c>
      <c r="AT431" s="178" t="s">
        <v>168</v>
      </c>
      <c r="AU431" s="178" t="s">
        <v>92</v>
      </c>
      <c r="AY431" s="18" t="s">
        <v>165</v>
      </c>
      <c r="BE431" s="179">
        <f>IF(N431="základní",J431,0)</f>
        <v>0</v>
      </c>
      <c r="BF431" s="179">
        <f>IF(N431="snížená",J431,0)</f>
        <v>0</v>
      </c>
      <c r="BG431" s="179">
        <f>IF(N431="zákl. přenesená",J431,0)</f>
        <v>0</v>
      </c>
      <c r="BH431" s="179">
        <f>IF(N431="sníž. přenesená",J431,0)</f>
        <v>0</v>
      </c>
      <c r="BI431" s="179">
        <f>IF(N431="nulová",J431,0)</f>
        <v>0</v>
      </c>
      <c r="BJ431" s="18" t="s">
        <v>21</v>
      </c>
      <c r="BK431" s="179">
        <f>ROUND(I431*H431,2)</f>
        <v>0</v>
      </c>
      <c r="BL431" s="18" t="s">
        <v>164</v>
      </c>
      <c r="BM431" s="178" t="s">
        <v>649</v>
      </c>
    </row>
    <row r="432" spans="2:51" s="13" customFormat="1" ht="12">
      <c r="B432" s="188"/>
      <c r="D432" s="180" t="s">
        <v>249</v>
      </c>
      <c r="E432" s="189" t="s">
        <v>1</v>
      </c>
      <c r="F432" s="190" t="s">
        <v>650</v>
      </c>
      <c r="H432" s="189" t="s">
        <v>1</v>
      </c>
      <c r="I432" s="191"/>
      <c r="L432" s="188"/>
      <c r="M432" s="192"/>
      <c r="N432" s="193"/>
      <c r="O432" s="193"/>
      <c r="P432" s="193"/>
      <c r="Q432" s="193"/>
      <c r="R432" s="193"/>
      <c r="S432" s="193"/>
      <c r="T432" s="194"/>
      <c r="AT432" s="189" t="s">
        <v>249</v>
      </c>
      <c r="AU432" s="189" t="s">
        <v>92</v>
      </c>
      <c r="AV432" s="13" t="s">
        <v>21</v>
      </c>
      <c r="AW432" s="13" t="s">
        <v>39</v>
      </c>
      <c r="AX432" s="13" t="s">
        <v>84</v>
      </c>
      <c r="AY432" s="189" t="s">
        <v>165</v>
      </c>
    </row>
    <row r="433" spans="2:51" s="14" customFormat="1" ht="12">
      <c r="B433" s="195"/>
      <c r="D433" s="180" t="s">
        <v>249</v>
      </c>
      <c r="E433" s="196" t="s">
        <v>1</v>
      </c>
      <c r="F433" s="197" t="s">
        <v>645</v>
      </c>
      <c r="H433" s="198">
        <v>71.4</v>
      </c>
      <c r="I433" s="199"/>
      <c r="L433" s="195"/>
      <c r="M433" s="200"/>
      <c r="N433" s="201"/>
      <c r="O433" s="201"/>
      <c r="P433" s="201"/>
      <c r="Q433" s="201"/>
      <c r="R433" s="201"/>
      <c r="S433" s="201"/>
      <c r="T433" s="202"/>
      <c r="AT433" s="196" t="s">
        <v>249</v>
      </c>
      <c r="AU433" s="196" t="s">
        <v>92</v>
      </c>
      <c r="AV433" s="14" t="s">
        <v>92</v>
      </c>
      <c r="AW433" s="14" t="s">
        <v>39</v>
      </c>
      <c r="AX433" s="14" t="s">
        <v>84</v>
      </c>
      <c r="AY433" s="196" t="s">
        <v>165</v>
      </c>
    </row>
    <row r="434" spans="2:51" s="15" customFormat="1" ht="12">
      <c r="B434" s="203"/>
      <c r="D434" s="180" t="s">
        <v>249</v>
      </c>
      <c r="E434" s="204" t="s">
        <v>1</v>
      </c>
      <c r="F434" s="205" t="s">
        <v>252</v>
      </c>
      <c r="H434" s="206">
        <v>71.4</v>
      </c>
      <c r="I434" s="207"/>
      <c r="L434" s="203"/>
      <c r="M434" s="208"/>
      <c r="N434" s="209"/>
      <c r="O434" s="209"/>
      <c r="P434" s="209"/>
      <c r="Q434" s="209"/>
      <c r="R434" s="209"/>
      <c r="S434" s="209"/>
      <c r="T434" s="210"/>
      <c r="AT434" s="204" t="s">
        <v>249</v>
      </c>
      <c r="AU434" s="204" t="s">
        <v>92</v>
      </c>
      <c r="AV434" s="15" t="s">
        <v>164</v>
      </c>
      <c r="AW434" s="15" t="s">
        <v>39</v>
      </c>
      <c r="AX434" s="15" t="s">
        <v>21</v>
      </c>
      <c r="AY434" s="204" t="s">
        <v>165</v>
      </c>
    </row>
    <row r="435" spans="1:65" s="2" customFormat="1" ht="16.5" customHeight="1">
      <c r="A435" s="33"/>
      <c r="B435" s="166"/>
      <c r="C435" s="167" t="s">
        <v>651</v>
      </c>
      <c r="D435" s="167" t="s">
        <v>168</v>
      </c>
      <c r="E435" s="168" t="s">
        <v>652</v>
      </c>
      <c r="F435" s="169" t="s">
        <v>653</v>
      </c>
      <c r="G435" s="170" t="s">
        <v>268</v>
      </c>
      <c r="H435" s="171">
        <v>12.456</v>
      </c>
      <c r="I435" s="172"/>
      <c r="J435" s="173">
        <f>ROUND(I435*H435,2)</f>
        <v>0</v>
      </c>
      <c r="K435" s="169" t="s">
        <v>247</v>
      </c>
      <c r="L435" s="34"/>
      <c r="M435" s="174" t="s">
        <v>1</v>
      </c>
      <c r="N435" s="175" t="s">
        <v>49</v>
      </c>
      <c r="O435" s="59"/>
      <c r="P435" s="176">
        <f>O435*H435</f>
        <v>0</v>
      </c>
      <c r="Q435" s="176">
        <v>2.453395</v>
      </c>
      <c r="R435" s="176">
        <f>Q435*H435</f>
        <v>30.559488119999997</v>
      </c>
      <c r="S435" s="176">
        <v>0</v>
      </c>
      <c r="T435" s="177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78" t="s">
        <v>164</v>
      </c>
      <c r="AT435" s="178" t="s">
        <v>168</v>
      </c>
      <c r="AU435" s="178" t="s">
        <v>92</v>
      </c>
      <c r="AY435" s="18" t="s">
        <v>165</v>
      </c>
      <c r="BE435" s="179">
        <f>IF(N435="základní",J435,0)</f>
        <v>0</v>
      </c>
      <c r="BF435" s="179">
        <f>IF(N435="snížená",J435,0)</f>
        <v>0</v>
      </c>
      <c r="BG435" s="179">
        <f>IF(N435="zákl. přenesená",J435,0)</f>
        <v>0</v>
      </c>
      <c r="BH435" s="179">
        <f>IF(N435="sníž. přenesená",J435,0)</f>
        <v>0</v>
      </c>
      <c r="BI435" s="179">
        <f>IF(N435="nulová",J435,0)</f>
        <v>0</v>
      </c>
      <c r="BJ435" s="18" t="s">
        <v>21</v>
      </c>
      <c r="BK435" s="179">
        <f>ROUND(I435*H435,2)</f>
        <v>0</v>
      </c>
      <c r="BL435" s="18" t="s">
        <v>164</v>
      </c>
      <c r="BM435" s="178" t="s">
        <v>654</v>
      </c>
    </row>
    <row r="436" spans="1:47" s="2" customFormat="1" ht="19.5">
      <c r="A436" s="33"/>
      <c r="B436" s="34"/>
      <c r="C436" s="33"/>
      <c r="D436" s="180" t="s">
        <v>173</v>
      </c>
      <c r="E436" s="33"/>
      <c r="F436" s="181" t="s">
        <v>655</v>
      </c>
      <c r="G436" s="33"/>
      <c r="H436" s="33"/>
      <c r="I436" s="102"/>
      <c r="J436" s="33"/>
      <c r="K436" s="33"/>
      <c r="L436" s="34"/>
      <c r="M436" s="182"/>
      <c r="N436" s="183"/>
      <c r="O436" s="59"/>
      <c r="P436" s="59"/>
      <c r="Q436" s="59"/>
      <c r="R436" s="59"/>
      <c r="S436" s="59"/>
      <c r="T436" s="60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T436" s="18" t="s">
        <v>173</v>
      </c>
      <c r="AU436" s="18" t="s">
        <v>92</v>
      </c>
    </row>
    <row r="437" spans="2:51" s="13" customFormat="1" ht="12">
      <c r="B437" s="188"/>
      <c r="D437" s="180" t="s">
        <v>249</v>
      </c>
      <c r="E437" s="189" t="s">
        <v>1</v>
      </c>
      <c r="F437" s="190" t="s">
        <v>656</v>
      </c>
      <c r="H437" s="189" t="s">
        <v>1</v>
      </c>
      <c r="I437" s="191"/>
      <c r="L437" s="188"/>
      <c r="M437" s="192"/>
      <c r="N437" s="193"/>
      <c r="O437" s="193"/>
      <c r="P437" s="193"/>
      <c r="Q437" s="193"/>
      <c r="R437" s="193"/>
      <c r="S437" s="193"/>
      <c r="T437" s="194"/>
      <c r="AT437" s="189" t="s">
        <v>249</v>
      </c>
      <c r="AU437" s="189" t="s">
        <v>92</v>
      </c>
      <c r="AV437" s="13" t="s">
        <v>21</v>
      </c>
      <c r="AW437" s="13" t="s">
        <v>39</v>
      </c>
      <c r="AX437" s="13" t="s">
        <v>84</v>
      </c>
      <c r="AY437" s="189" t="s">
        <v>165</v>
      </c>
    </row>
    <row r="438" spans="2:51" s="14" customFormat="1" ht="12">
      <c r="B438" s="195"/>
      <c r="D438" s="180" t="s">
        <v>249</v>
      </c>
      <c r="E438" s="196" t="s">
        <v>1</v>
      </c>
      <c r="F438" s="197" t="s">
        <v>657</v>
      </c>
      <c r="H438" s="198">
        <v>9.639</v>
      </c>
      <c r="I438" s="199"/>
      <c r="L438" s="195"/>
      <c r="M438" s="200"/>
      <c r="N438" s="201"/>
      <c r="O438" s="201"/>
      <c r="P438" s="201"/>
      <c r="Q438" s="201"/>
      <c r="R438" s="201"/>
      <c r="S438" s="201"/>
      <c r="T438" s="202"/>
      <c r="AT438" s="196" t="s">
        <v>249</v>
      </c>
      <c r="AU438" s="196" t="s">
        <v>92</v>
      </c>
      <c r="AV438" s="14" t="s">
        <v>92</v>
      </c>
      <c r="AW438" s="14" t="s">
        <v>39</v>
      </c>
      <c r="AX438" s="14" t="s">
        <v>84</v>
      </c>
      <c r="AY438" s="196" t="s">
        <v>165</v>
      </c>
    </row>
    <row r="439" spans="2:51" s="13" customFormat="1" ht="12">
      <c r="B439" s="188"/>
      <c r="D439" s="180" t="s">
        <v>249</v>
      </c>
      <c r="E439" s="189" t="s">
        <v>1</v>
      </c>
      <c r="F439" s="190" t="s">
        <v>638</v>
      </c>
      <c r="H439" s="189" t="s">
        <v>1</v>
      </c>
      <c r="I439" s="191"/>
      <c r="L439" s="188"/>
      <c r="M439" s="192"/>
      <c r="N439" s="193"/>
      <c r="O439" s="193"/>
      <c r="P439" s="193"/>
      <c r="Q439" s="193"/>
      <c r="R439" s="193"/>
      <c r="S439" s="193"/>
      <c r="T439" s="194"/>
      <c r="AT439" s="189" t="s">
        <v>249</v>
      </c>
      <c r="AU439" s="189" t="s">
        <v>92</v>
      </c>
      <c r="AV439" s="13" t="s">
        <v>21</v>
      </c>
      <c r="AW439" s="13" t="s">
        <v>39</v>
      </c>
      <c r="AX439" s="13" t="s">
        <v>84</v>
      </c>
      <c r="AY439" s="189" t="s">
        <v>165</v>
      </c>
    </row>
    <row r="440" spans="2:51" s="14" customFormat="1" ht="12">
      <c r="B440" s="195"/>
      <c r="D440" s="180" t="s">
        <v>249</v>
      </c>
      <c r="E440" s="196" t="s">
        <v>1</v>
      </c>
      <c r="F440" s="197" t="s">
        <v>658</v>
      </c>
      <c r="H440" s="198">
        <v>2.232</v>
      </c>
      <c r="I440" s="199"/>
      <c r="L440" s="195"/>
      <c r="M440" s="200"/>
      <c r="N440" s="201"/>
      <c r="O440" s="201"/>
      <c r="P440" s="201"/>
      <c r="Q440" s="201"/>
      <c r="R440" s="201"/>
      <c r="S440" s="201"/>
      <c r="T440" s="202"/>
      <c r="AT440" s="196" t="s">
        <v>249</v>
      </c>
      <c r="AU440" s="196" t="s">
        <v>92</v>
      </c>
      <c r="AV440" s="14" t="s">
        <v>92</v>
      </c>
      <c r="AW440" s="14" t="s">
        <v>39</v>
      </c>
      <c r="AX440" s="14" t="s">
        <v>84</v>
      </c>
      <c r="AY440" s="196" t="s">
        <v>165</v>
      </c>
    </row>
    <row r="441" spans="2:51" s="13" customFormat="1" ht="12">
      <c r="B441" s="188"/>
      <c r="D441" s="180" t="s">
        <v>249</v>
      </c>
      <c r="E441" s="189" t="s">
        <v>1</v>
      </c>
      <c r="F441" s="190" t="s">
        <v>250</v>
      </c>
      <c r="H441" s="189" t="s">
        <v>1</v>
      </c>
      <c r="I441" s="191"/>
      <c r="L441" s="188"/>
      <c r="M441" s="192"/>
      <c r="N441" s="193"/>
      <c r="O441" s="193"/>
      <c r="P441" s="193"/>
      <c r="Q441" s="193"/>
      <c r="R441" s="193"/>
      <c r="S441" s="193"/>
      <c r="T441" s="194"/>
      <c r="AT441" s="189" t="s">
        <v>249</v>
      </c>
      <c r="AU441" s="189" t="s">
        <v>92</v>
      </c>
      <c r="AV441" s="13" t="s">
        <v>21</v>
      </c>
      <c r="AW441" s="13" t="s">
        <v>39</v>
      </c>
      <c r="AX441" s="13" t="s">
        <v>84</v>
      </c>
      <c r="AY441" s="189" t="s">
        <v>165</v>
      </c>
    </row>
    <row r="442" spans="2:51" s="14" customFormat="1" ht="12">
      <c r="B442" s="195"/>
      <c r="D442" s="180" t="s">
        <v>249</v>
      </c>
      <c r="E442" s="196" t="s">
        <v>1</v>
      </c>
      <c r="F442" s="197" t="s">
        <v>659</v>
      </c>
      <c r="H442" s="198">
        <v>0.585</v>
      </c>
      <c r="I442" s="199"/>
      <c r="L442" s="195"/>
      <c r="M442" s="200"/>
      <c r="N442" s="201"/>
      <c r="O442" s="201"/>
      <c r="P442" s="201"/>
      <c r="Q442" s="201"/>
      <c r="R442" s="201"/>
      <c r="S442" s="201"/>
      <c r="T442" s="202"/>
      <c r="AT442" s="196" t="s">
        <v>249</v>
      </c>
      <c r="AU442" s="196" t="s">
        <v>92</v>
      </c>
      <c r="AV442" s="14" t="s">
        <v>92</v>
      </c>
      <c r="AW442" s="14" t="s">
        <v>39</v>
      </c>
      <c r="AX442" s="14" t="s">
        <v>84</v>
      </c>
      <c r="AY442" s="196" t="s">
        <v>165</v>
      </c>
    </row>
    <row r="443" spans="2:51" s="15" customFormat="1" ht="12">
      <c r="B443" s="203"/>
      <c r="D443" s="180" t="s">
        <v>249</v>
      </c>
      <c r="E443" s="204" t="s">
        <v>1</v>
      </c>
      <c r="F443" s="205" t="s">
        <v>252</v>
      </c>
      <c r="H443" s="206">
        <v>12.456</v>
      </c>
      <c r="I443" s="207"/>
      <c r="L443" s="203"/>
      <c r="M443" s="208"/>
      <c r="N443" s="209"/>
      <c r="O443" s="209"/>
      <c r="P443" s="209"/>
      <c r="Q443" s="209"/>
      <c r="R443" s="209"/>
      <c r="S443" s="209"/>
      <c r="T443" s="210"/>
      <c r="AT443" s="204" t="s">
        <v>249</v>
      </c>
      <c r="AU443" s="204" t="s">
        <v>92</v>
      </c>
      <c r="AV443" s="15" t="s">
        <v>164</v>
      </c>
      <c r="AW443" s="15" t="s">
        <v>39</v>
      </c>
      <c r="AX443" s="15" t="s">
        <v>21</v>
      </c>
      <c r="AY443" s="204" t="s">
        <v>165</v>
      </c>
    </row>
    <row r="444" spans="1:65" s="2" customFormat="1" ht="16.5" customHeight="1">
      <c r="A444" s="33"/>
      <c r="B444" s="166"/>
      <c r="C444" s="167" t="s">
        <v>660</v>
      </c>
      <c r="D444" s="167" t="s">
        <v>168</v>
      </c>
      <c r="E444" s="168" t="s">
        <v>661</v>
      </c>
      <c r="F444" s="169" t="s">
        <v>662</v>
      </c>
      <c r="G444" s="170" t="s">
        <v>246</v>
      </c>
      <c r="H444" s="171">
        <v>83.04</v>
      </c>
      <c r="I444" s="172"/>
      <c r="J444" s="173">
        <f>ROUND(I444*H444,2)</f>
        <v>0</v>
      </c>
      <c r="K444" s="169" t="s">
        <v>247</v>
      </c>
      <c r="L444" s="34"/>
      <c r="M444" s="174" t="s">
        <v>1</v>
      </c>
      <c r="N444" s="175" t="s">
        <v>49</v>
      </c>
      <c r="O444" s="59"/>
      <c r="P444" s="176">
        <f>O444*H444</f>
        <v>0</v>
      </c>
      <c r="Q444" s="176">
        <v>0.00519464</v>
      </c>
      <c r="R444" s="176">
        <f>Q444*H444</f>
        <v>0.43136290560000007</v>
      </c>
      <c r="S444" s="176">
        <v>0</v>
      </c>
      <c r="T444" s="177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78" t="s">
        <v>164</v>
      </c>
      <c r="AT444" s="178" t="s">
        <v>168</v>
      </c>
      <c r="AU444" s="178" t="s">
        <v>92</v>
      </c>
      <c r="AY444" s="18" t="s">
        <v>165</v>
      </c>
      <c r="BE444" s="179">
        <f>IF(N444="základní",J444,0)</f>
        <v>0</v>
      </c>
      <c r="BF444" s="179">
        <f>IF(N444="snížená",J444,0)</f>
        <v>0</v>
      </c>
      <c r="BG444" s="179">
        <f>IF(N444="zákl. přenesená",J444,0)</f>
        <v>0</v>
      </c>
      <c r="BH444" s="179">
        <f>IF(N444="sníž. přenesená",J444,0)</f>
        <v>0</v>
      </c>
      <c r="BI444" s="179">
        <f>IF(N444="nulová",J444,0)</f>
        <v>0</v>
      </c>
      <c r="BJ444" s="18" t="s">
        <v>21</v>
      </c>
      <c r="BK444" s="179">
        <f>ROUND(I444*H444,2)</f>
        <v>0</v>
      </c>
      <c r="BL444" s="18" t="s">
        <v>164</v>
      </c>
      <c r="BM444" s="178" t="s">
        <v>663</v>
      </c>
    </row>
    <row r="445" spans="1:47" s="2" customFormat="1" ht="12">
      <c r="A445" s="33"/>
      <c r="B445" s="34"/>
      <c r="C445" s="33"/>
      <c r="D445" s="180" t="s">
        <v>173</v>
      </c>
      <c r="E445" s="33"/>
      <c r="F445" s="181" t="s">
        <v>664</v>
      </c>
      <c r="G445" s="33"/>
      <c r="H445" s="33"/>
      <c r="I445" s="102"/>
      <c r="J445" s="33"/>
      <c r="K445" s="33"/>
      <c r="L445" s="34"/>
      <c r="M445" s="182"/>
      <c r="N445" s="183"/>
      <c r="O445" s="59"/>
      <c r="P445" s="59"/>
      <c r="Q445" s="59"/>
      <c r="R445" s="59"/>
      <c r="S445" s="59"/>
      <c r="T445" s="60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T445" s="18" t="s">
        <v>173</v>
      </c>
      <c r="AU445" s="18" t="s">
        <v>92</v>
      </c>
    </row>
    <row r="446" spans="2:51" s="13" customFormat="1" ht="12">
      <c r="B446" s="188"/>
      <c r="D446" s="180" t="s">
        <v>249</v>
      </c>
      <c r="E446" s="189" t="s">
        <v>1</v>
      </c>
      <c r="F446" s="190" t="s">
        <v>656</v>
      </c>
      <c r="H446" s="189" t="s">
        <v>1</v>
      </c>
      <c r="I446" s="191"/>
      <c r="L446" s="188"/>
      <c r="M446" s="192"/>
      <c r="N446" s="193"/>
      <c r="O446" s="193"/>
      <c r="P446" s="193"/>
      <c r="Q446" s="193"/>
      <c r="R446" s="193"/>
      <c r="S446" s="193"/>
      <c r="T446" s="194"/>
      <c r="AT446" s="189" t="s">
        <v>249</v>
      </c>
      <c r="AU446" s="189" t="s">
        <v>92</v>
      </c>
      <c r="AV446" s="13" t="s">
        <v>21</v>
      </c>
      <c r="AW446" s="13" t="s">
        <v>39</v>
      </c>
      <c r="AX446" s="13" t="s">
        <v>84</v>
      </c>
      <c r="AY446" s="189" t="s">
        <v>165</v>
      </c>
    </row>
    <row r="447" spans="2:51" s="14" customFormat="1" ht="12">
      <c r="B447" s="195"/>
      <c r="D447" s="180" t="s">
        <v>249</v>
      </c>
      <c r="E447" s="196" t="s">
        <v>1</v>
      </c>
      <c r="F447" s="197" t="s">
        <v>665</v>
      </c>
      <c r="H447" s="198">
        <v>64.26</v>
      </c>
      <c r="I447" s="199"/>
      <c r="L447" s="195"/>
      <c r="M447" s="200"/>
      <c r="N447" s="201"/>
      <c r="O447" s="201"/>
      <c r="P447" s="201"/>
      <c r="Q447" s="201"/>
      <c r="R447" s="201"/>
      <c r="S447" s="201"/>
      <c r="T447" s="202"/>
      <c r="AT447" s="196" t="s">
        <v>249</v>
      </c>
      <c r="AU447" s="196" t="s">
        <v>92</v>
      </c>
      <c r="AV447" s="14" t="s">
        <v>92</v>
      </c>
      <c r="AW447" s="14" t="s">
        <v>39</v>
      </c>
      <c r="AX447" s="14" t="s">
        <v>84</v>
      </c>
      <c r="AY447" s="196" t="s">
        <v>165</v>
      </c>
    </row>
    <row r="448" spans="2:51" s="13" customFormat="1" ht="12">
      <c r="B448" s="188"/>
      <c r="D448" s="180" t="s">
        <v>249</v>
      </c>
      <c r="E448" s="189" t="s">
        <v>1</v>
      </c>
      <c r="F448" s="190" t="s">
        <v>638</v>
      </c>
      <c r="H448" s="189" t="s">
        <v>1</v>
      </c>
      <c r="I448" s="191"/>
      <c r="L448" s="188"/>
      <c r="M448" s="192"/>
      <c r="N448" s="193"/>
      <c r="O448" s="193"/>
      <c r="P448" s="193"/>
      <c r="Q448" s="193"/>
      <c r="R448" s="193"/>
      <c r="S448" s="193"/>
      <c r="T448" s="194"/>
      <c r="AT448" s="189" t="s">
        <v>249</v>
      </c>
      <c r="AU448" s="189" t="s">
        <v>92</v>
      </c>
      <c r="AV448" s="13" t="s">
        <v>21</v>
      </c>
      <c r="AW448" s="13" t="s">
        <v>39</v>
      </c>
      <c r="AX448" s="13" t="s">
        <v>84</v>
      </c>
      <c r="AY448" s="189" t="s">
        <v>165</v>
      </c>
    </row>
    <row r="449" spans="2:51" s="14" customFormat="1" ht="12">
      <c r="B449" s="195"/>
      <c r="D449" s="180" t="s">
        <v>249</v>
      </c>
      <c r="E449" s="196" t="s">
        <v>1</v>
      </c>
      <c r="F449" s="197" t="s">
        <v>666</v>
      </c>
      <c r="H449" s="198">
        <v>14.88</v>
      </c>
      <c r="I449" s="199"/>
      <c r="L449" s="195"/>
      <c r="M449" s="200"/>
      <c r="N449" s="201"/>
      <c r="O449" s="201"/>
      <c r="P449" s="201"/>
      <c r="Q449" s="201"/>
      <c r="R449" s="201"/>
      <c r="S449" s="201"/>
      <c r="T449" s="202"/>
      <c r="AT449" s="196" t="s">
        <v>249</v>
      </c>
      <c r="AU449" s="196" t="s">
        <v>92</v>
      </c>
      <c r="AV449" s="14" t="s">
        <v>92</v>
      </c>
      <c r="AW449" s="14" t="s">
        <v>39</v>
      </c>
      <c r="AX449" s="14" t="s">
        <v>84</v>
      </c>
      <c r="AY449" s="196" t="s">
        <v>165</v>
      </c>
    </row>
    <row r="450" spans="2:51" s="13" customFormat="1" ht="12">
      <c r="B450" s="188"/>
      <c r="D450" s="180" t="s">
        <v>249</v>
      </c>
      <c r="E450" s="189" t="s">
        <v>1</v>
      </c>
      <c r="F450" s="190" t="s">
        <v>250</v>
      </c>
      <c r="H450" s="189" t="s">
        <v>1</v>
      </c>
      <c r="I450" s="191"/>
      <c r="L450" s="188"/>
      <c r="M450" s="192"/>
      <c r="N450" s="193"/>
      <c r="O450" s="193"/>
      <c r="P450" s="193"/>
      <c r="Q450" s="193"/>
      <c r="R450" s="193"/>
      <c r="S450" s="193"/>
      <c r="T450" s="194"/>
      <c r="AT450" s="189" t="s">
        <v>249</v>
      </c>
      <c r="AU450" s="189" t="s">
        <v>92</v>
      </c>
      <c r="AV450" s="13" t="s">
        <v>21</v>
      </c>
      <c r="AW450" s="13" t="s">
        <v>39</v>
      </c>
      <c r="AX450" s="13" t="s">
        <v>84</v>
      </c>
      <c r="AY450" s="189" t="s">
        <v>165</v>
      </c>
    </row>
    <row r="451" spans="2:51" s="14" customFormat="1" ht="12">
      <c r="B451" s="195"/>
      <c r="D451" s="180" t="s">
        <v>249</v>
      </c>
      <c r="E451" s="196" t="s">
        <v>1</v>
      </c>
      <c r="F451" s="197" t="s">
        <v>667</v>
      </c>
      <c r="H451" s="198">
        <v>3.9</v>
      </c>
      <c r="I451" s="199"/>
      <c r="L451" s="195"/>
      <c r="M451" s="200"/>
      <c r="N451" s="201"/>
      <c r="O451" s="201"/>
      <c r="P451" s="201"/>
      <c r="Q451" s="201"/>
      <c r="R451" s="201"/>
      <c r="S451" s="201"/>
      <c r="T451" s="202"/>
      <c r="AT451" s="196" t="s">
        <v>249</v>
      </c>
      <c r="AU451" s="196" t="s">
        <v>92</v>
      </c>
      <c r="AV451" s="14" t="s">
        <v>92</v>
      </c>
      <c r="AW451" s="14" t="s">
        <v>39</v>
      </c>
      <c r="AX451" s="14" t="s">
        <v>84</v>
      </c>
      <c r="AY451" s="196" t="s">
        <v>165</v>
      </c>
    </row>
    <row r="452" spans="2:51" s="15" customFormat="1" ht="12">
      <c r="B452" s="203"/>
      <c r="D452" s="180" t="s">
        <v>249</v>
      </c>
      <c r="E452" s="204" t="s">
        <v>1</v>
      </c>
      <c r="F452" s="205" t="s">
        <v>252</v>
      </c>
      <c r="H452" s="206">
        <v>83.04</v>
      </c>
      <c r="I452" s="207"/>
      <c r="L452" s="203"/>
      <c r="M452" s="208"/>
      <c r="N452" s="209"/>
      <c r="O452" s="209"/>
      <c r="P452" s="209"/>
      <c r="Q452" s="209"/>
      <c r="R452" s="209"/>
      <c r="S452" s="209"/>
      <c r="T452" s="210"/>
      <c r="AT452" s="204" t="s">
        <v>249</v>
      </c>
      <c r="AU452" s="204" t="s">
        <v>92</v>
      </c>
      <c r="AV452" s="15" t="s">
        <v>164</v>
      </c>
      <c r="AW452" s="15" t="s">
        <v>39</v>
      </c>
      <c r="AX452" s="15" t="s">
        <v>21</v>
      </c>
      <c r="AY452" s="204" t="s">
        <v>165</v>
      </c>
    </row>
    <row r="453" spans="1:65" s="2" customFormat="1" ht="16.5" customHeight="1">
      <c r="A453" s="33"/>
      <c r="B453" s="166"/>
      <c r="C453" s="167" t="s">
        <v>668</v>
      </c>
      <c r="D453" s="167" t="s">
        <v>168</v>
      </c>
      <c r="E453" s="168" t="s">
        <v>669</v>
      </c>
      <c r="F453" s="169" t="s">
        <v>670</v>
      </c>
      <c r="G453" s="170" t="s">
        <v>246</v>
      </c>
      <c r="H453" s="171">
        <v>83.04</v>
      </c>
      <c r="I453" s="172"/>
      <c r="J453" s="173">
        <f>ROUND(I453*H453,2)</f>
        <v>0</v>
      </c>
      <c r="K453" s="169" t="s">
        <v>247</v>
      </c>
      <c r="L453" s="34"/>
      <c r="M453" s="174" t="s">
        <v>1</v>
      </c>
      <c r="N453" s="175" t="s">
        <v>49</v>
      </c>
      <c r="O453" s="59"/>
      <c r="P453" s="176">
        <f>O453*H453</f>
        <v>0</v>
      </c>
      <c r="Q453" s="176">
        <v>0</v>
      </c>
      <c r="R453" s="176">
        <f>Q453*H453</f>
        <v>0</v>
      </c>
      <c r="S453" s="176">
        <v>0</v>
      </c>
      <c r="T453" s="177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78" t="s">
        <v>164</v>
      </c>
      <c r="AT453" s="178" t="s">
        <v>168</v>
      </c>
      <c r="AU453" s="178" t="s">
        <v>92</v>
      </c>
      <c r="AY453" s="18" t="s">
        <v>165</v>
      </c>
      <c r="BE453" s="179">
        <f>IF(N453="základní",J453,0)</f>
        <v>0</v>
      </c>
      <c r="BF453" s="179">
        <f>IF(N453="snížená",J453,0)</f>
        <v>0</v>
      </c>
      <c r="BG453" s="179">
        <f>IF(N453="zákl. přenesená",J453,0)</f>
        <v>0</v>
      </c>
      <c r="BH453" s="179">
        <f>IF(N453="sníž. přenesená",J453,0)</f>
        <v>0</v>
      </c>
      <c r="BI453" s="179">
        <f>IF(N453="nulová",J453,0)</f>
        <v>0</v>
      </c>
      <c r="BJ453" s="18" t="s">
        <v>21</v>
      </c>
      <c r="BK453" s="179">
        <f>ROUND(I453*H453,2)</f>
        <v>0</v>
      </c>
      <c r="BL453" s="18" t="s">
        <v>164</v>
      </c>
      <c r="BM453" s="178" t="s">
        <v>671</v>
      </c>
    </row>
    <row r="454" spans="1:47" s="2" customFormat="1" ht="12">
      <c r="A454" s="33"/>
      <c r="B454" s="34"/>
      <c r="C454" s="33"/>
      <c r="D454" s="180" t="s">
        <v>173</v>
      </c>
      <c r="E454" s="33"/>
      <c r="F454" s="181" t="s">
        <v>672</v>
      </c>
      <c r="G454" s="33"/>
      <c r="H454" s="33"/>
      <c r="I454" s="102"/>
      <c r="J454" s="33"/>
      <c r="K454" s="33"/>
      <c r="L454" s="34"/>
      <c r="M454" s="182"/>
      <c r="N454" s="183"/>
      <c r="O454" s="59"/>
      <c r="P454" s="59"/>
      <c r="Q454" s="59"/>
      <c r="R454" s="59"/>
      <c r="S454" s="59"/>
      <c r="T454" s="60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T454" s="18" t="s">
        <v>173</v>
      </c>
      <c r="AU454" s="18" t="s">
        <v>92</v>
      </c>
    </row>
    <row r="455" spans="1:65" s="2" customFormat="1" ht="24" customHeight="1">
      <c r="A455" s="33"/>
      <c r="B455" s="166"/>
      <c r="C455" s="167" t="s">
        <v>673</v>
      </c>
      <c r="D455" s="167" t="s">
        <v>168</v>
      </c>
      <c r="E455" s="168" t="s">
        <v>674</v>
      </c>
      <c r="F455" s="169" t="s">
        <v>675</v>
      </c>
      <c r="G455" s="170" t="s">
        <v>305</v>
      </c>
      <c r="H455" s="171">
        <v>1.374</v>
      </c>
      <c r="I455" s="172"/>
      <c r="J455" s="173">
        <f>ROUND(I455*H455,2)</f>
        <v>0</v>
      </c>
      <c r="K455" s="169" t="s">
        <v>247</v>
      </c>
      <c r="L455" s="34"/>
      <c r="M455" s="174" t="s">
        <v>1</v>
      </c>
      <c r="N455" s="175" t="s">
        <v>49</v>
      </c>
      <c r="O455" s="59"/>
      <c r="P455" s="176">
        <f>O455*H455</f>
        <v>0</v>
      </c>
      <c r="Q455" s="176">
        <v>1.05255814</v>
      </c>
      <c r="R455" s="176">
        <f>Q455*H455</f>
        <v>1.44621488436</v>
      </c>
      <c r="S455" s="176">
        <v>0</v>
      </c>
      <c r="T455" s="177">
        <f>S455*H455</f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78" t="s">
        <v>164</v>
      </c>
      <c r="AT455" s="178" t="s">
        <v>168</v>
      </c>
      <c r="AU455" s="178" t="s">
        <v>92</v>
      </c>
      <c r="AY455" s="18" t="s">
        <v>165</v>
      </c>
      <c r="BE455" s="179">
        <f>IF(N455="základní",J455,0)</f>
        <v>0</v>
      </c>
      <c r="BF455" s="179">
        <f>IF(N455="snížená",J455,0)</f>
        <v>0</v>
      </c>
      <c r="BG455" s="179">
        <f>IF(N455="zákl. přenesená",J455,0)</f>
        <v>0</v>
      </c>
      <c r="BH455" s="179">
        <f>IF(N455="sníž. přenesená",J455,0)</f>
        <v>0</v>
      </c>
      <c r="BI455" s="179">
        <f>IF(N455="nulová",J455,0)</f>
        <v>0</v>
      </c>
      <c r="BJ455" s="18" t="s">
        <v>21</v>
      </c>
      <c r="BK455" s="179">
        <f>ROUND(I455*H455,2)</f>
        <v>0</v>
      </c>
      <c r="BL455" s="18" t="s">
        <v>164</v>
      </c>
      <c r="BM455" s="178" t="s">
        <v>676</v>
      </c>
    </row>
    <row r="456" spans="1:47" s="2" customFormat="1" ht="19.5">
      <c r="A456" s="33"/>
      <c r="B456" s="34"/>
      <c r="C456" s="33"/>
      <c r="D456" s="180" t="s">
        <v>173</v>
      </c>
      <c r="E456" s="33"/>
      <c r="F456" s="181" t="s">
        <v>677</v>
      </c>
      <c r="G456" s="33"/>
      <c r="H456" s="33"/>
      <c r="I456" s="102"/>
      <c r="J456" s="33"/>
      <c r="K456" s="33"/>
      <c r="L456" s="34"/>
      <c r="M456" s="182"/>
      <c r="N456" s="183"/>
      <c r="O456" s="59"/>
      <c r="P456" s="59"/>
      <c r="Q456" s="59"/>
      <c r="R456" s="59"/>
      <c r="S456" s="59"/>
      <c r="T456" s="60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T456" s="18" t="s">
        <v>173</v>
      </c>
      <c r="AU456" s="18" t="s">
        <v>92</v>
      </c>
    </row>
    <row r="457" spans="2:51" s="13" customFormat="1" ht="12">
      <c r="B457" s="188"/>
      <c r="D457" s="180" t="s">
        <v>249</v>
      </c>
      <c r="E457" s="189" t="s">
        <v>1</v>
      </c>
      <c r="F457" s="190" t="s">
        <v>656</v>
      </c>
      <c r="H457" s="189" t="s">
        <v>1</v>
      </c>
      <c r="I457" s="191"/>
      <c r="L457" s="188"/>
      <c r="M457" s="192"/>
      <c r="N457" s="193"/>
      <c r="O457" s="193"/>
      <c r="P457" s="193"/>
      <c r="Q457" s="193"/>
      <c r="R457" s="193"/>
      <c r="S457" s="193"/>
      <c r="T457" s="194"/>
      <c r="AT457" s="189" t="s">
        <v>249</v>
      </c>
      <c r="AU457" s="189" t="s">
        <v>92</v>
      </c>
      <c r="AV457" s="13" t="s">
        <v>21</v>
      </c>
      <c r="AW457" s="13" t="s">
        <v>39</v>
      </c>
      <c r="AX457" s="13" t="s">
        <v>84</v>
      </c>
      <c r="AY457" s="189" t="s">
        <v>165</v>
      </c>
    </row>
    <row r="458" spans="2:51" s="14" customFormat="1" ht="12">
      <c r="B458" s="195"/>
      <c r="D458" s="180" t="s">
        <v>249</v>
      </c>
      <c r="E458" s="196" t="s">
        <v>1</v>
      </c>
      <c r="F458" s="197" t="s">
        <v>678</v>
      </c>
      <c r="H458" s="198">
        <v>1</v>
      </c>
      <c r="I458" s="199"/>
      <c r="L458" s="195"/>
      <c r="M458" s="200"/>
      <c r="N458" s="201"/>
      <c r="O458" s="201"/>
      <c r="P458" s="201"/>
      <c r="Q458" s="201"/>
      <c r="R458" s="201"/>
      <c r="S458" s="201"/>
      <c r="T458" s="202"/>
      <c r="AT458" s="196" t="s">
        <v>249</v>
      </c>
      <c r="AU458" s="196" t="s">
        <v>92</v>
      </c>
      <c r="AV458" s="14" t="s">
        <v>92</v>
      </c>
      <c r="AW458" s="14" t="s">
        <v>39</v>
      </c>
      <c r="AX458" s="14" t="s">
        <v>84</v>
      </c>
      <c r="AY458" s="196" t="s">
        <v>165</v>
      </c>
    </row>
    <row r="459" spans="2:51" s="13" customFormat="1" ht="12">
      <c r="B459" s="188"/>
      <c r="D459" s="180" t="s">
        <v>249</v>
      </c>
      <c r="E459" s="189" t="s">
        <v>1</v>
      </c>
      <c r="F459" s="190" t="s">
        <v>638</v>
      </c>
      <c r="H459" s="189" t="s">
        <v>1</v>
      </c>
      <c r="I459" s="191"/>
      <c r="L459" s="188"/>
      <c r="M459" s="192"/>
      <c r="N459" s="193"/>
      <c r="O459" s="193"/>
      <c r="P459" s="193"/>
      <c r="Q459" s="193"/>
      <c r="R459" s="193"/>
      <c r="S459" s="193"/>
      <c r="T459" s="194"/>
      <c r="AT459" s="189" t="s">
        <v>249</v>
      </c>
      <c r="AU459" s="189" t="s">
        <v>92</v>
      </c>
      <c r="AV459" s="13" t="s">
        <v>21</v>
      </c>
      <c r="AW459" s="13" t="s">
        <v>39</v>
      </c>
      <c r="AX459" s="13" t="s">
        <v>84</v>
      </c>
      <c r="AY459" s="189" t="s">
        <v>165</v>
      </c>
    </row>
    <row r="460" spans="2:51" s="14" customFormat="1" ht="12">
      <c r="B460" s="195"/>
      <c r="D460" s="180" t="s">
        <v>249</v>
      </c>
      <c r="E460" s="196" t="s">
        <v>1</v>
      </c>
      <c r="F460" s="197" t="s">
        <v>679</v>
      </c>
      <c r="H460" s="198">
        <v>0.347</v>
      </c>
      <c r="I460" s="199"/>
      <c r="L460" s="195"/>
      <c r="M460" s="200"/>
      <c r="N460" s="201"/>
      <c r="O460" s="201"/>
      <c r="P460" s="201"/>
      <c r="Q460" s="201"/>
      <c r="R460" s="201"/>
      <c r="S460" s="201"/>
      <c r="T460" s="202"/>
      <c r="AT460" s="196" t="s">
        <v>249</v>
      </c>
      <c r="AU460" s="196" t="s">
        <v>92</v>
      </c>
      <c r="AV460" s="14" t="s">
        <v>92</v>
      </c>
      <c r="AW460" s="14" t="s">
        <v>39</v>
      </c>
      <c r="AX460" s="14" t="s">
        <v>84</v>
      </c>
      <c r="AY460" s="196" t="s">
        <v>165</v>
      </c>
    </row>
    <row r="461" spans="2:51" s="13" customFormat="1" ht="12">
      <c r="B461" s="188"/>
      <c r="D461" s="180" t="s">
        <v>249</v>
      </c>
      <c r="E461" s="189" t="s">
        <v>1</v>
      </c>
      <c r="F461" s="190" t="s">
        <v>250</v>
      </c>
      <c r="H461" s="189" t="s">
        <v>1</v>
      </c>
      <c r="I461" s="191"/>
      <c r="L461" s="188"/>
      <c r="M461" s="192"/>
      <c r="N461" s="193"/>
      <c r="O461" s="193"/>
      <c r="P461" s="193"/>
      <c r="Q461" s="193"/>
      <c r="R461" s="193"/>
      <c r="S461" s="193"/>
      <c r="T461" s="194"/>
      <c r="AT461" s="189" t="s">
        <v>249</v>
      </c>
      <c r="AU461" s="189" t="s">
        <v>92</v>
      </c>
      <c r="AV461" s="13" t="s">
        <v>21</v>
      </c>
      <c r="AW461" s="13" t="s">
        <v>39</v>
      </c>
      <c r="AX461" s="13" t="s">
        <v>84</v>
      </c>
      <c r="AY461" s="189" t="s">
        <v>165</v>
      </c>
    </row>
    <row r="462" spans="2:51" s="14" customFormat="1" ht="12">
      <c r="B462" s="195"/>
      <c r="D462" s="180" t="s">
        <v>249</v>
      </c>
      <c r="E462" s="196" t="s">
        <v>1</v>
      </c>
      <c r="F462" s="197" t="s">
        <v>680</v>
      </c>
      <c r="H462" s="198">
        <v>0.027</v>
      </c>
      <c r="I462" s="199"/>
      <c r="L462" s="195"/>
      <c r="M462" s="200"/>
      <c r="N462" s="201"/>
      <c r="O462" s="201"/>
      <c r="P462" s="201"/>
      <c r="Q462" s="201"/>
      <c r="R462" s="201"/>
      <c r="S462" s="201"/>
      <c r="T462" s="202"/>
      <c r="AT462" s="196" t="s">
        <v>249</v>
      </c>
      <c r="AU462" s="196" t="s">
        <v>92</v>
      </c>
      <c r="AV462" s="14" t="s">
        <v>92</v>
      </c>
      <c r="AW462" s="14" t="s">
        <v>39</v>
      </c>
      <c r="AX462" s="14" t="s">
        <v>84</v>
      </c>
      <c r="AY462" s="196" t="s">
        <v>165</v>
      </c>
    </row>
    <row r="463" spans="2:51" s="15" customFormat="1" ht="12">
      <c r="B463" s="203"/>
      <c r="D463" s="180" t="s">
        <v>249</v>
      </c>
      <c r="E463" s="204" t="s">
        <v>1</v>
      </c>
      <c r="F463" s="205" t="s">
        <v>252</v>
      </c>
      <c r="H463" s="206">
        <v>1.3739999999999999</v>
      </c>
      <c r="I463" s="207"/>
      <c r="L463" s="203"/>
      <c r="M463" s="208"/>
      <c r="N463" s="209"/>
      <c r="O463" s="209"/>
      <c r="P463" s="209"/>
      <c r="Q463" s="209"/>
      <c r="R463" s="209"/>
      <c r="S463" s="209"/>
      <c r="T463" s="210"/>
      <c r="AT463" s="204" t="s">
        <v>249</v>
      </c>
      <c r="AU463" s="204" t="s">
        <v>92</v>
      </c>
      <c r="AV463" s="15" t="s">
        <v>164</v>
      </c>
      <c r="AW463" s="15" t="s">
        <v>39</v>
      </c>
      <c r="AX463" s="15" t="s">
        <v>21</v>
      </c>
      <c r="AY463" s="204" t="s">
        <v>165</v>
      </c>
    </row>
    <row r="464" spans="1:65" s="2" customFormat="1" ht="24" customHeight="1">
      <c r="A464" s="33"/>
      <c r="B464" s="166"/>
      <c r="C464" s="167" t="s">
        <v>681</v>
      </c>
      <c r="D464" s="167" t="s">
        <v>168</v>
      </c>
      <c r="E464" s="168" t="s">
        <v>682</v>
      </c>
      <c r="F464" s="169" t="s">
        <v>683</v>
      </c>
      <c r="G464" s="170" t="s">
        <v>334</v>
      </c>
      <c r="H464" s="171">
        <v>39</v>
      </c>
      <c r="I464" s="172"/>
      <c r="J464" s="173">
        <f>ROUND(I464*H464,2)</f>
        <v>0</v>
      </c>
      <c r="K464" s="169" t="s">
        <v>247</v>
      </c>
      <c r="L464" s="34"/>
      <c r="M464" s="174" t="s">
        <v>1</v>
      </c>
      <c r="N464" s="175" t="s">
        <v>49</v>
      </c>
      <c r="O464" s="59"/>
      <c r="P464" s="176">
        <f>O464*H464</f>
        <v>0</v>
      </c>
      <c r="Q464" s="176">
        <v>0.1805124</v>
      </c>
      <c r="R464" s="176">
        <f>Q464*H464</f>
        <v>7.039983599999999</v>
      </c>
      <c r="S464" s="176">
        <v>0</v>
      </c>
      <c r="T464" s="177">
        <f>S464*H464</f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78" t="s">
        <v>164</v>
      </c>
      <c r="AT464" s="178" t="s">
        <v>168</v>
      </c>
      <c r="AU464" s="178" t="s">
        <v>92</v>
      </c>
      <c r="AY464" s="18" t="s">
        <v>165</v>
      </c>
      <c r="BE464" s="179">
        <f>IF(N464="základní",J464,0)</f>
        <v>0</v>
      </c>
      <c r="BF464" s="179">
        <f>IF(N464="snížená",J464,0)</f>
        <v>0</v>
      </c>
      <c r="BG464" s="179">
        <f>IF(N464="zákl. přenesená",J464,0)</f>
        <v>0</v>
      </c>
      <c r="BH464" s="179">
        <f>IF(N464="sníž. přenesená",J464,0)</f>
        <v>0</v>
      </c>
      <c r="BI464" s="179">
        <f>IF(N464="nulová",J464,0)</f>
        <v>0</v>
      </c>
      <c r="BJ464" s="18" t="s">
        <v>21</v>
      </c>
      <c r="BK464" s="179">
        <f>ROUND(I464*H464,2)</f>
        <v>0</v>
      </c>
      <c r="BL464" s="18" t="s">
        <v>164</v>
      </c>
      <c r="BM464" s="178" t="s">
        <v>684</v>
      </c>
    </row>
    <row r="465" spans="1:47" s="2" customFormat="1" ht="29.25">
      <c r="A465" s="33"/>
      <c r="B465" s="34"/>
      <c r="C465" s="33"/>
      <c r="D465" s="180" t="s">
        <v>173</v>
      </c>
      <c r="E465" s="33"/>
      <c r="F465" s="181" t="s">
        <v>685</v>
      </c>
      <c r="G465" s="33"/>
      <c r="H465" s="33"/>
      <c r="I465" s="102"/>
      <c r="J465" s="33"/>
      <c r="K465" s="33"/>
      <c r="L465" s="34"/>
      <c r="M465" s="182"/>
      <c r="N465" s="183"/>
      <c r="O465" s="59"/>
      <c r="P465" s="59"/>
      <c r="Q465" s="59"/>
      <c r="R465" s="59"/>
      <c r="S465" s="59"/>
      <c r="T465" s="60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T465" s="18" t="s">
        <v>173</v>
      </c>
      <c r="AU465" s="18" t="s">
        <v>92</v>
      </c>
    </row>
    <row r="466" spans="2:51" s="14" customFormat="1" ht="12">
      <c r="B466" s="195"/>
      <c r="D466" s="180" t="s">
        <v>249</v>
      </c>
      <c r="E466" s="196" t="s">
        <v>1</v>
      </c>
      <c r="F466" s="197" t="s">
        <v>686</v>
      </c>
      <c r="H466" s="198">
        <v>39</v>
      </c>
      <c r="I466" s="199"/>
      <c r="L466" s="195"/>
      <c r="M466" s="200"/>
      <c r="N466" s="201"/>
      <c r="O466" s="201"/>
      <c r="P466" s="201"/>
      <c r="Q466" s="201"/>
      <c r="R466" s="201"/>
      <c r="S466" s="201"/>
      <c r="T466" s="202"/>
      <c r="AT466" s="196" t="s">
        <v>249</v>
      </c>
      <c r="AU466" s="196" t="s">
        <v>92</v>
      </c>
      <c r="AV466" s="14" t="s">
        <v>92</v>
      </c>
      <c r="AW466" s="14" t="s">
        <v>39</v>
      </c>
      <c r="AX466" s="14" t="s">
        <v>84</v>
      </c>
      <c r="AY466" s="196" t="s">
        <v>165</v>
      </c>
    </row>
    <row r="467" spans="2:51" s="15" customFormat="1" ht="12">
      <c r="B467" s="203"/>
      <c r="D467" s="180" t="s">
        <v>249</v>
      </c>
      <c r="E467" s="204" t="s">
        <v>1</v>
      </c>
      <c r="F467" s="205" t="s">
        <v>252</v>
      </c>
      <c r="H467" s="206">
        <v>39</v>
      </c>
      <c r="I467" s="207"/>
      <c r="L467" s="203"/>
      <c r="M467" s="208"/>
      <c r="N467" s="209"/>
      <c r="O467" s="209"/>
      <c r="P467" s="209"/>
      <c r="Q467" s="209"/>
      <c r="R467" s="209"/>
      <c r="S467" s="209"/>
      <c r="T467" s="210"/>
      <c r="AT467" s="204" t="s">
        <v>249</v>
      </c>
      <c r="AU467" s="204" t="s">
        <v>92</v>
      </c>
      <c r="AV467" s="15" t="s">
        <v>164</v>
      </c>
      <c r="AW467" s="15" t="s">
        <v>39</v>
      </c>
      <c r="AX467" s="15" t="s">
        <v>21</v>
      </c>
      <c r="AY467" s="204" t="s">
        <v>165</v>
      </c>
    </row>
    <row r="468" spans="2:63" s="12" customFormat="1" ht="22.9" customHeight="1">
      <c r="B468" s="153"/>
      <c r="D468" s="154" t="s">
        <v>83</v>
      </c>
      <c r="E468" s="164" t="s">
        <v>188</v>
      </c>
      <c r="F468" s="164" t="s">
        <v>687</v>
      </c>
      <c r="I468" s="156"/>
      <c r="J468" s="165">
        <f>BK468</f>
        <v>0</v>
      </c>
      <c r="L468" s="153"/>
      <c r="M468" s="158"/>
      <c r="N468" s="159"/>
      <c r="O468" s="159"/>
      <c r="P468" s="160">
        <f>SUM(P469:P481)</f>
        <v>0</v>
      </c>
      <c r="Q468" s="159"/>
      <c r="R468" s="160">
        <f>SUM(R469:R481)</f>
        <v>8.926281</v>
      </c>
      <c r="S468" s="159"/>
      <c r="T468" s="161">
        <f>SUM(T469:T481)</f>
        <v>0</v>
      </c>
      <c r="AR468" s="154" t="s">
        <v>21</v>
      </c>
      <c r="AT468" s="162" t="s">
        <v>83</v>
      </c>
      <c r="AU468" s="162" t="s">
        <v>21</v>
      </c>
      <c r="AY468" s="154" t="s">
        <v>165</v>
      </c>
      <c r="BK468" s="163">
        <f>SUM(BK469:BK481)</f>
        <v>0</v>
      </c>
    </row>
    <row r="469" spans="1:65" s="2" customFormat="1" ht="24" customHeight="1">
      <c r="A469" s="33"/>
      <c r="B469" s="166"/>
      <c r="C469" s="167" t="s">
        <v>688</v>
      </c>
      <c r="D469" s="167" t="s">
        <v>168</v>
      </c>
      <c r="E469" s="168" t="s">
        <v>689</v>
      </c>
      <c r="F469" s="169" t="s">
        <v>690</v>
      </c>
      <c r="G469" s="170" t="s">
        <v>246</v>
      </c>
      <c r="H469" s="171">
        <v>10.1</v>
      </c>
      <c r="I469" s="172"/>
      <c r="J469" s="173">
        <f>ROUND(I469*H469,2)</f>
        <v>0</v>
      </c>
      <c r="K469" s="169" t="s">
        <v>247</v>
      </c>
      <c r="L469" s="34"/>
      <c r="M469" s="174" t="s">
        <v>1</v>
      </c>
      <c r="N469" s="175" t="s">
        <v>49</v>
      </c>
      <c r="O469" s="59"/>
      <c r="P469" s="176">
        <f>O469*H469</f>
        <v>0</v>
      </c>
      <c r="Q469" s="176">
        <v>0.18907</v>
      </c>
      <c r="R469" s="176">
        <f>Q469*H469</f>
        <v>1.9096069999999998</v>
      </c>
      <c r="S469" s="176">
        <v>0</v>
      </c>
      <c r="T469" s="177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78" t="s">
        <v>164</v>
      </c>
      <c r="AT469" s="178" t="s">
        <v>168</v>
      </c>
      <c r="AU469" s="178" t="s">
        <v>92</v>
      </c>
      <c r="AY469" s="18" t="s">
        <v>165</v>
      </c>
      <c r="BE469" s="179">
        <f>IF(N469="základní",J469,0)</f>
        <v>0</v>
      </c>
      <c r="BF469" s="179">
        <f>IF(N469="snížená",J469,0)</f>
        <v>0</v>
      </c>
      <c r="BG469" s="179">
        <f>IF(N469="zákl. přenesená",J469,0)</f>
        <v>0</v>
      </c>
      <c r="BH469" s="179">
        <f>IF(N469="sníž. přenesená",J469,0)</f>
        <v>0</v>
      </c>
      <c r="BI469" s="179">
        <f>IF(N469="nulová",J469,0)</f>
        <v>0</v>
      </c>
      <c r="BJ469" s="18" t="s">
        <v>21</v>
      </c>
      <c r="BK469" s="179">
        <f>ROUND(I469*H469,2)</f>
        <v>0</v>
      </c>
      <c r="BL469" s="18" t="s">
        <v>164</v>
      </c>
      <c r="BM469" s="178" t="s">
        <v>691</v>
      </c>
    </row>
    <row r="470" spans="2:51" s="13" customFormat="1" ht="12">
      <c r="B470" s="188"/>
      <c r="D470" s="180" t="s">
        <v>249</v>
      </c>
      <c r="E470" s="189" t="s">
        <v>1</v>
      </c>
      <c r="F470" s="190" t="s">
        <v>250</v>
      </c>
      <c r="H470" s="189" t="s">
        <v>1</v>
      </c>
      <c r="I470" s="191"/>
      <c r="L470" s="188"/>
      <c r="M470" s="192"/>
      <c r="N470" s="193"/>
      <c r="O470" s="193"/>
      <c r="P470" s="193"/>
      <c r="Q470" s="193"/>
      <c r="R470" s="193"/>
      <c r="S470" s="193"/>
      <c r="T470" s="194"/>
      <c r="AT470" s="189" t="s">
        <v>249</v>
      </c>
      <c r="AU470" s="189" t="s">
        <v>92</v>
      </c>
      <c r="AV470" s="13" t="s">
        <v>21</v>
      </c>
      <c r="AW470" s="13" t="s">
        <v>39</v>
      </c>
      <c r="AX470" s="13" t="s">
        <v>84</v>
      </c>
      <c r="AY470" s="189" t="s">
        <v>165</v>
      </c>
    </row>
    <row r="471" spans="2:51" s="14" customFormat="1" ht="12">
      <c r="B471" s="195"/>
      <c r="D471" s="180" t="s">
        <v>249</v>
      </c>
      <c r="E471" s="196" t="s">
        <v>1</v>
      </c>
      <c r="F471" s="197" t="s">
        <v>251</v>
      </c>
      <c r="H471" s="198">
        <v>14</v>
      </c>
      <c r="I471" s="199"/>
      <c r="L471" s="195"/>
      <c r="M471" s="200"/>
      <c r="N471" s="201"/>
      <c r="O471" s="201"/>
      <c r="P471" s="201"/>
      <c r="Q471" s="201"/>
      <c r="R471" s="201"/>
      <c r="S471" s="201"/>
      <c r="T471" s="202"/>
      <c r="AT471" s="196" t="s">
        <v>249</v>
      </c>
      <c r="AU471" s="196" t="s">
        <v>92</v>
      </c>
      <c r="AV471" s="14" t="s">
        <v>92</v>
      </c>
      <c r="AW471" s="14" t="s">
        <v>39</v>
      </c>
      <c r="AX471" s="14" t="s">
        <v>84</v>
      </c>
      <c r="AY471" s="196" t="s">
        <v>165</v>
      </c>
    </row>
    <row r="472" spans="2:51" s="14" customFormat="1" ht="12">
      <c r="B472" s="195"/>
      <c r="D472" s="180" t="s">
        <v>249</v>
      </c>
      <c r="E472" s="196" t="s">
        <v>1</v>
      </c>
      <c r="F472" s="197" t="s">
        <v>692</v>
      </c>
      <c r="H472" s="198">
        <v>-3.9</v>
      </c>
      <c r="I472" s="199"/>
      <c r="L472" s="195"/>
      <c r="M472" s="200"/>
      <c r="N472" s="201"/>
      <c r="O472" s="201"/>
      <c r="P472" s="201"/>
      <c r="Q472" s="201"/>
      <c r="R472" s="201"/>
      <c r="S472" s="201"/>
      <c r="T472" s="202"/>
      <c r="AT472" s="196" t="s">
        <v>249</v>
      </c>
      <c r="AU472" s="196" t="s">
        <v>92</v>
      </c>
      <c r="AV472" s="14" t="s">
        <v>92</v>
      </c>
      <c r="AW472" s="14" t="s">
        <v>39</v>
      </c>
      <c r="AX472" s="14" t="s">
        <v>84</v>
      </c>
      <c r="AY472" s="196" t="s">
        <v>165</v>
      </c>
    </row>
    <row r="473" spans="2:51" s="15" customFormat="1" ht="12">
      <c r="B473" s="203"/>
      <c r="D473" s="180" t="s">
        <v>249</v>
      </c>
      <c r="E473" s="204" t="s">
        <v>1</v>
      </c>
      <c r="F473" s="205" t="s">
        <v>252</v>
      </c>
      <c r="H473" s="206">
        <v>10.1</v>
      </c>
      <c r="I473" s="207"/>
      <c r="L473" s="203"/>
      <c r="M473" s="208"/>
      <c r="N473" s="209"/>
      <c r="O473" s="209"/>
      <c r="P473" s="209"/>
      <c r="Q473" s="209"/>
      <c r="R473" s="209"/>
      <c r="S473" s="209"/>
      <c r="T473" s="210"/>
      <c r="AT473" s="204" t="s">
        <v>249</v>
      </c>
      <c r="AU473" s="204" t="s">
        <v>92</v>
      </c>
      <c r="AV473" s="15" t="s">
        <v>164</v>
      </c>
      <c r="AW473" s="15" t="s">
        <v>39</v>
      </c>
      <c r="AX473" s="15" t="s">
        <v>21</v>
      </c>
      <c r="AY473" s="204" t="s">
        <v>165</v>
      </c>
    </row>
    <row r="474" spans="1:65" s="2" customFormat="1" ht="24" customHeight="1">
      <c r="A474" s="33"/>
      <c r="B474" s="166"/>
      <c r="C474" s="167" t="s">
        <v>693</v>
      </c>
      <c r="D474" s="167" t="s">
        <v>168</v>
      </c>
      <c r="E474" s="168" t="s">
        <v>694</v>
      </c>
      <c r="F474" s="169" t="s">
        <v>695</v>
      </c>
      <c r="G474" s="170" t="s">
        <v>246</v>
      </c>
      <c r="H474" s="171">
        <v>10.1</v>
      </c>
      <c r="I474" s="172"/>
      <c r="J474" s="173">
        <f>ROUND(I474*H474,2)</f>
        <v>0</v>
      </c>
      <c r="K474" s="169" t="s">
        <v>247</v>
      </c>
      <c r="L474" s="34"/>
      <c r="M474" s="174" t="s">
        <v>1</v>
      </c>
      <c r="N474" s="175" t="s">
        <v>49</v>
      </c>
      <c r="O474" s="59"/>
      <c r="P474" s="176">
        <f>O474*H474</f>
        <v>0</v>
      </c>
      <c r="Q474" s="176">
        <v>0.34763</v>
      </c>
      <c r="R474" s="176">
        <f>Q474*H474</f>
        <v>3.5110629999999996</v>
      </c>
      <c r="S474" s="176">
        <v>0</v>
      </c>
      <c r="T474" s="177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78" t="s">
        <v>164</v>
      </c>
      <c r="AT474" s="178" t="s">
        <v>168</v>
      </c>
      <c r="AU474" s="178" t="s">
        <v>92</v>
      </c>
      <c r="AY474" s="18" t="s">
        <v>165</v>
      </c>
      <c r="BE474" s="179">
        <f>IF(N474="základní",J474,0)</f>
        <v>0</v>
      </c>
      <c r="BF474" s="179">
        <f>IF(N474="snížená",J474,0)</f>
        <v>0</v>
      </c>
      <c r="BG474" s="179">
        <f>IF(N474="zákl. přenesená",J474,0)</f>
        <v>0</v>
      </c>
      <c r="BH474" s="179">
        <f>IF(N474="sníž. přenesená",J474,0)</f>
        <v>0</v>
      </c>
      <c r="BI474" s="179">
        <f>IF(N474="nulová",J474,0)</f>
        <v>0</v>
      </c>
      <c r="BJ474" s="18" t="s">
        <v>21</v>
      </c>
      <c r="BK474" s="179">
        <f>ROUND(I474*H474,2)</f>
        <v>0</v>
      </c>
      <c r="BL474" s="18" t="s">
        <v>164</v>
      </c>
      <c r="BM474" s="178" t="s">
        <v>696</v>
      </c>
    </row>
    <row r="475" spans="1:65" s="2" customFormat="1" ht="24" customHeight="1">
      <c r="A475" s="33"/>
      <c r="B475" s="166"/>
      <c r="C475" s="167" t="s">
        <v>697</v>
      </c>
      <c r="D475" s="167" t="s">
        <v>168</v>
      </c>
      <c r="E475" s="168" t="s">
        <v>698</v>
      </c>
      <c r="F475" s="169" t="s">
        <v>699</v>
      </c>
      <c r="G475" s="170" t="s">
        <v>246</v>
      </c>
      <c r="H475" s="171">
        <v>10.1</v>
      </c>
      <c r="I475" s="172"/>
      <c r="J475" s="173">
        <f>ROUND(I475*H475,2)</f>
        <v>0</v>
      </c>
      <c r="K475" s="169" t="s">
        <v>247</v>
      </c>
      <c r="L475" s="34"/>
      <c r="M475" s="174" t="s">
        <v>1</v>
      </c>
      <c r="N475" s="175" t="s">
        <v>49</v>
      </c>
      <c r="O475" s="59"/>
      <c r="P475" s="176">
        <f>O475*H475</f>
        <v>0</v>
      </c>
      <c r="Q475" s="176">
        <v>0.12966</v>
      </c>
      <c r="R475" s="176">
        <f>Q475*H475</f>
        <v>1.309566</v>
      </c>
      <c r="S475" s="176">
        <v>0</v>
      </c>
      <c r="T475" s="177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78" t="s">
        <v>164</v>
      </c>
      <c r="AT475" s="178" t="s">
        <v>168</v>
      </c>
      <c r="AU475" s="178" t="s">
        <v>92</v>
      </c>
      <c r="AY475" s="18" t="s">
        <v>165</v>
      </c>
      <c r="BE475" s="179">
        <f>IF(N475="základní",J475,0)</f>
        <v>0</v>
      </c>
      <c r="BF475" s="179">
        <f>IF(N475="snížená",J475,0)</f>
        <v>0</v>
      </c>
      <c r="BG475" s="179">
        <f>IF(N475="zákl. přenesená",J475,0)</f>
        <v>0</v>
      </c>
      <c r="BH475" s="179">
        <f>IF(N475="sníž. přenesená",J475,0)</f>
        <v>0</v>
      </c>
      <c r="BI475" s="179">
        <f>IF(N475="nulová",J475,0)</f>
        <v>0</v>
      </c>
      <c r="BJ475" s="18" t="s">
        <v>21</v>
      </c>
      <c r="BK475" s="179">
        <f>ROUND(I475*H475,2)</f>
        <v>0</v>
      </c>
      <c r="BL475" s="18" t="s">
        <v>164</v>
      </c>
      <c r="BM475" s="178" t="s">
        <v>700</v>
      </c>
    </row>
    <row r="476" spans="1:65" s="2" customFormat="1" ht="24" customHeight="1">
      <c r="A476" s="33"/>
      <c r="B476" s="166"/>
      <c r="C476" s="167" t="s">
        <v>701</v>
      </c>
      <c r="D476" s="167" t="s">
        <v>168</v>
      </c>
      <c r="E476" s="168" t="s">
        <v>702</v>
      </c>
      <c r="F476" s="169" t="s">
        <v>703</v>
      </c>
      <c r="G476" s="170" t="s">
        <v>246</v>
      </c>
      <c r="H476" s="171">
        <v>10.1</v>
      </c>
      <c r="I476" s="172"/>
      <c r="J476" s="173">
        <f>ROUND(I476*H476,2)</f>
        <v>0</v>
      </c>
      <c r="K476" s="169" t="s">
        <v>247</v>
      </c>
      <c r="L476" s="34"/>
      <c r="M476" s="174" t="s">
        <v>1</v>
      </c>
      <c r="N476" s="175" t="s">
        <v>49</v>
      </c>
      <c r="O476" s="59"/>
      <c r="P476" s="176">
        <f>O476*H476</f>
        <v>0</v>
      </c>
      <c r="Q476" s="176">
        <v>0.20745</v>
      </c>
      <c r="R476" s="176">
        <f>Q476*H476</f>
        <v>2.095245</v>
      </c>
      <c r="S476" s="176">
        <v>0</v>
      </c>
      <c r="T476" s="177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78" t="s">
        <v>164</v>
      </c>
      <c r="AT476" s="178" t="s">
        <v>168</v>
      </c>
      <c r="AU476" s="178" t="s">
        <v>92</v>
      </c>
      <c r="AY476" s="18" t="s">
        <v>165</v>
      </c>
      <c r="BE476" s="179">
        <f>IF(N476="základní",J476,0)</f>
        <v>0</v>
      </c>
      <c r="BF476" s="179">
        <f>IF(N476="snížená",J476,0)</f>
        <v>0</v>
      </c>
      <c r="BG476" s="179">
        <f>IF(N476="zákl. přenesená",J476,0)</f>
        <v>0</v>
      </c>
      <c r="BH476" s="179">
        <f>IF(N476="sníž. přenesená",J476,0)</f>
        <v>0</v>
      </c>
      <c r="BI476" s="179">
        <f>IF(N476="nulová",J476,0)</f>
        <v>0</v>
      </c>
      <c r="BJ476" s="18" t="s">
        <v>21</v>
      </c>
      <c r="BK476" s="179">
        <f>ROUND(I476*H476,2)</f>
        <v>0</v>
      </c>
      <c r="BL476" s="18" t="s">
        <v>164</v>
      </c>
      <c r="BM476" s="178" t="s">
        <v>704</v>
      </c>
    </row>
    <row r="477" spans="1:65" s="2" customFormat="1" ht="16.5" customHeight="1">
      <c r="A477" s="33"/>
      <c r="B477" s="166"/>
      <c r="C477" s="167" t="s">
        <v>705</v>
      </c>
      <c r="D477" s="167" t="s">
        <v>168</v>
      </c>
      <c r="E477" s="168" t="s">
        <v>706</v>
      </c>
      <c r="F477" s="169" t="s">
        <v>707</v>
      </c>
      <c r="G477" s="170" t="s">
        <v>334</v>
      </c>
      <c r="H477" s="171">
        <v>28</v>
      </c>
      <c r="I477" s="172"/>
      <c r="J477" s="173">
        <f>ROUND(I477*H477,2)</f>
        <v>0</v>
      </c>
      <c r="K477" s="169" t="s">
        <v>247</v>
      </c>
      <c r="L477" s="34"/>
      <c r="M477" s="174" t="s">
        <v>1</v>
      </c>
      <c r="N477" s="175" t="s">
        <v>49</v>
      </c>
      <c r="O477" s="59"/>
      <c r="P477" s="176">
        <f>O477*H477</f>
        <v>0</v>
      </c>
      <c r="Q477" s="176">
        <v>0.0036</v>
      </c>
      <c r="R477" s="176">
        <f>Q477*H477</f>
        <v>0.1008</v>
      </c>
      <c r="S477" s="176">
        <v>0</v>
      </c>
      <c r="T477" s="177">
        <f>S477*H477</f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178" t="s">
        <v>164</v>
      </c>
      <c r="AT477" s="178" t="s">
        <v>168</v>
      </c>
      <c r="AU477" s="178" t="s">
        <v>92</v>
      </c>
      <c r="AY477" s="18" t="s">
        <v>165</v>
      </c>
      <c r="BE477" s="179">
        <f>IF(N477="základní",J477,0)</f>
        <v>0</v>
      </c>
      <c r="BF477" s="179">
        <f>IF(N477="snížená",J477,0)</f>
        <v>0</v>
      </c>
      <c r="BG477" s="179">
        <f>IF(N477="zákl. přenesená",J477,0)</f>
        <v>0</v>
      </c>
      <c r="BH477" s="179">
        <f>IF(N477="sníž. přenesená",J477,0)</f>
        <v>0</v>
      </c>
      <c r="BI477" s="179">
        <f>IF(N477="nulová",J477,0)</f>
        <v>0</v>
      </c>
      <c r="BJ477" s="18" t="s">
        <v>21</v>
      </c>
      <c r="BK477" s="179">
        <f>ROUND(I477*H477,2)</f>
        <v>0</v>
      </c>
      <c r="BL477" s="18" t="s">
        <v>164</v>
      </c>
      <c r="BM477" s="178" t="s">
        <v>708</v>
      </c>
    </row>
    <row r="478" spans="1:47" s="2" customFormat="1" ht="19.5">
      <c r="A478" s="33"/>
      <c r="B478" s="34"/>
      <c r="C478" s="33"/>
      <c r="D478" s="180" t="s">
        <v>173</v>
      </c>
      <c r="E478" s="33"/>
      <c r="F478" s="181" t="s">
        <v>709</v>
      </c>
      <c r="G478" s="33"/>
      <c r="H478" s="33"/>
      <c r="I478" s="102"/>
      <c r="J478" s="33"/>
      <c r="K478" s="33"/>
      <c r="L478" s="34"/>
      <c r="M478" s="182"/>
      <c r="N478" s="183"/>
      <c r="O478" s="59"/>
      <c r="P478" s="59"/>
      <c r="Q478" s="59"/>
      <c r="R478" s="59"/>
      <c r="S478" s="59"/>
      <c r="T478" s="60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T478" s="18" t="s">
        <v>173</v>
      </c>
      <c r="AU478" s="18" t="s">
        <v>92</v>
      </c>
    </row>
    <row r="479" spans="2:51" s="13" customFormat="1" ht="12">
      <c r="B479" s="188"/>
      <c r="D479" s="180" t="s">
        <v>249</v>
      </c>
      <c r="E479" s="189" t="s">
        <v>1</v>
      </c>
      <c r="F479" s="190" t="s">
        <v>250</v>
      </c>
      <c r="H479" s="189" t="s">
        <v>1</v>
      </c>
      <c r="I479" s="191"/>
      <c r="L479" s="188"/>
      <c r="M479" s="192"/>
      <c r="N479" s="193"/>
      <c r="O479" s="193"/>
      <c r="P479" s="193"/>
      <c r="Q479" s="193"/>
      <c r="R479" s="193"/>
      <c r="S479" s="193"/>
      <c r="T479" s="194"/>
      <c r="AT479" s="189" t="s">
        <v>249</v>
      </c>
      <c r="AU479" s="189" t="s">
        <v>92</v>
      </c>
      <c r="AV479" s="13" t="s">
        <v>21</v>
      </c>
      <c r="AW479" s="13" t="s">
        <v>39</v>
      </c>
      <c r="AX479" s="13" t="s">
        <v>84</v>
      </c>
      <c r="AY479" s="189" t="s">
        <v>165</v>
      </c>
    </row>
    <row r="480" spans="2:51" s="14" customFormat="1" ht="12">
      <c r="B480" s="195"/>
      <c r="D480" s="180" t="s">
        <v>249</v>
      </c>
      <c r="E480" s="196" t="s">
        <v>1</v>
      </c>
      <c r="F480" s="197" t="s">
        <v>710</v>
      </c>
      <c r="H480" s="198">
        <v>28</v>
      </c>
      <c r="I480" s="199"/>
      <c r="L480" s="195"/>
      <c r="M480" s="200"/>
      <c r="N480" s="201"/>
      <c r="O480" s="201"/>
      <c r="P480" s="201"/>
      <c r="Q480" s="201"/>
      <c r="R480" s="201"/>
      <c r="S480" s="201"/>
      <c r="T480" s="202"/>
      <c r="AT480" s="196" t="s">
        <v>249</v>
      </c>
      <c r="AU480" s="196" t="s">
        <v>92</v>
      </c>
      <c r="AV480" s="14" t="s">
        <v>92</v>
      </c>
      <c r="AW480" s="14" t="s">
        <v>39</v>
      </c>
      <c r="AX480" s="14" t="s">
        <v>84</v>
      </c>
      <c r="AY480" s="196" t="s">
        <v>165</v>
      </c>
    </row>
    <row r="481" spans="2:51" s="15" customFormat="1" ht="12">
      <c r="B481" s="203"/>
      <c r="D481" s="180" t="s">
        <v>249</v>
      </c>
      <c r="E481" s="204" t="s">
        <v>1</v>
      </c>
      <c r="F481" s="205" t="s">
        <v>252</v>
      </c>
      <c r="H481" s="206">
        <v>28</v>
      </c>
      <c r="I481" s="207"/>
      <c r="L481" s="203"/>
      <c r="M481" s="208"/>
      <c r="N481" s="209"/>
      <c r="O481" s="209"/>
      <c r="P481" s="209"/>
      <c r="Q481" s="209"/>
      <c r="R481" s="209"/>
      <c r="S481" s="209"/>
      <c r="T481" s="210"/>
      <c r="AT481" s="204" t="s">
        <v>249</v>
      </c>
      <c r="AU481" s="204" t="s">
        <v>92</v>
      </c>
      <c r="AV481" s="15" t="s">
        <v>164</v>
      </c>
      <c r="AW481" s="15" t="s">
        <v>39</v>
      </c>
      <c r="AX481" s="15" t="s">
        <v>21</v>
      </c>
      <c r="AY481" s="204" t="s">
        <v>165</v>
      </c>
    </row>
    <row r="482" spans="2:63" s="12" customFormat="1" ht="22.9" customHeight="1">
      <c r="B482" s="153"/>
      <c r="D482" s="154" t="s">
        <v>83</v>
      </c>
      <c r="E482" s="164" t="s">
        <v>193</v>
      </c>
      <c r="F482" s="164" t="s">
        <v>711</v>
      </c>
      <c r="I482" s="156"/>
      <c r="J482" s="165">
        <f>BK482</f>
        <v>0</v>
      </c>
      <c r="L482" s="153"/>
      <c r="M482" s="158"/>
      <c r="N482" s="159"/>
      <c r="O482" s="159"/>
      <c r="P482" s="160">
        <f>P483+P501+P578+P633</f>
        <v>0</v>
      </c>
      <c r="Q482" s="159"/>
      <c r="R482" s="160">
        <f>R483+R501+R578+R633</f>
        <v>225.91916534559996</v>
      </c>
      <c r="S482" s="159"/>
      <c r="T482" s="161">
        <f>T483+T501+T578+T633</f>
        <v>0</v>
      </c>
      <c r="AR482" s="154" t="s">
        <v>21</v>
      </c>
      <c r="AT482" s="162" t="s">
        <v>83</v>
      </c>
      <c r="AU482" s="162" t="s">
        <v>21</v>
      </c>
      <c r="AY482" s="154" t="s">
        <v>165</v>
      </c>
      <c r="BK482" s="163">
        <f>BK483+BK501+BK578+BK633</f>
        <v>0</v>
      </c>
    </row>
    <row r="483" spans="2:63" s="12" customFormat="1" ht="20.85" customHeight="1">
      <c r="B483" s="153"/>
      <c r="D483" s="154" t="s">
        <v>83</v>
      </c>
      <c r="E483" s="164" t="s">
        <v>629</v>
      </c>
      <c r="F483" s="164" t="s">
        <v>712</v>
      </c>
      <c r="I483" s="156"/>
      <c r="J483" s="165">
        <f>BK483</f>
        <v>0</v>
      </c>
      <c r="L483" s="153"/>
      <c r="M483" s="158"/>
      <c r="N483" s="159"/>
      <c r="O483" s="159"/>
      <c r="P483" s="160">
        <f>SUM(P484:P500)</f>
        <v>0</v>
      </c>
      <c r="Q483" s="159"/>
      <c r="R483" s="160">
        <f>SUM(R484:R500)</f>
        <v>23.938825200000004</v>
      </c>
      <c r="S483" s="159"/>
      <c r="T483" s="161">
        <f>SUM(T484:T500)</f>
        <v>0</v>
      </c>
      <c r="AR483" s="154" t="s">
        <v>21</v>
      </c>
      <c r="AT483" s="162" t="s">
        <v>83</v>
      </c>
      <c r="AU483" s="162" t="s">
        <v>92</v>
      </c>
      <c r="AY483" s="154" t="s">
        <v>165</v>
      </c>
      <c r="BK483" s="163">
        <f>SUM(BK484:BK500)</f>
        <v>0</v>
      </c>
    </row>
    <row r="484" spans="1:65" s="2" customFormat="1" ht="24" customHeight="1">
      <c r="A484" s="33"/>
      <c r="B484" s="166"/>
      <c r="C484" s="167" t="s">
        <v>713</v>
      </c>
      <c r="D484" s="167" t="s">
        <v>168</v>
      </c>
      <c r="E484" s="168" t="s">
        <v>714</v>
      </c>
      <c r="F484" s="169" t="s">
        <v>715</v>
      </c>
      <c r="G484" s="170" t="s">
        <v>246</v>
      </c>
      <c r="H484" s="171">
        <v>260</v>
      </c>
      <c r="I484" s="172"/>
      <c r="J484" s="173">
        <f>ROUND(I484*H484,2)</f>
        <v>0</v>
      </c>
      <c r="K484" s="169" t="s">
        <v>247</v>
      </c>
      <c r="L484" s="34"/>
      <c r="M484" s="174" t="s">
        <v>1</v>
      </c>
      <c r="N484" s="175" t="s">
        <v>49</v>
      </c>
      <c r="O484" s="59"/>
      <c r="P484" s="176">
        <f>O484*H484</f>
        <v>0</v>
      </c>
      <c r="Q484" s="176">
        <v>0.00026</v>
      </c>
      <c r="R484" s="176">
        <f>Q484*H484</f>
        <v>0.0676</v>
      </c>
      <c r="S484" s="176">
        <v>0</v>
      </c>
      <c r="T484" s="177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78" t="s">
        <v>164</v>
      </c>
      <c r="AT484" s="178" t="s">
        <v>168</v>
      </c>
      <c r="AU484" s="178" t="s">
        <v>179</v>
      </c>
      <c r="AY484" s="18" t="s">
        <v>165</v>
      </c>
      <c r="BE484" s="179">
        <f>IF(N484="základní",J484,0)</f>
        <v>0</v>
      </c>
      <c r="BF484" s="179">
        <f>IF(N484="snížená",J484,0)</f>
        <v>0</v>
      </c>
      <c r="BG484" s="179">
        <f>IF(N484="zákl. přenesená",J484,0)</f>
        <v>0</v>
      </c>
      <c r="BH484" s="179">
        <f>IF(N484="sníž. přenesená",J484,0)</f>
        <v>0</v>
      </c>
      <c r="BI484" s="179">
        <f>IF(N484="nulová",J484,0)</f>
        <v>0</v>
      </c>
      <c r="BJ484" s="18" t="s">
        <v>21</v>
      </c>
      <c r="BK484" s="179">
        <f>ROUND(I484*H484,2)</f>
        <v>0</v>
      </c>
      <c r="BL484" s="18" t="s">
        <v>164</v>
      </c>
      <c r="BM484" s="178" t="s">
        <v>716</v>
      </c>
    </row>
    <row r="485" spans="1:47" s="2" customFormat="1" ht="19.5">
      <c r="A485" s="33"/>
      <c r="B485" s="34"/>
      <c r="C485" s="33"/>
      <c r="D485" s="180" t="s">
        <v>173</v>
      </c>
      <c r="E485" s="33"/>
      <c r="F485" s="181" t="s">
        <v>717</v>
      </c>
      <c r="G485" s="33"/>
      <c r="H485" s="33"/>
      <c r="I485" s="102"/>
      <c r="J485" s="33"/>
      <c r="K485" s="33"/>
      <c r="L485" s="34"/>
      <c r="M485" s="182"/>
      <c r="N485" s="183"/>
      <c r="O485" s="59"/>
      <c r="P485" s="59"/>
      <c r="Q485" s="59"/>
      <c r="R485" s="59"/>
      <c r="S485" s="59"/>
      <c r="T485" s="60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T485" s="18" t="s">
        <v>173</v>
      </c>
      <c r="AU485" s="18" t="s">
        <v>179</v>
      </c>
    </row>
    <row r="486" spans="2:51" s="14" customFormat="1" ht="12">
      <c r="B486" s="195"/>
      <c r="D486" s="180" t="s">
        <v>249</v>
      </c>
      <c r="E486" s="196" t="s">
        <v>1</v>
      </c>
      <c r="F486" s="197" t="s">
        <v>718</v>
      </c>
      <c r="H486" s="198">
        <v>260</v>
      </c>
      <c r="I486" s="199"/>
      <c r="L486" s="195"/>
      <c r="M486" s="200"/>
      <c r="N486" s="201"/>
      <c r="O486" s="201"/>
      <c r="P486" s="201"/>
      <c r="Q486" s="201"/>
      <c r="R486" s="201"/>
      <c r="S486" s="201"/>
      <c r="T486" s="202"/>
      <c r="AT486" s="196" t="s">
        <v>249</v>
      </c>
      <c r="AU486" s="196" t="s">
        <v>179</v>
      </c>
      <c r="AV486" s="14" t="s">
        <v>92</v>
      </c>
      <c r="AW486" s="14" t="s">
        <v>39</v>
      </c>
      <c r="AX486" s="14" t="s">
        <v>84</v>
      </c>
      <c r="AY486" s="196" t="s">
        <v>165</v>
      </c>
    </row>
    <row r="487" spans="2:51" s="15" customFormat="1" ht="12">
      <c r="B487" s="203"/>
      <c r="D487" s="180" t="s">
        <v>249</v>
      </c>
      <c r="E487" s="204" t="s">
        <v>1</v>
      </c>
      <c r="F487" s="205" t="s">
        <v>252</v>
      </c>
      <c r="H487" s="206">
        <v>260</v>
      </c>
      <c r="I487" s="207"/>
      <c r="L487" s="203"/>
      <c r="M487" s="208"/>
      <c r="N487" s="209"/>
      <c r="O487" s="209"/>
      <c r="P487" s="209"/>
      <c r="Q487" s="209"/>
      <c r="R487" s="209"/>
      <c r="S487" s="209"/>
      <c r="T487" s="210"/>
      <c r="AT487" s="204" t="s">
        <v>249</v>
      </c>
      <c r="AU487" s="204" t="s">
        <v>179</v>
      </c>
      <c r="AV487" s="15" t="s">
        <v>164</v>
      </c>
      <c r="AW487" s="15" t="s">
        <v>39</v>
      </c>
      <c r="AX487" s="15" t="s">
        <v>21</v>
      </c>
      <c r="AY487" s="204" t="s">
        <v>165</v>
      </c>
    </row>
    <row r="488" spans="1:65" s="2" customFormat="1" ht="24" customHeight="1">
      <c r="A488" s="33"/>
      <c r="B488" s="166"/>
      <c r="C488" s="167" t="s">
        <v>719</v>
      </c>
      <c r="D488" s="167" t="s">
        <v>168</v>
      </c>
      <c r="E488" s="168" t="s">
        <v>720</v>
      </c>
      <c r="F488" s="169" t="s">
        <v>721</v>
      </c>
      <c r="G488" s="170" t="s">
        <v>246</v>
      </c>
      <c r="H488" s="171">
        <v>260</v>
      </c>
      <c r="I488" s="172"/>
      <c r="J488" s="173">
        <f>ROUND(I488*H488,2)</f>
        <v>0</v>
      </c>
      <c r="K488" s="169" t="s">
        <v>247</v>
      </c>
      <c r="L488" s="34"/>
      <c r="M488" s="174" t="s">
        <v>1</v>
      </c>
      <c r="N488" s="175" t="s">
        <v>49</v>
      </c>
      <c r="O488" s="59"/>
      <c r="P488" s="176">
        <f>O488*H488</f>
        <v>0</v>
      </c>
      <c r="Q488" s="176">
        <v>0.01838</v>
      </c>
      <c r="R488" s="176">
        <f>Q488*H488</f>
        <v>4.7788</v>
      </c>
      <c r="S488" s="176">
        <v>0</v>
      </c>
      <c r="T488" s="177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78" t="s">
        <v>164</v>
      </c>
      <c r="AT488" s="178" t="s">
        <v>168</v>
      </c>
      <c r="AU488" s="178" t="s">
        <v>179</v>
      </c>
      <c r="AY488" s="18" t="s">
        <v>165</v>
      </c>
      <c r="BE488" s="179">
        <f>IF(N488="základní",J488,0)</f>
        <v>0</v>
      </c>
      <c r="BF488" s="179">
        <f>IF(N488="snížená",J488,0)</f>
        <v>0</v>
      </c>
      <c r="BG488" s="179">
        <f>IF(N488="zákl. přenesená",J488,0)</f>
        <v>0</v>
      </c>
      <c r="BH488" s="179">
        <f>IF(N488="sníž. přenesená",J488,0)</f>
        <v>0</v>
      </c>
      <c r="BI488" s="179">
        <f>IF(N488="nulová",J488,0)</f>
        <v>0</v>
      </c>
      <c r="BJ488" s="18" t="s">
        <v>21</v>
      </c>
      <c r="BK488" s="179">
        <f>ROUND(I488*H488,2)</f>
        <v>0</v>
      </c>
      <c r="BL488" s="18" t="s">
        <v>164</v>
      </c>
      <c r="BM488" s="178" t="s">
        <v>722</v>
      </c>
    </row>
    <row r="489" spans="1:47" s="2" customFormat="1" ht="29.25">
      <c r="A489" s="33"/>
      <c r="B489" s="34"/>
      <c r="C489" s="33"/>
      <c r="D489" s="180" t="s">
        <v>173</v>
      </c>
      <c r="E489" s="33"/>
      <c r="F489" s="181" t="s">
        <v>723</v>
      </c>
      <c r="G489" s="33"/>
      <c r="H489" s="33"/>
      <c r="I489" s="102"/>
      <c r="J489" s="33"/>
      <c r="K489" s="33"/>
      <c r="L489" s="34"/>
      <c r="M489" s="182"/>
      <c r="N489" s="183"/>
      <c r="O489" s="59"/>
      <c r="P489" s="59"/>
      <c r="Q489" s="59"/>
      <c r="R489" s="59"/>
      <c r="S489" s="59"/>
      <c r="T489" s="60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T489" s="18" t="s">
        <v>173</v>
      </c>
      <c r="AU489" s="18" t="s">
        <v>179</v>
      </c>
    </row>
    <row r="490" spans="1:65" s="2" customFormat="1" ht="24" customHeight="1">
      <c r="A490" s="33"/>
      <c r="B490" s="166"/>
      <c r="C490" s="167" t="s">
        <v>724</v>
      </c>
      <c r="D490" s="167" t="s">
        <v>168</v>
      </c>
      <c r="E490" s="168" t="s">
        <v>725</v>
      </c>
      <c r="F490" s="169" t="s">
        <v>726</v>
      </c>
      <c r="G490" s="170" t="s">
        <v>246</v>
      </c>
      <c r="H490" s="171">
        <v>260</v>
      </c>
      <c r="I490" s="172"/>
      <c r="J490" s="173">
        <f>ROUND(I490*H490,2)</f>
        <v>0</v>
      </c>
      <c r="K490" s="169" t="s">
        <v>247</v>
      </c>
      <c r="L490" s="34"/>
      <c r="M490" s="174" t="s">
        <v>1</v>
      </c>
      <c r="N490" s="175" t="s">
        <v>49</v>
      </c>
      <c r="O490" s="59"/>
      <c r="P490" s="176">
        <f>O490*H490</f>
        <v>0</v>
      </c>
      <c r="Q490" s="176">
        <v>0.0079</v>
      </c>
      <c r="R490" s="176">
        <f>Q490*H490</f>
        <v>2.0540000000000003</v>
      </c>
      <c r="S490" s="176">
        <v>0</v>
      </c>
      <c r="T490" s="177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78" t="s">
        <v>164</v>
      </c>
      <c r="AT490" s="178" t="s">
        <v>168</v>
      </c>
      <c r="AU490" s="178" t="s">
        <v>179</v>
      </c>
      <c r="AY490" s="18" t="s">
        <v>165</v>
      </c>
      <c r="BE490" s="179">
        <f>IF(N490="základní",J490,0)</f>
        <v>0</v>
      </c>
      <c r="BF490" s="179">
        <f>IF(N490="snížená",J490,0)</f>
        <v>0</v>
      </c>
      <c r="BG490" s="179">
        <f>IF(N490="zákl. přenesená",J490,0)</f>
        <v>0</v>
      </c>
      <c r="BH490" s="179">
        <f>IF(N490="sníž. přenesená",J490,0)</f>
        <v>0</v>
      </c>
      <c r="BI490" s="179">
        <f>IF(N490="nulová",J490,0)</f>
        <v>0</v>
      </c>
      <c r="BJ490" s="18" t="s">
        <v>21</v>
      </c>
      <c r="BK490" s="179">
        <f>ROUND(I490*H490,2)</f>
        <v>0</v>
      </c>
      <c r="BL490" s="18" t="s">
        <v>164</v>
      </c>
      <c r="BM490" s="178" t="s">
        <v>727</v>
      </c>
    </row>
    <row r="491" spans="1:47" s="2" customFormat="1" ht="29.25">
      <c r="A491" s="33"/>
      <c r="B491" s="34"/>
      <c r="C491" s="33"/>
      <c r="D491" s="180" t="s">
        <v>173</v>
      </c>
      <c r="E491" s="33"/>
      <c r="F491" s="181" t="s">
        <v>728</v>
      </c>
      <c r="G491" s="33"/>
      <c r="H491" s="33"/>
      <c r="I491" s="102"/>
      <c r="J491" s="33"/>
      <c r="K491" s="33"/>
      <c r="L491" s="34"/>
      <c r="M491" s="182"/>
      <c r="N491" s="183"/>
      <c r="O491" s="59"/>
      <c r="P491" s="59"/>
      <c r="Q491" s="59"/>
      <c r="R491" s="59"/>
      <c r="S491" s="59"/>
      <c r="T491" s="60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T491" s="18" t="s">
        <v>173</v>
      </c>
      <c r="AU491" s="18" t="s">
        <v>179</v>
      </c>
    </row>
    <row r="492" spans="1:65" s="2" customFormat="1" ht="24" customHeight="1">
      <c r="A492" s="33"/>
      <c r="B492" s="166"/>
      <c r="C492" s="167" t="s">
        <v>729</v>
      </c>
      <c r="D492" s="167" t="s">
        <v>168</v>
      </c>
      <c r="E492" s="168" t="s">
        <v>730</v>
      </c>
      <c r="F492" s="169" t="s">
        <v>731</v>
      </c>
      <c r="G492" s="170" t="s">
        <v>246</v>
      </c>
      <c r="H492" s="171">
        <v>647.6</v>
      </c>
      <c r="I492" s="172"/>
      <c r="J492" s="173">
        <f>ROUND(I492*H492,2)</f>
        <v>0</v>
      </c>
      <c r="K492" s="169" t="s">
        <v>247</v>
      </c>
      <c r="L492" s="34"/>
      <c r="M492" s="174" t="s">
        <v>1</v>
      </c>
      <c r="N492" s="175" t="s">
        <v>49</v>
      </c>
      <c r="O492" s="59"/>
      <c r="P492" s="176">
        <f>O492*H492</f>
        <v>0</v>
      </c>
      <c r="Q492" s="176">
        <v>0.01838</v>
      </c>
      <c r="R492" s="176">
        <f>Q492*H492</f>
        <v>11.902888</v>
      </c>
      <c r="S492" s="176">
        <v>0</v>
      </c>
      <c r="T492" s="177">
        <f>S492*H492</f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78" t="s">
        <v>164</v>
      </c>
      <c r="AT492" s="178" t="s">
        <v>168</v>
      </c>
      <c r="AU492" s="178" t="s">
        <v>179</v>
      </c>
      <c r="AY492" s="18" t="s">
        <v>165</v>
      </c>
      <c r="BE492" s="179">
        <f>IF(N492="základní",J492,0)</f>
        <v>0</v>
      </c>
      <c r="BF492" s="179">
        <f>IF(N492="snížená",J492,0)</f>
        <v>0</v>
      </c>
      <c r="BG492" s="179">
        <f>IF(N492="zákl. přenesená",J492,0)</f>
        <v>0</v>
      </c>
      <c r="BH492" s="179">
        <f>IF(N492="sníž. přenesená",J492,0)</f>
        <v>0</v>
      </c>
      <c r="BI492" s="179">
        <f>IF(N492="nulová",J492,0)</f>
        <v>0</v>
      </c>
      <c r="BJ492" s="18" t="s">
        <v>21</v>
      </c>
      <c r="BK492" s="179">
        <f>ROUND(I492*H492,2)</f>
        <v>0</v>
      </c>
      <c r="BL492" s="18" t="s">
        <v>164</v>
      </c>
      <c r="BM492" s="178" t="s">
        <v>732</v>
      </c>
    </row>
    <row r="493" spans="1:47" s="2" customFormat="1" ht="12">
      <c r="A493" s="33"/>
      <c r="B493" s="34"/>
      <c r="C493" s="33"/>
      <c r="D493" s="180" t="s">
        <v>173</v>
      </c>
      <c r="E493" s="33"/>
      <c r="F493" s="181" t="s">
        <v>731</v>
      </c>
      <c r="G493" s="33"/>
      <c r="H493" s="33"/>
      <c r="I493" s="102"/>
      <c r="J493" s="33"/>
      <c r="K493" s="33"/>
      <c r="L493" s="34"/>
      <c r="M493" s="182"/>
      <c r="N493" s="183"/>
      <c r="O493" s="59"/>
      <c r="P493" s="59"/>
      <c r="Q493" s="59"/>
      <c r="R493" s="59"/>
      <c r="S493" s="59"/>
      <c r="T493" s="60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T493" s="18" t="s">
        <v>173</v>
      </c>
      <c r="AU493" s="18" t="s">
        <v>179</v>
      </c>
    </row>
    <row r="494" spans="2:51" s="14" customFormat="1" ht="12">
      <c r="B494" s="195"/>
      <c r="D494" s="180" t="s">
        <v>249</v>
      </c>
      <c r="E494" s="196" t="s">
        <v>1</v>
      </c>
      <c r="F494" s="197" t="s">
        <v>733</v>
      </c>
      <c r="H494" s="198">
        <v>720</v>
      </c>
      <c r="I494" s="199"/>
      <c r="L494" s="195"/>
      <c r="M494" s="200"/>
      <c r="N494" s="201"/>
      <c r="O494" s="201"/>
      <c r="P494" s="201"/>
      <c r="Q494" s="201"/>
      <c r="R494" s="201"/>
      <c r="S494" s="201"/>
      <c r="T494" s="202"/>
      <c r="AT494" s="196" t="s">
        <v>249</v>
      </c>
      <c r="AU494" s="196" t="s">
        <v>179</v>
      </c>
      <c r="AV494" s="14" t="s">
        <v>92</v>
      </c>
      <c r="AW494" s="14" t="s">
        <v>39</v>
      </c>
      <c r="AX494" s="14" t="s">
        <v>84</v>
      </c>
      <c r="AY494" s="196" t="s">
        <v>165</v>
      </c>
    </row>
    <row r="495" spans="2:51" s="14" customFormat="1" ht="12">
      <c r="B495" s="195"/>
      <c r="D495" s="180" t="s">
        <v>249</v>
      </c>
      <c r="E495" s="196" t="s">
        <v>1</v>
      </c>
      <c r="F495" s="197" t="s">
        <v>532</v>
      </c>
      <c r="H495" s="198">
        <v>-64</v>
      </c>
      <c r="I495" s="199"/>
      <c r="L495" s="195"/>
      <c r="M495" s="200"/>
      <c r="N495" s="201"/>
      <c r="O495" s="201"/>
      <c r="P495" s="201"/>
      <c r="Q495" s="201"/>
      <c r="R495" s="201"/>
      <c r="S495" s="201"/>
      <c r="T495" s="202"/>
      <c r="AT495" s="196" t="s">
        <v>249</v>
      </c>
      <c r="AU495" s="196" t="s">
        <v>179</v>
      </c>
      <c r="AV495" s="14" t="s">
        <v>92</v>
      </c>
      <c r="AW495" s="14" t="s">
        <v>39</v>
      </c>
      <c r="AX495" s="14" t="s">
        <v>84</v>
      </c>
      <c r="AY495" s="196" t="s">
        <v>165</v>
      </c>
    </row>
    <row r="496" spans="2:51" s="14" customFormat="1" ht="12">
      <c r="B496" s="195"/>
      <c r="D496" s="180" t="s">
        <v>249</v>
      </c>
      <c r="E496" s="196" t="s">
        <v>1</v>
      </c>
      <c r="F496" s="197" t="s">
        <v>734</v>
      </c>
      <c r="H496" s="198">
        <v>-8.4</v>
      </c>
      <c r="I496" s="199"/>
      <c r="L496" s="195"/>
      <c r="M496" s="200"/>
      <c r="N496" s="201"/>
      <c r="O496" s="201"/>
      <c r="P496" s="201"/>
      <c r="Q496" s="201"/>
      <c r="R496" s="201"/>
      <c r="S496" s="201"/>
      <c r="T496" s="202"/>
      <c r="AT496" s="196" t="s">
        <v>249</v>
      </c>
      <c r="AU496" s="196" t="s">
        <v>179</v>
      </c>
      <c r="AV496" s="14" t="s">
        <v>92</v>
      </c>
      <c r="AW496" s="14" t="s">
        <v>39</v>
      </c>
      <c r="AX496" s="14" t="s">
        <v>84</v>
      </c>
      <c r="AY496" s="196" t="s">
        <v>165</v>
      </c>
    </row>
    <row r="497" spans="2:51" s="15" customFormat="1" ht="12">
      <c r="B497" s="203"/>
      <c r="D497" s="180" t="s">
        <v>249</v>
      </c>
      <c r="E497" s="204" t="s">
        <v>1</v>
      </c>
      <c r="F497" s="205" t="s">
        <v>252</v>
      </c>
      <c r="H497" s="206">
        <v>647.6</v>
      </c>
      <c r="I497" s="207"/>
      <c r="L497" s="203"/>
      <c r="M497" s="208"/>
      <c r="N497" s="209"/>
      <c r="O497" s="209"/>
      <c r="P497" s="209"/>
      <c r="Q497" s="209"/>
      <c r="R497" s="209"/>
      <c r="S497" s="209"/>
      <c r="T497" s="210"/>
      <c r="AT497" s="204" t="s">
        <v>249</v>
      </c>
      <c r="AU497" s="204" t="s">
        <v>179</v>
      </c>
      <c r="AV497" s="15" t="s">
        <v>164</v>
      </c>
      <c r="AW497" s="15" t="s">
        <v>39</v>
      </c>
      <c r="AX497" s="15" t="s">
        <v>21</v>
      </c>
      <c r="AY497" s="204" t="s">
        <v>165</v>
      </c>
    </row>
    <row r="498" spans="1:65" s="2" customFormat="1" ht="24" customHeight="1">
      <c r="A498" s="33"/>
      <c r="B498" s="166"/>
      <c r="C498" s="167" t="s">
        <v>735</v>
      </c>
      <c r="D498" s="167" t="s">
        <v>168</v>
      </c>
      <c r="E498" s="168" t="s">
        <v>736</v>
      </c>
      <c r="F498" s="169" t="s">
        <v>737</v>
      </c>
      <c r="G498" s="170" t="s">
        <v>246</v>
      </c>
      <c r="H498" s="171">
        <v>647.6</v>
      </c>
      <c r="I498" s="172"/>
      <c r="J498" s="173">
        <f>ROUND(I498*H498,2)</f>
        <v>0</v>
      </c>
      <c r="K498" s="169" t="s">
        <v>247</v>
      </c>
      <c r="L498" s="34"/>
      <c r="M498" s="174" t="s">
        <v>1</v>
      </c>
      <c r="N498" s="175" t="s">
        <v>49</v>
      </c>
      <c r="O498" s="59"/>
      <c r="P498" s="176">
        <f>O498*H498</f>
        <v>0</v>
      </c>
      <c r="Q498" s="176">
        <v>0.0079</v>
      </c>
      <c r="R498" s="176">
        <f>Q498*H498</f>
        <v>5.116040000000001</v>
      </c>
      <c r="S498" s="176">
        <v>0</v>
      </c>
      <c r="T498" s="177">
        <f>S498*H498</f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178" t="s">
        <v>164</v>
      </c>
      <c r="AT498" s="178" t="s">
        <v>168</v>
      </c>
      <c r="AU498" s="178" t="s">
        <v>179</v>
      </c>
      <c r="AY498" s="18" t="s">
        <v>165</v>
      </c>
      <c r="BE498" s="179">
        <f>IF(N498="základní",J498,0)</f>
        <v>0</v>
      </c>
      <c r="BF498" s="179">
        <f>IF(N498="snížená",J498,0)</f>
        <v>0</v>
      </c>
      <c r="BG498" s="179">
        <f>IF(N498="zákl. přenesená",J498,0)</f>
        <v>0</v>
      </c>
      <c r="BH498" s="179">
        <f>IF(N498="sníž. přenesená",J498,0)</f>
        <v>0</v>
      </c>
      <c r="BI498" s="179">
        <f>IF(N498="nulová",J498,0)</f>
        <v>0</v>
      </c>
      <c r="BJ498" s="18" t="s">
        <v>21</v>
      </c>
      <c r="BK498" s="179">
        <f>ROUND(I498*H498,2)</f>
        <v>0</v>
      </c>
      <c r="BL498" s="18" t="s">
        <v>164</v>
      </c>
      <c r="BM498" s="178" t="s">
        <v>738</v>
      </c>
    </row>
    <row r="499" spans="1:65" s="2" customFormat="1" ht="24" customHeight="1">
      <c r="A499" s="33"/>
      <c r="B499" s="166"/>
      <c r="C499" s="167" t="s">
        <v>739</v>
      </c>
      <c r="D499" s="167" t="s">
        <v>168</v>
      </c>
      <c r="E499" s="168" t="s">
        <v>740</v>
      </c>
      <c r="F499" s="169" t="s">
        <v>741</v>
      </c>
      <c r="G499" s="170" t="s">
        <v>246</v>
      </c>
      <c r="H499" s="171">
        <v>79</v>
      </c>
      <c r="I499" s="172"/>
      <c r="J499" s="173">
        <f>ROUND(I499*H499,2)</f>
        <v>0</v>
      </c>
      <c r="K499" s="169" t="s">
        <v>247</v>
      </c>
      <c r="L499" s="34"/>
      <c r="M499" s="174" t="s">
        <v>1</v>
      </c>
      <c r="N499" s="175" t="s">
        <v>49</v>
      </c>
      <c r="O499" s="59"/>
      <c r="P499" s="176">
        <f>O499*H499</f>
        <v>0</v>
      </c>
      <c r="Q499" s="176">
        <v>0.0002468</v>
      </c>
      <c r="R499" s="176">
        <f>Q499*H499</f>
        <v>0.0194972</v>
      </c>
      <c r="S499" s="176">
        <v>0</v>
      </c>
      <c r="T499" s="177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78" t="s">
        <v>164</v>
      </c>
      <c r="AT499" s="178" t="s">
        <v>168</v>
      </c>
      <c r="AU499" s="178" t="s">
        <v>179</v>
      </c>
      <c r="AY499" s="18" t="s">
        <v>165</v>
      </c>
      <c r="BE499" s="179">
        <f>IF(N499="základní",J499,0)</f>
        <v>0</v>
      </c>
      <c r="BF499" s="179">
        <f>IF(N499="snížená",J499,0)</f>
        <v>0</v>
      </c>
      <c r="BG499" s="179">
        <f>IF(N499="zákl. přenesená",J499,0)</f>
        <v>0</v>
      </c>
      <c r="BH499" s="179">
        <f>IF(N499="sníž. přenesená",J499,0)</f>
        <v>0</v>
      </c>
      <c r="BI499" s="179">
        <f>IF(N499="nulová",J499,0)</f>
        <v>0</v>
      </c>
      <c r="BJ499" s="18" t="s">
        <v>21</v>
      </c>
      <c r="BK499" s="179">
        <f>ROUND(I499*H499,2)</f>
        <v>0</v>
      </c>
      <c r="BL499" s="18" t="s">
        <v>164</v>
      </c>
      <c r="BM499" s="178" t="s">
        <v>742</v>
      </c>
    </row>
    <row r="500" spans="1:47" s="2" customFormat="1" ht="19.5">
      <c r="A500" s="33"/>
      <c r="B500" s="34"/>
      <c r="C500" s="33"/>
      <c r="D500" s="180" t="s">
        <v>173</v>
      </c>
      <c r="E500" s="33"/>
      <c r="F500" s="181" t="s">
        <v>743</v>
      </c>
      <c r="G500" s="33"/>
      <c r="H500" s="33"/>
      <c r="I500" s="102"/>
      <c r="J500" s="33"/>
      <c r="K500" s="33"/>
      <c r="L500" s="34"/>
      <c r="M500" s="182"/>
      <c r="N500" s="183"/>
      <c r="O500" s="59"/>
      <c r="P500" s="59"/>
      <c r="Q500" s="59"/>
      <c r="R500" s="59"/>
      <c r="S500" s="59"/>
      <c r="T500" s="60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T500" s="18" t="s">
        <v>173</v>
      </c>
      <c r="AU500" s="18" t="s">
        <v>179</v>
      </c>
    </row>
    <row r="501" spans="2:63" s="12" customFormat="1" ht="20.85" customHeight="1">
      <c r="B501" s="153"/>
      <c r="D501" s="154" t="s">
        <v>83</v>
      </c>
      <c r="E501" s="164" t="s">
        <v>634</v>
      </c>
      <c r="F501" s="164" t="s">
        <v>744</v>
      </c>
      <c r="I501" s="156"/>
      <c r="J501" s="165">
        <f>BK501</f>
        <v>0</v>
      </c>
      <c r="L501" s="153"/>
      <c r="M501" s="158"/>
      <c r="N501" s="159"/>
      <c r="O501" s="159"/>
      <c r="P501" s="160">
        <f>SUM(P502:P577)</f>
        <v>0</v>
      </c>
      <c r="Q501" s="159"/>
      <c r="R501" s="160">
        <f>SUM(R502:R577)</f>
        <v>15.5011902256</v>
      </c>
      <c r="S501" s="159"/>
      <c r="T501" s="161">
        <f>SUM(T502:T577)</f>
        <v>0</v>
      </c>
      <c r="AR501" s="154" t="s">
        <v>21</v>
      </c>
      <c r="AT501" s="162" t="s">
        <v>83</v>
      </c>
      <c r="AU501" s="162" t="s">
        <v>92</v>
      </c>
      <c r="AY501" s="154" t="s">
        <v>165</v>
      </c>
      <c r="BK501" s="163">
        <f>SUM(BK502:BK577)</f>
        <v>0</v>
      </c>
    </row>
    <row r="502" spans="1:65" s="2" customFormat="1" ht="24" customHeight="1">
      <c r="A502" s="33"/>
      <c r="B502" s="166"/>
      <c r="C502" s="167" t="s">
        <v>745</v>
      </c>
      <c r="D502" s="167" t="s">
        <v>168</v>
      </c>
      <c r="E502" s="168" t="s">
        <v>746</v>
      </c>
      <c r="F502" s="169" t="s">
        <v>747</v>
      </c>
      <c r="G502" s="170" t="s">
        <v>246</v>
      </c>
      <c r="H502" s="171">
        <v>2.88</v>
      </c>
      <c r="I502" s="172"/>
      <c r="J502" s="173">
        <f>ROUND(I502*H502,2)</f>
        <v>0</v>
      </c>
      <c r="K502" s="169" t="s">
        <v>247</v>
      </c>
      <c r="L502" s="34"/>
      <c r="M502" s="174" t="s">
        <v>1</v>
      </c>
      <c r="N502" s="175" t="s">
        <v>49</v>
      </c>
      <c r="O502" s="59"/>
      <c r="P502" s="176">
        <f>O502*H502</f>
        <v>0</v>
      </c>
      <c r="Q502" s="176">
        <v>0.00828112</v>
      </c>
      <c r="R502" s="176">
        <f>Q502*H502</f>
        <v>0.023849625599999997</v>
      </c>
      <c r="S502" s="176">
        <v>0</v>
      </c>
      <c r="T502" s="177">
        <f>S502*H502</f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78" t="s">
        <v>164</v>
      </c>
      <c r="AT502" s="178" t="s">
        <v>168</v>
      </c>
      <c r="AU502" s="178" t="s">
        <v>179</v>
      </c>
      <c r="AY502" s="18" t="s">
        <v>165</v>
      </c>
      <c r="BE502" s="179">
        <f>IF(N502="základní",J502,0)</f>
        <v>0</v>
      </c>
      <c r="BF502" s="179">
        <f>IF(N502="snížená",J502,0)</f>
        <v>0</v>
      </c>
      <c r="BG502" s="179">
        <f>IF(N502="zákl. přenesená",J502,0)</f>
        <v>0</v>
      </c>
      <c r="BH502" s="179">
        <f>IF(N502="sníž. přenesená",J502,0)</f>
        <v>0</v>
      </c>
      <c r="BI502" s="179">
        <f>IF(N502="nulová",J502,0)</f>
        <v>0</v>
      </c>
      <c r="BJ502" s="18" t="s">
        <v>21</v>
      </c>
      <c r="BK502" s="179">
        <f>ROUND(I502*H502,2)</f>
        <v>0</v>
      </c>
      <c r="BL502" s="18" t="s">
        <v>164</v>
      </c>
      <c r="BM502" s="178" t="s">
        <v>748</v>
      </c>
    </row>
    <row r="503" spans="1:47" s="2" customFormat="1" ht="29.25">
      <c r="A503" s="33"/>
      <c r="B503" s="34"/>
      <c r="C503" s="33"/>
      <c r="D503" s="180" t="s">
        <v>173</v>
      </c>
      <c r="E503" s="33"/>
      <c r="F503" s="181" t="s">
        <v>749</v>
      </c>
      <c r="G503" s="33"/>
      <c r="H503" s="33"/>
      <c r="I503" s="102"/>
      <c r="J503" s="33"/>
      <c r="K503" s="33"/>
      <c r="L503" s="34"/>
      <c r="M503" s="182"/>
      <c r="N503" s="183"/>
      <c r="O503" s="59"/>
      <c r="P503" s="59"/>
      <c r="Q503" s="59"/>
      <c r="R503" s="59"/>
      <c r="S503" s="59"/>
      <c r="T503" s="60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T503" s="18" t="s">
        <v>173</v>
      </c>
      <c r="AU503" s="18" t="s">
        <v>179</v>
      </c>
    </row>
    <row r="504" spans="2:51" s="13" customFormat="1" ht="12">
      <c r="B504" s="188"/>
      <c r="D504" s="180" t="s">
        <v>249</v>
      </c>
      <c r="E504" s="189" t="s">
        <v>1</v>
      </c>
      <c r="F504" s="190" t="s">
        <v>750</v>
      </c>
      <c r="H504" s="189" t="s">
        <v>1</v>
      </c>
      <c r="I504" s="191"/>
      <c r="L504" s="188"/>
      <c r="M504" s="192"/>
      <c r="N504" s="193"/>
      <c r="O504" s="193"/>
      <c r="P504" s="193"/>
      <c r="Q504" s="193"/>
      <c r="R504" s="193"/>
      <c r="S504" s="193"/>
      <c r="T504" s="194"/>
      <c r="AT504" s="189" t="s">
        <v>249</v>
      </c>
      <c r="AU504" s="189" t="s">
        <v>179</v>
      </c>
      <c r="AV504" s="13" t="s">
        <v>21</v>
      </c>
      <c r="AW504" s="13" t="s">
        <v>39</v>
      </c>
      <c r="AX504" s="13" t="s">
        <v>84</v>
      </c>
      <c r="AY504" s="189" t="s">
        <v>165</v>
      </c>
    </row>
    <row r="505" spans="2:51" s="13" customFormat="1" ht="12">
      <c r="B505" s="188"/>
      <c r="D505" s="180" t="s">
        <v>249</v>
      </c>
      <c r="E505" s="189" t="s">
        <v>1</v>
      </c>
      <c r="F505" s="190" t="s">
        <v>751</v>
      </c>
      <c r="H505" s="189" t="s">
        <v>1</v>
      </c>
      <c r="I505" s="191"/>
      <c r="L505" s="188"/>
      <c r="M505" s="192"/>
      <c r="N505" s="193"/>
      <c r="O505" s="193"/>
      <c r="P505" s="193"/>
      <c r="Q505" s="193"/>
      <c r="R505" s="193"/>
      <c r="S505" s="193"/>
      <c r="T505" s="194"/>
      <c r="AT505" s="189" t="s">
        <v>249</v>
      </c>
      <c r="AU505" s="189" t="s">
        <v>179</v>
      </c>
      <c r="AV505" s="13" t="s">
        <v>21</v>
      </c>
      <c r="AW505" s="13" t="s">
        <v>39</v>
      </c>
      <c r="AX505" s="13" t="s">
        <v>84</v>
      </c>
      <c r="AY505" s="189" t="s">
        <v>165</v>
      </c>
    </row>
    <row r="506" spans="2:51" s="14" customFormat="1" ht="12">
      <c r="B506" s="195"/>
      <c r="D506" s="180" t="s">
        <v>249</v>
      </c>
      <c r="E506" s="196" t="s">
        <v>1</v>
      </c>
      <c r="F506" s="197" t="s">
        <v>752</v>
      </c>
      <c r="H506" s="198">
        <v>2.88</v>
      </c>
      <c r="I506" s="199"/>
      <c r="L506" s="195"/>
      <c r="M506" s="200"/>
      <c r="N506" s="201"/>
      <c r="O506" s="201"/>
      <c r="P506" s="201"/>
      <c r="Q506" s="201"/>
      <c r="R506" s="201"/>
      <c r="S506" s="201"/>
      <c r="T506" s="202"/>
      <c r="AT506" s="196" t="s">
        <v>249</v>
      </c>
      <c r="AU506" s="196" t="s">
        <v>179</v>
      </c>
      <c r="AV506" s="14" t="s">
        <v>92</v>
      </c>
      <c r="AW506" s="14" t="s">
        <v>39</v>
      </c>
      <c r="AX506" s="14" t="s">
        <v>84</v>
      </c>
      <c r="AY506" s="196" t="s">
        <v>165</v>
      </c>
    </row>
    <row r="507" spans="2:51" s="15" customFormat="1" ht="12">
      <c r="B507" s="203"/>
      <c r="D507" s="180" t="s">
        <v>249</v>
      </c>
      <c r="E507" s="204" t="s">
        <v>1</v>
      </c>
      <c r="F507" s="205" t="s">
        <v>252</v>
      </c>
      <c r="H507" s="206">
        <v>2.88</v>
      </c>
      <c r="I507" s="207"/>
      <c r="L507" s="203"/>
      <c r="M507" s="208"/>
      <c r="N507" s="209"/>
      <c r="O507" s="209"/>
      <c r="P507" s="209"/>
      <c r="Q507" s="209"/>
      <c r="R507" s="209"/>
      <c r="S507" s="209"/>
      <c r="T507" s="210"/>
      <c r="AT507" s="204" t="s">
        <v>249</v>
      </c>
      <c r="AU507" s="204" t="s">
        <v>179</v>
      </c>
      <c r="AV507" s="15" t="s">
        <v>164</v>
      </c>
      <c r="AW507" s="15" t="s">
        <v>39</v>
      </c>
      <c r="AX507" s="15" t="s">
        <v>21</v>
      </c>
      <c r="AY507" s="204" t="s">
        <v>165</v>
      </c>
    </row>
    <row r="508" spans="1:65" s="2" customFormat="1" ht="16.5" customHeight="1">
      <c r="A508" s="33"/>
      <c r="B508" s="166"/>
      <c r="C508" s="212" t="s">
        <v>753</v>
      </c>
      <c r="D508" s="212" t="s">
        <v>386</v>
      </c>
      <c r="E508" s="213" t="s">
        <v>754</v>
      </c>
      <c r="F508" s="214" t="s">
        <v>755</v>
      </c>
      <c r="G508" s="215" t="s">
        <v>246</v>
      </c>
      <c r="H508" s="216">
        <v>2.938</v>
      </c>
      <c r="I508" s="217"/>
      <c r="J508" s="218">
        <f>ROUND(I508*H508,2)</f>
        <v>0</v>
      </c>
      <c r="K508" s="214" t="s">
        <v>247</v>
      </c>
      <c r="L508" s="219"/>
      <c r="M508" s="220" t="s">
        <v>1</v>
      </c>
      <c r="N508" s="221" t="s">
        <v>49</v>
      </c>
      <c r="O508" s="59"/>
      <c r="P508" s="176">
        <f>O508*H508</f>
        <v>0</v>
      </c>
      <c r="Q508" s="176">
        <v>0.0015</v>
      </c>
      <c r="R508" s="176">
        <f>Q508*H508</f>
        <v>0.004407</v>
      </c>
      <c r="S508" s="176">
        <v>0</v>
      </c>
      <c r="T508" s="177">
        <f>S508*H508</f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78" t="s">
        <v>203</v>
      </c>
      <c r="AT508" s="178" t="s">
        <v>386</v>
      </c>
      <c r="AU508" s="178" t="s">
        <v>179</v>
      </c>
      <c r="AY508" s="18" t="s">
        <v>165</v>
      </c>
      <c r="BE508" s="179">
        <f>IF(N508="základní",J508,0)</f>
        <v>0</v>
      </c>
      <c r="BF508" s="179">
        <f>IF(N508="snížená",J508,0)</f>
        <v>0</v>
      </c>
      <c r="BG508" s="179">
        <f>IF(N508="zákl. přenesená",J508,0)</f>
        <v>0</v>
      </c>
      <c r="BH508" s="179">
        <f>IF(N508="sníž. přenesená",J508,0)</f>
        <v>0</v>
      </c>
      <c r="BI508" s="179">
        <f>IF(N508="nulová",J508,0)</f>
        <v>0</v>
      </c>
      <c r="BJ508" s="18" t="s">
        <v>21</v>
      </c>
      <c r="BK508" s="179">
        <f>ROUND(I508*H508,2)</f>
        <v>0</v>
      </c>
      <c r="BL508" s="18" t="s">
        <v>164</v>
      </c>
      <c r="BM508" s="178" t="s">
        <v>756</v>
      </c>
    </row>
    <row r="509" spans="1:47" s="2" customFormat="1" ht="12">
      <c r="A509" s="33"/>
      <c r="B509" s="34"/>
      <c r="C509" s="33"/>
      <c r="D509" s="180" t="s">
        <v>173</v>
      </c>
      <c r="E509" s="33"/>
      <c r="F509" s="181" t="s">
        <v>755</v>
      </c>
      <c r="G509" s="33"/>
      <c r="H509" s="33"/>
      <c r="I509" s="102"/>
      <c r="J509" s="33"/>
      <c r="K509" s="33"/>
      <c r="L509" s="34"/>
      <c r="M509" s="182"/>
      <c r="N509" s="183"/>
      <c r="O509" s="59"/>
      <c r="P509" s="59"/>
      <c r="Q509" s="59"/>
      <c r="R509" s="59"/>
      <c r="S509" s="59"/>
      <c r="T509" s="60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T509" s="18" t="s">
        <v>173</v>
      </c>
      <c r="AU509" s="18" t="s">
        <v>179</v>
      </c>
    </row>
    <row r="510" spans="2:51" s="14" customFormat="1" ht="12">
      <c r="B510" s="195"/>
      <c r="D510" s="180" t="s">
        <v>249</v>
      </c>
      <c r="E510" s="196" t="s">
        <v>1</v>
      </c>
      <c r="F510" s="197" t="s">
        <v>757</v>
      </c>
      <c r="H510" s="198">
        <v>2.938</v>
      </c>
      <c r="I510" s="199"/>
      <c r="L510" s="195"/>
      <c r="M510" s="200"/>
      <c r="N510" s="201"/>
      <c r="O510" s="201"/>
      <c r="P510" s="201"/>
      <c r="Q510" s="201"/>
      <c r="R510" s="201"/>
      <c r="S510" s="201"/>
      <c r="T510" s="202"/>
      <c r="AT510" s="196" t="s">
        <v>249</v>
      </c>
      <c r="AU510" s="196" t="s">
        <v>179</v>
      </c>
      <c r="AV510" s="14" t="s">
        <v>92</v>
      </c>
      <c r="AW510" s="14" t="s">
        <v>39</v>
      </c>
      <c r="AX510" s="14" t="s">
        <v>84</v>
      </c>
      <c r="AY510" s="196" t="s">
        <v>165</v>
      </c>
    </row>
    <row r="511" spans="2:51" s="15" customFormat="1" ht="12">
      <c r="B511" s="203"/>
      <c r="D511" s="180" t="s">
        <v>249</v>
      </c>
      <c r="E511" s="204" t="s">
        <v>1</v>
      </c>
      <c r="F511" s="205" t="s">
        <v>252</v>
      </c>
      <c r="H511" s="206">
        <v>2.938</v>
      </c>
      <c r="I511" s="207"/>
      <c r="L511" s="203"/>
      <c r="M511" s="208"/>
      <c r="N511" s="209"/>
      <c r="O511" s="209"/>
      <c r="P511" s="209"/>
      <c r="Q511" s="209"/>
      <c r="R511" s="209"/>
      <c r="S511" s="209"/>
      <c r="T511" s="210"/>
      <c r="AT511" s="204" t="s">
        <v>249</v>
      </c>
      <c r="AU511" s="204" t="s">
        <v>179</v>
      </c>
      <c r="AV511" s="15" t="s">
        <v>164</v>
      </c>
      <c r="AW511" s="15" t="s">
        <v>39</v>
      </c>
      <c r="AX511" s="15" t="s">
        <v>21</v>
      </c>
      <c r="AY511" s="204" t="s">
        <v>165</v>
      </c>
    </row>
    <row r="512" spans="1:65" s="2" customFormat="1" ht="24" customHeight="1">
      <c r="A512" s="33"/>
      <c r="B512" s="166"/>
      <c r="C512" s="167" t="s">
        <v>758</v>
      </c>
      <c r="D512" s="167" t="s">
        <v>168</v>
      </c>
      <c r="E512" s="168" t="s">
        <v>759</v>
      </c>
      <c r="F512" s="169" t="s">
        <v>760</v>
      </c>
      <c r="G512" s="170" t="s">
        <v>246</v>
      </c>
      <c r="H512" s="171">
        <v>8</v>
      </c>
      <c r="I512" s="172"/>
      <c r="J512" s="173">
        <f>ROUND(I512*H512,2)</f>
        <v>0</v>
      </c>
      <c r="K512" s="169" t="s">
        <v>247</v>
      </c>
      <c r="L512" s="34"/>
      <c r="M512" s="174" t="s">
        <v>1</v>
      </c>
      <c r="N512" s="175" t="s">
        <v>49</v>
      </c>
      <c r="O512" s="59"/>
      <c r="P512" s="176">
        <f>O512*H512</f>
        <v>0</v>
      </c>
      <c r="Q512" s="176">
        <v>0.00837384</v>
      </c>
      <c r="R512" s="176">
        <f>Q512*H512</f>
        <v>0.06699072</v>
      </c>
      <c r="S512" s="176">
        <v>0</v>
      </c>
      <c r="T512" s="177">
        <f>S512*H512</f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78" t="s">
        <v>164</v>
      </c>
      <c r="AT512" s="178" t="s">
        <v>168</v>
      </c>
      <c r="AU512" s="178" t="s">
        <v>179</v>
      </c>
      <c r="AY512" s="18" t="s">
        <v>165</v>
      </c>
      <c r="BE512" s="179">
        <f>IF(N512="základní",J512,0)</f>
        <v>0</v>
      </c>
      <c r="BF512" s="179">
        <f>IF(N512="snížená",J512,0)</f>
        <v>0</v>
      </c>
      <c r="BG512" s="179">
        <f>IF(N512="zákl. přenesená",J512,0)</f>
        <v>0</v>
      </c>
      <c r="BH512" s="179">
        <f>IF(N512="sníž. přenesená",J512,0)</f>
        <v>0</v>
      </c>
      <c r="BI512" s="179">
        <f>IF(N512="nulová",J512,0)</f>
        <v>0</v>
      </c>
      <c r="BJ512" s="18" t="s">
        <v>21</v>
      </c>
      <c r="BK512" s="179">
        <f>ROUND(I512*H512,2)</f>
        <v>0</v>
      </c>
      <c r="BL512" s="18" t="s">
        <v>164</v>
      </c>
      <c r="BM512" s="178" t="s">
        <v>761</v>
      </c>
    </row>
    <row r="513" spans="1:47" s="2" customFormat="1" ht="29.25">
      <c r="A513" s="33"/>
      <c r="B513" s="34"/>
      <c r="C513" s="33"/>
      <c r="D513" s="180" t="s">
        <v>173</v>
      </c>
      <c r="E513" s="33"/>
      <c r="F513" s="181" t="s">
        <v>762</v>
      </c>
      <c r="G513" s="33"/>
      <c r="H513" s="33"/>
      <c r="I513" s="102"/>
      <c r="J513" s="33"/>
      <c r="K513" s="33"/>
      <c r="L513" s="34"/>
      <c r="M513" s="182"/>
      <c r="N513" s="183"/>
      <c r="O513" s="59"/>
      <c r="P513" s="59"/>
      <c r="Q513" s="59"/>
      <c r="R513" s="59"/>
      <c r="S513" s="59"/>
      <c r="T513" s="60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T513" s="18" t="s">
        <v>173</v>
      </c>
      <c r="AU513" s="18" t="s">
        <v>179</v>
      </c>
    </row>
    <row r="514" spans="2:51" s="13" customFormat="1" ht="12">
      <c r="B514" s="188"/>
      <c r="D514" s="180" t="s">
        <v>249</v>
      </c>
      <c r="E514" s="189" t="s">
        <v>1</v>
      </c>
      <c r="F514" s="190" t="s">
        <v>750</v>
      </c>
      <c r="H514" s="189" t="s">
        <v>1</v>
      </c>
      <c r="I514" s="191"/>
      <c r="L514" s="188"/>
      <c r="M514" s="192"/>
      <c r="N514" s="193"/>
      <c r="O514" s="193"/>
      <c r="P514" s="193"/>
      <c r="Q514" s="193"/>
      <c r="R514" s="193"/>
      <c r="S514" s="193"/>
      <c r="T514" s="194"/>
      <c r="AT514" s="189" t="s">
        <v>249</v>
      </c>
      <c r="AU514" s="189" t="s">
        <v>179</v>
      </c>
      <c r="AV514" s="13" t="s">
        <v>21</v>
      </c>
      <c r="AW514" s="13" t="s">
        <v>39</v>
      </c>
      <c r="AX514" s="13" t="s">
        <v>84</v>
      </c>
      <c r="AY514" s="189" t="s">
        <v>165</v>
      </c>
    </row>
    <row r="515" spans="2:51" s="13" customFormat="1" ht="12">
      <c r="B515" s="188"/>
      <c r="D515" s="180" t="s">
        <v>249</v>
      </c>
      <c r="E515" s="189" t="s">
        <v>1</v>
      </c>
      <c r="F515" s="190" t="s">
        <v>751</v>
      </c>
      <c r="H515" s="189" t="s">
        <v>1</v>
      </c>
      <c r="I515" s="191"/>
      <c r="L515" s="188"/>
      <c r="M515" s="192"/>
      <c r="N515" s="193"/>
      <c r="O515" s="193"/>
      <c r="P515" s="193"/>
      <c r="Q515" s="193"/>
      <c r="R515" s="193"/>
      <c r="S515" s="193"/>
      <c r="T515" s="194"/>
      <c r="AT515" s="189" t="s">
        <v>249</v>
      </c>
      <c r="AU515" s="189" t="s">
        <v>179</v>
      </c>
      <c r="AV515" s="13" t="s">
        <v>21</v>
      </c>
      <c r="AW515" s="13" t="s">
        <v>39</v>
      </c>
      <c r="AX515" s="13" t="s">
        <v>84</v>
      </c>
      <c r="AY515" s="189" t="s">
        <v>165</v>
      </c>
    </row>
    <row r="516" spans="2:51" s="14" customFormat="1" ht="12">
      <c r="B516" s="195"/>
      <c r="D516" s="180" t="s">
        <v>249</v>
      </c>
      <c r="E516" s="196" t="s">
        <v>1</v>
      </c>
      <c r="F516" s="197" t="s">
        <v>763</v>
      </c>
      <c r="H516" s="198">
        <v>8</v>
      </c>
      <c r="I516" s="199"/>
      <c r="L516" s="195"/>
      <c r="M516" s="200"/>
      <c r="N516" s="201"/>
      <c r="O516" s="201"/>
      <c r="P516" s="201"/>
      <c r="Q516" s="201"/>
      <c r="R516" s="201"/>
      <c r="S516" s="201"/>
      <c r="T516" s="202"/>
      <c r="AT516" s="196" t="s">
        <v>249</v>
      </c>
      <c r="AU516" s="196" t="s">
        <v>179</v>
      </c>
      <c r="AV516" s="14" t="s">
        <v>92</v>
      </c>
      <c r="AW516" s="14" t="s">
        <v>39</v>
      </c>
      <c r="AX516" s="14" t="s">
        <v>84</v>
      </c>
      <c r="AY516" s="196" t="s">
        <v>165</v>
      </c>
    </row>
    <row r="517" spans="2:51" s="15" customFormat="1" ht="12">
      <c r="B517" s="203"/>
      <c r="D517" s="180" t="s">
        <v>249</v>
      </c>
      <c r="E517" s="204" t="s">
        <v>1</v>
      </c>
      <c r="F517" s="205" t="s">
        <v>252</v>
      </c>
      <c r="H517" s="206">
        <v>8</v>
      </c>
      <c r="I517" s="207"/>
      <c r="L517" s="203"/>
      <c r="M517" s="208"/>
      <c r="N517" s="209"/>
      <c r="O517" s="209"/>
      <c r="P517" s="209"/>
      <c r="Q517" s="209"/>
      <c r="R517" s="209"/>
      <c r="S517" s="209"/>
      <c r="T517" s="210"/>
      <c r="AT517" s="204" t="s">
        <v>249</v>
      </c>
      <c r="AU517" s="204" t="s">
        <v>179</v>
      </c>
      <c r="AV517" s="15" t="s">
        <v>164</v>
      </c>
      <c r="AW517" s="15" t="s">
        <v>39</v>
      </c>
      <c r="AX517" s="15" t="s">
        <v>21</v>
      </c>
      <c r="AY517" s="204" t="s">
        <v>165</v>
      </c>
    </row>
    <row r="518" spans="1:65" s="2" customFormat="1" ht="24" customHeight="1">
      <c r="A518" s="33"/>
      <c r="B518" s="166"/>
      <c r="C518" s="167" t="s">
        <v>764</v>
      </c>
      <c r="D518" s="230" t="s">
        <v>168</v>
      </c>
      <c r="E518" s="168" t="s">
        <v>765</v>
      </c>
      <c r="F518" s="169" t="s">
        <v>766</v>
      </c>
      <c r="G518" s="170" t="s">
        <v>246</v>
      </c>
      <c r="H518" s="171">
        <v>365.125</v>
      </c>
      <c r="I518" s="172"/>
      <c r="J518" s="173">
        <f>ROUND(I518*H518,2)</f>
        <v>0</v>
      </c>
      <c r="K518" s="169" t="s">
        <v>767</v>
      </c>
      <c r="L518" s="34"/>
      <c r="M518" s="174" t="s">
        <v>1</v>
      </c>
      <c r="N518" s="175" t="s">
        <v>49</v>
      </c>
      <c r="O518" s="59"/>
      <c r="P518" s="176">
        <f>O518*H518</f>
        <v>0</v>
      </c>
      <c r="Q518" s="176">
        <v>0.00438</v>
      </c>
      <c r="R518" s="176">
        <f>Q518*H518</f>
        <v>1.5992475000000002</v>
      </c>
      <c r="S518" s="176">
        <v>0</v>
      </c>
      <c r="T518" s="177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78" t="s">
        <v>164</v>
      </c>
      <c r="AT518" s="178" t="s">
        <v>168</v>
      </c>
      <c r="AU518" s="178" t="s">
        <v>179</v>
      </c>
      <c r="AY518" s="18" t="s">
        <v>165</v>
      </c>
      <c r="BE518" s="179">
        <f>IF(N518="základní",J518,0)</f>
        <v>0</v>
      </c>
      <c r="BF518" s="179">
        <f>IF(N518="snížená",J518,0)</f>
        <v>0</v>
      </c>
      <c r="BG518" s="179">
        <f>IF(N518="zákl. přenesená",J518,0)</f>
        <v>0</v>
      </c>
      <c r="BH518" s="179">
        <f>IF(N518="sníž. přenesená",J518,0)</f>
        <v>0</v>
      </c>
      <c r="BI518" s="179">
        <f>IF(N518="nulová",J518,0)</f>
        <v>0</v>
      </c>
      <c r="BJ518" s="18" t="s">
        <v>21</v>
      </c>
      <c r="BK518" s="179">
        <f>ROUND(I518*H518,2)</f>
        <v>0</v>
      </c>
      <c r="BL518" s="18" t="s">
        <v>164</v>
      </c>
      <c r="BM518" s="178" t="s">
        <v>768</v>
      </c>
    </row>
    <row r="519" spans="1:47" s="2" customFormat="1" ht="19.5">
      <c r="A519" s="33"/>
      <c r="B519" s="34"/>
      <c r="C519" s="33"/>
      <c r="D519" s="180" t="s">
        <v>173</v>
      </c>
      <c r="E519" s="33"/>
      <c r="F519" s="181" t="s">
        <v>769</v>
      </c>
      <c r="G519" s="33"/>
      <c r="H519" s="33"/>
      <c r="I519" s="102"/>
      <c r="J519" s="33"/>
      <c r="K519" s="33"/>
      <c r="L519" s="34"/>
      <c r="M519" s="182"/>
      <c r="N519" s="183"/>
      <c r="O519" s="59"/>
      <c r="P519" s="59"/>
      <c r="Q519" s="59"/>
      <c r="R519" s="59"/>
      <c r="S519" s="59"/>
      <c r="T519" s="60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T519" s="18" t="s">
        <v>173</v>
      </c>
      <c r="AU519" s="18" t="s">
        <v>179</v>
      </c>
    </row>
    <row r="520" spans="1:65" s="2" customFormat="1" ht="16.5" customHeight="1">
      <c r="A520" s="33"/>
      <c r="B520" s="166"/>
      <c r="C520" s="212" t="s">
        <v>770</v>
      </c>
      <c r="D520" s="212" t="s">
        <v>386</v>
      </c>
      <c r="E520" s="213" t="s">
        <v>771</v>
      </c>
      <c r="F520" s="214" t="s">
        <v>772</v>
      </c>
      <c r="G520" s="215" t="s">
        <v>246</v>
      </c>
      <c r="H520" s="216">
        <v>8.16</v>
      </c>
      <c r="I520" s="217"/>
      <c r="J520" s="218">
        <f>ROUND(I520*H520,2)</f>
        <v>0</v>
      </c>
      <c r="K520" s="214" t="s">
        <v>247</v>
      </c>
      <c r="L520" s="219"/>
      <c r="M520" s="220" t="s">
        <v>1</v>
      </c>
      <c r="N520" s="221" t="s">
        <v>49</v>
      </c>
      <c r="O520" s="59"/>
      <c r="P520" s="176">
        <f>O520*H520</f>
        <v>0</v>
      </c>
      <c r="Q520" s="176">
        <v>0.003</v>
      </c>
      <c r="R520" s="176">
        <f>Q520*H520</f>
        <v>0.024480000000000002</v>
      </c>
      <c r="S520" s="176">
        <v>0</v>
      </c>
      <c r="T520" s="177">
        <f>S520*H520</f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78" t="s">
        <v>203</v>
      </c>
      <c r="AT520" s="178" t="s">
        <v>386</v>
      </c>
      <c r="AU520" s="178" t="s">
        <v>179</v>
      </c>
      <c r="AY520" s="18" t="s">
        <v>165</v>
      </c>
      <c r="BE520" s="179">
        <f>IF(N520="základní",J520,0)</f>
        <v>0</v>
      </c>
      <c r="BF520" s="179">
        <f>IF(N520="snížená",J520,0)</f>
        <v>0</v>
      </c>
      <c r="BG520" s="179">
        <f>IF(N520="zákl. přenesená",J520,0)</f>
        <v>0</v>
      </c>
      <c r="BH520" s="179">
        <f>IF(N520="sníž. přenesená",J520,0)</f>
        <v>0</v>
      </c>
      <c r="BI520" s="179">
        <f>IF(N520="nulová",J520,0)</f>
        <v>0</v>
      </c>
      <c r="BJ520" s="18" t="s">
        <v>21</v>
      </c>
      <c r="BK520" s="179">
        <f>ROUND(I520*H520,2)</f>
        <v>0</v>
      </c>
      <c r="BL520" s="18" t="s">
        <v>164</v>
      </c>
      <c r="BM520" s="178" t="s">
        <v>773</v>
      </c>
    </row>
    <row r="521" spans="1:47" s="2" customFormat="1" ht="12">
      <c r="A521" s="33"/>
      <c r="B521" s="34"/>
      <c r="C521" s="33"/>
      <c r="D521" s="180" t="s">
        <v>173</v>
      </c>
      <c r="E521" s="33"/>
      <c r="F521" s="181" t="s">
        <v>772</v>
      </c>
      <c r="G521" s="33"/>
      <c r="H521" s="33"/>
      <c r="I521" s="102"/>
      <c r="J521" s="33"/>
      <c r="K521" s="33"/>
      <c r="L521" s="34"/>
      <c r="M521" s="182"/>
      <c r="N521" s="183"/>
      <c r="O521" s="59"/>
      <c r="P521" s="59"/>
      <c r="Q521" s="59"/>
      <c r="R521" s="59"/>
      <c r="S521" s="59"/>
      <c r="T521" s="60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T521" s="18" t="s">
        <v>173</v>
      </c>
      <c r="AU521" s="18" t="s">
        <v>179</v>
      </c>
    </row>
    <row r="522" spans="2:51" s="14" customFormat="1" ht="12">
      <c r="B522" s="195"/>
      <c r="D522" s="180" t="s">
        <v>249</v>
      </c>
      <c r="E522" s="196" t="s">
        <v>1</v>
      </c>
      <c r="F522" s="197" t="s">
        <v>774</v>
      </c>
      <c r="H522" s="198">
        <v>8.16</v>
      </c>
      <c r="I522" s="199"/>
      <c r="L522" s="195"/>
      <c r="M522" s="200"/>
      <c r="N522" s="201"/>
      <c r="O522" s="201"/>
      <c r="P522" s="201"/>
      <c r="Q522" s="201"/>
      <c r="R522" s="201"/>
      <c r="S522" s="201"/>
      <c r="T522" s="202"/>
      <c r="AT522" s="196" t="s">
        <v>249</v>
      </c>
      <c r="AU522" s="196" t="s">
        <v>179</v>
      </c>
      <c r="AV522" s="14" t="s">
        <v>92</v>
      </c>
      <c r="AW522" s="14" t="s">
        <v>39</v>
      </c>
      <c r="AX522" s="14" t="s">
        <v>84</v>
      </c>
      <c r="AY522" s="196" t="s">
        <v>165</v>
      </c>
    </row>
    <row r="523" spans="2:51" s="15" customFormat="1" ht="12">
      <c r="B523" s="203"/>
      <c r="D523" s="180" t="s">
        <v>249</v>
      </c>
      <c r="E523" s="204" t="s">
        <v>1</v>
      </c>
      <c r="F523" s="205" t="s">
        <v>252</v>
      </c>
      <c r="H523" s="206">
        <v>8.16</v>
      </c>
      <c r="I523" s="207"/>
      <c r="L523" s="203"/>
      <c r="M523" s="208"/>
      <c r="N523" s="209"/>
      <c r="O523" s="209"/>
      <c r="P523" s="209"/>
      <c r="Q523" s="209"/>
      <c r="R523" s="209"/>
      <c r="S523" s="209"/>
      <c r="T523" s="210"/>
      <c r="AT523" s="204" t="s">
        <v>249</v>
      </c>
      <c r="AU523" s="204" t="s">
        <v>179</v>
      </c>
      <c r="AV523" s="15" t="s">
        <v>164</v>
      </c>
      <c r="AW523" s="15" t="s">
        <v>39</v>
      </c>
      <c r="AX523" s="15" t="s">
        <v>21</v>
      </c>
      <c r="AY523" s="204" t="s">
        <v>165</v>
      </c>
    </row>
    <row r="524" spans="1:65" s="2" customFormat="1" ht="24" customHeight="1">
      <c r="A524" s="33"/>
      <c r="B524" s="166"/>
      <c r="C524" s="167" t="s">
        <v>775</v>
      </c>
      <c r="D524" s="167" t="s">
        <v>168</v>
      </c>
      <c r="E524" s="168" t="s">
        <v>776</v>
      </c>
      <c r="F524" s="169" t="s">
        <v>777</v>
      </c>
      <c r="G524" s="170" t="s">
        <v>334</v>
      </c>
      <c r="H524" s="171">
        <v>59</v>
      </c>
      <c r="I524" s="172"/>
      <c r="J524" s="173">
        <f>ROUND(I524*H524,2)</f>
        <v>0</v>
      </c>
      <c r="K524" s="169" t="s">
        <v>247</v>
      </c>
      <c r="L524" s="34"/>
      <c r="M524" s="174" t="s">
        <v>1</v>
      </c>
      <c r="N524" s="175" t="s">
        <v>49</v>
      </c>
      <c r="O524" s="59"/>
      <c r="P524" s="176">
        <f>O524*H524</f>
        <v>0</v>
      </c>
      <c r="Q524" s="176">
        <v>2E-05</v>
      </c>
      <c r="R524" s="176">
        <f>Q524*H524</f>
        <v>0.00118</v>
      </c>
      <c r="S524" s="176">
        <v>0</v>
      </c>
      <c r="T524" s="177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78" t="s">
        <v>164</v>
      </c>
      <c r="AT524" s="178" t="s">
        <v>168</v>
      </c>
      <c r="AU524" s="178" t="s">
        <v>179</v>
      </c>
      <c r="AY524" s="18" t="s">
        <v>165</v>
      </c>
      <c r="BE524" s="179">
        <f>IF(N524="základní",J524,0)</f>
        <v>0</v>
      </c>
      <c r="BF524" s="179">
        <f>IF(N524="snížená",J524,0)</f>
        <v>0</v>
      </c>
      <c r="BG524" s="179">
        <f>IF(N524="zákl. přenesená",J524,0)</f>
        <v>0</v>
      </c>
      <c r="BH524" s="179">
        <f>IF(N524="sníž. přenesená",J524,0)</f>
        <v>0</v>
      </c>
      <c r="BI524" s="179">
        <f>IF(N524="nulová",J524,0)</f>
        <v>0</v>
      </c>
      <c r="BJ524" s="18" t="s">
        <v>21</v>
      </c>
      <c r="BK524" s="179">
        <f>ROUND(I524*H524,2)</f>
        <v>0</v>
      </c>
      <c r="BL524" s="18" t="s">
        <v>164</v>
      </c>
      <c r="BM524" s="178" t="s">
        <v>778</v>
      </c>
    </row>
    <row r="525" spans="1:47" s="2" customFormat="1" ht="19.5">
      <c r="A525" s="33"/>
      <c r="B525" s="34"/>
      <c r="C525" s="33"/>
      <c r="D525" s="180" t="s">
        <v>173</v>
      </c>
      <c r="E525" s="33"/>
      <c r="F525" s="181" t="s">
        <v>779</v>
      </c>
      <c r="G525" s="33"/>
      <c r="H525" s="33"/>
      <c r="I525" s="102"/>
      <c r="J525" s="33"/>
      <c r="K525" s="33"/>
      <c r="L525" s="34"/>
      <c r="M525" s="182"/>
      <c r="N525" s="183"/>
      <c r="O525" s="59"/>
      <c r="P525" s="59"/>
      <c r="Q525" s="59"/>
      <c r="R525" s="59"/>
      <c r="S525" s="59"/>
      <c r="T525" s="60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T525" s="18" t="s">
        <v>173</v>
      </c>
      <c r="AU525" s="18" t="s">
        <v>179</v>
      </c>
    </row>
    <row r="526" spans="2:51" s="14" customFormat="1" ht="12">
      <c r="B526" s="195"/>
      <c r="D526" s="180" t="s">
        <v>249</v>
      </c>
      <c r="E526" s="196" t="s">
        <v>1</v>
      </c>
      <c r="F526" s="197" t="s">
        <v>645</v>
      </c>
      <c r="H526" s="198">
        <v>71.4</v>
      </c>
      <c r="I526" s="199"/>
      <c r="L526" s="195"/>
      <c r="M526" s="200"/>
      <c r="N526" s="201"/>
      <c r="O526" s="201"/>
      <c r="P526" s="201"/>
      <c r="Q526" s="201"/>
      <c r="R526" s="201"/>
      <c r="S526" s="201"/>
      <c r="T526" s="202"/>
      <c r="AT526" s="196" t="s">
        <v>249</v>
      </c>
      <c r="AU526" s="196" t="s">
        <v>179</v>
      </c>
      <c r="AV526" s="14" t="s">
        <v>92</v>
      </c>
      <c r="AW526" s="14" t="s">
        <v>39</v>
      </c>
      <c r="AX526" s="14" t="s">
        <v>84</v>
      </c>
      <c r="AY526" s="196" t="s">
        <v>165</v>
      </c>
    </row>
    <row r="527" spans="2:51" s="14" customFormat="1" ht="12">
      <c r="B527" s="195"/>
      <c r="D527" s="180" t="s">
        <v>249</v>
      </c>
      <c r="E527" s="196" t="s">
        <v>1</v>
      </c>
      <c r="F527" s="197" t="s">
        <v>780</v>
      </c>
      <c r="H527" s="198">
        <v>-12.4</v>
      </c>
      <c r="I527" s="199"/>
      <c r="L527" s="195"/>
      <c r="M527" s="200"/>
      <c r="N527" s="201"/>
      <c r="O527" s="201"/>
      <c r="P527" s="201"/>
      <c r="Q527" s="201"/>
      <c r="R527" s="201"/>
      <c r="S527" s="201"/>
      <c r="T527" s="202"/>
      <c r="AT527" s="196" t="s">
        <v>249</v>
      </c>
      <c r="AU527" s="196" t="s">
        <v>179</v>
      </c>
      <c r="AV527" s="14" t="s">
        <v>92</v>
      </c>
      <c r="AW527" s="14" t="s">
        <v>39</v>
      </c>
      <c r="AX527" s="14" t="s">
        <v>84</v>
      </c>
      <c r="AY527" s="196" t="s">
        <v>165</v>
      </c>
    </row>
    <row r="528" spans="2:51" s="15" customFormat="1" ht="12">
      <c r="B528" s="203"/>
      <c r="D528" s="180" t="s">
        <v>249</v>
      </c>
      <c r="E528" s="204" t="s">
        <v>1</v>
      </c>
      <c r="F528" s="205" t="s">
        <v>252</v>
      </c>
      <c r="H528" s="206">
        <v>59.00000000000001</v>
      </c>
      <c r="I528" s="207"/>
      <c r="L528" s="203"/>
      <c r="M528" s="208"/>
      <c r="N528" s="209"/>
      <c r="O528" s="209"/>
      <c r="P528" s="209"/>
      <c r="Q528" s="209"/>
      <c r="R528" s="209"/>
      <c r="S528" s="209"/>
      <c r="T528" s="210"/>
      <c r="AT528" s="204" t="s">
        <v>249</v>
      </c>
      <c r="AU528" s="204" t="s">
        <v>179</v>
      </c>
      <c r="AV528" s="15" t="s">
        <v>164</v>
      </c>
      <c r="AW528" s="15" t="s">
        <v>39</v>
      </c>
      <c r="AX528" s="15" t="s">
        <v>21</v>
      </c>
      <c r="AY528" s="204" t="s">
        <v>165</v>
      </c>
    </row>
    <row r="529" spans="1:65" s="2" customFormat="1" ht="16.5" customHeight="1">
      <c r="A529" s="33"/>
      <c r="B529" s="166"/>
      <c r="C529" s="212" t="s">
        <v>781</v>
      </c>
      <c r="D529" s="212" t="s">
        <v>386</v>
      </c>
      <c r="E529" s="213" t="s">
        <v>782</v>
      </c>
      <c r="F529" s="214" t="s">
        <v>783</v>
      </c>
      <c r="G529" s="215" t="s">
        <v>334</v>
      </c>
      <c r="H529" s="216">
        <v>61.95</v>
      </c>
      <c r="I529" s="217"/>
      <c r="J529" s="218">
        <f>ROUND(I529*H529,2)</f>
        <v>0</v>
      </c>
      <c r="K529" s="214" t="s">
        <v>247</v>
      </c>
      <c r="L529" s="219"/>
      <c r="M529" s="220" t="s">
        <v>1</v>
      </c>
      <c r="N529" s="221" t="s">
        <v>49</v>
      </c>
      <c r="O529" s="59"/>
      <c r="P529" s="176">
        <f>O529*H529</f>
        <v>0</v>
      </c>
      <c r="Q529" s="176">
        <v>0.0001</v>
      </c>
      <c r="R529" s="176">
        <f>Q529*H529</f>
        <v>0.006195000000000001</v>
      </c>
      <c r="S529" s="176">
        <v>0</v>
      </c>
      <c r="T529" s="177">
        <f>S529*H529</f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78" t="s">
        <v>203</v>
      </c>
      <c r="AT529" s="178" t="s">
        <v>386</v>
      </c>
      <c r="AU529" s="178" t="s">
        <v>179</v>
      </c>
      <c r="AY529" s="18" t="s">
        <v>165</v>
      </c>
      <c r="BE529" s="179">
        <f>IF(N529="základní",J529,0)</f>
        <v>0</v>
      </c>
      <c r="BF529" s="179">
        <f>IF(N529="snížená",J529,0)</f>
        <v>0</v>
      </c>
      <c r="BG529" s="179">
        <f>IF(N529="zákl. přenesená",J529,0)</f>
        <v>0</v>
      </c>
      <c r="BH529" s="179">
        <f>IF(N529="sníž. přenesená",J529,0)</f>
        <v>0</v>
      </c>
      <c r="BI529" s="179">
        <f>IF(N529="nulová",J529,0)</f>
        <v>0</v>
      </c>
      <c r="BJ529" s="18" t="s">
        <v>21</v>
      </c>
      <c r="BK529" s="179">
        <f>ROUND(I529*H529,2)</f>
        <v>0</v>
      </c>
      <c r="BL529" s="18" t="s">
        <v>164</v>
      </c>
      <c r="BM529" s="178" t="s">
        <v>784</v>
      </c>
    </row>
    <row r="530" spans="1:47" s="2" customFormat="1" ht="12">
      <c r="A530" s="33"/>
      <c r="B530" s="34"/>
      <c r="C530" s="33"/>
      <c r="D530" s="180" t="s">
        <v>173</v>
      </c>
      <c r="E530" s="33"/>
      <c r="F530" s="181" t="s">
        <v>783</v>
      </c>
      <c r="G530" s="33"/>
      <c r="H530" s="33"/>
      <c r="I530" s="102"/>
      <c r="J530" s="33"/>
      <c r="K530" s="33"/>
      <c r="L530" s="34"/>
      <c r="M530" s="182"/>
      <c r="N530" s="183"/>
      <c r="O530" s="59"/>
      <c r="P530" s="59"/>
      <c r="Q530" s="59"/>
      <c r="R530" s="59"/>
      <c r="S530" s="59"/>
      <c r="T530" s="60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T530" s="18" t="s">
        <v>173</v>
      </c>
      <c r="AU530" s="18" t="s">
        <v>179</v>
      </c>
    </row>
    <row r="531" spans="2:51" s="14" customFormat="1" ht="12">
      <c r="B531" s="195"/>
      <c r="D531" s="180" t="s">
        <v>249</v>
      </c>
      <c r="E531" s="196" t="s">
        <v>1</v>
      </c>
      <c r="F531" s="197" t="s">
        <v>785</v>
      </c>
      <c r="H531" s="198">
        <v>61.95</v>
      </c>
      <c r="I531" s="199"/>
      <c r="L531" s="195"/>
      <c r="M531" s="200"/>
      <c r="N531" s="201"/>
      <c r="O531" s="201"/>
      <c r="P531" s="201"/>
      <c r="Q531" s="201"/>
      <c r="R531" s="201"/>
      <c r="S531" s="201"/>
      <c r="T531" s="202"/>
      <c r="AT531" s="196" t="s">
        <v>249</v>
      </c>
      <c r="AU531" s="196" t="s">
        <v>179</v>
      </c>
      <c r="AV531" s="14" t="s">
        <v>92</v>
      </c>
      <c r="AW531" s="14" t="s">
        <v>39</v>
      </c>
      <c r="AX531" s="14" t="s">
        <v>84</v>
      </c>
      <c r="AY531" s="196" t="s">
        <v>165</v>
      </c>
    </row>
    <row r="532" spans="2:51" s="15" customFormat="1" ht="12">
      <c r="B532" s="203"/>
      <c r="D532" s="180" t="s">
        <v>249</v>
      </c>
      <c r="E532" s="204" t="s">
        <v>1</v>
      </c>
      <c r="F532" s="205" t="s">
        <v>252</v>
      </c>
      <c r="H532" s="206">
        <v>61.95</v>
      </c>
      <c r="I532" s="207"/>
      <c r="L532" s="203"/>
      <c r="M532" s="208"/>
      <c r="N532" s="209"/>
      <c r="O532" s="209"/>
      <c r="P532" s="209"/>
      <c r="Q532" s="209"/>
      <c r="R532" s="209"/>
      <c r="S532" s="209"/>
      <c r="T532" s="210"/>
      <c r="AT532" s="204" t="s">
        <v>249</v>
      </c>
      <c r="AU532" s="204" t="s">
        <v>179</v>
      </c>
      <c r="AV532" s="15" t="s">
        <v>164</v>
      </c>
      <c r="AW532" s="15" t="s">
        <v>39</v>
      </c>
      <c r="AX532" s="15" t="s">
        <v>21</v>
      </c>
      <c r="AY532" s="204" t="s">
        <v>165</v>
      </c>
    </row>
    <row r="533" spans="1:65" s="2" customFormat="1" ht="24" customHeight="1">
      <c r="A533" s="33"/>
      <c r="B533" s="166"/>
      <c r="C533" s="167" t="s">
        <v>786</v>
      </c>
      <c r="D533" s="167" t="s">
        <v>168</v>
      </c>
      <c r="E533" s="168" t="s">
        <v>787</v>
      </c>
      <c r="F533" s="169" t="s">
        <v>788</v>
      </c>
      <c r="G533" s="170" t="s">
        <v>334</v>
      </c>
      <c r="H533" s="171">
        <v>170</v>
      </c>
      <c r="I533" s="172"/>
      <c r="J533" s="173">
        <f>ROUND(I533*H533,2)</f>
        <v>0</v>
      </c>
      <c r="K533" s="169" t="s">
        <v>247</v>
      </c>
      <c r="L533" s="34"/>
      <c r="M533" s="174" t="s">
        <v>1</v>
      </c>
      <c r="N533" s="175" t="s">
        <v>49</v>
      </c>
      <c r="O533" s="59"/>
      <c r="P533" s="176">
        <f>O533*H533</f>
        <v>0</v>
      </c>
      <c r="Q533" s="176">
        <v>0</v>
      </c>
      <c r="R533" s="176">
        <f>Q533*H533</f>
        <v>0</v>
      </c>
      <c r="S533" s="176">
        <v>0</v>
      </c>
      <c r="T533" s="177">
        <f>S533*H533</f>
        <v>0</v>
      </c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R533" s="178" t="s">
        <v>164</v>
      </c>
      <c r="AT533" s="178" t="s">
        <v>168</v>
      </c>
      <c r="AU533" s="178" t="s">
        <v>179</v>
      </c>
      <c r="AY533" s="18" t="s">
        <v>165</v>
      </c>
      <c r="BE533" s="179">
        <f>IF(N533="základní",J533,0)</f>
        <v>0</v>
      </c>
      <c r="BF533" s="179">
        <f>IF(N533="snížená",J533,0)</f>
        <v>0</v>
      </c>
      <c r="BG533" s="179">
        <f>IF(N533="zákl. přenesená",J533,0)</f>
        <v>0</v>
      </c>
      <c r="BH533" s="179">
        <f>IF(N533="sníž. přenesená",J533,0)</f>
        <v>0</v>
      </c>
      <c r="BI533" s="179">
        <f>IF(N533="nulová",J533,0)</f>
        <v>0</v>
      </c>
      <c r="BJ533" s="18" t="s">
        <v>21</v>
      </c>
      <c r="BK533" s="179">
        <f>ROUND(I533*H533,2)</f>
        <v>0</v>
      </c>
      <c r="BL533" s="18" t="s">
        <v>164</v>
      </c>
      <c r="BM533" s="178" t="s">
        <v>789</v>
      </c>
    </row>
    <row r="534" spans="1:47" s="2" customFormat="1" ht="29.25">
      <c r="A534" s="33"/>
      <c r="B534" s="34"/>
      <c r="C534" s="33"/>
      <c r="D534" s="180" t="s">
        <v>173</v>
      </c>
      <c r="E534" s="33"/>
      <c r="F534" s="181" t="s">
        <v>790</v>
      </c>
      <c r="G534" s="33"/>
      <c r="H534" s="33"/>
      <c r="I534" s="102"/>
      <c r="J534" s="33"/>
      <c r="K534" s="33"/>
      <c r="L534" s="34"/>
      <c r="M534" s="182"/>
      <c r="N534" s="183"/>
      <c r="O534" s="59"/>
      <c r="P534" s="59"/>
      <c r="Q534" s="59"/>
      <c r="R534" s="59"/>
      <c r="S534" s="59"/>
      <c r="T534" s="60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T534" s="18" t="s">
        <v>173</v>
      </c>
      <c r="AU534" s="18" t="s">
        <v>179</v>
      </c>
    </row>
    <row r="535" spans="2:51" s="14" customFormat="1" ht="12">
      <c r="B535" s="195"/>
      <c r="D535" s="180" t="s">
        <v>249</v>
      </c>
      <c r="E535" s="196" t="s">
        <v>1</v>
      </c>
      <c r="F535" s="197" t="s">
        <v>791</v>
      </c>
      <c r="H535" s="198">
        <v>30</v>
      </c>
      <c r="I535" s="199"/>
      <c r="L535" s="195"/>
      <c r="M535" s="200"/>
      <c r="N535" s="201"/>
      <c r="O535" s="201"/>
      <c r="P535" s="201"/>
      <c r="Q535" s="201"/>
      <c r="R535" s="201"/>
      <c r="S535" s="201"/>
      <c r="T535" s="202"/>
      <c r="AT535" s="196" t="s">
        <v>249</v>
      </c>
      <c r="AU535" s="196" t="s">
        <v>179</v>
      </c>
      <c r="AV535" s="14" t="s">
        <v>92</v>
      </c>
      <c r="AW535" s="14" t="s">
        <v>39</v>
      </c>
      <c r="AX535" s="14" t="s">
        <v>84</v>
      </c>
      <c r="AY535" s="196" t="s">
        <v>165</v>
      </c>
    </row>
    <row r="536" spans="2:51" s="14" customFormat="1" ht="12">
      <c r="B536" s="195"/>
      <c r="D536" s="180" t="s">
        <v>249</v>
      </c>
      <c r="E536" s="196" t="s">
        <v>1</v>
      </c>
      <c r="F536" s="197" t="s">
        <v>792</v>
      </c>
      <c r="H536" s="198">
        <v>44</v>
      </c>
      <c r="I536" s="199"/>
      <c r="L536" s="195"/>
      <c r="M536" s="200"/>
      <c r="N536" s="201"/>
      <c r="O536" s="201"/>
      <c r="P536" s="201"/>
      <c r="Q536" s="201"/>
      <c r="R536" s="201"/>
      <c r="S536" s="201"/>
      <c r="T536" s="202"/>
      <c r="AT536" s="196" t="s">
        <v>249</v>
      </c>
      <c r="AU536" s="196" t="s">
        <v>179</v>
      </c>
      <c r="AV536" s="14" t="s">
        <v>92</v>
      </c>
      <c r="AW536" s="14" t="s">
        <v>39</v>
      </c>
      <c r="AX536" s="14" t="s">
        <v>84</v>
      </c>
      <c r="AY536" s="196" t="s">
        <v>165</v>
      </c>
    </row>
    <row r="537" spans="2:51" s="14" customFormat="1" ht="12">
      <c r="B537" s="195"/>
      <c r="D537" s="180" t="s">
        <v>249</v>
      </c>
      <c r="E537" s="196" t="s">
        <v>1</v>
      </c>
      <c r="F537" s="197" t="s">
        <v>793</v>
      </c>
      <c r="H537" s="198">
        <v>96</v>
      </c>
      <c r="I537" s="199"/>
      <c r="L537" s="195"/>
      <c r="M537" s="200"/>
      <c r="N537" s="201"/>
      <c r="O537" s="201"/>
      <c r="P537" s="201"/>
      <c r="Q537" s="201"/>
      <c r="R537" s="201"/>
      <c r="S537" s="201"/>
      <c r="T537" s="202"/>
      <c r="AT537" s="196" t="s">
        <v>249</v>
      </c>
      <c r="AU537" s="196" t="s">
        <v>179</v>
      </c>
      <c r="AV537" s="14" t="s">
        <v>92</v>
      </c>
      <c r="AW537" s="14" t="s">
        <v>39</v>
      </c>
      <c r="AX537" s="14" t="s">
        <v>84</v>
      </c>
      <c r="AY537" s="196" t="s">
        <v>165</v>
      </c>
    </row>
    <row r="538" spans="2:51" s="15" customFormat="1" ht="12">
      <c r="B538" s="203"/>
      <c r="D538" s="180" t="s">
        <v>249</v>
      </c>
      <c r="E538" s="204" t="s">
        <v>1</v>
      </c>
      <c r="F538" s="205" t="s">
        <v>252</v>
      </c>
      <c r="H538" s="206">
        <v>170</v>
      </c>
      <c r="I538" s="207"/>
      <c r="L538" s="203"/>
      <c r="M538" s="208"/>
      <c r="N538" s="209"/>
      <c r="O538" s="209"/>
      <c r="P538" s="209"/>
      <c r="Q538" s="209"/>
      <c r="R538" s="209"/>
      <c r="S538" s="209"/>
      <c r="T538" s="210"/>
      <c r="AT538" s="204" t="s">
        <v>249</v>
      </c>
      <c r="AU538" s="204" t="s">
        <v>179</v>
      </c>
      <c r="AV538" s="15" t="s">
        <v>164</v>
      </c>
      <c r="AW538" s="15" t="s">
        <v>39</v>
      </c>
      <c r="AX538" s="15" t="s">
        <v>21</v>
      </c>
      <c r="AY538" s="204" t="s">
        <v>165</v>
      </c>
    </row>
    <row r="539" spans="1:65" s="2" customFormat="1" ht="16.5" customHeight="1">
      <c r="A539" s="33"/>
      <c r="B539" s="166"/>
      <c r="C539" s="212" t="s">
        <v>794</v>
      </c>
      <c r="D539" s="212" t="s">
        <v>386</v>
      </c>
      <c r="E539" s="213" t="s">
        <v>795</v>
      </c>
      <c r="F539" s="214" t="s">
        <v>796</v>
      </c>
      <c r="G539" s="215" t="s">
        <v>334</v>
      </c>
      <c r="H539" s="216">
        <v>178.5</v>
      </c>
      <c r="I539" s="217"/>
      <c r="J539" s="218">
        <f>ROUND(I539*H539,2)</f>
        <v>0</v>
      </c>
      <c r="K539" s="214" t="s">
        <v>247</v>
      </c>
      <c r="L539" s="219"/>
      <c r="M539" s="220" t="s">
        <v>1</v>
      </c>
      <c r="N539" s="221" t="s">
        <v>49</v>
      </c>
      <c r="O539" s="59"/>
      <c r="P539" s="176">
        <f>O539*H539</f>
        <v>0</v>
      </c>
      <c r="Q539" s="176">
        <v>3E-05</v>
      </c>
      <c r="R539" s="176">
        <f>Q539*H539</f>
        <v>0.005355</v>
      </c>
      <c r="S539" s="176">
        <v>0</v>
      </c>
      <c r="T539" s="177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78" t="s">
        <v>203</v>
      </c>
      <c r="AT539" s="178" t="s">
        <v>386</v>
      </c>
      <c r="AU539" s="178" t="s">
        <v>179</v>
      </c>
      <c r="AY539" s="18" t="s">
        <v>165</v>
      </c>
      <c r="BE539" s="179">
        <f>IF(N539="základní",J539,0)</f>
        <v>0</v>
      </c>
      <c r="BF539" s="179">
        <f>IF(N539="snížená",J539,0)</f>
        <v>0</v>
      </c>
      <c r="BG539" s="179">
        <f>IF(N539="zákl. přenesená",J539,0)</f>
        <v>0</v>
      </c>
      <c r="BH539" s="179">
        <f>IF(N539="sníž. přenesená",J539,0)</f>
        <v>0</v>
      </c>
      <c r="BI539" s="179">
        <f>IF(N539="nulová",J539,0)</f>
        <v>0</v>
      </c>
      <c r="BJ539" s="18" t="s">
        <v>21</v>
      </c>
      <c r="BK539" s="179">
        <f>ROUND(I539*H539,2)</f>
        <v>0</v>
      </c>
      <c r="BL539" s="18" t="s">
        <v>164</v>
      </c>
      <c r="BM539" s="178" t="s">
        <v>797</v>
      </c>
    </row>
    <row r="540" spans="1:47" s="2" customFormat="1" ht="29.25">
      <c r="A540" s="33"/>
      <c r="B540" s="34"/>
      <c r="C540" s="33"/>
      <c r="D540" s="180" t="s">
        <v>173</v>
      </c>
      <c r="E540" s="33"/>
      <c r="F540" s="181" t="s">
        <v>798</v>
      </c>
      <c r="G540" s="33"/>
      <c r="H540" s="33"/>
      <c r="I540" s="102"/>
      <c r="J540" s="33"/>
      <c r="K540" s="33"/>
      <c r="L540" s="34"/>
      <c r="M540" s="182"/>
      <c r="N540" s="183"/>
      <c r="O540" s="59"/>
      <c r="P540" s="59"/>
      <c r="Q540" s="59"/>
      <c r="R540" s="59"/>
      <c r="S540" s="59"/>
      <c r="T540" s="60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T540" s="18" t="s">
        <v>173</v>
      </c>
      <c r="AU540" s="18" t="s">
        <v>179</v>
      </c>
    </row>
    <row r="541" spans="2:51" s="14" customFormat="1" ht="12">
      <c r="B541" s="195"/>
      <c r="D541" s="180" t="s">
        <v>249</v>
      </c>
      <c r="E541" s="196" t="s">
        <v>1</v>
      </c>
      <c r="F541" s="197" t="s">
        <v>799</v>
      </c>
      <c r="H541" s="198">
        <v>178.5</v>
      </c>
      <c r="I541" s="199"/>
      <c r="L541" s="195"/>
      <c r="M541" s="200"/>
      <c r="N541" s="201"/>
      <c r="O541" s="201"/>
      <c r="P541" s="201"/>
      <c r="Q541" s="201"/>
      <c r="R541" s="201"/>
      <c r="S541" s="201"/>
      <c r="T541" s="202"/>
      <c r="AT541" s="196" t="s">
        <v>249</v>
      </c>
      <c r="AU541" s="196" t="s">
        <v>179</v>
      </c>
      <c r="AV541" s="14" t="s">
        <v>92</v>
      </c>
      <c r="AW541" s="14" t="s">
        <v>39</v>
      </c>
      <c r="AX541" s="14" t="s">
        <v>84</v>
      </c>
      <c r="AY541" s="196" t="s">
        <v>165</v>
      </c>
    </row>
    <row r="542" spans="2:51" s="15" customFormat="1" ht="12">
      <c r="B542" s="203"/>
      <c r="D542" s="180" t="s">
        <v>249</v>
      </c>
      <c r="E542" s="204" t="s">
        <v>1</v>
      </c>
      <c r="F542" s="205" t="s">
        <v>252</v>
      </c>
      <c r="H542" s="206">
        <v>178.5</v>
      </c>
      <c r="I542" s="207"/>
      <c r="L542" s="203"/>
      <c r="M542" s="208"/>
      <c r="N542" s="209"/>
      <c r="O542" s="209"/>
      <c r="P542" s="209"/>
      <c r="Q542" s="209"/>
      <c r="R542" s="209"/>
      <c r="S542" s="209"/>
      <c r="T542" s="210"/>
      <c r="AT542" s="204" t="s">
        <v>249</v>
      </c>
      <c r="AU542" s="204" t="s">
        <v>179</v>
      </c>
      <c r="AV542" s="15" t="s">
        <v>164</v>
      </c>
      <c r="AW542" s="15" t="s">
        <v>39</v>
      </c>
      <c r="AX542" s="15" t="s">
        <v>21</v>
      </c>
      <c r="AY542" s="204" t="s">
        <v>165</v>
      </c>
    </row>
    <row r="543" spans="1:65" s="2" customFormat="1" ht="24" customHeight="1">
      <c r="A543" s="33"/>
      <c r="B543" s="166"/>
      <c r="C543" s="167" t="s">
        <v>800</v>
      </c>
      <c r="D543" s="167" t="s">
        <v>168</v>
      </c>
      <c r="E543" s="168" t="s">
        <v>801</v>
      </c>
      <c r="F543" s="169" t="s">
        <v>802</v>
      </c>
      <c r="G543" s="170" t="s">
        <v>334</v>
      </c>
      <c r="H543" s="171">
        <v>44</v>
      </c>
      <c r="I543" s="172"/>
      <c r="J543" s="173">
        <f>ROUND(I543*H543,2)</f>
        <v>0</v>
      </c>
      <c r="K543" s="169" t="s">
        <v>247</v>
      </c>
      <c r="L543" s="34"/>
      <c r="M543" s="174" t="s">
        <v>1</v>
      </c>
      <c r="N543" s="175" t="s">
        <v>49</v>
      </c>
      <c r="O543" s="59"/>
      <c r="P543" s="176">
        <f>O543*H543</f>
        <v>0</v>
      </c>
      <c r="Q543" s="176">
        <v>0</v>
      </c>
      <c r="R543" s="176">
        <f>Q543*H543</f>
        <v>0</v>
      </c>
      <c r="S543" s="176">
        <v>0</v>
      </c>
      <c r="T543" s="177">
        <f>S543*H543</f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178" t="s">
        <v>164</v>
      </c>
      <c r="AT543" s="178" t="s">
        <v>168</v>
      </c>
      <c r="AU543" s="178" t="s">
        <v>179</v>
      </c>
      <c r="AY543" s="18" t="s">
        <v>165</v>
      </c>
      <c r="BE543" s="179">
        <f>IF(N543="základní",J543,0)</f>
        <v>0</v>
      </c>
      <c r="BF543" s="179">
        <f>IF(N543="snížená",J543,0)</f>
        <v>0</v>
      </c>
      <c r="BG543" s="179">
        <f>IF(N543="zákl. přenesená",J543,0)</f>
        <v>0</v>
      </c>
      <c r="BH543" s="179">
        <f>IF(N543="sníž. přenesená",J543,0)</f>
        <v>0</v>
      </c>
      <c r="BI543" s="179">
        <f>IF(N543="nulová",J543,0)</f>
        <v>0</v>
      </c>
      <c r="BJ543" s="18" t="s">
        <v>21</v>
      </c>
      <c r="BK543" s="179">
        <f>ROUND(I543*H543,2)</f>
        <v>0</v>
      </c>
      <c r="BL543" s="18" t="s">
        <v>164</v>
      </c>
      <c r="BM543" s="178" t="s">
        <v>803</v>
      </c>
    </row>
    <row r="544" spans="1:47" s="2" customFormat="1" ht="29.25">
      <c r="A544" s="33"/>
      <c r="B544" s="34"/>
      <c r="C544" s="33"/>
      <c r="D544" s="180" t="s">
        <v>173</v>
      </c>
      <c r="E544" s="33"/>
      <c r="F544" s="181" t="s">
        <v>804</v>
      </c>
      <c r="G544" s="33"/>
      <c r="H544" s="33"/>
      <c r="I544" s="102"/>
      <c r="J544" s="33"/>
      <c r="K544" s="33"/>
      <c r="L544" s="34"/>
      <c r="M544" s="182"/>
      <c r="N544" s="183"/>
      <c r="O544" s="59"/>
      <c r="P544" s="59"/>
      <c r="Q544" s="59"/>
      <c r="R544" s="59"/>
      <c r="S544" s="59"/>
      <c r="T544" s="60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T544" s="18" t="s">
        <v>173</v>
      </c>
      <c r="AU544" s="18" t="s">
        <v>179</v>
      </c>
    </row>
    <row r="545" spans="2:51" s="14" customFormat="1" ht="12">
      <c r="B545" s="195"/>
      <c r="D545" s="180" t="s">
        <v>249</v>
      </c>
      <c r="E545" s="196" t="s">
        <v>1</v>
      </c>
      <c r="F545" s="197" t="s">
        <v>792</v>
      </c>
      <c r="H545" s="198">
        <v>44</v>
      </c>
      <c r="I545" s="199"/>
      <c r="L545" s="195"/>
      <c r="M545" s="200"/>
      <c r="N545" s="201"/>
      <c r="O545" s="201"/>
      <c r="P545" s="201"/>
      <c r="Q545" s="201"/>
      <c r="R545" s="201"/>
      <c r="S545" s="201"/>
      <c r="T545" s="202"/>
      <c r="AT545" s="196" t="s">
        <v>249</v>
      </c>
      <c r="AU545" s="196" t="s">
        <v>179</v>
      </c>
      <c r="AV545" s="14" t="s">
        <v>92</v>
      </c>
      <c r="AW545" s="14" t="s">
        <v>39</v>
      </c>
      <c r="AX545" s="14" t="s">
        <v>84</v>
      </c>
      <c r="AY545" s="196" t="s">
        <v>165</v>
      </c>
    </row>
    <row r="546" spans="2:51" s="15" customFormat="1" ht="12">
      <c r="B546" s="203"/>
      <c r="D546" s="180" t="s">
        <v>249</v>
      </c>
      <c r="E546" s="204" t="s">
        <v>1</v>
      </c>
      <c r="F546" s="205" t="s">
        <v>252</v>
      </c>
      <c r="H546" s="206">
        <v>44</v>
      </c>
      <c r="I546" s="207"/>
      <c r="L546" s="203"/>
      <c r="M546" s="208"/>
      <c r="N546" s="209"/>
      <c r="O546" s="209"/>
      <c r="P546" s="209"/>
      <c r="Q546" s="209"/>
      <c r="R546" s="209"/>
      <c r="S546" s="209"/>
      <c r="T546" s="210"/>
      <c r="AT546" s="204" t="s">
        <v>249</v>
      </c>
      <c r="AU546" s="204" t="s">
        <v>179</v>
      </c>
      <c r="AV546" s="15" t="s">
        <v>164</v>
      </c>
      <c r="AW546" s="15" t="s">
        <v>39</v>
      </c>
      <c r="AX546" s="15" t="s">
        <v>21</v>
      </c>
      <c r="AY546" s="204" t="s">
        <v>165</v>
      </c>
    </row>
    <row r="547" spans="1:65" s="2" customFormat="1" ht="24" customHeight="1">
      <c r="A547" s="33"/>
      <c r="B547" s="166"/>
      <c r="C547" s="212" t="s">
        <v>805</v>
      </c>
      <c r="D547" s="212" t="s">
        <v>386</v>
      </c>
      <c r="E547" s="213" t="s">
        <v>806</v>
      </c>
      <c r="F547" s="214" t="s">
        <v>807</v>
      </c>
      <c r="G547" s="215" t="s">
        <v>334</v>
      </c>
      <c r="H547" s="216">
        <v>46.2</v>
      </c>
      <c r="I547" s="217"/>
      <c r="J547" s="218">
        <f>ROUND(I547*H547,2)</f>
        <v>0</v>
      </c>
      <c r="K547" s="214" t="s">
        <v>247</v>
      </c>
      <c r="L547" s="219"/>
      <c r="M547" s="220" t="s">
        <v>1</v>
      </c>
      <c r="N547" s="221" t="s">
        <v>49</v>
      </c>
      <c r="O547" s="59"/>
      <c r="P547" s="176">
        <f>O547*H547</f>
        <v>0</v>
      </c>
      <c r="Q547" s="176">
        <v>4E-05</v>
      </c>
      <c r="R547" s="176">
        <f>Q547*H547</f>
        <v>0.0018480000000000003</v>
      </c>
      <c r="S547" s="176">
        <v>0</v>
      </c>
      <c r="T547" s="177">
        <f>S547*H547</f>
        <v>0</v>
      </c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R547" s="178" t="s">
        <v>203</v>
      </c>
      <c r="AT547" s="178" t="s">
        <v>386</v>
      </c>
      <c r="AU547" s="178" t="s">
        <v>179</v>
      </c>
      <c r="AY547" s="18" t="s">
        <v>165</v>
      </c>
      <c r="BE547" s="179">
        <f>IF(N547="základní",J547,0)</f>
        <v>0</v>
      </c>
      <c r="BF547" s="179">
        <f>IF(N547="snížená",J547,0)</f>
        <v>0</v>
      </c>
      <c r="BG547" s="179">
        <f>IF(N547="zákl. přenesená",J547,0)</f>
        <v>0</v>
      </c>
      <c r="BH547" s="179">
        <f>IF(N547="sníž. přenesená",J547,0)</f>
        <v>0</v>
      </c>
      <c r="BI547" s="179">
        <f>IF(N547="nulová",J547,0)</f>
        <v>0</v>
      </c>
      <c r="BJ547" s="18" t="s">
        <v>21</v>
      </c>
      <c r="BK547" s="179">
        <f>ROUND(I547*H547,2)</f>
        <v>0</v>
      </c>
      <c r="BL547" s="18" t="s">
        <v>164</v>
      </c>
      <c r="BM547" s="178" t="s">
        <v>808</v>
      </c>
    </row>
    <row r="548" spans="1:47" s="2" customFormat="1" ht="29.25">
      <c r="A548" s="33"/>
      <c r="B548" s="34"/>
      <c r="C548" s="33"/>
      <c r="D548" s="180" t="s">
        <v>173</v>
      </c>
      <c r="E548" s="33"/>
      <c r="F548" s="181" t="s">
        <v>809</v>
      </c>
      <c r="G548" s="33"/>
      <c r="H548" s="33"/>
      <c r="I548" s="102"/>
      <c r="J548" s="33"/>
      <c r="K548" s="33"/>
      <c r="L548" s="34"/>
      <c r="M548" s="182"/>
      <c r="N548" s="183"/>
      <c r="O548" s="59"/>
      <c r="P548" s="59"/>
      <c r="Q548" s="59"/>
      <c r="R548" s="59"/>
      <c r="S548" s="59"/>
      <c r="T548" s="60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T548" s="18" t="s">
        <v>173</v>
      </c>
      <c r="AU548" s="18" t="s">
        <v>179</v>
      </c>
    </row>
    <row r="549" spans="2:51" s="14" customFormat="1" ht="12">
      <c r="B549" s="195"/>
      <c r="D549" s="180" t="s">
        <v>249</v>
      </c>
      <c r="E549" s="196" t="s">
        <v>1</v>
      </c>
      <c r="F549" s="197" t="s">
        <v>810</v>
      </c>
      <c r="H549" s="198">
        <v>46.2</v>
      </c>
      <c r="I549" s="199"/>
      <c r="L549" s="195"/>
      <c r="M549" s="200"/>
      <c r="N549" s="201"/>
      <c r="O549" s="201"/>
      <c r="P549" s="201"/>
      <c r="Q549" s="201"/>
      <c r="R549" s="201"/>
      <c r="S549" s="201"/>
      <c r="T549" s="202"/>
      <c r="AT549" s="196" t="s">
        <v>249</v>
      </c>
      <c r="AU549" s="196" t="s">
        <v>179</v>
      </c>
      <c r="AV549" s="14" t="s">
        <v>92</v>
      </c>
      <c r="AW549" s="14" t="s">
        <v>39</v>
      </c>
      <c r="AX549" s="14" t="s">
        <v>84</v>
      </c>
      <c r="AY549" s="196" t="s">
        <v>165</v>
      </c>
    </row>
    <row r="550" spans="2:51" s="15" customFormat="1" ht="12">
      <c r="B550" s="203"/>
      <c r="D550" s="180" t="s">
        <v>249</v>
      </c>
      <c r="E550" s="204" t="s">
        <v>1</v>
      </c>
      <c r="F550" s="205" t="s">
        <v>252</v>
      </c>
      <c r="H550" s="206">
        <v>46.2</v>
      </c>
      <c r="I550" s="207"/>
      <c r="L550" s="203"/>
      <c r="M550" s="208"/>
      <c r="N550" s="209"/>
      <c r="O550" s="209"/>
      <c r="P550" s="209"/>
      <c r="Q550" s="209"/>
      <c r="R550" s="209"/>
      <c r="S550" s="209"/>
      <c r="T550" s="210"/>
      <c r="AT550" s="204" t="s">
        <v>249</v>
      </c>
      <c r="AU550" s="204" t="s">
        <v>179</v>
      </c>
      <c r="AV550" s="15" t="s">
        <v>164</v>
      </c>
      <c r="AW550" s="15" t="s">
        <v>39</v>
      </c>
      <c r="AX550" s="15" t="s">
        <v>21</v>
      </c>
      <c r="AY550" s="204" t="s">
        <v>165</v>
      </c>
    </row>
    <row r="551" spans="1:65" s="2" customFormat="1" ht="36" customHeight="1">
      <c r="A551" s="33"/>
      <c r="B551" s="166"/>
      <c r="C551" s="167" t="s">
        <v>811</v>
      </c>
      <c r="D551" s="167" t="s">
        <v>168</v>
      </c>
      <c r="E551" s="168" t="s">
        <v>812</v>
      </c>
      <c r="F551" s="169" t="s">
        <v>813</v>
      </c>
      <c r="G551" s="170" t="s">
        <v>246</v>
      </c>
      <c r="H551" s="171">
        <v>89.5</v>
      </c>
      <c r="I551" s="172"/>
      <c r="J551" s="173">
        <f>ROUND(I551*H551,2)</f>
        <v>0</v>
      </c>
      <c r="K551" s="169" t="s">
        <v>247</v>
      </c>
      <c r="L551" s="34"/>
      <c r="M551" s="174" t="s">
        <v>1</v>
      </c>
      <c r="N551" s="175" t="s">
        <v>49</v>
      </c>
      <c r="O551" s="59"/>
      <c r="P551" s="176">
        <f>O551*H551</f>
        <v>0</v>
      </c>
      <c r="Q551" s="176">
        <v>0.00825048</v>
      </c>
      <c r="R551" s="176">
        <f>Q551*H551</f>
        <v>0.7384179599999999</v>
      </c>
      <c r="S551" s="176">
        <v>0</v>
      </c>
      <c r="T551" s="177">
        <f>S551*H551</f>
        <v>0</v>
      </c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R551" s="178" t="s">
        <v>164</v>
      </c>
      <c r="AT551" s="178" t="s">
        <v>168</v>
      </c>
      <c r="AU551" s="178" t="s">
        <v>179</v>
      </c>
      <c r="AY551" s="18" t="s">
        <v>165</v>
      </c>
      <c r="BE551" s="179">
        <f>IF(N551="základní",J551,0)</f>
        <v>0</v>
      </c>
      <c r="BF551" s="179">
        <f>IF(N551="snížená",J551,0)</f>
        <v>0</v>
      </c>
      <c r="BG551" s="179">
        <f>IF(N551="zákl. přenesená",J551,0)</f>
        <v>0</v>
      </c>
      <c r="BH551" s="179">
        <f>IF(N551="sníž. přenesená",J551,0)</f>
        <v>0</v>
      </c>
      <c r="BI551" s="179">
        <f>IF(N551="nulová",J551,0)</f>
        <v>0</v>
      </c>
      <c r="BJ551" s="18" t="s">
        <v>21</v>
      </c>
      <c r="BK551" s="179">
        <f>ROUND(I551*H551,2)</f>
        <v>0</v>
      </c>
      <c r="BL551" s="18" t="s">
        <v>164</v>
      </c>
      <c r="BM551" s="178" t="s">
        <v>814</v>
      </c>
    </row>
    <row r="552" spans="1:47" s="2" customFormat="1" ht="29.25">
      <c r="A552" s="33"/>
      <c r="B552" s="34"/>
      <c r="C552" s="33"/>
      <c r="D552" s="180" t="s">
        <v>173</v>
      </c>
      <c r="E552" s="33"/>
      <c r="F552" s="181" t="s">
        <v>815</v>
      </c>
      <c r="G552" s="33"/>
      <c r="H552" s="33"/>
      <c r="I552" s="102"/>
      <c r="J552" s="33"/>
      <c r="K552" s="33"/>
      <c r="L552" s="34"/>
      <c r="M552" s="182"/>
      <c r="N552" s="183"/>
      <c r="O552" s="59"/>
      <c r="P552" s="59"/>
      <c r="Q552" s="59"/>
      <c r="R552" s="59"/>
      <c r="S552" s="59"/>
      <c r="T552" s="60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T552" s="18" t="s">
        <v>173</v>
      </c>
      <c r="AU552" s="18" t="s">
        <v>179</v>
      </c>
    </row>
    <row r="553" spans="2:51" s="14" customFormat="1" ht="12">
      <c r="B553" s="195"/>
      <c r="D553" s="180" t="s">
        <v>249</v>
      </c>
      <c r="E553" s="196" t="s">
        <v>1</v>
      </c>
      <c r="F553" s="197" t="s">
        <v>816</v>
      </c>
      <c r="H553" s="198">
        <v>89.5</v>
      </c>
      <c r="I553" s="199"/>
      <c r="L553" s="195"/>
      <c r="M553" s="200"/>
      <c r="N553" s="201"/>
      <c r="O553" s="201"/>
      <c r="P553" s="201"/>
      <c r="Q553" s="201"/>
      <c r="R553" s="201"/>
      <c r="S553" s="201"/>
      <c r="T553" s="202"/>
      <c r="AT553" s="196" t="s">
        <v>249</v>
      </c>
      <c r="AU553" s="196" t="s">
        <v>179</v>
      </c>
      <c r="AV553" s="14" t="s">
        <v>92</v>
      </c>
      <c r="AW553" s="14" t="s">
        <v>39</v>
      </c>
      <c r="AX553" s="14" t="s">
        <v>84</v>
      </c>
      <c r="AY553" s="196" t="s">
        <v>165</v>
      </c>
    </row>
    <row r="554" spans="2:51" s="15" customFormat="1" ht="12">
      <c r="B554" s="203"/>
      <c r="D554" s="180" t="s">
        <v>249</v>
      </c>
      <c r="E554" s="204" t="s">
        <v>1</v>
      </c>
      <c r="F554" s="205" t="s">
        <v>252</v>
      </c>
      <c r="H554" s="206">
        <v>89.5</v>
      </c>
      <c r="I554" s="207"/>
      <c r="L554" s="203"/>
      <c r="M554" s="208"/>
      <c r="N554" s="209"/>
      <c r="O554" s="209"/>
      <c r="P554" s="209"/>
      <c r="Q554" s="209"/>
      <c r="R554" s="209"/>
      <c r="S554" s="209"/>
      <c r="T554" s="210"/>
      <c r="AT554" s="204" t="s">
        <v>249</v>
      </c>
      <c r="AU554" s="204" t="s">
        <v>179</v>
      </c>
      <c r="AV554" s="15" t="s">
        <v>164</v>
      </c>
      <c r="AW554" s="15" t="s">
        <v>39</v>
      </c>
      <c r="AX554" s="15" t="s">
        <v>21</v>
      </c>
      <c r="AY554" s="204" t="s">
        <v>165</v>
      </c>
    </row>
    <row r="555" spans="1:65" s="2" customFormat="1" ht="24" customHeight="1">
      <c r="A555" s="33"/>
      <c r="B555" s="166"/>
      <c r="C555" s="212" t="s">
        <v>817</v>
      </c>
      <c r="D555" s="212" t="s">
        <v>386</v>
      </c>
      <c r="E555" s="213" t="s">
        <v>818</v>
      </c>
      <c r="F555" s="214" t="s">
        <v>819</v>
      </c>
      <c r="G555" s="215" t="s">
        <v>246</v>
      </c>
      <c r="H555" s="216">
        <v>91.29</v>
      </c>
      <c r="I555" s="217"/>
      <c r="J555" s="218">
        <f>ROUND(I555*H555,2)</f>
        <v>0</v>
      </c>
      <c r="K555" s="214" t="s">
        <v>247</v>
      </c>
      <c r="L555" s="219"/>
      <c r="M555" s="220" t="s">
        <v>1</v>
      </c>
      <c r="N555" s="221" t="s">
        <v>49</v>
      </c>
      <c r="O555" s="59"/>
      <c r="P555" s="176">
        <f>O555*H555</f>
        <v>0</v>
      </c>
      <c r="Q555" s="176">
        <v>0.00175</v>
      </c>
      <c r="R555" s="176">
        <f>Q555*H555</f>
        <v>0.15975750000000002</v>
      </c>
      <c r="S555" s="176">
        <v>0</v>
      </c>
      <c r="T555" s="177">
        <f>S555*H555</f>
        <v>0</v>
      </c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R555" s="178" t="s">
        <v>203</v>
      </c>
      <c r="AT555" s="178" t="s">
        <v>386</v>
      </c>
      <c r="AU555" s="178" t="s">
        <v>179</v>
      </c>
      <c r="AY555" s="18" t="s">
        <v>165</v>
      </c>
      <c r="BE555" s="179">
        <f>IF(N555="základní",J555,0)</f>
        <v>0</v>
      </c>
      <c r="BF555" s="179">
        <f>IF(N555="snížená",J555,0)</f>
        <v>0</v>
      </c>
      <c r="BG555" s="179">
        <f>IF(N555="zákl. přenesená",J555,0)</f>
        <v>0</v>
      </c>
      <c r="BH555" s="179">
        <f>IF(N555="sníž. přenesená",J555,0)</f>
        <v>0</v>
      </c>
      <c r="BI555" s="179">
        <f>IF(N555="nulová",J555,0)</f>
        <v>0</v>
      </c>
      <c r="BJ555" s="18" t="s">
        <v>21</v>
      </c>
      <c r="BK555" s="179">
        <f>ROUND(I555*H555,2)</f>
        <v>0</v>
      </c>
      <c r="BL555" s="18" t="s">
        <v>164</v>
      </c>
      <c r="BM555" s="178" t="s">
        <v>820</v>
      </c>
    </row>
    <row r="556" spans="1:47" s="2" customFormat="1" ht="19.5">
      <c r="A556" s="33"/>
      <c r="B556" s="34"/>
      <c r="C556" s="33"/>
      <c r="D556" s="180" t="s">
        <v>173</v>
      </c>
      <c r="E556" s="33"/>
      <c r="F556" s="181" t="s">
        <v>819</v>
      </c>
      <c r="G556" s="33"/>
      <c r="H556" s="33"/>
      <c r="I556" s="102"/>
      <c r="J556" s="33"/>
      <c r="K556" s="33"/>
      <c r="L556" s="34"/>
      <c r="M556" s="182"/>
      <c r="N556" s="183"/>
      <c r="O556" s="59"/>
      <c r="P556" s="59"/>
      <c r="Q556" s="59"/>
      <c r="R556" s="59"/>
      <c r="S556" s="59"/>
      <c r="T556" s="60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T556" s="18" t="s">
        <v>173</v>
      </c>
      <c r="AU556" s="18" t="s">
        <v>179</v>
      </c>
    </row>
    <row r="557" spans="2:51" s="14" customFormat="1" ht="12">
      <c r="B557" s="195"/>
      <c r="D557" s="180" t="s">
        <v>249</v>
      </c>
      <c r="E557" s="196" t="s">
        <v>1</v>
      </c>
      <c r="F557" s="197" t="s">
        <v>821</v>
      </c>
      <c r="H557" s="198">
        <v>91.29</v>
      </c>
      <c r="I557" s="199"/>
      <c r="L557" s="195"/>
      <c r="M557" s="200"/>
      <c r="N557" s="201"/>
      <c r="O557" s="201"/>
      <c r="P557" s="201"/>
      <c r="Q557" s="201"/>
      <c r="R557" s="201"/>
      <c r="S557" s="201"/>
      <c r="T557" s="202"/>
      <c r="AT557" s="196" t="s">
        <v>249</v>
      </c>
      <c r="AU557" s="196" t="s">
        <v>179</v>
      </c>
      <c r="AV557" s="14" t="s">
        <v>92</v>
      </c>
      <c r="AW557" s="14" t="s">
        <v>39</v>
      </c>
      <c r="AX557" s="14" t="s">
        <v>84</v>
      </c>
      <c r="AY557" s="196" t="s">
        <v>165</v>
      </c>
    </row>
    <row r="558" spans="2:51" s="15" customFormat="1" ht="12">
      <c r="B558" s="203"/>
      <c r="D558" s="180" t="s">
        <v>249</v>
      </c>
      <c r="E558" s="204" t="s">
        <v>1</v>
      </c>
      <c r="F558" s="205" t="s">
        <v>252</v>
      </c>
      <c r="H558" s="206">
        <v>91.29</v>
      </c>
      <c r="I558" s="207"/>
      <c r="L558" s="203"/>
      <c r="M558" s="208"/>
      <c r="N558" s="209"/>
      <c r="O558" s="209"/>
      <c r="P558" s="209"/>
      <c r="Q558" s="209"/>
      <c r="R558" s="209"/>
      <c r="S558" s="209"/>
      <c r="T558" s="210"/>
      <c r="AT558" s="204" t="s">
        <v>249</v>
      </c>
      <c r="AU558" s="204" t="s">
        <v>179</v>
      </c>
      <c r="AV558" s="15" t="s">
        <v>164</v>
      </c>
      <c r="AW558" s="15" t="s">
        <v>39</v>
      </c>
      <c r="AX558" s="15" t="s">
        <v>21</v>
      </c>
      <c r="AY558" s="204" t="s">
        <v>165</v>
      </c>
    </row>
    <row r="559" spans="1:65" s="2" customFormat="1" ht="24" customHeight="1">
      <c r="A559" s="33"/>
      <c r="B559" s="166"/>
      <c r="C559" s="167" t="s">
        <v>822</v>
      </c>
      <c r="D559" s="167" t="s">
        <v>168</v>
      </c>
      <c r="E559" s="168" t="s">
        <v>823</v>
      </c>
      <c r="F559" s="169" t="s">
        <v>824</v>
      </c>
      <c r="G559" s="170" t="s">
        <v>246</v>
      </c>
      <c r="H559" s="171">
        <v>365.125</v>
      </c>
      <c r="I559" s="172"/>
      <c r="J559" s="173">
        <f>ROUND(I559*H559,2)</f>
        <v>0</v>
      </c>
      <c r="K559" s="169" t="s">
        <v>247</v>
      </c>
      <c r="L559" s="34"/>
      <c r="M559" s="174" t="s">
        <v>1</v>
      </c>
      <c r="N559" s="175" t="s">
        <v>49</v>
      </c>
      <c r="O559" s="59"/>
      <c r="P559" s="176">
        <f>O559*H559</f>
        <v>0</v>
      </c>
      <c r="Q559" s="176">
        <v>0.0231</v>
      </c>
      <c r="R559" s="176">
        <f>Q559*H559</f>
        <v>8.4343875</v>
      </c>
      <c r="S559" s="176">
        <v>0</v>
      </c>
      <c r="T559" s="177">
        <f>S559*H559</f>
        <v>0</v>
      </c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R559" s="178" t="s">
        <v>164</v>
      </c>
      <c r="AT559" s="178" t="s">
        <v>168</v>
      </c>
      <c r="AU559" s="178" t="s">
        <v>179</v>
      </c>
      <c r="AY559" s="18" t="s">
        <v>165</v>
      </c>
      <c r="BE559" s="179">
        <f>IF(N559="základní",J559,0)</f>
        <v>0</v>
      </c>
      <c r="BF559" s="179">
        <f>IF(N559="snížená",J559,0)</f>
        <v>0</v>
      </c>
      <c r="BG559" s="179">
        <f>IF(N559="zákl. přenesená",J559,0)</f>
        <v>0</v>
      </c>
      <c r="BH559" s="179">
        <f>IF(N559="sníž. přenesená",J559,0)</f>
        <v>0</v>
      </c>
      <c r="BI559" s="179">
        <f>IF(N559="nulová",J559,0)</f>
        <v>0</v>
      </c>
      <c r="BJ559" s="18" t="s">
        <v>21</v>
      </c>
      <c r="BK559" s="179">
        <f>ROUND(I559*H559,2)</f>
        <v>0</v>
      </c>
      <c r="BL559" s="18" t="s">
        <v>164</v>
      </c>
      <c r="BM559" s="178" t="s">
        <v>825</v>
      </c>
    </row>
    <row r="560" spans="1:47" s="2" customFormat="1" ht="19.5">
      <c r="A560" s="33"/>
      <c r="B560" s="34"/>
      <c r="C560" s="33"/>
      <c r="D560" s="180" t="s">
        <v>173</v>
      </c>
      <c r="E560" s="33"/>
      <c r="F560" s="181" t="s">
        <v>826</v>
      </c>
      <c r="G560" s="33"/>
      <c r="H560" s="33"/>
      <c r="I560" s="102"/>
      <c r="J560" s="33"/>
      <c r="K560" s="33"/>
      <c r="L560" s="34"/>
      <c r="M560" s="182"/>
      <c r="N560" s="183"/>
      <c r="O560" s="59"/>
      <c r="P560" s="59"/>
      <c r="Q560" s="59"/>
      <c r="R560" s="59"/>
      <c r="S560" s="59"/>
      <c r="T560" s="60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T560" s="18" t="s">
        <v>173</v>
      </c>
      <c r="AU560" s="18" t="s">
        <v>179</v>
      </c>
    </row>
    <row r="561" spans="2:51" s="14" customFormat="1" ht="12">
      <c r="B561" s="195"/>
      <c r="D561" s="180" t="s">
        <v>249</v>
      </c>
      <c r="E561" s="196" t="s">
        <v>1</v>
      </c>
      <c r="F561" s="197" t="s">
        <v>827</v>
      </c>
      <c r="H561" s="198">
        <v>302.56</v>
      </c>
      <c r="I561" s="199"/>
      <c r="L561" s="195"/>
      <c r="M561" s="200"/>
      <c r="N561" s="201"/>
      <c r="O561" s="201"/>
      <c r="P561" s="201"/>
      <c r="Q561" s="201"/>
      <c r="R561" s="201"/>
      <c r="S561" s="201"/>
      <c r="T561" s="202"/>
      <c r="AT561" s="196" t="s">
        <v>249</v>
      </c>
      <c r="AU561" s="196" t="s">
        <v>179</v>
      </c>
      <c r="AV561" s="14" t="s">
        <v>92</v>
      </c>
      <c r="AW561" s="14" t="s">
        <v>39</v>
      </c>
      <c r="AX561" s="14" t="s">
        <v>84</v>
      </c>
      <c r="AY561" s="196" t="s">
        <v>165</v>
      </c>
    </row>
    <row r="562" spans="2:51" s="14" customFormat="1" ht="12">
      <c r="B562" s="195"/>
      <c r="D562" s="180" t="s">
        <v>249</v>
      </c>
      <c r="E562" s="196" t="s">
        <v>1</v>
      </c>
      <c r="F562" s="197" t="s">
        <v>828</v>
      </c>
      <c r="H562" s="198">
        <v>115.54</v>
      </c>
      <c r="I562" s="199"/>
      <c r="L562" s="195"/>
      <c r="M562" s="200"/>
      <c r="N562" s="201"/>
      <c r="O562" s="201"/>
      <c r="P562" s="201"/>
      <c r="Q562" s="201"/>
      <c r="R562" s="201"/>
      <c r="S562" s="201"/>
      <c r="T562" s="202"/>
      <c r="AT562" s="196" t="s">
        <v>249</v>
      </c>
      <c r="AU562" s="196" t="s">
        <v>179</v>
      </c>
      <c r="AV562" s="14" t="s">
        <v>92</v>
      </c>
      <c r="AW562" s="14" t="s">
        <v>39</v>
      </c>
      <c r="AX562" s="14" t="s">
        <v>84</v>
      </c>
      <c r="AY562" s="196" t="s">
        <v>165</v>
      </c>
    </row>
    <row r="563" spans="2:51" s="14" customFormat="1" ht="12">
      <c r="B563" s="195"/>
      <c r="D563" s="180" t="s">
        <v>249</v>
      </c>
      <c r="E563" s="196" t="s">
        <v>1</v>
      </c>
      <c r="F563" s="197" t="s">
        <v>829</v>
      </c>
      <c r="H563" s="198">
        <v>1.125</v>
      </c>
      <c r="I563" s="199"/>
      <c r="L563" s="195"/>
      <c r="M563" s="200"/>
      <c r="N563" s="201"/>
      <c r="O563" s="201"/>
      <c r="P563" s="201"/>
      <c r="Q563" s="201"/>
      <c r="R563" s="201"/>
      <c r="S563" s="201"/>
      <c r="T563" s="202"/>
      <c r="AT563" s="196" t="s">
        <v>249</v>
      </c>
      <c r="AU563" s="196" t="s">
        <v>179</v>
      </c>
      <c r="AV563" s="14" t="s">
        <v>92</v>
      </c>
      <c r="AW563" s="14" t="s">
        <v>39</v>
      </c>
      <c r="AX563" s="14" t="s">
        <v>84</v>
      </c>
      <c r="AY563" s="196" t="s">
        <v>165</v>
      </c>
    </row>
    <row r="564" spans="2:51" s="14" customFormat="1" ht="12">
      <c r="B564" s="195"/>
      <c r="D564" s="180" t="s">
        <v>249</v>
      </c>
      <c r="E564" s="196" t="s">
        <v>1</v>
      </c>
      <c r="F564" s="197" t="s">
        <v>830</v>
      </c>
      <c r="H564" s="198">
        <v>-42.4</v>
      </c>
      <c r="I564" s="199"/>
      <c r="L564" s="195"/>
      <c r="M564" s="200"/>
      <c r="N564" s="201"/>
      <c r="O564" s="201"/>
      <c r="P564" s="201"/>
      <c r="Q564" s="201"/>
      <c r="R564" s="201"/>
      <c r="S564" s="201"/>
      <c r="T564" s="202"/>
      <c r="AT564" s="196" t="s">
        <v>249</v>
      </c>
      <c r="AU564" s="196" t="s">
        <v>179</v>
      </c>
      <c r="AV564" s="14" t="s">
        <v>92</v>
      </c>
      <c r="AW564" s="14" t="s">
        <v>39</v>
      </c>
      <c r="AX564" s="14" t="s">
        <v>84</v>
      </c>
      <c r="AY564" s="196" t="s">
        <v>165</v>
      </c>
    </row>
    <row r="565" spans="2:51" s="14" customFormat="1" ht="12">
      <c r="B565" s="195"/>
      <c r="D565" s="180" t="s">
        <v>249</v>
      </c>
      <c r="E565" s="196" t="s">
        <v>1</v>
      </c>
      <c r="F565" s="197" t="s">
        <v>831</v>
      </c>
      <c r="H565" s="198">
        <v>-11.7</v>
      </c>
      <c r="I565" s="199"/>
      <c r="L565" s="195"/>
      <c r="M565" s="200"/>
      <c r="N565" s="201"/>
      <c r="O565" s="201"/>
      <c r="P565" s="201"/>
      <c r="Q565" s="201"/>
      <c r="R565" s="201"/>
      <c r="S565" s="201"/>
      <c r="T565" s="202"/>
      <c r="AT565" s="196" t="s">
        <v>249</v>
      </c>
      <c r="AU565" s="196" t="s">
        <v>179</v>
      </c>
      <c r="AV565" s="14" t="s">
        <v>92</v>
      </c>
      <c r="AW565" s="14" t="s">
        <v>39</v>
      </c>
      <c r="AX565" s="14" t="s">
        <v>84</v>
      </c>
      <c r="AY565" s="196" t="s">
        <v>165</v>
      </c>
    </row>
    <row r="566" spans="2:51" s="15" customFormat="1" ht="12">
      <c r="B566" s="203"/>
      <c r="D566" s="180" t="s">
        <v>249</v>
      </c>
      <c r="E566" s="204" t="s">
        <v>1</v>
      </c>
      <c r="F566" s="205" t="s">
        <v>252</v>
      </c>
      <c r="H566" s="206">
        <v>365.12500000000006</v>
      </c>
      <c r="I566" s="207"/>
      <c r="L566" s="203"/>
      <c r="M566" s="208"/>
      <c r="N566" s="209"/>
      <c r="O566" s="209"/>
      <c r="P566" s="209"/>
      <c r="Q566" s="209"/>
      <c r="R566" s="209"/>
      <c r="S566" s="209"/>
      <c r="T566" s="210"/>
      <c r="AT566" s="204" t="s">
        <v>249</v>
      </c>
      <c r="AU566" s="204" t="s">
        <v>179</v>
      </c>
      <c r="AV566" s="15" t="s">
        <v>164</v>
      </c>
      <c r="AW566" s="15" t="s">
        <v>39</v>
      </c>
      <c r="AX566" s="15" t="s">
        <v>21</v>
      </c>
      <c r="AY566" s="204" t="s">
        <v>165</v>
      </c>
    </row>
    <row r="567" spans="1:65" s="2" customFormat="1" ht="24" customHeight="1">
      <c r="A567" s="33"/>
      <c r="B567" s="166"/>
      <c r="C567" s="167" t="s">
        <v>832</v>
      </c>
      <c r="D567" s="167" t="s">
        <v>168</v>
      </c>
      <c r="E567" s="168" t="s">
        <v>833</v>
      </c>
      <c r="F567" s="169" t="s">
        <v>834</v>
      </c>
      <c r="G567" s="170" t="s">
        <v>246</v>
      </c>
      <c r="H567" s="171">
        <v>365.125</v>
      </c>
      <c r="I567" s="172"/>
      <c r="J567" s="173">
        <f>ROUND(I567*H567,2)</f>
        <v>0</v>
      </c>
      <c r="K567" s="169" t="s">
        <v>247</v>
      </c>
      <c r="L567" s="34"/>
      <c r="M567" s="174" t="s">
        <v>1</v>
      </c>
      <c r="N567" s="175" t="s">
        <v>49</v>
      </c>
      <c r="O567" s="59"/>
      <c r="P567" s="176">
        <f>O567*H567</f>
        <v>0</v>
      </c>
      <c r="Q567" s="176">
        <v>0.0079</v>
      </c>
      <c r="R567" s="176">
        <f>Q567*H567</f>
        <v>2.8844875</v>
      </c>
      <c r="S567" s="176">
        <v>0</v>
      </c>
      <c r="T567" s="177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78" t="s">
        <v>164</v>
      </c>
      <c r="AT567" s="178" t="s">
        <v>168</v>
      </c>
      <c r="AU567" s="178" t="s">
        <v>179</v>
      </c>
      <c r="AY567" s="18" t="s">
        <v>165</v>
      </c>
      <c r="BE567" s="179">
        <f>IF(N567="základní",J567,0)</f>
        <v>0</v>
      </c>
      <c r="BF567" s="179">
        <f>IF(N567="snížená",J567,0)</f>
        <v>0</v>
      </c>
      <c r="BG567" s="179">
        <f>IF(N567="zákl. přenesená",J567,0)</f>
        <v>0</v>
      </c>
      <c r="BH567" s="179">
        <f>IF(N567="sníž. přenesená",J567,0)</f>
        <v>0</v>
      </c>
      <c r="BI567" s="179">
        <f>IF(N567="nulová",J567,0)</f>
        <v>0</v>
      </c>
      <c r="BJ567" s="18" t="s">
        <v>21</v>
      </c>
      <c r="BK567" s="179">
        <f>ROUND(I567*H567,2)</f>
        <v>0</v>
      </c>
      <c r="BL567" s="18" t="s">
        <v>164</v>
      </c>
      <c r="BM567" s="178" t="s">
        <v>835</v>
      </c>
    </row>
    <row r="568" spans="1:47" s="2" customFormat="1" ht="29.25">
      <c r="A568" s="33"/>
      <c r="B568" s="34"/>
      <c r="C568" s="33"/>
      <c r="D568" s="180" t="s">
        <v>173</v>
      </c>
      <c r="E568" s="33"/>
      <c r="F568" s="181" t="s">
        <v>836</v>
      </c>
      <c r="G568" s="33"/>
      <c r="H568" s="33"/>
      <c r="I568" s="102"/>
      <c r="J568" s="33"/>
      <c r="K568" s="33"/>
      <c r="L568" s="34"/>
      <c r="M568" s="182"/>
      <c r="N568" s="183"/>
      <c r="O568" s="59"/>
      <c r="P568" s="59"/>
      <c r="Q568" s="59"/>
      <c r="R568" s="59"/>
      <c r="S568" s="59"/>
      <c r="T568" s="60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T568" s="18" t="s">
        <v>173</v>
      </c>
      <c r="AU568" s="18" t="s">
        <v>179</v>
      </c>
    </row>
    <row r="569" spans="1:65" s="2" customFormat="1" ht="24" customHeight="1">
      <c r="A569" s="33"/>
      <c r="B569" s="166"/>
      <c r="C569" s="167" t="s">
        <v>837</v>
      </c>
      <c r="D569" s="167" t="s">
        <v>168</v>
      </c>
      <c r="E569" s="168" t="s">
        <v>838</v>
      </c>
      <c r="F569" s="169" t="s">
        <v>839</v>
      </c>
      <c r="G569" s="170" t="s">
        <v>246</v>
      </c>
      <c r="H569" s="171">
        <v>89.5</v>
      </c>
      <c r="I569" s="172"/>
      <c r="J569" s="173">
        <f>ROUND(I569*H569,2)</f>
        <v>0</v>
      </c>
      <c r="K569" s="169" t="s">
        <v>247</v>
      </c>
      <c r="L569" s="34"/>
      <c r="M569" s="174" t="s">
        <v>1</v>
      </c>
      <c r="N569" s="175" t="s">
        <v>49</v>
      </c>
      <c r="O569" s="59"/>
      <c r="P569" s="176">
        <f>O569*H569</f>
        <v>0</v>
      </c>
      <c r="Q569" s="176">
        <v>0.00628</v>
      </c>
      <c r="R569" s="176">
        <f>Q569*H569</f>
        <v>0.56206</v>
      </c>
      <c r="S569" s="176">
        <v>0</v>
      </c>
      <c r="T569" s="177">
        <f>S569*H569</f>
        <v>0</v>
      </c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R569" s="178" t="s">
        <v>164</v>
      </c>
      <c r="AT569" s="178" t="s">
        <v>168</v>
      </c>
      <c r="AU569" s="178" t="s">
        <v>179</v>
      </c>
      <c r="AY569" s="18" t="s">
        <v>165</v>
      </c>
      <c r="BE569" s="179">
        <f>IF(N569="základní",J569,0)</f>
        <v>0</v>
      </c>
      <c r="BF569" s="179">
        <f>IF(N569="snížená",J569,0)</f>
        <v>0</v>
      </c>
      <c r="BG569" s="179">
        <f>IF(N569="zákl. přenesená",J569,0)</f>
        <v>0</v>
      </c>
      <c r="BH569" s="179">
        <f>IF(N569="sníž. přenesená",J569,0)</f>
        <v>0</v>
      </c>
      <c r="BI569" s="179">
        <f>IF(N569="nulová",J569,0)</f>
        <v>0</v>
      </c>
      <c r="BJ569" s="18" t="s">
        <v>21</v>
      </c>
      <c r="BK569" s="179">
        <f>ROUND(I569*H569,2)</f>
        <v>0</v>
      </c>
      <c r="BL569" s="18" t="s">
        <v>164</v>
      </c>
      <c r="BM569" s="178" t="s">
        <v>840</v>
      </c>
    </row>
    <row r="570" spans="1:47" s="2" customFormat="1" ht="19.5">
      <c r="A570" s="33"/>
      <c r="B570" s="34"/>
      <c r="C570" s="33"/>
      <c r="D570" s="180" t="s">
        <v>173</v>
      </c>
      <c r="E570" s="33"/>
      <c r="F570" s="181" t="s">
        <v>841</v>
      </c>
      <c r="G570" s="33"/>
      <c r="H570" s="33"/>
      <c r="I570" s="102"/>
      <c r="J570" s="33"/>
      <c r="K570" s="33"/>
      <c r="L570" s="34"/>
      <c r="M570" s="182"/>
      <c r="N570" s="183"/>
      <c r="O570" s="59"/>
      <c r="P570" s="59"/>
      <c r="Q570" s="59"/>
      <c r="R570" s="59"/>
      <c r="S570" s="59"/>
      <c r="T570" s="60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T570" s="18" t="s">
        <v>173</v>
      </c>
      <c r="AU570" s="18" t="s">
        <v>179</v>
      </c>
    </row>
    <row r="571" spans="1:65" s="2" customFormat="1" ht="24" customHeight="1">
      <c r="A571" s="33"/>
      <c r="B571" s="166"/>
      <c r="C571" s="167" t="s">
        <v>842</v>
      </c>
      <c r="D571" s="167" t="s">
        <v>168</v>
      </c>
      <c r="E571" s="168" t="s">
        <v>843</v>
      </c>
      <c r="F571" s="169" t="s">
        <v>844</v>
      </c>
      <c r="G571" s="170" t="s">
        <v>246</v>
      </c>
      <c r="H571" s="171">
        <v>365.125</v>
      </c>
      <c r="I571" s="172"/>
      <c r="J571" s="173">
        <f>ROUND(I571*H571,2)</f>
        <v>0</v>
      </c>
      <c r="K571" s="169" t="s">
        <v>247</v>
      </c>
      <c r="L571" s="34"/>
      <c r="M571" s="174" t="s">
        <v>1</v>
      </c>
      <c r="N571" s="175" t="s">
        <v>49</v>
      </c>
      <c r="O571" s="59"/>
      <c r="P571" s="176">
        <f>O571*H571</f>
        <v>0</v>
      </c>
      <c r="Q571" s="176">
        <v>0.00268</v>
      </c>
      <c r="R571" s="176">
        <f>Q571*H571</f>
        <v>0.978535</v>
      </c>
      <c r="S571" s="176">
        <v>0</v>
      </c>
      <c r="T571" s="177">
        <f>S571*H571</f>
        <v>0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178" t="s">
        <v>164</v>
      </c>
      <c r="AT571" s="178" t="s">
        <v>168</v>
      </c>
      <c r="AU571" s="178" t="s">
        <v>179</v>
      </c>
      <c r="AY571" s="18" t="s">
        <v>165</v>
      </c>
      <c r="BE571" s="179">
        <f>IF(N571="základní",J571,0)</f>
        <v>0</v>
      </c>
      <c r="BF571" s="179">
        <f>IF(N571="snížená",J571,0)</f>
        <v>0</v>
      </c>
      <c r="BG571" s="179">
        <f>IF(N571="zákl. přenesená",J571,0)</f>
        <v>0</v>
      </c>
      <c r="BH571" s="179">
        <f>IF(N571="sníž. přenesená",J571,0)</f>
        <v>0</v>
      </c>
      <c r="BI571" s="179">
        <f>IF(N571="nulová",J571,0)</f>
        <v>0</v>
      </c>
      <c r="BJ571" s="18" t="s">
        <v>21</v>
      </c>
      <c r="BK571" s="179">
        <f>ROUND(I571*H571,2)</f>
        <v>0</v>
      </c>
      <c r="BL571" s="18" t="s">
        <v>164</v>
      </c>
      <c r="BM571" s="178" t="s">
        <v>845</v>
      </c>
    </row>
    <row r="572" spans="1:47" s="2" customFormat="1" ht="19.5">
      <c r="A572" s="33"/>
      <c r="B572" s="34"/>
      <c r="C572" s="33"/>
      <c r="D572" s="180" t="s">
        <v>173</v>
      </c>
      <c r="E572" s="33"/>
      <c r="F572" s="181" t="s">
        <v>846</v>
      </c>
      <c r="G572" s="33"/>
      <c r="H572" s="33"/>
      <c r="I572" s="102"/>
      <c r="J572" s="33"/>
      <c r="K572" s="33"/>
      <c r="L572" s="34"/>
      <c r="M572" s="182"/>
      <c r="N572" s="183"/>
      <c r="O572" s="59"/>
      <c r="P572" s="59"/>
      <c r="Q572" s="59"/>
      <c r="R572" s="59"/>
      <c r="S572" s="59"/>
      <c r="T572" s="60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T572" s="18" t="s">
        <v>173</v>
      </c>
      <c r="AU572" s="18" t="s">
        <v>179</v>
      </c>
    </row>
    <row r="573" spans="1:65" s="2" customFormat="1" ht="24" customHeight="1">
      <c r="A573" s="33"/>
      <c r="B573" s="166"/>
      <c r="C573" s="167" t="s">
        <v>847</v>
      </c>
      <c r="D573" s="167" t="s">
        <v>168</v>
      </c>
      <c r="E573" s="168" t="s">
        <v>848</v>
      </c>
      <c r="F573" s="169" t="s">
        <v>849</v>
      </c>
      <c r="G573" s="170" t="s">
        <v>246</v>
      </c>
      <c r="H573" s="171">
        <v>79</v>
      </c>
      <c r="I573" s="172"/>
      <c r="J573" s="173">
        <f>ROUND(I573*H573,2)</f>
        <v>0</v>
      </c>
      <c r="K573" s="169" t="s">
        <v>247</v>
      </c>
      <c r="L573" s="34"/>
      <c r="M573" s="174" t="s">
        <v>1</v>
      </c>
      <c r="N573" s="175" t="s">
        <v>49</v>
      </c>
      <c r="O573" s="59"/>
      <c r="P573" s="176">
        <f>O573*H573</f>
        <v>0</v>
      </c>
      <c r="Q573" s="176">
        <v>0.00012648</v>
      </c>
      <c r="R573" s="176">
        <f>Q573*H573</f>
        <v>0.00999192</v>
      </c>
      <c r="S573" s="176">
        <v>0</v>
      </c>
      <c r="T573" s="177">
        <f>S573*H573</f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78" t="s">
        <v>164</v>
      </c>
      <c r="AT573" s="178" t="s">
        <v>168</v>
      </c>
      <c r="AU573" s="178" t="s">
        <v>179</v>
      </c>
      <c r="AY573" s="18" t="s">
        <v>165</v>
      </c>
      <c r="BE573" s="179">
        <f>IF(N573="základní",J573,0)</f>
        <v>0</v>
      </c>
      <c r="BF573" s="179">
        <f>IF(N573="snížená",J573,0)</f>
        <v>0</v>
      </c>
      <c r="BG573" s="179">
        <f>IF(N573="zákl. přenesená",J573,0)</f>
        <v>0</v>
      </c>
      <c r="BH573" s="179">
        <f>IF(N573="sníž. přenesená",J573,0)</f>
        <v>0</v>
      </c>
      <c r="BI573" s="179">
        <f>IF(N573="nulová",J573,0)</f>
        <v>0</v>
      </c>
      <c r="BJ573" s="18" t="s">
        <v>21</v>
      </c>
      <c r="BK573" s="179">
        <f>ROUND(I573*H573,2)</f>
        <v>0</v>
      </c>
      <c r="BL573" s="18" t="s">
        <v>164</v>
      </c>
      <c r="BM573" s="178" t="s">
        <v>850</v>
      </c>
    </row>
    <row r="574" spans="1:47" s="2" customFormat="1" ht="19.5">
      <c r="A574" s="33"/>
      <c r="B574" s="34"/>
      <c r="C574" s="33"/>
      <c r="D574" s="180" t="s">
        <v>173</v>
      </c>
      <c r="E574" s="33"/>
      <c r="F574" s="181" t="s">
        <v>851</v>
      </c>
      <c r="G574" s="33"/>
      <c r="H574" s="33"/>
      <c r="I574" s="102"/>
      <c r="J574" s="33"/>
      <c r="K574" s="33"/>
      <c r="L574" s="34"/>
      <c r="M574" s="182"/>
      <c r="N574" s="183"/>
      <c r="O574" s="59"/>
      <c r="P574" s="59"/>
      <c r="Q574" s="59"/>
      <c r="R574" s="59"/>
      <c r="S574" s="59"/>
      <c r="T574" s="60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T574" s="18" t="s">
        <v>173</v>
      </c>
      <c r="AU574" s="18" t="s">
        <v>179</v>
      </c>
    </row>
    <row r="575" spans="2:51" s="14" customFormat="1" ht="12">
      <c r="B575" s="195"/>
      <c r="D575" s="180" t="s">
        <v>249</v>
      </c>
      <c r="E575" s="196" t="s">
        <v>1</v>
      </c>
      <c r="F575" s="197" t="s">
        <v>852</v>
      </c>
      <c r="H575" s="198">
        <v>15</v>
      </c>
      <c r="I575" s="199"/>
      <c r="L575" s="195"/>
      <c r="M575" s="200"/>
      <c r="N575" s="201"/>
      <c r="O575" s="201"/>
      <c r="P575" s="201"/>
      <c r="Q575" s="201"/>
      <c r="R575" s="201"/>
      <c r="S575" s="201"/>
      <c r="T575" s="202"/>
      <c r="AT575" s="196" t="s">
        <v>249</v>
      </c>
      <c r="AU575" s="196" t="s">
        <v>179</v>
      </c>
      <c r="AV575" s="14" t="s">
        <v>92</v>
      </c>
      <c r="AW575" s="14" t="s">
        <v>39</v>
      </c>
      <c r="AX575" s="14" t="s">
        <v>84</v>
      </c>
      <c r="AY575" s="196" t="s">
        <v>165</v>
      </c>
    </row>
    <row r="576" spans="2:51" s="14" customFormat="1" ht="12">
      <c r="B576" s="195"/>
      <c r="D576" s="180" t="s">
        <v>249</v>
      </c>
      <c r="E576" s="196" t="s">
        <v>1</v>
      </c>
      <c r="F576" s="197" t="s">
        <v>853</v>
      </c>
      <c r="H576" s="198">
        <v>64</v>
      </c>
      <c r="I576" s="199"/>
      <c r="L576" s="195"/>
      <c r="M576" s="200"/>
      <c r="N576" s="201"/>
      <c r="O576" s="201"/>
      <c r="P576" s="201"/>
      <c r="Q576" s="201"/>
      <c r="R576" s="201"/>
      <c r="S576" s="201"/>
      <c r="T576" s="202"/>
      <c r="AT576" s="196" t="s">
        <v>249</v>
      </c>
      <c r="AU576" s="196" t="s">
        <v>179</v>
      </c>
      <c r="AV576" s="14" t="s">
        <v>92</v>
      </c>
      <c r="AW576" s="14" t="s">
        <v>39</v>
      </c>
      <c r="AX576" s="14" t="s">
        <v>84</v>
      </c>
      <c r="AY576" s="196" t="s">
        <v>165</v>
      </c>
    </row>
    <row r="577" spans="2:51" s="15" customFormat="1" ht="12">
      <c r="B577" s="203"/>
      <c r="D577" s="180" t="s">
        <v>249</v>
      </c>
      <c r="E577" s="204" t="s">
        <v>1</v>
      </c>
      <c r="F577" s="205" t="s">
        <v>252</v>
      </c>
      <c r="H577" s="206">
        <v>79</v>
      </c>
      <c r="I577" s="207"/>
      <c r="L577" s="203"/>
      <c r="M577" s="208"/>
      <c r="N577" s="209"/>
      <c r="O577" s="209"/>
      <c r="P577" s="209"/>
      <c r="Q577" s="209"/>
      <c r="R577" s="209"/>
      <c r="S577" s="209"/>
      <c r="T577" s="210"/>
      <c r="AT577" s="204" t="s">
        <v>249</v>
      </c>
      <c r="AU577" s="204" t="s">
        <v>179</v>
      </c>
      <c r="AV577" s="15" t="s">
        <v>164</v>
      </c>
      <c r="AW577" s="15" t="s">
        <v>39</v>
      </c>
      <c r="AX577" s="15" t="s">
        <v>21</v>
      </c>
      <c r="AY577" s="204" t="s">
        <v>165</v>
      </c>
    </row>
    <row r="578" spans="2:63" s="12" customFormat="1" ht="20.85" customHeight="1">
      <c r="B578" s="153"/>
      <c r="D578" s="154" t="s">
        <v>83</v>
      </c>
      <c r="E578" s="164" t="s">
        <v>640</v>
      </c>
      <c r="F578" s="164" t="s">
        <v>854</v>
      </c>
      <c r="I578" s="156"/>
      <c r="J578" s="165">
        <f>BK578</f>
        <v>0</v>
      </c>
      <c r="L578" s="153"/>
      <c r="M578" s="158"/>
      <c r="N578" s="159"/>
      <c r="O578" s="159"/>
      <c r="P578" s="160">
        <f>SUM(P579:P632)</f>
        <v>0</v>
      </c>
      <c r="Q578" s="159"/>
      <c r="R578" s="160">
        <f>SUM(R579:R632)</f>
        <v>186.42666991999997</v>
      </c>
      <c r="S578" s="159"/>
      <c r="T578" s="161">
        <f>SUM(T579:T632)</f>
        <v>0</v>
      </c>
      <c r="AR578" s="154" t="s">
        <v>21</v>
      </c>
      <c r="AT578" s="162" t="s">
        <v>83</v>
      </c>
      <c r="AU578" s="162" t="s">
        <v>92</v>
      </c>
      <c r="AY578" s="154" t="s">
        <v>165</v>
      </c>
      <c r="BK578" s="163">
        <f>SUM(BK579:BK632)</f>
        <v>0</v>
      </c>
    </row>
    <row r="579" spans="1:65" s="2" customFormat="1" ht="16.5" customHeight="1">
      <c r="A579" s="33"/>
      <c r="B579" s="166"/>
      <c r="C579" s="167" t="s">
        <v>855</v>
      </c>
      <c r="D579" s="167" t="s">
        <v>168</v>
      </c>
      <c r="E579" s="168" t="s">
        <v>856</v>
      </c>
      <c r="F579" s="169" t="s">
        <v>857</v>
      </c>
      <c r="G579" s="170" t="s">
        <v>268</v>
      </c>
      <c r="H579" s="171">
        <v>48.258</v>
      </c>
      <c r="I579" s="172"/>
      <c r="J579" s="173">
        <f>ROUND(I579*H579,2)</f>
        <v>0</v>
      </c>
      <c r="K579" s="169" t="s">
        <v>247</v>
      </c>
      <c r="L579" s="34"/>
      <c r="M579" s="174" t="s">
        <v>1</v>
      </c>
      <c r="N579" s="175" t="s">
        <v>49</v>
      </c>
      <c r="O579" s="59"/>
      <c r="P579" s="176">
        <f>O579*H579</f>
        <v>0</v>
      </c>
      <c r="Q579" s="176">
        <v>2.45329</v>
      </c>
      <c r="R579" s="176">
        <f>Q579*H579</f>
        <v>118.39086882000001</v>
      </c>
      <c r="S579" s="176">
        <v>0</v>
      </c>
      <c r="T579" s="177">
        <f>S579*H579</f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178" t="s">
        <v>164</v>
      </c>
      <c r="AT579" s="178" t="s">
        <v>168</v>
      </c>
      <c r="AU579" s="178" t="s">
        <v>179</v>
      </c>
      <c r="AY579" s="18" t="s">
        <v>165</v>
      </c>
      <c r="BE579" s="179">
        <f>IF(N579="základní",J579,0)</f>
        <v>0</v>
      </c>
      <c r="BF579" s="179">
        <f>IF(N579="snížená",J579,0)</f>
        <v>0</v>
      </c>
      <c r="BG579" s="179">
        <f>IF(N579="zákl. přenesená",J579,0)</f>
        <v>0</v>
      </c>
      <c r="BH579" s="179">
        <f>IF(N579="sníž. přenesená",J579,0)</f>
        <v>0</v>
      </c>
      <c r="BI579" s="179">
        <f>IF(N579="nulová",J579,0)</f>
        <v>0</v>
      </c>
      <c r="BJ579" s="18" t="s">
        <v>21</v>
      </c>
      <c r="BK579" s="179">
        <f>ROUND(I579*H579,2)</f>
        <v>0</v>
      </c>
      <c r="BL579" s="18" t="s">
        <v>164</v>
      </c>
      <c r="BM579" s="178" t="s">
        <v>858</v>
      </c>
    </row>
    <row r="580" spans="1:47" s="2" customFormat="1" ht="12">
      <c r="A580" s="33"/>
      <c r="B580" s="34"/>
      <c r="C580" s="33"/>
      <c r="D580" s="180" t="s">
        <v>173</v>
      </c>
      <c r="E580" s="33"/>
      <c r="F580" s="181" t="s">
        <v>859</v>
      </c>
      <c r="G580" s="33"/>
      <c r="H580" s="33"/>
      <c r="I580" s="102"/>
      <c r="J580" s="33"/>
      <c r="K580" s="33"/>
      <c r="L580" s="34"/>
      <c r="M580" s="182"/>
      <c r="N580" s="183"/>
      <c r="O580" s="59"/>
      <c r="P580" s="59"/>
      <c r="Q580" s="59"/>
      <c r="R580" s="59"/>
      <c r="S580" s="59"/>
      <c r="T580" s="60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T580" s="18" t="s">
        <v>173</v>
      </c>
      <c r="AU580" s="18" t="s">
        <v>179</v>
      </c>
    </row>
    <row r="581" spans="2:51" s="14" customFormat="1" ht="12">
      <c r="B581" s="195"/>
      <c r="D581" s="180" t="s">
        <v>249</v>
      </c>
      <c r="E581" s="196" t="s">
        <v>1</v>
      </c>
      <c r="F581" s="197" t="s">
        <v>860</v>
      </c>
      <c r="H581" s="198">
        <v>46.8</v>
      </c>
      <c r="I581" s="199"/>
      <c r="L581" s="195"/>
      <c r="M581" s="200"/>
      <c r="N581" s="201"/>
      <c r="O581" s="201"/>
      <c r="P581" s="201"/>
      <c r="Q581" s="201"/>
      <c r="R581" s="201"/>
      <c r="S581" s="201"/>
      <c r="T581" s="202"/>
      <c r="AT581" s="196" t="s">
        <v>249</v>
      </c>
      <c r="AU581" s="196" t="s">
        <v>179</v>
      </c>
      <c r="AV581" s="14" t="s">
        <v>92</v>
      </c>
      <c r="AW581" s="14" t="s">
        <v>39</v>
      </c>
      <c r="AX581" s="14" t="s">
        <v>84</v>
      </c>
      <c r="AY581" s="196" t="s">
        <v>165</v>
      </c>
    </row>
    <row r="582" spans="2:51" s="14" customFormat="1" ht="12">
      <c r="B582" s="195"/>
      <c r="D582" s="180" t="s">
        <v>249</v>
      </c>
      <c r="E582" s="196" t="s">
        <v>1</v>
      </c>
      <c r="F582" s="197" t="s">
        <v>861</v>
      </c>
      <c r="H582" s="198">
        <v>1.458</v>
      </c>
      <c r="I582" s="199"/>
      <c r="L582" s="195"/>
      <c r="M582" s="200"/>
      <c r="N582" s="201"/>
      <c r="O582" s="201"/>
      <c r="P582" s="201"/>
      <c r="Q582" s="201"/>
      <c r="R582" s="201"/>
      <c r="S582" s="201"/>
      <c r="T582" s="202"/>
      <c r="AT582" s="196" t="s">
        <v>249</v>
      </c>
      <c r="AU582" s="196" t="s">
        <v>179</v>
      </c>
      <c r="AV582" s="14" t="s">
        <v>92</v>
      </c>
      <c r="AW582" s="14" t="s">
        <v>39</v>
      </c>
      <c r="AX582" s="14" t="s">
        <v>84</v>
      </c>
      <c r="AY582" s="196" t="s">
        <v>165</v>
      </c>
    </row>
    <row r="583" spans="2:51" s="15" customFormat="1" ht="12">
      <c r="B583" s="203"/>
      <c r="D583" s="180" t="s">
        <v>249</v>
      </c>
      <c r="E583" s="204" t="s">
        <v>1</v>
      </c>
      <c r="F583" s="205" t="s">
        <v>252</v>
      </c>
      <c r="H583" s="206">
        <v>48.257999999999996</v>
      </c>
      <c r="I583" s="207"/>
      <c r="L583" s="203"/>
      <c r="M583" s="208"/>
      <c r="N583" s="209"/>
      <c r="O583" s="209"/>
      <c r="P583" s="209"/>
      <c r="Q583" s="209"/>
      <c r="R583" s="209"/>
      <c r="S583" s="209"/>
      <c r="T583" s="210"/>
      <c r="AT583" s="204" t="s">
        <v>249</v>
      </c>
      <c r="AU583" s="204" t="s">
        <v>179</v>
      </c>
      <c r="AV583" s="15" t="s">
        <v>164</v>
      </c>
      <c r="AW583" s="15" t="s">
        <v>39</v>
      </c>
      <c r="AX583" s="15" t="s">
        <v>21</v>
      </c>
      <c r="AY583" s="204" t="s">
        <v>165</v>
      </c>
    </row>
    <row r="584" spans="1:65" s="2" customFormat="1" ht="24" customHeight="1">
      <c r="A584" s="33"/>
      <c r="B584" s="166"/>
      <c r="C584" s="167" t="s">
        <v>862</v>
      </c>
      <c r="D584" s="167" t="s">
        <v>168</v>
      </c>
      <c r="E584" s="168" t="s">
        <v>863</v>
      </c>
      <c r="F584" s="169" t="s">
        <v>864</v>
      </c>
      <c r="G584" s="170" t="s">
        <v>268</v>
      </c>
      <c r="H584" s="171">
        <v>48.258</v>
      </c>
      <c r="I584" s="172"/>
      <c r="J584" s="173">
        <f>ROUND(I584*H584,2)</f>
        <v>0</v>
      </c>
      <c r="K584" s="169" t="s">
        <v>247</v>
      </c>
      <c r="L584" s="34"/>
      <c r="M584" s="174" t="s">
        <v>1</v>
      </c>
      <c r="N584" s="175" t="s">
        <v>49</v>
      </c>
      <c r="O584" s="59"/>
      <c r="P584" s="176">
        <f>O584*H584</f>
        <v>0</v>
      </c>
      <c r="Q584" s="176">
        <v>0.0202</v>
      </c>
      <c r="R584" s="176">
        <f>Q584*H584</f>
        <v>0.9748116</v>
      </c>
      <c r="S584" s="176">
        <v>0</v>
      </c>
      <c r="T584" s="177">
        <f>S584*H584</f>
        <v>0</v>
      </c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R584" s="178" t="s">
        <v>164</v>
      </c>
      <c r="AT584" s="178" t="s">
        <v>168</v>
      </c>
      <c r="AU584" s="178" t="s">
        <v>179</v>
      </c>
      <c r="AY584" s="18" t="s">
        <v>165</v>
      </c>
      <c r="BE584" s="179">
        <f>IF(N584="základní",J584,0)</f>
        <v>0</v>
      </c>
      <c r="BF584" s="179">
        <f>IF(N584="snížená",J584,0)</f>
        <v>0</v>
      </c>
      <c r="BG584" s="179">
        <f>IF(N584="zákl. přenesená",J584,0)</f>
        <v>0</v>
      </c>
      <c r="BH584" s="179">
        <f>IF(N584="sníž. přenesená",J584,0)</f>
        <v>0</v>
      </c>
      <c r="BI584" s="179">
        <f>IF(N584="nulová",J584,0)</f>
        <v>0</v>
      </c>
      <c r="BJ584" s="18" t="s">
        <v>21</v>
      </c>
      <c r="BK584" s="179">
        <f>ROUND(I584*H584,2)</f>
        <v>0</v>
      </c>
      <c r="BL584" s="18" t="s">
        <v>164</v>
      </c>
      <c r="BM584" s="178" t="s">
        <v>865</v>
      </c>
    </row>
    <row r="585" spans="1:47" s="2" customFormat="1" ht="19.5">
      <c r="A585" s="33"/>
      <c r="B585" s="34"/>
      <c r="C585" s="33"/>
      <c r="D585" s="180" t="s">
        <v>173</v>
      </c>
      <c r="E585" s="33"/>
      <c r="F585" s="181" t="s">
        <v>866</v>
      </c>
      <c r="G585" s="33"/>
      <c r="H585" s="33"/>
      <c r="I585" s="102"/>
      <c r="J585" s="33"/>
      <c r="K585" s="33"/>
      <c r="L585" s="34"/>
      <c r="M585" s="182"/>
      <c r="N585" s="183"/>
      <c r="O585" s="59"/>
      <c r="P585" s="59"/>
      <c r="Q585" s="59"/>
      <c r="R585" s="59"/>
      <c r="S585" s="59"/>
      <c r="T585" s="60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T585" s="18" t="s">
        <v>173</v>
      </c>
      <c r="AU585" s="18" t="s">
        <v>179</v>
      </c>
    </row>
    <row r="586" spans="1:65" s="2" customFormat="1" ht="24" customHeight="1">
      <c r="A586" s="33"/>
      <c r="B586" s="166"/>
      <c r="C586" s="167" t="s">
        <v>27</v>
      </c>
      <c r="D586" s="167" t="s">
        <v>168</v>
      </c>
      <c r="E586" s="168" t="s">
        <v>867</v>
      </c>
      <c r="F586" s="169" t="s">
        <v>868</v>
      </c>
      <c r="G586" s="170" t="s">
        <v>246</v>
      </c>
      <c r="H586" s="171">
        <v>43.83</v>
      </c>
      <c r="I586" s="172"/>
      <c r="J586" s="173">
        <f>ROUND(I586*H586,2)</f>
        <v>0</v>
      </c>
      <c r="K586" s="169" t="s">
        <v>247</v>
      </c>
      <c r="L586" s="34"/>
      <c r="M586" s="174" t="s">
        <v>1</v>
      </c>
      <c r="N586" s="175" t="s">
        <v>49</v>
      </c>
      <c r="O586" s="59"/>
      <c r="P586" s="176">
        <f>O586*H586</f>
        <v>0</v>
      </c>
      <c r="Q586" s="176">
        <v>0.105</v>
      </c>
      <c r="R586" s="176">
        <f>Q586*H586</f>
        <v>4.60215</v>
      </c>
      <c r="S586" s="176">
        <v>0</v>
      </c>
      <c r="T586" s="177">
        <f>S586*H586</f>
        <v>0</v>
      </c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R586" s="178" t="s">
        <v>164</v>
      </c>
      <c r="AT586" s="178" t="s">
        <v>168</v>
      </c>
      <c r="AU586" s="178" t="s">
        <v>179</v>
      </c>
      <c r="AY586" s="18" t="s">
        <v>165</v>
      </c>
      <c r="BE586" s="179">
        <f>IF(N586="základní",J586,0)</f>
        <v>0</v>
      </c>
      <c r="BF586" s="179">
        <f>IF(N586="snížená",J586,0)</f>
        <v>0</v>
      </c>
      <c r="BG586" s="179">
        <f>IF(N586="zákl. přenesená",J586,0)</f>
        <v>0</v>
      </c>
      <c r="BH586" s="179">
        <f>IF(N586="sníž. přenesená",J586,0)</f>
        <v>0</v>
      </c>
      <c r="BI586" s="179">
        <f>IF(N586="nulová",J586,0)</f>
        <v>0</v>
      </c>
      <c r="BJ586" s="18" t="s">
        <v>21</v>
      </c>
      <c r="BK586" s="179">
        <f>ROUND(I586*H586,2)</f>
        <v>0</v>
      </c>
      <c r="BL586" s="18" t="s">
        <v>164</v>
      </c>
      <c r="BM586" s="178" t="s">
        <v>869</v>
      </c>
    </row>
    <row r="587" spans="1:47" s="2" customFormat="1" ht="19.5">
      <c r="A587" s="33"/>
      <c r="B587" s="34"/>
      <c r="C587" s="33"/>
      <c r="D587" s="180" t="s">
        <v>173</v>
      </c>
      <c r="E587" s="33"/>
      <c r="F587" s="181" t="s">
        <v>870</v>
      </c>
      <c r="G587" s="33"/>
      <c r="H587" s="33"/>
      <c r="I587" s="102"/>
      <c r="J587" s="33"/>
      <c r="K587" s="33"/>
      <c r="L587" s="34"/>
      <c r="M587" s="182"/>
      <c r="N587" s="183"/>
      <c r="O587" s="59"/>
      <c r="P587" s="59"/>
      <c r="Q587" s="59"/>
      <c r="R587" s="59"/>
      <c r="S587" s="59"/>
      <c r="T587" s="60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T587" s="18" t="s">
        <v>173</v>
      </c>
      <c r="AU587" s="18" t="s">
        <v>179</v>
      </c>
    </row>
    <row r="588" spans="2:51" s="13" customFormat="1" ht="12">
      <c r="B588" s="188"/>
      <c r="D588" s="180" t="s">
        <v>249</v>
      </c>
      <c r="E588" s="189" t="s">
        <v>1</v>
      </c>
      <c r="F588" s="190" t="s">
        <v>871</v>
      </c>
      <c r="H588" s="189" t="s">
        <v>1</v>
      </c>
      <c r="I588" s="191"/>
      <c r="L588" s="188"/>
      <c r="M588" s="192"/>
      <c r="N588" s="193"/>
      <c r="O588" s="193"/>
      <c r="P588" s="193"/>
      <c r="Q588" s="193"/>
      <c r="R588" s="193"/>
      <c r="S588" s="193"/>
      <c r="T588" s="194"/>
      <c r="AT588" s="189" t="s">
        <v>249</v>
      </c>
      <c r="AU588" s="189" t="s">
        <v>179</v>
      </c>
      <c r="AV588" s="13" t="s">
        <v>21</v>
      </c>
      <c r="AW588" s="13" t="s">
        <v>39</v>
      </c>
      <c r="AX588" s="13" t="s">
        <v>84</v>
      </c>
      <c r="AY588" s="189" t="s">
        <v>165</v>
      </c>
    </row>
    <row r="589" spans="2:51" s="14" customFormat="1" ht="12">
      <c r="B589" s="195"/>
      <c r="D589" s="180" t="s">
        <v>249</v>
      </c>
      <c r="E589" s="196" t="s">
        <v>1</v>
      </c>
      <c r="F589" s="197" t="s">
        <v>872</v>
      </c>
      <c r="H589" s="198">
        <v>32.13</v>
      </c>
      <c r="I589" s="199"/>
      <c r="L589" s="195"/>
      <c r="M589" s="200"/>
      <c r="N589" s="201"/>
      <c r="O589" s="201"/>
      <c r="P589" s="201"/>
      <c r="Q589" s="201"/>
      <c r="R589" s="201"/>
      <c r="S589" s="201"/>
      <c r="T589" s="202"/>
      <c r="AT589" s="196" t="s">
        <v>249</v>
      </c>
      <c r="AU589" s="196" t="s">
        <v>179</v>
      </c>
      <c r="AV589" s="14" t="s">
        <v>92</v>
      </c>
      <c r="AW589" s="14" t="s">
        <v>39</v>
      </c>
      <c r="AX589" s="14" t="s">
        <v>84</v>
      </c>
      <c r="AY589" s="196" t="s">
        <v>165</v>
      </c>
    </row>
    <row r="590" spans="2:51" s="14" customFormat="1" ht="12">
      <c r="B590" s="195"/>
      <c r="D590" s="180" t="s">
        <v>249</v>
      </c>
      <c r="E590" s="196" t="s">
        <v>1</v>
      </c>
      <c r="F590" s="197" t="s">
        <v>873</v>
      </c>
      <c r="H590" s="198">
        <v>11.7</v>
      </c>
      <c r="I590" s="199"/>
      <c r="L590" s="195"/>
      <c r="M590" s="200"/>
      <c r="N590" s="201"/>
      <c r="O590" s="201"/>
      <c r="P590" s="201"/>
      <c r="Q590" s="201"/>
      <c r="R590" s="201"/>
      <c r="S590" s="201"/>
      <c r="T590" s="202"/>
      <c r="AT590" s="196" t="s">
        <v>249</v>
      </c>
      <c r="AU590" s="196" t="s">
        <v>179</v>
      </c>
      <c r="AV590" s="14" t="s">
        <v>92</v>
      </c>
      <c r="AW590" s="14" t="s">
        <v>39</v>
      </c>
      <c r="AX590" s="14" t="s">
        <v>84</v>
      </c>
      <c r="AY590" s="196" t="s">
        <v>165</v>
      </c>
    </row>
    <row r="591" spans="2:51" s="15" customFormat="1" ht="12">
      <c r="B591" s="203"/>
      <c r="D591" s="180" t="s">
        <v>249</v>
      </c>
      <c r="E591" s="204" t="s">
        <v>1</v>
      </c>
      <c r="F591" s="205" t="s">
        <v>252</v>
      </c>
      <c r="H591" s="206">
        <v>43.83</v>
      </c>
      <c r="I591" s="207"/>
      <c r="L591" s="203"/>
      <c r="M591" s="208"/>
      <c r="N591" s="209"/>
      <c r="O591" s="209"/>
      <c r="P591" s="209"/>
      <c r="Q591" s="209"/>
      <c r="R591" s="209"/>
      <c r="S591" s="209"/>
      <c r="T591" s="210"/>
      <c r="AT591" s="204" t="s">
        <v>249</v>
      </c>
      <c r="AU591" s="204" t="s">
        <v>179</v>
      </c>
      <c r="AV591" s="15" t="s">
        <v>164</v>
      </c>
      <c r="AW591" s="15" t="s">
        <v>39</v>
      </c>
      <c r="AX591" s="15" t="s">
        <v>21</v>
      </c>
      <c r="AY591" s="204" t="s">
        <v>165</v>
      </c>
    </row>
    <row r="592" spans="1:65" s="2" customFormat="1" ht="16.5" customHeight="1">
      <c r="A592" s="33"/>
      <c r="B592" s="166"/>
      <c r="C592" s="167" t="s">
        <v>874</v>
      </c>
      <c r="D592" s="167" t="s">
        <v>168</v>
      </c>
      <c r="E592" s="168" t="s">
        <v>875</v>
      </c>
      <c r="F592" s="169" t="s">
        <v>876</v>
      </c>
      <c r="G592" s="170" t="s">
        <v>246</v>
      </c>
      <c r="H592" s="171">
        <v>303.02</v>
      </c>
      <c r="I592" s="172"/>
      <c r="J592" s="173">
        <f>ROUND(I592*H592,2)</f>
        <v>0</v>
      </c>
      <c r="K592" s="169" t="s">
        <v>247</v>
      </c>
      <c r="L592" s="34"/>
      <c r="M592" s="174" t="s">
        <v>1</v>
      </c>
      <c r="N592" s="175" t="s">
        <v>49</v>
      </c>
      <c r="O592" s="59"/>
      <c r="P592" s="176">
        <f>O592*H592</f>
        <v>0</v>
      </c>
      <c r="Q592" s="176">
        <v>0.1117</v>
      </c>
      <c r="R592" s="176">
        <f>Q592*H592</f>
        <v>33.847334</v>
      </c>
      <c r="S592" s="176">
        <v>0</v>
      </c>
      <c r="T592" s="177">
        <f>S592*H592</f>
        <v>0</v>
      </c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R592" s="178" t="s">
        <v>164</v>
      </c>
      <c r="AT592" s="178" t="s">
        <v>168</v>
      </c>
      <c r="AU592" s="178" t="s">
        <v>179</v>
      </c>
      <c r="AY592" s="18" t="s">
        <v>165</v>
      </c>
      <c r="BE592" s="179">
        <f>IF(N592="základní",J592,0)</f>
        <v>0</v>
      </c>
      <c r="BF592" s="179">
        <f>IF(N592="snížená",J592,0)</f>
        <v>0</v>
      </c>
      <c r="BG592" s="179">
        <f>IF(N592="zákl. přenesená",J592,0)</f>
        <v>0</v>
      </c>
      <c r="BH592" s="179">
        <f>IF(N592="sníž. přenesená",J592,0)</f>
        <v>0</v>
      </c>
      <c r="BI592" s="179">
        <f>IF(N592="nulová",J592,0)</f>
        <v>0</v>
      </c>
      <c r="BJ592" s="18" t="s">
        <v>21</v>
      </c>
      <c r="BK592" s="179">
        <f>ROUND(I592*H592,2)</f>
        <v>0</v>
      </c>
      <c r="BL592" s="18" t="s">
        <v>164</v>
      </c>
      <c r="BM592" s="178" t="s">
        <v>877</v>
      </c>
    </row>
    <row r="593" spans="1:47" s="2" customFormat="1" ht="12">
      <c r="A593" s="33"/>
      <c r="B593" s="34"/>
      <c r="C593" s="33"/>
      <c r="D593" s="180" t="s">
        <v>173</v>
      </c>
      <c r="E593" s="33"/>
      <c r="F593" s="181" t="s">
        <v>878</v>
      </c>
      <c r="G593" s="33"/>
      <c r="H593" s="33"/>
      <c r="I593" s="102"/>
      <c r="J593" s="33"/>
      <c r="K593" s="33"/>
      <c r="L593" s="34"/>
      <c r="M593" s="182"/>
      <c r="N593" s="183"/>
      <c r="O593" s="59"/>
      <c r="P593" s="59"/>
      <c r="Q593" s="59"/>
      <c r="R593" s="59"/>
      <c r="S593" s="59"/>
      <c r="T593" s="60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T593" s="18" t="s">
        <v>173</v>
      </c>
      <c r="AU593" s="18" t="s">
        <v>179</v>
      </c>
    </row>
    <row r="594" spans="2:51" s="13" customFormat="1" ht="12">
      <c r="B594" s="188"/>
      <c r="D594" s="180" t="s">
        <v>249</v>
      </c>
      <c r="E594" s="189" t="s">
        <v>1</v>
      </c>
      <c r="F594" s="190" t="s">
        <v>879</v>
      </c>
      <c r="H594" s="189" t="s">
        <v>1</v>
      </c>
      <c r="I594" s="191"/>
      <c r="L594" s="188"/>
      <c r="M594" s="192"/>
      <c r="N594" s="193"/>
      <c r="O594" s="193"/>
      <c r="P594" s="193"/>
      <c r="Q594" s="193"/>
      <c r="R594" s="193"/>
      <c r="S594" s="193"/>
      <c r="T594" s="194"/>
      <c r="AT594" s="189" t="s">
        <v>249</v>
      </c>
      <c r="AU594" s="189" t="s">
        <v>179</v>
      </c>
      <c r="AV594" s="13" t="s">
        <v>21</v>
      </c>
      <c r="AW594" s="13" t="s">
        <v>39</v>
      </c>
      <c r="AX594" s="13" t="s">
        <v>84</v>
      </c>
      <c r="AY594" s="189" t="s">
        <v>165</v>
      </c>
    </row>
    <row r="595" spans="2:51" s="14" customFormat="1" ht="12">
      <c r="B595" s="195"/>
      <c r="D595" s="180" t="s">
        <v>249</v>
      </c>
      <c r="E595" s="196" t="s">
        <v>1</v>
      </c>
      <c r="F595" s="197" t="s">
        <v>880</v>
      </c>
      <c r="H595" s="198">
        <v>303.02</v>
      </c>
      <c r="I595" s="199"/>
      <c r="L595" s="195"/>
      <c r="M595" s="200"/>
      <c r="N595" s="201"/>
      <c r="O595" s="201"/>
      <c r="P595" s="201"/>
      <c r="Q595" s="201"/>
      <c r="R595" s="201"/>
      <c r="S595" s="201"/>
      <c r="T595" s="202"/>
      <c r="AT595" s="196" t="s">
        <v>249</v>
      </c>
      <c r="AU595" s="196" t="s">
        <v>179</v>
      </c>
      <c r="AV595" s="14" t="s">
        <v>92</v>
      </c>
      <c r="AW595" s="14" t="s">
        <v>39</v>
      </c>
      <c r="AX595" s="14" t="s">
        <v>84</v>
      </c>
      <c r="AY595" s="196" t="s">
        <v>165</v>
      </c>
    </row>
    <row r="596" spans="2:51" s="15" customFormat="1" ht="12">
      <c r="B596" s="203"/>
      <c r="D596" s="180" t="s">
        <v>249</v>
      </c>
      <c r="E596" s="204" t="s">
        <v>1</v>
      </c>
      <c r="F596" s="205" t="s">
        <v>252</v>
      </c>
      <c r="H596" s="206">
        <v>303.02</v>
      </c>
      <c r="I596" s="207"/>
      <c r="L596" s="203"/>
      <c r="M596" s="208"/>
      <c r="N596" s="209"/>
      <c r="O596" s="209"/>
      <c r="P596" s="209"/>
      <c r="Q596" s="209"/>
      <c r="R596" s="209"/>
      <c r="S596" s="209"/>
      <c r="T596" s="210"/>
      <c r="AT596" s="204" t="s">
        <v>249</v>
      </c>
      <c r="AU596" s="204" t="s">
        <v>179</v>
      </c>
      <c r="AV596" s="15" t="s">
        <v>164</v>
      </c>
      <c r="AW596" s="15" t="s">
        <v>39</v>
      </c>
      <c r="AX596" s="15" t="s">
        <v>21</v>
      </c>
      <c r="AY596" s="204" t="s">
        <v>165</v>
      </c>
    </row>
    <row r="597" spans="1:65" s="2" customFormat="1" ht="16.5" customHeight="1">
      <c r="A597" s="33"/>
      <c r="B597" s="166"/>
      <c r="C597" s="167" t="s">
        <v>881</v>
      </c>
      <c r="D597" s="167" t="s">
        <v>168</v>
      </c>
      <c r="E597" s="168" t="s">
        <v>882</v>
      </c>
      <c r="F597" s="169" t="s">
        <v>883</v>
      </c>
      <c r="G597" s="170" t="s">
        <v>246</v>
      </c>
      <c r="H597" s="171">
        <v>268.1</v>
      </c>
      <c r="I597" s="172"/>
      <c r="J597" s="173">
        <f>ROUND(I597*H597,2)</f>
        <v>0</v>
      </c>
      <c r="K597" s="169" t="s">
        <v>247</v>
      </c>
      <c r="L597" s="34"/>
      <c r="M597" s="174" t="s">
        <v>1</v>
      </c>
      <c r="N597" s="175" t="s">
        <v>49</v>
      </c>
      <c r="O597" s="59"/>
      <c r="P597" s="176">
        <f>O597*H597</f>
        <v>0</v>
      </c>
      <c r="Q597" s="176">
        <v>0</v>
      </c>
      <c r="R597" s="176">
        <f>Q597*H597</f>
        <v>0</v>
      </c>
      <c r="S597" s="176">
        <v>0</v>
      </c>
      <c r="T597" s="177">
        <f>S597*H597</f>
        <v>0</v>
      </c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R597" s="178" t="s">
        <v>164</v>
      </c>
      <c r="AT597" s="178" t="s">
        <v>168</v>
      </c>
      <c r="AU597" s="178" t="s">
        <v>179</v>
      </c>
      <c r="AY597" s="18" t="s">
        <v>165</v>
      </c>
      <c r="BE597" s="179">
        <f>IF(N597="základní",J597,0)</f>
        <v>0</v>
      </c>
      <c r="BF597" s="179">
        <f>IF(N597="snížená",J597,0)</f>
        <v>0</v>
      </c>
      <c r="BG597" s="179">
        <f>IF(N597="zákl. přenesená",J597,0)</f>
        <v>0</v>
      </c>
      <c r="BH597" s="179">
        <f>IF(N597="sníž. přenesená",J597,0)</f>
        <v>0</v>
      </c>
      <c r="BI597" s="179">
        <f>IF(N597="nulová",J597,0)</f>
        <v>0</v>
      </c>
      <c r="BJ597" s="18" t="s">
        <v>21</v>
      </c>
      <c r="BK597" s="179">
        <f>ROUND(I597*H597,2)</f>
        <v>0</v>
      </c>
      <c r="BL597" s="18" t="s">
        <v>164</v>
      </c>
      <c r="BM597" s="178" t="s">
        <v>884</v>
      </c>
    </row>
    <row r="598" spans="1:47" s="2" customFormat="1" ht="19.5">
      <c r="A598" s="33"/>
      <c r="B598" s="34"/>
      <c r="C598" s="33"/>
      <c r="D598" s="180" t="s">
        <v>173</v>
      </c>
      <c r="E598" s="33"/>
      <c r="F598" s="181" t="s">
        <v>885</v>
      </c>
      <c r="G598" s="33"/>
      <c r="H598" s="33"/>
      <c r="I598" s="102"/>
      <c r="J598" s="33"/>
      <c r="K598" s="33"/>
      <c r="L598" s="34"/>
      <c r="M598" s="182"/>
      <c r="N598" s="183"/>
      <c r="O598" s="59"/>
      <c r="P598" s="59"/>
      <c r="Q598" s="59"/>
      <c r="R598" s="59"/>
      <c r="S598" s="59"/>
      <c r="T598" s="60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T598" s="18" t="s">
        <v>173</v>
      </c>
      <c r="AU598" s="18" t="s">
        <v>179</v>
      </c>
    </row>
    <row r="599" spans="2:51" s="14" customFormat="1" ht="12">
      <c r="B599" s="195"/>
      <c r="D599" s="180" t="s">
        <v>249</v>
      </c>
      <c r="E599" s="196" t="s">
        <v>1</v>
      </c>
      <c r="F599" s="197" t="s">
        <v>718</v>
      </c>
      <c r="H599" s="198">
        <v>260</v>
      </c>
      <c r="I599" s="199"/>
      <c r="L599" s="195"/>
      <c r="M599" s="200"/>
      <c r="N599" s="201"/>
      <c r="O599" s="201"/>
      <c r="P599" s="201"/>
      <c r="Q599" s="201"/>
      <c r="R599" s="201"/>
      <c r="S599" s="201"/>
      <c r="T599" s="202"/>
      <c r="AT599" s="196" t="s">
        <v>249</v>
      </c>
      <c r="AU599" s="196" t="s">
        <v>179</v>
      </c>
      <c r="AV599" s="14" t="s">
        <v>92</v>
      </c>
      <c r="AW599" s="14" t="s">
        <v>39</v>
      </c>
      <c r="AX599" s="14" t="s">
        <v>84</v>
      </c>
      <c r="AY599" s="196" t="s">
        <v>165</v>
      </c>
    </row>
    <row r="600" spans="2:51" s="14" customFormat="1" ht="12">
      <c r="B600" s="195"/>
      <c r="D600" s="180" t="s">
        <v>249</v>
      </c>
      <c r="E600" s="196" t="s">
        <v>1</v>
      </c>
      <c r="F600" s="197" t="s">
        <v>886</v>
      </c>
      <c r="H600" s="198">
        <v>8.1</v>
      </c>
      <c r="I600" s="199"/>
      <c r="L600" s="195"/>
      <c r="M600" s="200"/>
      <c r="N600" s="201"/>
      <c r="O600" s="201"/>
      <c r="P600" s="201"/>
      <c r="Q600" s="201"/>
      <c r="R600" s="201"/>
      <c r="S600" s="201"/>
      <c r="T600" s="202"/>
      <c r="AT600" s="196" t="s">
        <v>249</v>
      </c>
      <c r="AU600" s="196" t="s">
        <v>179</v>
      </c>
      <c r="AV600" s="14" t="s">
        <v>92</v>
      </c>
      <c r="AW600" s="14" t="s">
        <v>39</v>
      </c>
      <c r="AX600" s="14" t="s">
        <v>84</v>
      </c>
      <c r="AY600" s="196" t="s">
        <v>165</v>
      </c>
    </row>
    <row r="601" spans="2:51" s="15" customFormat="1" ht="12">
      <c r="B601" s="203"/>
      <c r="D601" s="180" t="s">
        <v>249</v>
      </c>
      <c r="E601" s="204" t="s">
        <v>1</v>
      </c>
      <c r="F601" s="205" t="s">
        <v>252</v>
      </c>
      <c r="H601" s="206">
        <v>268.1</v>
      </c>
      <c r="I601" s="207"/>
      <c r="L601" s="203"/>
      <c r="M601" s="208"/>
      <c r="N601" s="209"/>
      <c r="O601" s="209"/>
      <c r="P601" s="209"/>
      <c r="Q601" s="209"/>
      <c r="R601" s="209"/>
      <c r="S601" s="209"/>
      <c r="T601" s="210"/>
      <c r="AT601" s="204" t="s">
        <v>249</v>
      </c>
      <c r="AU601" s="204" t="s">
        <v>179</v>
      </c>
      <c r="AV601" s="15" t="s">
        <v>164</v>
      </c>
      <c r="AW601" s="15" t="s">
        <v>39</v>
      </c>
      <c r="AX601" s="15" t="s">
        <v>21</v>
      </c>
      <c r="AY601" s="204" t="s">
        <v>165</v>
      </c>
    </row>
    <row r="602" spans="1:65" s="2" customFormat="1" ht="16.5" customHeight="1">
      <c r="A602" s="33"/>
      <c r="B602" s="166"/>
      <c r="C602" s="167" t="s">
        <v>887</v>
      </c>
      <c r="D602" s="167" t="s">
        <v>168</v>
      </c>
      <c r="E602" s="168" t="s">
        <v>888</v>
      </c>
      <c r="F602" s="169" t="s">
        <v>889</v>
      </c>
      <c r="G602" s="170" t="s">
        <v>246</v>
      </c>
      <c r="H602" s="171">
        <v>268.1</v>
      </c>
      <c r="I602" s="172"/>
      <c r="J602" s="173">
        <f>ROUND(I602*H602,2)</f>
        <v>0</v>
      </c>
      <c r="K602" s="169" t="s">
        <v>247</v>
      </c>
      <c r="L602" s="34"/>
      <c r="M602" s="174" t="s">
        <v>1</v>
      </c>
      <c r="N602" s="175" t="s">
        <v>49</v>
      </c>
      <c r="O602" s="59"/>
      <c r="P602" s="176">
        <f>O602*H602</f>
        <v>0</v>
      </c>
      <c r="Q602" s="176">
        <v>0.00022</v>
      </c>
      <c r="R602" s="176">
        <f>Q602*H602</f>
        <v>0.05898200000000001</v>
      </c>
      <c r="S602" s="176">
        <v>0</v>
      </c>
      <c r="T602" s="177">
        <f>S602*H602</f>
        <v>0</v>
      </c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R602" s="178" t="s">
        <v>164</v>
      </c>
      <c r="AT602" s="178" t="s">
        <v>168</v>
      </c>
      <c r="AU602" s="178" t="s">
        <v>179</v>
      </c>
      <c r="AY602" s="18" t="s">
        <v>165</v>
      </c>
      <c r="BE602" s="179">
        <f>IF(N602="základní",J602,0)</f>
        <v>0</v>
      </c>
      <c r="BF602" s="179">
        <f>IF(N602="snížená",J602,0)</f>
        <v>0</v>
      </c>
      <c r="BG602" s="179">
        <f>IF(N602="zákl. přenesená",J602,0)</f>
        <v>0</v>
      </c>
      <c r="BH602" s="179">
        <f>IF(N602="sníž. přenesená",J602,0)</f>
        <v>0</v>
      </c>
      <c r="BI602" s="179">
        <f>IF(N602="nulová",J602,0)</f>
        <v>0</v>
      </c>
      <c r="BJ602" s="18" t="s">
        <v>21</v>
      </c>
      <c r="BK602" s="179">
        <f>ROUND(I602*H602,2)</f>
        <v>0</v>
      </c>
      <c r="BL602" s="18" t="s">
        <v>164</v>
      </c>
      <c r="BM602" s="178" t="s">
        <v>890</v>
      </c>
    </row>
    <row r="603" spans="1:47" s="2" customFormat="1" ht="12">
      <c r="A603" s="33"/>
      <c r="B603" s="34"/>
      <c r="C603" s="33"/>
      <c r="D603" s="180" t="s">
        <v>173</v>
      </c>
      <c r="E603" s="33"/>
      <c r="F603" s="181" t="s">
        <v>891</v>
      </c>
      <c r="G603" s="33"/>
      <c r="H603" s="33"/>
      <c r="I603" s="102"/>
      <c r="J603" s="33"/>
      <c r="K603" s="33"/>
      <c r="L603" s="34"/>
      <c r="M603" s="182"/>
      <c r="N603" s="183"/>
      <c r="O603" s="59"/>
      <c r="P603" s="59"/>
      <c r="Q603" s="59"/>
      <c r="R603" s="59"/>
      <c r="S603" s="59"/>
      <c r="T603" s="60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T603" s="18" t="s">
        <v>173</v>
      </c>
      <c r="AU603" s="18" t="s">
        <v>179</v>
      </c>
    </row>
    <row r="604" spans="1:65" s="2" customFormat="1" ht="24" customHeight="1">
      <c r="A604" s="33"/>
      <c r="B604" s="166"/>
      <c r="C604" s="167" t="s">
        <v>892</v>
      </c>
      <c r="D604" s="167" t="s">
        <v>168</v>
      </c>
      <c r="E604" s="168" t="s">
        <v>893</v>
      </c>
      <c r="F604" s="169" t="s">
        <v>894</v>
      </c>
      <c r="G604" s="170" t="s">
        <v>334</v>
      </c>
      <c r="H604" s="171">
        <v>288</v>
      </c>
      <c r="I604" s="172"/>
      <c r="J604" s="173">
        <f>ROUND(I604*H604,2)</f>
        <v>0</v>
      </c>
      <c r="K604" s="169" t="s">
        <v>247</v>
      </c>
      <c r="L604" s="34"/>
      <c r="M604" s="174" t="s">
        <v>1</v>
      </c>
      <c r="N604" s="175" t="s">
        <v>49</v>
      </c>
      <c r="O604" s="59"/>
      <c r="P604" s="176">
        <f>O604*H604</f>
        <v>0</v>
      </c>
      <c r="Q604" s="176">
        <v>8.4E-05</v>
      </c>
      <c r="R604" s="176">
        <f>Q604*H604</f>
        <v>0.024191999999999998</v>
      </c>
      <c r="S604" s="176">
        <v>0</v>
      </c>
      <c r="T604" s="177">
        <f>S604*H604</f>
        <v>0</v>
      </c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R604" s="178" t="s">
        <v>164</v>
      </c>
      <c r="AT604" s="178" t="s">
        <v>168</v>
      </c>
      <c r="AU604" s="178" t="s">
        <v>179</v>
      </c>
      <c r="AY604" s="18" t="s">
        <v>165</v>
      </c>
      <c r="BE604" s="179">
        <f>IF(N604="základní",J604,0)</f>
        <v>0</v>
      </c>
      <c r="BF604" s="179">
        <f>IF(N604="snížená",J604,0)</f>
        <v>0</v>
      </c>
      <c r="BG604" s="179">
        <f>IF(N604="zákl. přenesená",J604,0)</f>
        <v>0</v>
      </c>
      <c r="BH604" s="179">
        <f>IF(N604="sníž. přenesená",J604,0)</f>
        <v>0</v>
      </c>
      <c r="BI604" s="179">
        <f>IF(N604="nulová",J604,0)</f>
        <v>0</v>
      </c>
      <c r="BJ604" s="18" t="s">
        <v>21</v>
      </c>
      <c r="BK604" s="179">
        <f>ROUND(I604*H604,2)</f>
        <v>0</v>
      </c>
      <c r="BL604" s="18" t="s">
        <v>164</v>
      </c>
      <c r="BM604" s="178" t="s">
        <v>895</v>
      </c>
    </row>
    <row r="605" spans="1:47" s="2" customFormat="1" ht="19.5">
      <c r="A605" s="33"/>
      <c r="B605" s="34"/>
      <c r="C605" s="33"/>
      <c r="D605" s="180" t="s">
        <v>173</v>
      </c>
      <c r="E605" s="33"/>
      <c r="F605" s="181" t="s">
        <v>896</v>
      </c>
      <c r="G605" s="33"/>
      <c r="H605" s="33"/>
      <c r="I605" s="102"/>
      <c r="J605" s="33"/>
      <c r="K605" s="33"/>
      <c r="L605" s="34"/>
      <c r="M605" s="182"/>
      <c r="N605" s="183"/>
      <c r="O605" s="59"/>
      <c r="P605" s="59"/>
      <c r="Q605" s="59"/>
      <c r="R605" s="59"/>
      <c r="S605" s="59"/>
      <c r="T605" s="60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T605" s="18" t="s">
        <v>173</v>
      </c>
      <c r="AU605" s="18" t="s">
        <v>179</v>
      </c>
    </row>
    <row r="606" spans="2:51" s="14" customFormat="1" ht="12">
      <c r="B606" s="195"/>
      <c r="D606" s="180" t="s">
        <v>249</v>
      </c>
      <c r="E606" s="196" t="s">
        <v>1</v>
      </c>
      <c r="F606" s="197" t="s">
        <v>897</v>
      </c>
      <c r="H606" s="198">
        <v>288</v>
      </c>
      <c r="I606" s="199"/>
      <c r="L606" s="195"/>
      <c r="M606" s="200"/>
      <c r="N606" s="201"/>
      <c r="O606" s="201"/>
      <c r="P606" s="201"/>
      <c r="Q606" s="201"/>
      <c r="R606" s="201"/>
      <c r="S606" s="201"/>
      <c r="T606" s="202"/>
      <c r="AT606" s="196" t="s">
        <v>249</v>
      </c>
      <c r="AU606" s="196" t="s">
        <v>179</v>
      </c>
      <c r="AV606" s="14" t="s">
        <v>92</v>
      </c>
      <c r="AW606" s="14" t="s">
        <v>39</v>
      </c>
      <c r="AX606" s="14" t="s">
        <v>84</v>
      </c>
      <c r="AY606" s="196" t="s">
        <v>165</v>
      </c>
    </row>
    <row r="607" spans="2:51" s="15" customFormat="1" ht="12">
      <c r="B607" s="203"/>
      <c r="D607" s="180" t="s">
        <v>249</v>
      </c>
      <c r="E607" s="204" t="s">
        <v>1</v>
      </c>
      <c r="F607" s="205" t="s">
        <v>252</v>
      </c>
      <c r="H607" s="206">
        <v>288</v>
      </c>
      <c r="I607" s="207"/>
      <c r="L607" s="203"/>
      <c r="M607" s="208"/>
      <c r="N607" s="209"/>
      <c r="O607" s="209"/>
      <c r="P607" s="209"/>
      <c r="Q607" s="209"/>
      <c r="R607" s="209"/>
      <c r="S607" s="209"/>
      <c r="T607" s="210"/>
      <c r="AT607" s="204" t="s">
        <v>249</v>
      </c>
      <c r="AU607" s="204" t="s">
        <v>179</v>
      </c>
      <c r="AV607" s="15" t="s">
        <v>164</v>
      </c>
      <c r="AW607" s="15" t="s">
        <v>39</v>
      </c>
      <c r="AX607" s="15" t="s">
        <v>21</v>
      </c>
      <c r="AY607" s="204" t="s">
        <v>165</v>
      </c>
    </row>
    <row r="608" spans="1:65" s="2" customFormat="1" ht="16.5" customHeight="1">
      <c r="A608" s="33"/>
      <c r="B608" s="166"/>
      <c r="C608" s="167" t="s">
        <v>898</v>
      </c>
      <c r="D608" s="167" t="s">
        <v>168</v>
      </c>
      <c r="E608" s="168" t="s">
        <v>899</v>
      </c>
      <c r="F608" s="169" t="s">
        <v>900</v>
      </c>
      <c r="G608" s="170" t="s">
        <v>334</v>
      </c>
      <c r="H608" s="171">
        <v>152</v>
      </c>
      <c r="I608" s="172"/>
      <c r="J608" s="173">
        <f>ROUND(I608*H608,2)</f>
        <v>0</v>
      </c>
      <c r="K608" s="169" t="s">
        <v>247</v>
      </c>
      <c r="L608" s="34"/>
      <c r="M608" s="174" t="s">
        <v>1</v>
      </c>
      <c r="N608" s="175" t="s">
        <v>49</v>
      </c>
      <c r="O608" s="59"/>
      <c r="P608" s="176">
        <f>O608*H608</f>
        <v>0</v>
      </c>
      <c r="Q608" s="176">
        <v>5.25E-05</v>
      </c>
      <c r="R608" s="176">
        <f>Q608*H608</f>
        <v>0.007980000000000001</v>
      </c>
      <c r="S608" s="176">
        <v>0</v>
      </c>
      <c r="T608" s="177">
        <f>S608*H608</f>
        <v>0</v>
      </c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R608" s="178" t="s">
        <v>164</v>
      </c>
      <c r="AT608" s="178" t="s">
        <v>168</v>
      </c>
      <c r="AU608" s="178" t="s">
        <v>179</v>
      </c>
      <c r="AY608" s="18" t="s">
        <v>165</v>
      </c>
      <c r="BE608" s="179">
        <f>IF(N608="základní",J608,0)</f>
        <v>0</v>
      </c>
      <c r="BF608" s="179">
        <f>IF(N608="snížená",J608,0)</f>
        <v>0</v>
      </c>
      <c r="BG608" s="179">
        <f>IF(N608="zákl. přenesená",J608,0)</f>
        <v>0</v>
      </c>
      <c r="BH608" s="179">
        <f>IF(N608="sníž. přenesená",J608,0)</f>
        <v>0</v>
      </c>
      <c r="BI608" s="179">
        <f>IF(N608="nulová",J608,0)</f>
        <v>0</v>
      </c>
      <c r="BJ608" s="18" t="s">
        <v>21</v>
      </c>
      <c r="BK608" s="179">
        <f>ROUND(I608*H608,2)</f>
        <v>0</v>
      </c>
      <c r="BL608" s="18" t="s">
        <v>164</v>
      </c>
      <c r="BM608" s="178" t="s">
        <v>901</v>
      </c>
    </row>
    <row r="609" spans="1:65" s="2" customFormat="1" ht="24" customHeight="1">
      <c r="A609" s="33"/>
      <c r="B609" s="166"/>
      <c r="C609" s="167" t="s">
        <v>902</v>
      </c>
      <c r="D609" s="167" t="s">
        <v>168</v>
      </c>
      <c r="E609" s="168" t="s">
        <v>903</v>
      </c>
      <c r="F609" s="169" t="s">
        <v>904</v>
      </c>
      <c r="G609" s="170" t="s">
        <v>334</v>
      </c>
      <c r="H609" s="171">
        <v>49.6</v>
      </c>
      <c r="I609" s="172"/>
      <c r="J609" s="173">
        <f>ROUND(I609*H609,2)</f>
        <v>0</v>
      </c>
      <c r="K609" s="169" t="s">
        <v>247</v>
      </c>
      <c r="L609" s="34"/>
      <c r="M609" s="174" t="s">
        <v>1</v>
      </c>
      <c r="N609" s="175" t="s">
        <v>49</v>
      </c>
      <c r="O609" s="59"/>
      <c r="P609" s="176">
        <f>O609*H609</f>
        <v>0</v>
      </c>
      <c r="Q609" s="176">
        <v>0.000547</v>
      </c>
      <c r="R609" s="176">
        <f>Q609*H609</f>
        <v>0.027131199999999998</v>
      </c>
      <c r="S609" s="176">
        <v>0</v>
      </c>
      <c r="T609" s="177">
        <f>S609*H609</f>
        <v>0</v>
      </c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R609" s="178" t="s">
        <v>164</v>
      </c>
      <c r="AT609" s="178" t="s">
        <v>168</v>
      </c>
      <c r="AU609" s="178" t="s">
        <v>179</v>
      </c>
      <c r="AY609" s="18" t="s">
        <v>165</v>
      </c>
      <c r="BE609" s="179">
        <f>IF(N609="základní",J609,0)</f>
        <v>0</v>
      </c>
      <c r="BF609" s="179">
        <f>IF(N609="snížená",J609,0)</f>
        <v>0</v>
      </c>
      <c r="BG609" s="179">
        <f>IF(N609="zákl. přenesená",J609,0)</f>
        <v>0</v>
      </c>
      <c r="BH609" s="179">
        <f>IF(N609="sníž. přenesená",J609,0)</f>
        <v>0</v>
      </c>
      <c r="BI609" s="179">
        <f>IF(N609="nulová",J609,0)</f>
        <v>0</v>
      </c>
      <c r="BJ609" s="18" t="s">
        <v>21</v>
      </c>
      <c r="BK609" s="179">
        <f>ROUND(I609*H609,2)</f>
        <v>0</v>
      </c>
      <c r="BL609" s="18" t="s">
        <v>164</v>
      </c>
      <c r="BM609" s="178" t="s">
        <v>905</v>
      </c>
    </row>
    <row r="610" spans="1:47" s="2" customFormat="1" ht="12">
      <c r="A610" s="33"/>
      <c r="B610" s="34"/>
      <c r="C610" s="33"/>
      <c r="D610" s="180" t="s">
        <v>173</v>
      </c>
      <c r="E610" s="33"/>
      <c r="F610" s="181" t="s">
        <v>904</v>
      </c>
      <c r="G610" s="33"/>
      <c r="H610" s="33"/>
      <c r="I610" s="102"/>
      <c r="J610" s="33"/>
      <c r="K610" s="33"/>
      <c r="L610" s="34"/>
      <c r="M610" s="182"/>
      <c r="N610" s="183"/>
      <c r="O610" s="59"/>
      <c r="P610" s="59"/>
      <c r="Q610" s="59"/>
      <c r="R610" s="59"/>
      <c r="S610" s="59"/>
      <c r="T610" s="60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T610" s="18" t="s">
        <v>173</v>
      </c>
      <c r="AU610" s="18" t="s">
        <v>179</v>
      </c>
    </row>
    <row r="611" spans="2:51" s="13" customFormat="1" ht="12">
      <c r="B611" s="188"/>
      <c r="D611" s="180" t="s">
        <v>249</v>
      </c>
      <c r="E611" s="189" t="s">
        <v>1</v>
      </c>
      <c r="F611" s="190" t="s">
        <v>906</v>
      </c>
      <c r="H611" s="189" t="s">
        <v>1</v>
      </c>
      <c r="I611" s="191"/>
      <c r="L611" s="188"/>
      <c r="M611" s="192"/>
      <c r="N611" s="193"/>
      <c r="O611" s="193"/>
      <c r="P611" s="193"/>
      <c r="Q611" s="193"/>
      <c r="R611" s="193"/>
      <c r="S611" s="193"/>
      <c r="T611" s="194"/>
      <c r="AT611" s="189" t="s">
        <v>249</v>
      </c>
      <c r="AU611" s="189" t="s">
        <v>179</v>
      </c>
      <c r="AV611" s="13" t="s">
        <v>21</v>
      </c>
      <c r="AW611" s="13" t="s">
        <v>39</v>
      </c>
      <c r="AX611" s="13" t="s">
        <v>84</v>
      </c>
      <c r="AY611" s="189" t="s">
        <v>165</v>
      </c>
    </row>
    <row r="612" spans="2:51" s="13" customFormat="1" ht="12">
      <c r="B612" s="188"/>
      <c r="D612" s="180" t="s">
        <v>249</v>
      </c>
      <c r="E612" s="189" t="s">
        <v>1</v>
      </c>
      <c r="F612" s="190" t="s">
        <v>907</v>
      </c>
      <c r="H612" s="189" t="s">
        <v>1</v>
      </c>
      <c r="I612" s="191"/>
      <c r="L612" s="188"/>
      <c r="M612" s="192"/>
      <c r="N612" s="193"/>
      <c r="O612" s="193"/>
      <c r="P612" s="193"/>
      <c r="Q612" s="193"/>
      <c r="R612" s="193"/>
      <c r="S612" s="193"/>
      <c r="T612" s="194"/>
      <c r="AT612" s="189" t="s">
        <v>249</v>
      </c>
      <c r="AU612" s="189" t="s">
        <v>179</v>
      </c>
      <c r="AV612" s="13" t="s">
        <v>21</v>
      </c>
      <c r="AW612" s="13" t="s">
        <v>39</v>
      </c>
      <c r="AX612" s="13" t="s">
        <v>84</v>
      </c>
      <c r="AY612" s="189" t="s">
        <v>165</v>
      </c>
    </row>
    <row r="613" spans="2:51" s="14" customFormat="1" ht="12">
      <c r="B613" s="195"/>
      <c r="D613" s="180" t="s">
        <v>249</v>
      </c>
      <c r="E613" s="196" t="s">
        <v>1</v>
      </c>
      <c r="F613" s="197" t="s">
        <v>908</v>
      </c>
      <c r="H613" s="198">
        <v>49.6</v>
      </c>
      <c r="I613" s="199"/>
      <c r="L613" s="195"/>
      <c r="M613" s="200"/>
      <c r="N613" s="201"/>
      <c r="O613" s="201"/>
      <c r="P613" s="201"/>
      <c r="Q613" s="201"/>
      <c r="R613" s="201"/>
      <c r="S613" s="201"/>
      <c r="T613" s="202"/>
      <c r="AT613" s="196" t="s">
        <v>249</v>
      </c>
      <c r="AU613" s="196" t="s">
        <v>179</v>
      </c>
      <c r="AV613" s="14" t="s">
        <v>92</v>
      </c>
      <c r="AW613" s="14" t="s">
        <v>39</v>
      </c>
      <c r="AX613" s="14" t="s">
        <v>84</v>
      </c>
      <c r="AY613" s="196" t="s">
        <v>165</v>
      </c>
    </row>
    <row r="614" spans="2:51" s="15" customFormat="1" ht="12">
      <c r="B614" s="203"/>
      <c r="D614" s="180" t="s">
        <v>249</v>
      </c>
      <c r="E614" s="204" t="s">
        <v>1</v>
      </c>
      <c r="F614" s="205" t="s">
        <v>252</v>
      </c>
      <c r="H614" s="206">
        <v>49.6</v>
      </c>
      <c r="I614" s="207"/>
      <c r="L614" s="203"/>
      <c r="M614" s="208"/>
      <c r="N614" s="209"/>
      <c r="O614" s="209"/>
      <c r="P614" s="209"/>
      <c r="Q614" s="209"/>
      <c r="R614" s="209"/>
      <c r="S614" s="209"/>
      <c r="T614" s="210"/>
      <c r="AT614" s="204" t="s">
        <v>249</v>
      </c>
      <c r="AU614" s="204" t="s">
        <v>179</v>
      </c>
      <c r="AV614" s="15" t="s">
        <v>164</v>
      </c>
      <c r="AW614" s="15" t="s">
        <v>39</v>
      </c>
      <c r="AX614" s="15" t="s">
        <v>21</v>
      </c>
      <c r="AY614" s="204" t="s">
        <v>165</v>
      </c>
    </row>
    <row r="615" spans="1:65" s="2" customFormat="1" ht="24" customHeight="1">
      <c r="A615" s="33"/>
      <c r="B615" s="166"/>
      <c r="C615" s="167" t="s">
        <v>909</v>
      </c>
      <c r="D615" s="167" t="s">
        <v>168</v>
      </c>
      <c r="E615" s="168" t="s">
        <v>910</v>
      </c>
      <c r="F615" s="169" t="s">
        <v>911</v>
      </c>
      <c r="G615" s="170" t="s">
        <v>334</v>
      </c>
      <c r="H615" s="171">
        <v>152</v>
      </c>
      <c r="I615" s="172"/>
      <c r="J615" s="173">
        <f>ROUND(I615*H615,2)</f>
        <v>0</v>
      </c>
      <c r="K615" s="169" t="s">
        <v>247</v>
      </c>
      <c r="L615" s="34"/>
      <c r="M615" s="174" t="s">
        <v>1</v>
      </c>
      <c r="N615" s="175" t="s">
        <v>49</v>
      </c>
      <c r="O615" s="59"/>
      <c r="P615" s="176">
        <f>O615*H615</f>
        <v>0</v>
      </c>
      <c r="Q615" s="176">
        <v>5.52E-06</v>
      </c>
      <c r="R615" s="176">
        <f>Q615*H615</f>
        <v>0.00083904</v>
      </c>
      <c r="S615" s="176">
        <v>0</v>
      </c>
      <c r="T615" s="177">
        <f>S615*H615</f>
        <v>0</v>
      </c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R615" s="178" t="s">
        <v>164</v>
      </c>
      <c r="AT615" s="178" t="s">
        <v>168</v>
      </c>
      <c r="AU615" s="178" t="s">
        <v>179</v>
      </c>
      <c r="AY615" s="18" t="s">
        <v>165</v>
      </c>
      <c r="BE615" s="179">
        <f>IF(N615="základní",J615,0)</f>
        <v>0</v>
      </c>
      <c r="BF615" s="179">
        <f>IF(N615="snížená",J615,0)</f>
        <v>0</v>
      </c>
      <c r="BG615" s="179">
        <f>IF(N615="zákl. přenesená",J615,0)</f>
        <v>0</v>
      </c>
      <c r="BH615" s="179">
        <f>IF(N615="sníž. přenesená",J615,0)</f>
        <v>0</v>
      </c>
      <c r="BI615" s="179">
        <f>IF(N615="nulová",J615,0)</f>
        <v>0</v>
      </c>
      <c r="BJ615" s="18" t="s">
        <v>21</v>
      </c>
      <c r="BK615" s="179">
        <f>ROUND(I615*H615,2)</f>
        <v>0</v>
      </c>
      <c r="BL615" s="18" t="s">
        <v>164</v>
      </c>
      <c r="BM615" s="178" t="s">
        <v>912</v>
      </c>
    </row>
    <row r="616" spans="1:47" s="2" customFormat="1" ht="19.5">
      <c r="A616" s="33"/>
      <c r="B616" s="34"/>
      <c r="C616" s="33"/>
      <c r="D616" s="180" t="s">
        <v>173</v>
      </c>
      <c r="E616" s="33"/>
      <c r="F616" s="181" t="s">
        <v>913</v>
      </c>
      <c r="G616" s="33"/>
      <c r="H616" s="33"/>
      <c r="I616" s="102"/>
      <c r="J616" s="33"/>
      <c r="K616" s="33"/>
      <c r="L616" s="34"/>
      <c r="M616" s="182"/>
      <c r="N616" s="183"/>
      <c r="O616" s="59"/>
      <c r="P616" s="59"/>
      <c r="Q616" s="59"/>
      <c r="R616" s="59"/>
      <c r="S616" s="59"/>
      <c r="T616" s="60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T616" s="18" t="s">
        <v>173</v>
      </c>
      <c r="AU616" s="18" t="s">
        <v>179</v>
      </c>
    </row>
    <row r="617" spans="2:51" s="14" customFormat="1" ht="12">
      <c r="B617" s="195"/>
      <c r="D617" s="180" t="s">
        <v>249</v>
      </c>
      <c r="E617" s="196" t="s">
        <v>1</v>
      </c>
      <c r="F617" s="197" t="s">
        <v>914</v>
      </c>
      <c r="H617" s="198">
        <v>152</v>
      </c>
      <c r="I617" s="199"/>
      <c r="L617" s="195"/>
      <c r="M617" s="200"/>
      <c r="N617" s="201"/>
      <c r="O617" s="201"/>
      <c r="P617" s="201"/>
      <c r="Q617" s="201"/>
      <c r="R617" s="201"/>
      <c r="S617" s="201"/>
      <c r="T617" s="202"/>
      <c r="AT617" s="196" t="s">
        <v>249</v>
      </c>
      <c r="AU617" s="196" t="s">
        <v>179</v>
      </c>
      <c r="AV617" s="14" t="s">
        <v>92</v>
      </c>
      <c r="AW617" s="14" t="s">
        <v>39</v>
      </c>
      <c r="AX617" s="14" t="s">
        <v>84</v>
      </c>
      <c r="AY617" s="196" t="s">
        <v>165</v>
      </c>
    </row>
    <row r="618" spans="2:51" s="15" customFormat="1" ht="12">
      <c r="B618" s="203"/>
      <c r="D618" s="180" t="s">
        <v>249</v>
      </c>
      <c r="E618" s="204" t="s">
        <v>1</v>
      </c>
      <c r="F618" s="205" t="s">
        <v>252</v>
      </c>
      <c r="H618" s="206">
        <v>152</v>
      </c>
      <c r="I618" s="207"/>
      <c r="L618" s="203"/>
      <c r="M618" s="208"/>
      <c r="N618" s="209"/>
      <c r="O618" s="209"/>
      <c r="P618" s="209"/>
      <c r="Q618" s="209"/>
      <c r="R618" s="209"/>
      <c r="S618" s="209"/>
      <c r="T618" s="210"/>
      <c r="AT618" s="204" t="s">
        <v>249</v>
      </c>
      <c r="AU618" s="204" t="s">
        <v>179</v>
      </c>
      <c r="AV618" s="15" t="s">
        <v>164</v>
      </c>
      <c r="AW618" s="15" t="s">
        <v>39</v>
      </c>
      <c r="AX618" s="15" t="s">
        <v>21</v>
      </c>
      <c r="AY618" s="204" t="s">
        <v>165</v>
      </c>
    </row>
    <row r="619" spans="1:65" s="2" customFormat="1" ht="24" customHeight="1">
      <c r="A619" s="33"/>
      <c r="B619" s="166"/>
      <c r="C619" s="167" t="s">
        <v>915</v>
      </c>
      <c r="D619" s="167" t="s">
        <v>168</v>
      </c>
      <c r="E619" s="168" t="s">
        <v>916</v>
      </c>
      <c r="F619" s="169" t="s">
        <v>917</v>
      </c>
      <c r="G619" s="170" t="s">
        <v>268</v>
      </c>
      <c r="H619" s="171">
        <v>5.06</v>
      </c>
      <c r="I619" s="172"/>
      <c r="J619" s="173">
        <f>ROUND(I619*H619,2)</f>
        <v>0</v>
      </c>
      <c r="K619" s="169" t="s">
        <v>247</v>
      </c>
      <c r="L619" s="34"/>
      <c r="M619" s="174" t="s">
        <v>1</v>
      </c>
      <c r="N619" s="175" t="s">
        <v>49</v>
      </c>
      <c r="O619" s="59"/>
      <c r="P619" s="176">
        <f>O619*H619</f>
        <v>0</v>
      </c>
      <c r="Q619" s="176">
        <v>2.16</v>
      </c>
      <c r="R619" s="176">
        <f>Q619*H619</f>
        <v>10.9296</v>
      </c>
      <c r="S619" s="176">
        <v>0</v>
      </c>
      <c r="T619" s="177">
        <f>S619*H619</f>
        <v>0</v>
      </c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R619" s="178" t="s">
        <v>164</v>
      </c>
      <c r="AT619" s="178" t="s">
        <v>168</v>
      </c>
      <c r="AU619" s="178" t="s">
        <v>179</v>
      </c>
      <c r="AY619" s="18" t="s">
        <v>165</v>
      </c>
      <c r="BE619" s="179">
        <f>IF(N619="základní",J619,0)</f>
        <v>0</v>
      </c>
      <c r="BF619" s="179">
        <f>IF(N619="snížená",J619,0)</f>
        <v>0</v>
      </c>
      <c r="BG619" s="179">
        <f>IF(N619="zákl. přenesená",J619,0)</f>
        <v>0</v>
      </c>
      <c r="BH619" s="179">
        <f>IF(N619="sníž. přenesená",J619,0)</f>
        <v>0</v>
      </c>
      <c r="BI619" s="179">
        <f>IF(N619="nulová",J619,0)</f>
        <v>0</v>
      </c>
      <c r="BJ619" s="18" t="s">
        <v>21</v>
      </c>
      <c r="BK619" s="179">
        <f>ROUND(I619*H619,2)</f>
        <v>0</v>
      </c>
      <c r="BL619" s="18" t="s">
        <v>164</v>
      </c>
      <c r="BM619" s="178" t="s">
        <v>918</v>
      </c>
    </row>
    <row r="620" spans="1:47" s="2" customFormat="1" ht="19.5">
      <c r="A620" s="33"/>
      <c r="B620" s="34"/>
      <c r="C620" s="33"/>
      <c r="D620" s="180" t="s">
        <v>173</v>
      </c>
      <c r="E620" s="33"/>
      <c r="F620" s="181" t="s">
        <v>919</v>
      </c>
      <c r="G620" s="33"/>
      <c r="H620" s="33"/>
      <c r="I620" s="102"/>
      <c r="J620" s="33"/>
      <c r="K620" s="33"/>
      <c r="L620" s="34"/>
      <c r="M620" s="182"/>
      <c r="N620" s="183"/>
      <c r="O620" s="59"/>
      <c r="P620" s="59"/>
      <c r="Q620" s="59"/>
      <c r="R620" s="59"/>
      <c r="S620" s="59"/>
      <c r="T620" s="60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T620" s="18" t="s">
        <v>173</v>
      </c>
      <c r="AU620" s="18" t="s">
        <v>179</v>
      </c>
    </row>
    <row r="621" spans="2:51" s="13" customFormat="1" ht="12">
      <c r="B621" s="188"/>
      <c r="D621" s="180" t="s">
        <v>249</v>
      </c>
      <c r="E621" s="189" t="s">
        <v>1</v>
      </c>
      <c r="F621" s="190" t="s">
        <v>920</v>
      </c>
      <c r="H621" s="189" t="s">
        <v>1</v>
      </c>
      <c r="I621" s="191"/>
      <c r="L621" s="188"/>
      <c r="M621" s="192"/>
      <c r="N621" s="193"/>
      <c r="O621" s="193"/>
      <c r="P621" s="193"/>
      <c r="Q621" s="193"/>
      <c r="R621" s="193"/>
      <c r="S621" s="193"/>
      <c r="T621" s="194"/>
      <c r="AT621" s="189" t="s">
        <v>249</v>
      </c>
      <c r="AU621" s="189" t="s">
        <v>179</v>
      </c>
      <c r="AV621" s="13" t="s">
        <v>21</v>
      </c>
      <c r="AW621" s="13" t="s">
        <v>39</v>
      </c>
      <c r="AX621" s="13" t="s">
        <v>84</v>
      </c>
      <c r="AY621" s="189" t="s">
        <v>165</v>
      </c>
    </row>
    <row r="622" spans="2:51" s="14" customFormat="1" ht="12">
      <c r="B622" s="195"/>
      <c r="D622" s="180" t="s">
        <v>249</v>
      </c>
      <c r="E622" s="196" t="s">
        <v>1</v>
      </c>
      <c r="F622" s="197" t="s">
        <v>921</v>
      </c>
      <c r="H622" s="198">
        <v>5.06</v>
      </c>
      <c r="I622" s="199"/>
      <c r="L622" s="195"/>
      <c r="M622" s="200"/>
      <c r="N622" s="201"/>
      <c r="O622" s="201"/>
      <c r="P622" s="201"/>
      <c r="Q622" s="201"/>
      <c r="R622" s="201"/>
      <c r="S622" s="201"/>
      <c r="T622" s="202"/>
      <c r="AT622" s="196" t="s">
        <v>249</v>
      </c>
      <c r="AU622" s="196" t="s">
        <v>179</v>
      </c>
      <c r="AV622" s="14" t="s">
        <v>92</v>
      </c>
      <c r="AW622" s="14" t="s">
        <v>39</v>
      </c>
      <c r="AX622" s="14" t="s">
        <v>84</v>
      </c>
      <c r="AY622" s="196" t="s">
        <v>165</v>
      </c>
    </row>
    <row r="623" spans="2:51" s="15" customFormat="1" ht="12">
      <c r="B623" s="203"/>
      <c r="D623" s="180" t="s">
        <v>249</v>
      </c>
      <c r="E623" s="204" t="s">
        <v>1</v>
      </c>
      <c r="F623" s="205" t="s">
        <v>252</v>
      </c>
      <c r="H623" s="206">
        <v>5.06</v>
      </c>
      <c r="I623" s="207"/>
      <c r="L623" s="203"/>
      <c r="M623" s="208"/>
      <c r="N623" s="209"/>
      <c r="O623" s="209"/>
      <c r="P623" s="209"/>
      <c r="Q623" s="209"/>
      <c r="R623" s="209"/>
      <c r="S623" s="209"/>
      <c r="T623" s="210"/>
      <c r="AT623" s="204" t="s">
        <v>249</v>
      </c>
      <c r="AU623" s="204" t="s">
        <v>179</v>
      </c>
      <c r="AV623" s="15" t="s">
        <v>164</v>
      </c>
      <c r="AW623" s="15" t="s">
        <v>39</v>
      </c>
      <c r="AX623" s="15" t="s">
        <v>21</v>
      </c>
      <c r="AY623" s="204" t="s">
        <v>165</v>
      </c>
    </row>
    <row r="624" spans="1:65" s="2" customFormat="1" ht="36" customHeight="1">
      <c r="A624" s="33"/>
      <c r="B624" s="166"/>
      <c r="C624" s="167" t="s">
        <v>922</v>
      </c>
      <c r="D624" s="167" t="s">
        <v>168</v>
      </c>
      <c r="E624" s="168" t="s">
        <v>923</v>
      </c>
      <c r="F624" s="169" t="s">
        <v>924</v>
      </c>
      <c r="G624" s="170" t="s">
        <v>246</v>
      </c>
      <c r="H624" s="171">
        <v>25.3</v>
      </c>
      <c r="I624" s="172"/>
      <c r="J624" s="173">
        <f>ROUND(I624*H624,2)</f>
        <v>0</v>
      </c>
      <c r="K624" s="169" t="s">
        <v>247</v>
      </c>
      <c r="L624" s="34"/>
      <c r="M624" s="174" t="s">
        <v>1</v>
      </c>
      <c r="N624" s="175" t="s">
        <v>49</v>
      </c>
      <c r="O624" s="59"/>
      <c r="P624" s="176">
        <f>O624*H624</f>
        <v>0</v>
      </c>
      <c r="Q624" s="176">
        <v>0.283615</v>
      </c>
      <c r="R624" s="176">
        <f>Q624*H624</f>
        <v>7.1754595000000005</v>
      </c>
      <c r="S624" s="176">
        <v>0</v>
      </c>
      <c r="T624" s="177">
        <f>S624*H624</f>
        <v>0</v>
      </c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R624" s="178" t="s">
        <v>164</v>
      </c>
      <c r="AT624" s="178" t="s">
        <v>168</v>
      </c>
      <c r="AU624" s="178" t="s">
        <v>179</v>
      </c>
      <c r="AY624" s="18" t="s">
        <v>165</v>
      </c>
      <c r="BE624" s="179">
        <f>IF(N624="základní",J624,0)</f>
        <v>0</v>
      </c>
      <c r="BF624" s="179">
        <f>IF(N624="snížená",J624,0)</f>
        <v>0</v>
      </c>
      <c r="BG624" s="179">
        <f>IF(N624="zákl. přenesená",J624,0)</f>
        <v>0</v>
      </c>
      <c r="BH624" s="179">
        <f>IF(N624="sníž. přenesená",J624,0)</f>
        <v>0</v>
      </c>
      <c r="BI624" s="179">
        <f>IF(N624="nulová",J624,0)</f>
        <v>0</v>
      </c>
      <c r="BJ624" s="18" t="s">
        <v>21</v>
      </c>
      <c r="BK624" s="179">
        <f>ROUND(I624*H624,2)</f>
        <v>0</v>
      </c>
      <c r="BL624" s="18" t="s">
        <v>164</v>
      </c>
      <c r="BM624" s="178" t="s">
        <v>925</v>
      </c>
    </row>
    <row r="625" spans="1:47" s="2" customFormat="1" ht="19.5">
      <c r="A625" s="33"/>
      <c r="B625" s="34"/>
      <c r="C625" s="33"/>
      <c r="D625" s="180" t="s">
        <v>173</v>
      </c>
      <c r="E625" s="33"/>
      <c r="F625" s="181" t="s">
        <v>926</v>
      </c>
      <c r="G625" s="33"/>
      <c r="H625" s="33"/>
      <c r="I625" s="102"/>
      <c r="J625" s="33"/>
      <c r="K625" s="33"/>
      <c r="L625" s="34"/>
      <c r="M625" s="182"/>
      <c r="N625" s="183"/>
      <c r="O625" s="59"/>
      <c r="P625" s="59"/>
      <c r="Q625" s="59"/>
      <c r="R625" s="59"/>
      <c r="S625" s="59"/>
      <c r="T625" s="60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T625" s="18" t="s">
        <v>173</v>
      </c>
      <c r="AU625" s="18" t="s">
        <v>179</v>
      </c>
    </row>
    <row r="626" spans="2:51" s="13" customFormat="1" ht="12">
      <c r="B626" s="188"/>
      <c r="D626" s="180" t="s">
        <v>249</v>
      </c>
      <c r="E626" s="189" t="s">
        <v>1</v>
      </c>
      <c r="F626" s="190" t="s">
        <v>920</v>
      </c>
      <c r="H626" s="189" t="s">
        <v>1</v>
      </c>
      <c r="I626" s="191"/>
      <c r="L626" s="188"/>
      <c r="M626" s="192"/>
      <c r="N626" s="193"/>
      <c r="O626" s="193"/>
      <c r="P626" s="193"/>
      <c r="Q626" s="193"/>
      <c r="R626" s="193"/>
      <c r="S626" s="193"/>
      <c r="T626" s="194"/>
      <c r="AT626" s="189" t="s">
        <v>249</v>
      </c>
      <c r="AU626" s="189" t="s">
        <v>179</v>
      </c>
      <c r="AV626" s="13" t="s">
        <v>21</v>
      </c>
      <c r="AW626" s="13" t="s">
        <v>39</v>
      </c>
      <c r="AX626" s="13" t="s">
        <v>84</v>
      </c>
      <c r="AY626" s="189" t="s">
        <v>165</v>
      </c>
    </row>
    <row r="627" spans="2:51" s="14" customFormat="1" ht="12">
      <c r="B627" s="195"/>
      <c r="D627" s="180" t="s">
        <v>249</v>
      </c>
      <c r="E627" s="196" t="s">
        <v>1</v>
      </c>
      <c r="F627" s="197" t="s">
        <v>927</v>
      </c>
      <c r="H627" s="198">
        <v>25.3</v>
      </c>
      <c r="I627" s="199"/>
      <c r="L627" s="195"/>
      <c r="M627" s="200"/>
      <c r="N627" s="201"/>
      <c r="O627" s="201"/>
      <c r="P627" s="201"/>
      <c r="Q627" s="201"/>
      <c r="R627" s="201"/>
      <c r="S627" s="201"/>
      <c r="T627" s="202"/>
      <c r="AT627" s="196" t="s">
        <v>249</v>
      </c>
      <c r="AU627" s="196" t="s">
        <v>179</v>
      </c>
      <c r="AV627" s="14" t="s">
        <v>92</v>
      </c>
      <c r="AW627" s="14" t="s">
        <v>39</v>
      </c>
      <c r="AX627" s="14" t="s">
        <v>84</v>
      </c>
      <c r="AY627" s="196" t="s">
        <v>165</v>
      </c>
    </row>
    <row r="628" spans="2:51" s="15" customFormat="1" ht="12">
      <c r="B628" s="203"/>
      <c r="D628" s="180" t="s">
        <v>249</v>
      </c>
      <c r="E628" s="204" t="s">
        <v>1</v>
      </c>
      <c r="F628" s="205" t="s">
        <v>252</v>
      </c>
      <c r="H628" s="206">
        <v>25.3</v>
      </c>
      <c r="I628" s="207"/>
      <c r="L628" s="203"/>
      <c r="M628" s="208"/>
      <c r="N628" s="209"/>
      <c r="O628" s="209"/>
      <c r="P628" s="209"/>
      <c r="Q628" s="209"/>
      <c r="R628" s="209"/>
      <c r="S628" s="209"/>
      <c r="T628" s="210"/>
      <c r="AT628" s="204" t="s">
        <v>249</v>
      </c>
      <c r="AU628" s="204" t="s">
        <v>179</v>
      </c>
      <c r="AV628" s="15" t="s">
        <v>164</v>
      </c>
      <c r="AW628" s="15" t="s">
        <v>39</v>
      </c>
      <c r="AX628" s="15" t="s">
        <v>21</v>
      </c>
      <c r="AY628" s="204" t="s">
        <v>165</v>
      </c>
    </row>
    <row r="629" spans="1:65" s="2" customFormat="1" ht="24" customHeight="1">
      <c r="A629" s="33"/>
      <c r="B629" s="166"/>
      <c r="C629" s="167" t="s">
        <v>928</v>
      </c>
      <c r="D629" s="167" t="s">
        <v>168</v>
      </c>
      <c r="E629" s="168" t="s">
        <v>929</v>
      </c>
      <c r="F629" s="169" t="s">
        <v>930</v>
      </c>
      <c r="G629" s="170" t="s">
        <v>334</v>
      </c>
      <c r="H629" s="171">
        <v>52.6</v>
      </c>
      <c r="I629" s="172"/>
      <c r="J629" s="173">
        <f>ROUND(I629*H629,2)</f>
        <v>0</v>
      </c>
      <c r="K629" s="169" t="s">
        <v>247</v>
      </c>
      <c r="L629" s="34"/>
      <c r="M629" s="174" t="s">
        <v>1</v>
      </c>
      <c r="N629" s="175" t="s">
        <v>49</v>
      </c>
      <c r="O629" s="59"/>
      <c r="P629" s="176">
        <f>O629*H629</f>
        <v>0</v>
      </c>
      <c r="Q629" s="176">
        <v>0.1974776</v>
      </c>
      <c r="R629" s="176">
        <f>Q629*H629</f>
        <v>10.38732176</v>
      </c>
      <c r="S629" s="176">
        <v>0</v>
      </c>
      <c r="T629" s="177">
        <f>S629*H629</f>
        <v>0</v>
      </c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R629" s="178" t="s">
        <v>164</v>
      </c>
      <c r="AT629" s="178" t="s">
        <v>168</v>
      </c>
      <c r="AU629" s="178" t="s">
        <v>179</v>
      </c>
      <c r="AY629" s="18" t="s">
        <v>165</v>
      </c>
      <c r="BE629" s="179">
        <f>IF(N629="základní",J629,0)</f>
        <v>0</v>
      </c>
      <c r="BF629" s="179">
        <f>IF(N629="snížená",J629,0)</f>
        <v>0</v>
      </c>
      <c r="BG629" s="179">
        <f>IF(N629="zákl. přenesená",J629,0)</f>
        <v>0</v>
      </c>
      <c r="BH629" s="179">
        <f>IF(N629="sníž. přenesená",J629,0)</f>
        <v>0</v>
      </c>
      <c r="BI629" s="179">
        <f>IF(N629="nulová",J629,0)</f>
        <v>0</v>
      </c>
      <c r="BJ629" s="18" t="s">
        <v>21</v>
      </c>
      <c r="BK629" s="179">
        <f>ROUND(I629*H629,2)</f>
        <v>0</v>
      </c>
      <c r="BL629" s="18" t="s">
        <v>164</v>
      </c>
      <c r="BM629" s="178" t="s">
        <v>931</v>
      </c>
    </row>
    <row r="630" spans="1:47" s="2" customFormat="1" ht="29.25">
      <c r="A630" s="33"/>
      <c r="B630" s="34"/>
      <c r="C630" s="33"/>
      <c r="D630" s="180" t="s">
        <v>173</v>
      </c>
      <c r="E630" s="33"/>
      <c r="F630" s="181" t="s">
        <v>932</v>
      </c>
      <c r="G630" s="33"/>
      <c r="H630" s="33"/>
      <c r="I630" s="102"/>
      <c r="J630" s="33"/>
      <c r="K630" s="33"/>
      <c r="L630" s="34"/>
      <c r="M630" s="182"/>
      <c r="N630" s="183"/>
      <c r="O630" s="59"/>
      <c r="P630" s="59"/>
      <c r="Q630" s="59"/>
      <c r="R630" s="59"/>
      <c r="S630" s="59"/>
      <c r="T630" s="60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T630" s="18" t="s">
        <v>173</v>
      </c>
      <c r="AU630" s="18" t="s">
        <v>179</v>
      </c>
    </row>
    <row r="631" spans="2:51" s="14" customFormat="1" ht="12">
      <c r="B631" s="195"/>
      <c r="D631" s="180" t="s">
        <v>249</v>
      </c>
      <c r="E631" s="196" t="s">
        <v>1</v>
      </c>
      <c r="F631" s="197" t="s">
        <v>933</v>
      </c>
      <c r="H631" s="198">
        <v>52.6</v>
      </c>
      <c r="I631" s="199"/>
      <c r="L631" s="195"/>
      <c r="M631" s="200"/>
      <c r="N631" s="201"/>
      <c r="O631" s="201"/>
      <c r="P631" s="201"/>
      <c r="Q631" s="201"/>
      <c r="R631" s="201"/>
      <c r="S631" s="201"/>
      <c r="T631" s="202"/>
      <c r="AT631" s="196" t="s">
        <v>249</v>
      </c>
      <c r="AU631" s="196" t="s">
        <v>179</v>
      </c>
      <c r="AV631" s="14" t="s">
        <v>92</v>
      </c>
      <c r="AW631" s="14" t="s">
        <v>39</v>
      </c>
      <c r="AX631" s="14" t="s">
        <v>84</v>
      </c>
      <c r="AY631" s="196" t="s">
        <v>165</v>
      </c>
    </row>
    <row r="632" spans="2:51" s="15" customFormat="1" ht="12">
      <c r="B632" s="203"/>
      <c r="D632" s="180" t="s">
        <v>249</v>
      </c>
      <c r="E632" s="204" t="s">
        <v>1</v>
      </c>
      <c r="F632" s="205" t="s">
        <v>252</v>
      </c>
      <c r="H632" s="206">
        <v>52.6</v>
      </c>
      <c r="I632" s="207"/>
      <c r="L632" s="203"/>
      <c r="M632" s="208"/>
      <c r="N632" s="209"/>
      <c r="O632" s="209"/>
      <c r="P632" s="209"/>
      <c r="Q632" s="209"/>
      <c r="R632" s="209"/>
      <c r="S632" s="209"/>
      <c r="T632" s="210"/>
      <c r="AT632" s="204" t="s">
        <v>249</v>
      </c>
      <c r="AU632" s="204" t="s">
        <v>179</v>
      </c>
      <c r="AV632" s="15" t="s">
        <v>164</v>
      </c>
      <c r="AW632" s="15" t="s">
        <v>39</v>
      </c>
      <c r="AX632" s="15" t="s">
        <v>21</v>
      </c>
      <c r="AY632" s="204" t="s">
        <v>165</v>
      </c>
    </row>
    <row r="633" spans="2:63" s="12" customFormat="1" ht="20.85" customHeight="1">
      <c r="B633" s="153"/>
      <c r="D633" s="154" t="s">
        <v>83</v>
      </c>
      <c r="E633" s="164" t="s">
        <v>646</v>
      </c>
      <c r="F633" s="164" t="s">
        <v>934</v>
      </c>
      <c r="I633" s="156"/>
      <c r="J633" s="165">
        <f>BK633</f>
        <v>0</v>
      </c>
      <c r="L633" s="153"/>
      <c r="M633" s="158"/>
      <c r="N633" s="159"/>
      <c r="O633" s="159"/>
      <c r="P633" s="160">
        <f>SUM(P634:P637)</f>
        <v>0</v>
      </c>
      <c r="Q633" s="159"/>
      <c r="R633" s="160">
        <f>SUM(R634:R637)</f>
        <v>0.05248</v>
      </c>
      <c r="S633" s="159"/>
      <c r="T633" s="161">
        <f>SUM(T634:T637)</f>
        <v>0</v>
      </c>
      <c r="AR633" s="154" t="s">
        <v>21</v>
      </c>
      <c r="AT633" s="162" t="s">
        <v>83</v>
      </c>
      <c r="AU633" s="162" t="s">
        <v>92</v>
      </c>
      <c r="AY633" s="154" t="s">
        <v>165</v>
      </c>
      <c r="BK633" s="163">
        <f>SUM(BK634:BK637)</f>
        <v>0</v>
      </c>
    </row>
    <row r="634" spans="1:65" s="2" customFormat="1" ht="24" customHeight="1">
      <c r="A634" s="33"/>
      <c r="B634" s="166"/>
      <c r="C634" s="167" t="s">
        <v>935</v>
      </c>
      <c r="D634" s="167" t="s">
        <v>168</v>
      </c>
      <c r="E634" s="168" t="s">
        <v>936</v>
      </c>
      <c r="F634" s="169" t="s">
        <v>937</v>
      </c>
      <c r="G634" s="170" t="s">
        <v>328</v>
      </c>
      <c r="H634" s="171">
        <v>32</v>
      </c>
      <c r="I634" s="172"/>
      <c r="J634" s="173">
        <f>ROUND(I634*H634,2)</f>
        <v>0</v>
      </c>
      <c r="K634" s="169" t="s">
        <v>247</v>
      </c>
      <c r="L634" s="34"/>
      <c r="M634" s="174" t="s">
        <v>1</v>
      </c>
      <c r="N634" s="175" t="s">
        <v>49</v>
      </c>
      <c r="O634" s="59"/>
      <c r="P634" s="176">
        <f>O634*H634</f>
        <v>0</v>
      </c>
      <c r="Q634" s="176">
        <v>0</v>
      </c>
      <c r="R634" s="176">
        <f>Q634*H634</f>
        <v>0</v>
      </c>
      <c r="S634" s="176">
        <v>0</v>
      </c>
      <c r="T634" s="177">
        <f>S634*H634</f>
        <v>0</v>
      </c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R634" s="178" t="s">
        <v>164</v>
      </c>
      <c r="AT634" s="178" t="s">
        <v>168</v>
      </c>
      <c r="AU634" s="178" t="s">
        <v>179</v>
      </c>
      <c r="AY634" s="18" t="s">
        <v>165</v>
      </c>
      <c r="BE634" s="179">
        <f>IF(N634="základní",J634,0)</f>
        <v>0</v>
      </c>
      <c r="BF634" s="179">
        <f>IF(N634="snížená",J634,0)</f>
        <v>0</v>
      </c>
      <c r="BG634" s="179">
        <f>IF(N634="zákl. přenesená",J634,0)</f>
        <v>0</v>
      </c>
      <c r="BH634" s="179">
        <f>IF(N634="sníž. přenesená",J634,0)</f>
        <v>0</v>
      </c>
      <c r="BI634" s="179">
        <f>IF(N634="nulová",J634,0)</f>
        <v>0</v>
      </c>
      <c r="BJ634" s="18" t="s">
        <v>21</v>
      </c>
      <c r="BK634" s="179">
        <f>ROUND(I634*H634,2)</f>
        <v>0</v>
      </c>
      <c r="BL634" s="18" t="s">
        <v>164</v>
      </c>
      <c r="BM634" s="178" t="s">
        <v>938</v>
      </c>
    </row>
    <row r="635" spans="1:47" s="2" customFormat="1" ht="19.5">
      <c r="A635" s="33"/>
      <c r="B635" s="34"/>
      <c r="C635" s="33"/>
      <c r="D635" s="180" t="s">
        <v>173</v>
      </c>
      <c r="E635" s="33"/>
      <c r="F635" s="181" t="s">
        <v>939</v>
      </c>
      <c r="G635" s="33"/>
      <c r="H635" s="33"/>
      <c r="I635" s="102"/>
      <c r="J635" s="33"/>
      <c r="K635" s="33"/>
      <c r="L635" s="34"/>
      <c r="M635" s="182"/>
      <c r="N635" s="183"/>
      <c r="O635" s="59"/>
      <c r="P635" s="59"/>
      <c r="Q635" s="59"/>
      <c r="R635" s="59"/>
      <c r="S635" s="59"/>
      <c r="T635" s="60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T635" s="18" t="s">
        <v>173</v>
      </c>
      <c r="AU635" s="18" t="s">
        <v>179</v>
      </c>
    </row>
    <row r="636" spans="1:65" s="2" customFormat="1" ht="16.5" customHeight="1">
      <c r="A636" s="33"/>
      <c r="B636" s="166"/>
      <c r="C636" s="212" t="s">
        <v>940</v>
      </c>
      <c r="D636" s="212" t="s">
        <v>386</v>
      </c>
      <c r="E636" s="213" t="s">
        <v>941</v>
      </c>
      <c r="F636" s="214" t="s">
        <v>942</v>
      </c>
      <c r="G636" s="215" t="s">
        <v>328</v>
      </c>
      <c r="H636" s="216">
        <v>32</v>
      </c>
      <c r="I636" s="217"/>
      <c r="J636" s="218">
        <f>ROUND(I636*H636,2)</f>
        <v>0</v>
      </c>
      <c r="K636" s="214" t="s">
        <v>1</v>
      </c>
      <c r="L636" s="219"/>
      <c r="M636" s="220" t="s">
        <v>1</v>
      </c>
      <c r="N636" s="221" t="s">
        <v>49</v>
      </c>
      <c r="O636" s="59"/>
      <c r="P636" s="176">
        <f>O636*H636</f>
        <v>0</v>
      </c>
      <c r="Q636" s="176">
        <v>0.00164</v>
      </c>
      <c r="R636" s="176">
        <f>Q636*H636</f>
        <v>0.05248</v>
      </c>
      <c r="S636" s="176">
        <v>0</v>
      </c>
      <c r="T636" s="177">
        <f>S636*H636</f>
        <v>0</v>
      </c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R636" s="178" t="s">
        <v>203</v>
      </c>
      <c r="AT636" s="178" t="s">
        <v>386</v>
      </c>
      <c r="AU636" s="178" t="s">
        <v>179</v>
      </c>
      <c r="AY636" s="18" t="s">
        <v>165</v>
      </c>
      <c r="BE636" s="179">
        <f>IF(N636="základní",J636,0)</f>
        <v>0</v>
      </c>
      <c r="BF636" s="179">
        <f>IF(N636="snížená",J636,0)</f>
        <v>0</v>
      </c>
      <c r="BG636" s="179">
        <f>IF(N636="zákl. přenesená",J636,0)</f>
        <v>0</v>
      </c>
      <c r="BH636" s="179">
        <f>IF(N636="sníž. přenesená",J636,0)</f>
        <v>0</v>
      </c>
      <c r="BI636" s="179">
        <f>IF(N636="nulová",J636,0)</f>
        <v>0</v>
      </c>
      <c r="BJ636" s="18" t="s">
        <v>21</v>
      </c>
      <c r="BK636" s="179">
        <f>ROUND(I636*H636,2)</f>
        <v>0</v>
      </c>
      <c r="BL636" s="18" t="s">
        <v>164</v>
      </c>
      <c r="BM636" s="178" t="s">
        <v>943</v>
      </c>
    </row>
    <row r="637" spans="1:47" s="2" customFormat="1" ht="12">
      <c r="A637" s="33"/>
      <c r="B637" s="34"/>
      <c r="C637" s="33"/>
      <c r="D637" s="180" t="s">
        <v>173</v>
      </c>
      <c r="E637" s="33"/>
      <c r="F637" s="181" t="s">
        <v>942</v>
      </c>
      <c r="G637" s="33"/>
      <c r="H637" s="33"/>
      <c r="I637" s="102"/>
      <c r="J637" s="33"/>
      <c r="K637" s="33"/>
      <c r="L637" s="34"/>
      <c r="M637" s="182"/>
      <c r="N637" s="183"/>
      <c r="O637" s="59"/>
      <c r="P637" s="59"/>
      <c r="Q637" s="59"/>
      <c r="R637" s="59"/>
      <c r="S637" s="59"/>
      <c r="T637" s="60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T637" s="18" t="s">
        <v>173</v>
      </c>
      <c r="AU637" s="18" t="s">
        <v>179</v>
      </c>
    </row>
    <row r="638" spans="2:63" s="12" customFormat="1" ht="22.9" customHeight="1">
      <c r="B638" s="153"/>
      <c r="D638" s="154" t="s">
        <v>83</v>
      </c>
      <c r="E638" s="164" t="s">
        <v>208</v>
      </c>
      <c r="F638" s="164" t="s">
        <v>944</v>
      </c>
      <c r="I638" s="156"/>
      <c r="J638" s="165">
        <f>BK638</f>
        <v>0</v>
      </c>
      <c r="L638" s="153"/>
      <c r="M638" s="158"/>
      <c r="N638" s="159"/>
      <c r="O638" s="159"/>
      <c r="P638" s="160">
        <f>SUM(P639:P692)</f>
        <v>0</v>
      </c>
      <c r="Q638" s="159"/>
      <c r="R638" s="160">
        <f>SUM(R639:R692)</f>
        <v>0.36721475000000003</v>
      </c>
      <c r="S638" s="159"/>
      <c r="T638" s="161">
        <f>SUM(T639:T692)</f>
        <v>14.625</v>
      </c>
      <c r="AR638" s="154" t="s">
        <v>21</v>
      </c>
      <c r="AT638" s="162" t="s">
        <v>83</v>
      </c>
      <c r="AU638" s="162" t="s">
        <v>21</v>
      </c>
      <c r="AY638" s="154" t="s">
        <v>165</v>
      </c>
      <c r="BK638" s="163">
        <f>SUM(BK639:BK692)</f>
        <v>0</v>
      </c>
    </row>
    <row r="639" spans="1:65" s="2" customFormat="1" ht="16.5" customHeight="1">
      <c r="A639" s="33"/>
      <c r="B639" s="166"/>
      <c r="C639" s="167" t="s">
        <v>945</v>
      </c>
      <c r="D639" s="167" t="s">
        <v>168</v>
      </c>
      <c r="E639" s="168" t="s">
        <v>946</v>
      </c>
      <c r="F639" s="169" t="s">
        <v>947</v>
      </c>
      <c r="G639" s="170" t="s">
        <v>328</v>
      </c>
      <c r="H639" s="171">
        <v>20</v>
      </c>
      <c r="I639" s="172"/>
      <c r="J639" s="173">
        <f>ROUND(I639*H639,2)</f>
        <v>0</v>
      </c>
      <c r="K639" s="169" t="s">
        <v>1</v>
      </c>
      <c r="L639" s="34"/>
      <c r="M639" s="174" t="s">
        <v>1</v>
      </c>
      <c r="N639" s="175" t="s">
        <v>49</v>
      </c>
      <c r="O639" s="59"/>
      <c r="P639" s="176">
        <f>O639*H639</f>
        <v>0</v>
      </c>
      <c r="Q639" s="176">
        <v>0</v>
      </c>
      <c r="R639" s="176">
        <f>Q639*H639</f>
        <v>0</v>
      </c>
      <c r="S639" s="176">
        <v>0</v>
      </c>
      <c r="T639" s="177">
        <f>S639*H639</f>
        <v>0</v>
      </c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R639" s="178" t="s">
        <v>164</v>
      </c>
      <c r="AT639" s="178" t="s">
        <v>168</v>
      </c>
      <c r="AU639" s="178" t="s">
        <v>92</v>
      </c>
      <c r="AY639" s="18" t="s">
        <v>165</v>
      </c>
      <c r="BE639" s="179">
        <f>IF(N639="základní",J639,0)</f>
        <v>0</v>
      </c>
      <c r="BF639" s="179">
        <f>IF(N639="snížená",J639,0)</f>
        <v>0</v>
      </c>
      <c r="BG639" s="179">
        <f>IF(N639="zákl. přenesená",J639,0)</f>
        <v>0</v>
      </c>
      <c r="BH639" s="179">
        <f>IF(N639="sníž. přenesená",J639,0)</f>
        <v>0</v>
      </c>
      <c r="BI639" s="179">
        <f>IF(N639="nulová",J639,0)</f>
        <v>0</v>
      </c>
      <c r="BJ639" s="18" t="s">
        <v>21</v>
      </c>
      <c r="BK639" s="179">
        <f>ROUND(I639*H639,2)</f>
        <v>0</v>
      </c>
      <c r="BL639" s="18" t="s">
        <v>164</v>
      </c>
      <c r="BM639" s="178" t="s">
        <v>948</v>
      </c>
    </row>
    <row r="640" spans="1:47" s="2" customFormat="1" ht="12">
      <c r="A640" s="33"/>
      <c r="B640" s="34"/>
      <c r="C640" s="33"/>
      <c r="D640" s="180" t="s">
        <v>173</v>
      </c>
      <c r="E640" s="33"/>
      <c r="F640" s="181" t="s">
        <v>947</v>
      </c>
      <c r="G640" s="33"/>
      <c r="H640" s="33"/>
      <c r="I640" s="102"/>
      <c r="J640" s="33"/>
      <c r="K640" s="33"/>
      <c r="L640" s="34"/>
      <c r="M640" s="182"/>
      <c r="N640" s="183"/>
      <c r="O640" s="59"/>
      <c r="P640" s="59"/>
      <c r="Q640" s="59"/>
      <c r="R640" s="59"/>
      <c r="S640" s="59"/>
      <c r="T640" s="60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T640" s="18" t="s">
        <v>173</v>
      </c>
      <c r="AU640" s="18" t="s">
        <v>92</v>
      </c>
    </row>
    <row r="641" spans="1:65" s="2" customFormat="1" ht="24" customHeight="1">
      <c r="A641" s="33"/>
      <c r="B641" s="166"/>
      <c r="C641" s="167" t="s">
        <v>949</v>
      </c>
      <c r="D641" s="167" t="s">
        <v>168</v>
      </c>
      <c r="E641" s="168" t="s">
        <v>950</v>
      </c>
      <c r="F641" s="169" t="s">
        <v>951</v>
      </c>
      <c r="G641" s="170" t="s">
        <v>328</v>
      </c>
      <c r="H641" s="171">
        <v>1</v>
      </c>
      <c r="I641" s="172"/>
      <c r="J641" s="173">
        <f>ROUND(I641*H641,2)</f>
        <v>0</v>
      </c>
      <c r="K641" s="169" t="s">
        <v>1</v>
      </c>
      <c r="L641" s="34"/>
      <c r="M641" s="174" t="s">
        <v>1</v>
      </c>
      <c r="N641" s="175" t="s">
        <v>49</v>
      </c>
      <c r="O641" s="59"/>
      <c r="P641" s="176">
        <f>O641*H641</f>
        <v>0</v>
      </c>
      <c r="Q641" s="176">
        <v>0</v>
      </c>
      <c r="R641" s="176">
        <f>Q641*H641</f>
        <v>0</v>
      </c>
      <c r="S641" s="176">
        <v>0</v>
      </c>
      <c r="T641" s="177">
        <f>S641*H641</f>
        <v>0</v>
      </c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R641" s="178" t="s">
        <v>164</v>
      </c>
      <c r="AT641" s="178" t="s">
        <v>168</v>
      </c>
      <c r="AU641" s="178" t="s">
        <v>92</v>
      </c>
      <c r="AY641" s="18" t="s">
        <v>165</v>
      </c>
      <c r="BE641" s="179">
        <f>IF(N641="základní",J641,0)</f>
        <v>0</v>
      </c>
      <c r="BF641" s="179">
        <f>IF(N641="snížená",J641,0)</f>
        <v>0</v>
      </c>
      <c r="BG641" s="179">
        <f>IF(N641="zákl. přenesená",J641,0)</f>
        <v>0</v>
      </c>
      <c r="BH641" s="179">
        <f>IF(N641="sníž. přenesená",J641,0)</f>
        <v>0</v>
      </c>
      <c r="BI641" s="179">
        <f>IF(N641="nulová",J641,0)</f>
        <v>0</v>
      </c>
      <c r="BJ641" s="18" t="s">
        <v>21</v>
      </c>
      <c r="BK641" s="179">
        <f>ROUND(I641*H641,2)</f>
        <v>0</v>
      </c>
      <c r="BL641" s="18" t="s">
        <v>164</v>
      </c>
      <c r="BM641" s="178" t="s">
        <v>952</v>
      </c>
    </row>
    <row r="642" spans="1:65" s="2" customFormat="1" ht="16.5" customHeight="1">
      <c r="A642" s="33"/>
      <c r="B642" s="166"/>
      <c r="C642" s="167" t="s">
        <v>953</v>
      </c>
      <c r="D642" s="167" t="s">
        <v>168</v>
      </c>
      <c r="E642" s="168" t="s">
        <v>954</v>
      </c>
      <c r="F642" s="169" t="s">
        <v>955</v>
      </c>
      <c r="G642" s="170" t="s">
        <v>334</v>
      </c>
      <c r="H642" s="171">
        <v>169.4</v>
      </c>
      <c r="I642" s="172"/>
      <c r="J642" s="173">
        <f>ROUND(I642*H642,2)</f>
        <v>0</v>
      </c>
      <c r="K642" s="169" t="s">
        <v>247</v>
      </c>
      <c r="L642" s="34"/>
      <c r="M642" s="174" t="s">
        <v>1</v>
      </c>
      <c r="N642" s="175" t="s">
        <v>49</v>
      </c>
      <c r="O642" s="59"/>
      <c r="P642" s="176">
        <f>O642*H642</f>
        <v>0</v>
      </c>
      <c r="Q642" s="176">
        <v>0</v>
      </c>
      <c r="R642" s="176">
        <f>Q642*H642</f>
        <v>0</v>
      </c>
      <c r="S642" s="176">
        <v>0</v>
      </c>
      <c r="T642" s="177">
        <f>S642*H642</f>
        <v>0</v>
      </c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R642" s="178" t="s">
        <v>164</v>
      </c>
      <c r="AT642" s="178" t="s">
        <v>168</v>
      </c>
      <c r="AU642" s="178" t="s">
        <v>92</v>
      </c>
      <c r="AY642" s="18" t="s">
        <v>165</v>
      </c>
      <c r="BE642" s="179">
        <f>IF(N642="základní",J642,0)</f>
        <v>0</v>
      </c>
      <c r="BF642" s="179">
        <f>IF(N642="snížená",J642,0)</f>
        <v>0</v>
      </c>
      <c r="BG642" s="179">
        <f>IF(N642="zákl. přenesená",J642,0)</f>
        <v>0</v>
      </c>
      <c r="BH642" s="179">
        <f>IF(N642="sníž. přenesená",J642,0)</f>
        <v>0</v>
      </c>
      <c r="BI642" s="179">
        <f>IF(N642="nulová",J642,0)</f>
        <v>0</v>
      </c>
      <c r="BJ642" s="18" t="s">
        <v>21</v>
      </c>
      <c r="BK642" s="179">
        <f>ROUND(I642*H642,2)</f>
        <v>0</v>
      </c>
      <c r="BL642" s="18" t="s">
        <v>164</v>
      </c>
      <c r="BM642" s="178" t="s">
        <v>956</v>
      </c>
    </row>
    <row r="643" spans="1:47" s="2" customFormat="1" ht="19.5">
      <c r="A643" s="33"/>
      <c r="B643" s="34"/>
      <c r="C643" s="33"/>
      <c r="D643" s="180" t="s">
        <v>173</v>
      </c>
      <c r="E643" s="33"/>
      <c r="F643" s="181" t="s">
        <v>957</v>
      </c>
      <c r="G643" s="33"/>
      <c r="H643" s="33"/>
      <c r="I643" s="102"/>
      <c r="J643" s="33"/>
      <c r="K643" s="33"/>
      <c r="L643" s="34"/>
      <c r="M643" s="182"/>
      <c r="N643" s="183"/>
      <c r="O643" s="59"/>
      <c r="P643" s="59"/>
      <c r="Q643" s="59"/>
      <c r="R643" s="59"/>
      <c r="S643" s="59"/>
      <c r="T643" s="60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T643" s="18" t="s">
        <v>173</v>
      </c>
      <c r="AU643" s="18" t="s">
        <v>92</v>
      </c>
    </row>
    <row r="644" spans="2:51" s="13" customFormat="1" ht="12">
      <c r="B644" s="188"/>
      <c r="D644" s="180" t="s">
        <v>249</v>
      </c>
      <c r="E644" s="189" t="s">
        <v>1</v>
      </c>
      <c r="F644" s="190" t="s">
        <v>250</v>
      </c>
      <c r="H644" s="189" t="s">
        <v>1</v>
      </c>
      <c r="I644" s="191"/>
      <c r="L644" s="188"/>
      <c r="M644" s="192"/>
      <c r="N644" s="193"/>
      <c r="O644" s="193"/>
      <c r="P644" s="193"/>
      <c r="Q644" s="193"/>
      <c r="R644" s="193"/>
      <c r="S644" s="193"/>
      <c r="T644" s="194"/>
      <c r="AT644" s="189" t="s">
        <v>249</v>
      </c>
      <c r="AU644" s="189" t="s">
        <v>92</v>
      </c>
      <c r="AV644" s="13" t="s">
        <v>21</v>
      </c>
      <c r="AW644" s="13" t="s">
        <v>39</v>
      </c>
      <c r="AX644" s="13" t="s">
        <v>84</v>
      </c>
      <c r="AY644" s="189" t="s">
        <v>165</v>
      </c>
    </row>
    <row r="645" spans="2:51" s="14" customFormat="1" ht="12">
      <c r="B645" s="195"/>
      <c r="D645" s="180" t="s">
        <v>249</v>
      </c>
      <c r="E645" s="196" t="s">
        <v>1</v>
      </c>
      <c r="F645" s="197" t="s">
        <v>710</v>
      </c>
      <c r="H645" s="198">
        <v>28</v>
      </c>
      <c r="I645" s="199"/>
      <c r="L645" s="195"/>
      <c r="M645" s="200"/>
      <c r="N645" s="201"/>
      <c r="O645" s="201"/>
      <c r="P645" s="201"/>
      <c r="Q645" s="201"/>
      <c r="R645" s="201"/>
      <c r="S645" s="201"/>
      <c r="T645" s="202"/>
      <c r="AT645" s="196" t="s">
        <v>249</v>
      </c>
      <c r="AU645" s="196" t="s">
        <v>92</v>
      </c>
      <c r="AV645" s="14" t="s">
        <v>92</v>
      </c>
      <c r="AW645" s="14" t="s">
        <v>39</v>
      </c>
      <c r="AX645" s="14" t="s">
        <v>84</v>
      </c>
      <c r="AY645" s="196" t="s">
        <v>165</v>
      </c>
    </row>
    <row r="646" spans="2:51" s="13" customFormat="1" ht="12">
      <c r="B646" s="188"/>
      <c r="D646" s="180" t="s">
        <v>249</v>
      </c>
      <c r="E646" s="189" t="s">
        <v>1</v>
      </c>
      <c r="F646" s="190" t="s">
        <v>264</v>
      </c>
      <c r="H646" s="189" t="s">
        <v>1</v>
      </c>
      <c r="I646" s="191"/>
      <c r="L646" s="188"/>
      <c r="M646" s="192"/>
      <c r="N646" s="193"/>
      <c r="O646" s="193"/>
      <c r="P646" s="193"/>
      <c r="Q646" s="193"/>
      <c r="R646" s="193"/>
      <c r="S646" s="193"/>
      <c r="T646" s="194"/>
      <c r="AT646" s="189" t="s">
        <v>249</v>
      </c>
      <c r="AU646" s="189" t="s">
        <v>92</v>
      </c>
      <c r="AV646" s="13" t="s">
        <v>21</v>
      </c>
      <c r="AW646" s="13" t="s">
        <v>39</v>
      </c>
      <c r="AX646" s="13" t="s">
        <v>84</v>
      </c>
      <c r="AY646" s="189" t="s">
        <v>165</v>
      </c>
    </row>
    <row r="647" spans="2:51" s="14" customFormat="1" ht="12">
      <c r="B647" s="195"/>
      <c r="D647" s="180" t="s">
        <v>249</v>
      </c>
      <c r="E647" s="196" t="s">
        <v>1</v>
      </c>
      <c r="F647" s="197" t="s">
        <v>958</v>
      </c>
      <c r="H647" s="198">
        <v>81.4</v>
      </c>
      <c r="I647" s="199"/>
      <c r="L647" s="195"/>
      <c r="M647" s="200"/>
      <c r="N647" s="201"/>
      <c r="O647" s="201"/>
      <c r="P647" s="201"/>
      <c r="Q647" s="201"/>
      <c r="R647" s="201"/>
      <c r="S647" s="201"/>
      <c r="T647" s="202"/>
      <c r="AT647" s="196" t="s">
        <v>249</v>
      </c>
      <c r="AU647" s="196" t="s">
        <v>92</v>
      </c>
      <c r="AV647" s="14" t="s">
        <v>92</v>
      </c>
      <c r="AW647" s="14" t="s">
        <v>39</v>
      </c>
      <c r="AX647" s="14" t="s">
        <v>84</v>
      </c>
      <c r="AY647" s="196" t="s">
        <v>165</v>
      </c>
    </row>
    <row r="648" spans="2:51" s="14" customFormat="1" ht="12">
      <c r="B648" s="195"/>
      <c r="D648" s="180" t="s">
        <v>249</v>
      </c>
      <c r="E648" s="196" t="s">
        <v>1</v>
      </c>
      <c r="F648" s="197" t="s">
        <v>959</v>
      </c>
      <c r="H648" s="198">
        <v>60</v>
      </c>
      <c r="I648" s="199"/>
      <c r="L648" s="195"/>
      <c r="M648" s="200"/>
      <c r="N648" s="201"/>
      <c r="O648" s="201"/>
      <c r="P648" s="201"/>
      <c r="Q648" s="201"/>
      <c r="R648" s="201"/>
      <c r="S648" s="201"/>
      <c r="T648" s="202"/>
      <c r="AT648" s="196" t="s">
        <v>249</v>
      </c>
      <c r="AU648" s="196" t="s">
        <v>92</v>
      </c>
      <c r="AV648" s="14" t="s">
        <v>92</v>
      </c>
      <c r="AW648" s="14" t="s">
        <v>39</v>
      </c>
      <c r="AX648" s="14" t="s">
        <v>84</v>
      </c>
      <c r="AY648" s="196" t="s">
        <v>165</v>
      </c>
    </row>
    <row r="649" spans="2:51" s="15" customFormat="1" ht="12">
      <c r="B649" s="203"/>
      <c r="D649" s="180" t="s">
        <v>249</v>
      </c>
      <c r="E649" s="204" t="s">
        <v>1</v>
      </c>
      <c r="F649" s="205" t="s">
        <v>252</v>
      </c>
      <c r="H649" s="206">
        <v>169.4</v>
      </c>
      <c r="I649" s="207"/>
      <c r="L649" s="203"/>
      <c r="M649" s="208"/>
      <c r="N649" s="209"/>
      <c r="O649" s="209"/>
      <c r="P649" s="209"/>
      <c r="Q649" s="209"/>
      <c r="R649" s="209"/>
      <c r="S649" s="209"/>
      <c r="T649" s="210"/>
      <c r="AT649" s="204" t="s">
        <v>249</v>
      </c>
      <c r="AU649" s="204" t="s">
        <v>92</v>
      </c>
      <c r="AV649" s="15" t="s">
        <v>164</v>
      </c>
      <c r="AW649" s="15" t="s">
        <v>39</v>
      </c>
      <c r="AX649" s="15" t="s">
        <v>21</v>
      </c>
      <c r="AY649" s="204" t="s">
        <v>165</v>
      </c>
    </row>
    <row r="650" spans="1:65" s="2" customFormat="1" ht="24" customHeight="1">
      <c r="A650" s="33"/>
      <c r="B650" s="166"/>
      <c r="C650" s="167" t="s">
        <v>960</v>
      </c>
      <c r="D650" s="167" t="s">
        <v>168</v>
      </c>
      <c r="E650" s="168" t="s">
        <v>961</v>
      </c>
      <c r="F650" s="169" t="s">
        <v>962</v>
      </c>
      <c r="G650" s="170" t="s">
        <v>246</v>
      </c>
      <c r="H650" s="171">
        <v>541.8</v>
      </c>
      <c r="I650" s="172"/>
      <c r="J650" s="173">
        <f>ROUND(I650*H650,2)</f>
        <v>0</v>
      </c>
      <c r="K650" s="169" t="s">
        <v>247</v>
      </c>
      <c r="L650" s="34"/>
      <c r="M650" s="174" t="s">
        <v>1</v>
      </c>
      <c r="N650" s="175" t="s">
        <v>49</v>
      </c>
      <c r="O650" s="59"/>
      <c r="P650" s="176">
        <f>O650*H650</f>
        <v>0</v>
      </c>
      <c r="Q650" s="176">
        <v>0</v>
      </c>
      <c r="R650" s="176">
        <f>Q650*H650</f>
        <v>0</v>
      </c>
      <c r="S650" s="176">
        <v>0</v>
      </c>
      <c r="T650" s="177">
        <f>S650*H650</f>
        <v>0</v>
      </c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R650" s="178" t="s">
        <v>164</v>
      </c>
      <c r="AT650" s="178" t="s">
        <v>168</v>
      </c>
      <c r="AU650" s="178" t="s">
        <v>92</v>
      </c>
      <c r="AY650" s="18" t="s">
        <v>165</v>
      </c>
      <c r="BE650" s="179">
        <f>IF(N650="základní",J650,0)</f>
        <v>0</v>
      </c>
      <c r="BF650" s="179">
        <f>IF(N650="snížená",J650,0)</f>
        <v>0</v>
      </c>
      <c r="BG650" s="179">
        <f>IF(N650="zákl. přenesená",J650,0)</f>
        <v>0</v>
      </c>
      <c r="BH650" s="179">
        <f>IF(N650="sníž. přenesená",J650,0)</f>
        <v>0</v>
      </c>
      <c r="BI650" s="179">
        <f>IF(N650="nulová",J650,0)</f>
        <v>0</v>
      </c>
      <c r="BJ650" s="18" t="s">
        <v>21</v>
      </c>
      <c r="BK650" s="179">
        <f>ROUND(I650*H650,2)</f>
        <v>0</v>
      </c>
      <c r="BL650" s="18" t="s">
        <v>164</v>
      </c>
      <c r="BM650" s="178" t="s">
        <v>963</v>
      </c>
    </row>
    <row r="651" spans="1:47" s="2" customFormat="1" ht="29.25">
      <c r="A651" s="33"/>
      <c r="B651" s="34"/>
      <c r="C651" s="33"/>
      <c r="D651" s="180" t="s">
        <v>173</v>
      </c>
      <c r="E651" s="33"/>
      <c r="F651" s="181" t="s">
        <v>964</v>
      </c>
      <c r="G651" s="33"/>
      <c r="H651" s="33"/>
      <c r="I651" s="102"/>
      <c r="J651" s="33"/>
      <c r="K651" s="33"/>
      <c r="L651" s="34"/>
      <c r="M651" s="182"/>
      <c r="N651" s="183"/>
      <c r="O651" s="59"/>
      <c r="P651" s="59"/>
      <c r="Q651" s="59"/>
      <c r="R651" s="59"/>
      <c r="S651" s="59"/>
      <c r="T651" s="60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T651" s="18" t="s">
        <v>173</v>
      </c>
      <c r="AU651" s="18" t="s">
        <v>92</v>
      </c>
    </row>
    <row r="652" spans="2:51" s="14" customFormat="1" ht="12">
      <c r="B652" s="195"/>
      <c r="D652" s="180" t="s">
        <v>249</v>
      </c>
      <c r="E652" s="196" t="s">
        <v>1</v>
      </c>
      <c r="F652" s="197" t="s">
        <v>965</v>
      </c>
      <c r="H652" s="198">
        <v>541.8</v>
      </c>
      <c r="I652" s="199"/>
      <c r="L652" s="195"/>
      <c r="M652" s="200"/>
      <c r="N652" s="201"/>
      <c r="O652" s="201"/>
      <c r="P652" s="201"/>
      <c r="Q652" s="201"/>
      <c r="R652" s="201"/>
      <c r="S652" s="201"/>
      <c r="T652" s="202"/>
      <c r="AT652" s="196" t="s">
        <v>249</v>
      </c>
      <c r="AU652" s="196" t="s">
        <v>92</v>
      </c>
      <c r="AV652" s="14" t="s">
        <v>92</v>
      </c>
      <c r="AW652" s="14" t="s">
        <v>39</v>
      </c>
      <c r="AX652" s="14" t="s">
        <v>84</v>
      </c>
      <c r="AY652" s="196" t="s">
        <v>165</v>
      </c>
    </row>
    <row r="653" spans="2:51" s="15" customFormat="1" ht="12">
      <c r="B653" s="203"/>
      <c r="D653" s="180" t="s">
        <v>249</v>
      </c>
      <c r="E653" s="204" t="s">
        <v>1</v>
      </c>
      <c r="F653" s="205" t="s">
        <v>252</v>
      </c>
      <c r="H653" s="206">
        <v>541.8</v>
      </c>
      <c r="I653" s="207"/>
      <c r="L653" s="203"/>
      <c r="M653" s="208"/>
      <c r="N653" s="209"/>
      <c r="O653" s="209"/>
      <c r="P653" s="209"/>
      <c r="Q653" s="209"/>
      <c r="R653" s="209"/>
      <c r="S653" s="209"/>
      <c r="T653" s="210"/>
      <c r="AT653" s="204" t="s">
        <v>249</v>
      </c>
      <c r="AU653" s="204" t="s">
        <v>92</v>
      </c>
      <c r="AV653" s="15" t="s">
        <v>164</v>
      </c>
      <c r="AW653" s="15" t="s">
        <v>39</v>
      </c>
      <c r="AX653" s="15" t="s">
        <v>21</v>
      </c>
      <c r="AY653" s="204" t="s">
        <v>165</v>
      </c>
    </row>
    <row r="654" spans="1:65" s="2" customFormat="1" ht="24" customHeight="1">
      <c r="A654" s="33"/>
      <c r="B654" s="166"/>
      <c r="C654" s="167" t="s">
        <v>966</v>
      </c>
      <c r="D654" s="167" t="s">
        <v>168</v>
      </c>
      <c r="E654" s="168" t="s">
        <v>967</v>
      </c>
      <c r="F654" s="169" t="s">
        <v>968</v>
      </c>
      <c r="G654" s="170" t="s">
        <v>246</v>
      </c>
      <c r="H654" s="171">
        <v>32508</v>
      </c>
      <c r="I654" s="172"/>
      <c r="J654" s="173">
        <f>ROUND(I654*H654,2)</f>
        <v>0</v>
      </c>
      <c r="K654" s="169" t="s">
        <v>247</v>
      </c>
      <c r="L654" s="34"/>
      <c r="M654" s="174" t="s">
        <v>1</v>
      </c>
      <c r="N654" s="175" t="s">
        <v>49</v>
      </c>
      <c r="O654" s="59"/>
      <c r="P654" s="176">
        <f>O654*H654</f>
        <v>0</v>
      </c>
      <c r="Q654" s="176">
        <v>0</v>
      </c>
      <c r="R654" s="176">
        <f>Q654*H654</f>
        <v>0</v>
      </c>
      <c r="S654" s="176">
        <v>0</v>
      </c>
      <c r="T654" s="177">
        <f>S654*H654</f>
        <v>0</v>
      </c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R654" s="178" t="s">
        <v>164</v>
      </c>
      <c r="AT654" s="178" t="s">
        <v>168</v>
      </c>
      <c r="AU654" s="178" t="s">
        <v>92</v>
      </c>
      <c r="AY654" s="18" t="s">
        <v>165</v>
      </c>
      <c r="BE654" s="179">
        <f>IF(N654="základní",J654,0)</f>
        <v>0</v>
      </c>
      <c r="BF654" s="179">
        <f>IF(N654="snížená",J654,0)</f>
        <v>0</v>
      </c>
      <c r="BG654" s="179">
        <f>IF(N654="zákl. přenesená",J654,0)</f>
        <v>0</v>
      </c>
      <c r="BH654" s="179">
        <f>IF(N654="sníž. přenesená",J654,0)</f>
        <v>0</v>
      </c>
      <c r="BI654" s="179">
        <f>IF(N654="nulová",J654,0)</f>
        <v>0</v>
      </c>
      <c r="BJ654" s="18" t="s">
        <v>21</v>
      </c>
      <c r="BK654" s="179">
        <f>ROUND(I654*H654,2)</f>
        <v>0</v>
      </c>
      <c r="BL654" s="18" t="s">
        <v>164</v>
      </c>
      <c r="BM654" s="178" t="s">
        <v>969</v>
      </c>
    </row>
    <row r="655" spans="1:47" s="2" customFormat="1" ht="29.25">
      <c r="A655" s="33"/>
      <c r="B655" s="34"/>
      <c r="C655" s="33"/>
      <c r="D655" s="180" t="s">
        <v>173</v>
      </c>
      <c r="E655" s="33"/>
      <c r="F655" s="181" t="s">
        <v>970</v>
      </c>
      <c r="G655" s="33"/>
      <c r="H655" s="33"/>
      <c r="I655" s="102"/>
      <c r="J655" s="33"/>
      <c r="K655" s="33"/>
      <c r="L655" s="34"/>
      <c r="M655" s="182"/>
      <c r="N655" s="183"/>
      <c r="O655" s="59"/>
      <c r="P655" s="59"/>
      <c r="Q655" s="59"/>
      <c r="R655" s="59"/>
      <c r="S655" s="59"/>
      <c r="T655" s="60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T655" s="18" t="s">
        <v>173</v>
      </c>
      <c r="AU655" s="18" t="s">
        <v>92</v>
      </c>
    </row>
    <row r="656" spans="2:51" s="14" customFormat="1" ht="12">
      <c r="B656" s="195"/>
      <c r="D656" s="180" t="s">
        <v>249</v>
      </c>
      <c r="E656" s="196" t="s">
        <v>1</v>
      </c>
      <c r="F656" s="197" t="s">
        <v>971</v>
      </c>
      <c r="H656" s="198">
        <v>32508</v>
      </c>
      <c r="I656" s="199"/>
      <c r="L656" s="195"/>
      <c r="M656" s="200"/>
      <c r="N656" s="201"/>
      <c r="O656" s="201"/>
      <c r="P656" s="201"/>
      <c r="Q656" s="201"/>
      <c r="R656" s="201"/>
      <c r="S656" s="201"/>
      <c r="T656" s="202"/>
      <c r="AT656" s="196" t="s">
        <v>249</v>
      </c>
      <c r="AU656" s="196" t="s">
        <v>92</v>
      </c>
      <c r="AV656" s="14" t="s">
        <v>92</v>
      </c>
      <c r="AW656" s="14" t="s">
        <v>39</v>
      </c>
      <c r="AX656" s="14" t="s">
        <v>84</v>
      </c>
      <c r="AY656" s="196" t="s">
        <v>165</v>
      </c>
    </row>
    <row r="657" spans="2:51" s="15" customFormat="1" ht="12">
      <c r="B657" s="203"/>
      <c r="D657" s="180" t="s">
        <v>249</v>
      </c>
      <c r="E657" s="204" t="s">
        <v>1</v>
      </c>
      <c r="F657" s="205" t="s">
        <v>252</v>
      </c>
      <c r="H657" s="206">
        <v>32508</v>
      </c>
      <c r="I657" s="207"/>
      <c r="L657" s="203"/>
      <c r="M657" s="208"/>
      <c r="N657" s="209"/>
      <c r="O657" s="209"/>
      <c r="P657" s="209"/>
      <c r="Q657" s="209"/>
      <c r="R657" s="209"/>
      <c r="S657" s="209"/>
      <c r="T657" s="210"/>
      <c r="AT657" s="204" t="s">
        <v>249</v>
      </c>
      <c r="AU657" s="204" t="s">
        <v>92</v>
      </c>
      <c r="AV657" s="15" t="s">
        <v>164</v>
      </c>
      <c r="AW657" s="15" t="s">
        <v>39</v>
      </c>
      <c r="AX657" s="15" t="s">
        <v>21</v>
      </c>
      <c r="AY657" s="204" t="s">
        <v>165</v>
      </c>
    </row>
    <row r="658" spans="1:65" s="2" customFormat="1" ht="24" customHeight="1">
      <c r="A658" s="33"/>
      <c r="B658" s="166"/>
      <c r="C658" s="167" t="s">
        <v>972</v>
      </c>
      <c r="D658" s="167" t="s">
        <v>168</v>
      </c>
      <c r="E658" s="168" t="s">
        <v>973</v>
      </c>
      <c r="F658" s="169" t="s">
        <v>974</v>
      </c>
      <c r="G658" s="170" t="s">
        <v>246</v>
      </c>
      <c r="H658" s="171">
        <v>541.8</v>
      </c>
      <c r="I658" s="172"/>
      <c r="J658" s="173">
        <f>ROUND(I658*H658,2)</f>
        <v>0</v>
      </c>
      <c r="K658" s="169" t="s">
        <v>247</v>
      </c>
      <c r="L658" s="34"/>
      <c r="M658" s="174" t="s">
        <v>1</v>
      </c>
      <c r="N658" s="175" t="s">
        <v>49</v>
      </c>
      <c r="O658" s="59"/>
      <c r="P658" s="176">
        <f>O658*H658</f>
        <v>0</v>
      </c>
      <c r="Q658" s="176">
        <v>0</v>
      </c>
      <c r="R658" s="176">
        <f>Q658*H658</f>
        <v>0</v>
      </c>
      <c r="S658" s="176">
        <v>0</v>
      </c>
      <c r="T658" s="177">
        <f>S658*H658</f>
        <v>0</v>
      </c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R658" s="178" t="s">
        <v>164</v>
      </c>
      <c r="AT658" s="178" t="s">
        <v>168</v>
      </c>
      <c r="AU658" s="178" t="s">
        <v>92</v>
      </c>
      <c r="AY658" s="18" t="s">
        <v>165</v>
      </c>
      <c r="BE658" s="179">
        <f>IF(N658="základní",J658,0)</f>
        <v>0</v>
      </c>
      <c r="BF658" s="179">
        <f>IF(N658="snížená",J658,0)</f>
        <v>0</v>
      </c>
      <c r="BG658" s="179">
        <f>IF(N658="zákl. přenesená",J658,0)</f>
        <v>0</v>
      </c>
      <c r="BH658" s="179">
        <f>IF(N658="sníž. přenesená",J658,0)</f>
        <v>0</v>
      </c>
      <c r="BI658" s="179">
        <f>IF(N658="nulová",J658,0)</f>
        <v>0</v>
      </c>
      <c r="BJ658" s="18" t="s">
        <v>21</v>
      </c>
      <c r="BK658" s="179">
        <f>ROUND(I658*H658,2)</f>
        <v>0</v>
      </c>
      <c r="BL658" s="18" t="s">
        <v>164</v>
      </c>
      <c r="BM658" s="178" t="s">
        <v>975</v>
      </c>
    </row>
    <row r="659" spans="1:47" s="2" customFormat="1" ht="29.25">
      <c r="A659" s="33"/>
      <c r="B659" s="34"/>
      <c r="C659" s="33"/>
      <c r="D659" s="180" t="s">
        <v>173</v>
      </c>
      <c r="E659" s="33"/>
      <c r="F659" s="181" t="s">
        <v>976</v>
      </c>
      <c r="G659" s="33"/>
      <c r="H659" s="33"/>
      <c r="I659" s="102"/>
      <c r="J659" s="33"/>
      <c r="K659" s="33"/>
      <c r="L659" s="34"/>
      <c r="M659" s="182"/>
      <c r="N659" s="183"/>
      <c r="O659" s="59"/>
      <c r="P659" s="59"/>
      <c r="Q659" s="59"/>
      <c r="R659" s="59"/>
      <c r="S659" s="59"/>
      <c r="T659" s="60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T659" s="18" t="s">
        <v>173</v>
      </c>
      <c r="AU659" s="18" t="s">
        <v>92</v>
      </c>
    </row>
    <row r="660" spans="1:65" s="2" customFormat="1" ht="24" customHeight="1">
      <c r="A660" s="33"/>
      <c r="B660" s="166"/>
      <c r="C660" s="167" t="s">
        <v>977</v>
      </c>
      <c r="D660" s="167" t="s">
        <v>168</v>
      </c>
      <c r="E660" s="168" t="s">
        <v>978</v>
      </c>
      <c r="F660" s="169" t="s">
        <v>979</v>
      </c>
      <c r="G660" s="170" t="s">
        <v>246</v>
      </c>
      <c r="H660" s="171">
        <v>260</v>
      </c>
      <c r="I660" s="172"/>
      <c r="J660" s="173">
        <f>ROUND(I660*H660,2)</f>
        <v>0</v>
      </c>
      <c r="K660" s="169" t="s">
        <v>247</v>
      </c>
      <c r="L660" s="34"/>
      <c r="M660" s="174" t="s">
        <v>1</v>
      </c>
      <c r="N660" s="175" t="s">
        <v>49</v>
      </c>
      <c r="O660" s="59"/>
      <c r="P660" s="176">
        <f>O660*H660</f>
        <v>0</v>
      </c>
      <c r="Q660" s="176">
        <v>0.00021</v>
      </c>
      <c r="R660" s="176">
        <f>Q660*H660</f>
        <v>0.0546</v>
      </c>
      <c r="S660" s="176">
        <v>0</v>
      </c>
      <c r="T660" s="177">
        <f>S660*H660</f>
        <v>0</v>
      </c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R660" s="178" t="s">
        <v>164</v>
      </c>
      <c r="AT660" s="178" t="s">
        <v>168</v>
      </c>
      <c r="AU660" s="178" t="s">
        <v>92</v>
      </c>
      <c r="AY660" s="18" t="s">
        <v>165</v>
      </c>
      <c r="BE660" s="179">
        <f>IF(N660="základní",J660,0)</f>
        <v>0</v>
      </c>
      <c r="BF660" s="179">
        <f>IF(N660="snížená",J660,0)</f>
        <v>0</v>
      </c>
      <c r="BG660" s="179">
        <f>IF(N660="zákl. přenesená",J660,0)</f>
        <v>0</v>
      </c>
      <c r="BH660" s="179">
        <f>IF(N660="sníž. přenesená",J660,0)</f>
        <v>0</v>
      </c>
      <c r="BI660" s="179">
        <f>IF(N660="nulová",J660,0)</f>
        <v>0</v>
      </c>
      <c r="BJ660" s="18" t="s">
        <v>21</v>
      </c>
      <c r="BK660" s="179">
        <f>ROUND(I660*H660,2)</f>
        <v>0</v>
      </c>
      <c r="BL660" s="18" t="s">
        <v>164</v>
      </c>
      <c r="BM660" s="178" t="s">
        <v>980</v>
      </c>
    </row>
    <row r="661" spans="1:47" s="2" customFormat="1" ht="19.5">
      <c r="A661" s="33"/>
      <c r="B661" s="34"/>
      <c r="C661" s="33"/>
      <c r="D661" s="180" t="s">
        <v>173</v>
      </c>
      <c r="E661" s="33"/>
      <c r="F661" s="181" t="s">
        <v>981</v>
      </c>
      <c r="G661" s="33"/>
      <c r="H661" s="33"/>
      <c r="I661" s="102"/>
      <c r="J661" s="33"/>
      <c r="K661" s="33"/>
      <c r="L661" s="34"/>
      <c r="M661" s="182"/>
      <c r="N661" s="183"/>
      <c r="O661" s="59"/>
      <c r="P661" s="59"/>
      <c r="Q661" s="59"/>
      <c r="R661" s="59"/>
      <c r="S661" s="59"/>
      <c r="T661" s="60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T661" s="18" t="s">
        <v>173</v>
      </c>
      <c r="AU661" s="18" t="s">
        <v>92</v>
      </c>
    </row>
    <row r="662" spans="2:51" s="14" customFormat="1" ht="12">
      <c r="B662" s="195"/>
      <c r="D662" s="180" t="s">
        <v>249</v>
      </c>
      <c r="E662" s="196" t="s">
        <v>1</v>
      </c>
      <c r="F662" s="197" t="s">
        <v>718</v>
      </c>
      <c r="H662" s="198">
        <v>260</v>
      </c>
      <c r="I662" s="199"/>
      <c r="L662" s="195"/>
      <c r="M662" s="200"/>
      <c r="N662" s="201"/>
      <c r="O662" s="201"/>
      <c r="P662" s="201"/>
      <c r="Q662" s="201"/>
      <c r="R662" s="201"/>
      <c r="S662" s="201"/>
      <c r="T662" s="202"/>
      <c r="AT662" s="196" t="s">
        <v>249</v>
      </c>
      <c r="AU662" s="196" t="s">
        <v>92</v>
      </c>
      <c r="AV662" s="14" t="s">
        <v>92</v>
      </c>
      <c r="AW662" s="14" t="s">
        <v>39</v>
      </c>
      <c r="AX662" s="14" t="s">
        <v>84</v>
      </c>
      <c r="AY662" s="196" t="s">
        <v>165</v>
      </c>
    </row>
    <row r="663" spans="2:51" s="15" customFormat="1" ht="12">
      <c r="B663" s="203"/>
      <c r="D663" s="180" t="s">
        <v>249</v>
      </c>
      <c r="E663" s="204" t="s">
        <v>1</v>
      </c>
      <c r="F663" s="205" t="s">
        <v>252</v>
      </c>
      <c r="H663" s="206">
        <v>260</v>
      </c>
      <c r="I663" s="207"/>
      <c r="L663" s="203"/>
      <c r="M663" s="208"/>
      <c r="N663" s="209"/>
      <c r="O663" s="209"/>
      <c r="P663" s="209"/>
      <c r="Q663" s="209"/>
      <c r="R663" s="209"/>
      <c r="S663" s="209"/>
      <c r="T663" s="210"/>
      <c r="AT663" s="204" t="s">
        <v>249</v>
      </c>
      <c r="AU663" s="204" t="s">
        <v>92</v>
      </c>
      <c r="AV663" s="15" t="s">
        <v>164</v>
      </c>
      <c r="AW663" s="15" t="s">
        <v>39</v>
      </c>
      <c r="AX663" s="15" t="s">
        <v>21</v>
      </c>
      <c r="AY663" s="204" t="s">
        <v>165</v>
      </c>
    </row>
    <row r="664" spans="1:65" s="2" customFormat="1" ht="24" customHeight="1">
      <c r="A664" s="33"/>
      <c r="B664" s="166"/>
      <c r="C664" s="167" t="s">
        <v>982</v>
      </c>
      <c r="D664" s="167" t="s">
        <v>168</v>
      </c>
      <c r="E664" s="168" t="s">
        <v>983</v>
      </c>
      <c r="F664" s="169" t="s">
        <v>984</v>
      </c>
      <c r="G664" s="170" t="s">
        <v>246</v>
      </c>
      <c r="H664" s="171">
        <v>303.02</v>
      </c>
      <c r="I664" s="172"/>
      <c r="J664" s="173">
        <f>ROUND(I664*H664,2)</f>
        <v>0</v>
      </c>
      <c r="K664" s="169" t="s">
        <v>247</v>
      </c>
      <c r="L664" s="34"/>
      <c r="M664" s="174" t="s">
        <v>1</v>
      </c>
      <c r="N664" s="175" t="s">
        <v>49</v>
      </c>
      <c r="O664" s="59"/>
      <c r="P664" s="176">
        <f>O664*H664</f>
        <v>0</v>
      </c>
      <c r="Q664" s="176">
        <v>3.75E-05</v>
      </c>
      <c r="R664" s="176">
        <f>Q664*H664</f>
        <v>0.011363249999999998</v>
      </c>
      <c r="S664" s="176">
        <v>0</v>
      </c>
      <c r="T664" s="177">
        <f>S664*H664</f>
        <v>0</v>
      </c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R664" s="178" t="s">
        <v>164</v>
      </c>
      <c r="AT664" s="178" t="s">
        <v>168</v>
      </c>
      <c r="AU664" s="178" t="s">
        <v>92</v>
      </c>
      <c r="AY664" s="18" t="s">
        <v>165</v>
      </c>
      <c r="BE664" s="179">
        <f>IF(N664="základní",J664,0)</f>
        <v>0</v>
      </c>
      <c r="BF664" s="179">
        <f>IF(N664="snížená",J664,0)</f>
        <v>0</v>
      </c>
      <c r="BG664" s="179">
        <f>IF(N664="zákl. přenesená",J664,0)</f>
        <v>0</v>
      </c>
      <c r="BH664" s="179">
        <f>IF(N664="sníž. přenesená",J664,0)</f>
        <v>0</v>
      </c>
      <c r="BI664" s="179">
        <f>IF(N664="nulová",J664,0)</f>
        <v>0</v>
      </c>
      <c r="BJ664" s="18" t="s">
        <v>21</v>
      </c>
      <c r="BK664" s="179">
        <f>ROUND(I664*H664,2)</f>
        <v>0</v>
      </c>
      <c r="BL664" s="18" t="s">
        <v>164</v>
      </c>
      <c r="BM664" s="178" t="s">
        <v>985</v>
      </c>
    </row>
    <row r="665" spans="1:47" s="2" customFormat="1" ht="68.25">
      <c r="A665" s="33"/>
      <c r="B665" s="34"/>
      <c r="C665" s="33"/>
      <c r="D665" s="180" t="s">
        <v>173</v>
      </c>
      <c r="E665" s="33"/>
      <c r="F665" s="181" t="s">
        <v>986</v>
      </c>
      <c r="G665" s="33"/>
      <c r="H665" s="33"/>
      <c r="I665" s="102"/>
      <c r="J665" s="33"/>
      <c r="K665" s="33"/>
      <c r="L665" s="34"/>
      <c r="M665" s="182"/>
      <c r="N665" s="183"/>
      <c r="O665" s="59"/>
      <c r="P665" s="59"/>
      <c r="Q665" s="59"/>
      <c r="R665" s="59"/>
      <c r="S665" s="59"/>
      <c r="T665" s="60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T665" s="18" t="s">
        <v>173</v>
      </c>
      <c r="AU665" s="18" t="s">
        <v>92</v>
      </c>
    </row>
    <row r="666" spans="2:51" s="14" customFormat="1" ht="12">
      <c r="B666" s="195"/>
      <c r="D666" s="180" t="s">
        <v>249</v>
      </c>
      <c r="E666" s="196" t="s">
        <v>1</v>
      </c>
      <c r="F666" s="197" t="s">
        <v>880</v>
      </c>
      <c r="H666" s="198">
        <v>303.02</v>
      </c>
      <c r="I666" s="199"/>
      <c r="L666" s="195"/>
      <c r="M666" s="200"/>
      <c r="N666" s="201"/>
      <c r="O666" s="201"/>
      <c r="P666" s="201"/>
      <c r="Q666" s="201"/>
      <c r="R666" s="201"/>
      <c r="S666" s="201"/>
      <c r="T666" s="202"/>
      <c r="AT666" s="196" t="s">
        <v>249</v>
      </c>
      <c r="AU666" s="196" t="s">
        <v>92</v>
      </c>
      <c r="AV666" s="14" t="s">
        <v>92</v>
      </c>
      <c r="AW666" s="14" t="s">
        <v>39</v>
      </c>
      <c r="AX666" s="14" t="s">
        <v>84</v>
      </c>
      <c r="AY666" s="196" t="s">
        <v>165</v>
      </c>
    </row>
    <row r="667" spans="2:51" s="15" customFormat="1" ht="12">
      <c r="B667" s="203"/>
      <c r="D667" s="180" t="s">
        <v>249</v>
      </c>
      <c r="E667" s="204" t="s">
        <v>1</v>
      </c>
      <c r="F667" s="205" t="s">
        <v>252</v>
      </c>
      <c r="H667" s="206">
        <v>303.02</v>
      </c>
      <c r="I667" s="207"/>
      <c r="L667" s="203"/>
      <c r="M667" s="208"/>
      <c r="N667" s="209"/>
      <c r="O667" s="209"/>
      <c r="P667" s="209"/>
      <c r="Q667" s="209"/>
      <c r="R667" s="209"/>
      <c r="S667" s="209"/>
      <c r="T667" s="210"/>
      <c r="AT667" s="204" t="s">
        <v>249</v>
      </c>
      <c r="AU667" s="204" t="s">
        <v>92</v>
      </c>
      <c r="AV667" s="15" t="s">
        <v>164</v>
      </c>
      <c r="AW667" s="15" t="s">
        <v>39</v>
      </c>
      <c r="AX667" s="15" t="s">
        <v>21</v>
      </c>
      <c r="AY667" s="204" t="s">
        <v>165</v>
      </c>
    </row>
    <row r="668" spans="1:65" s="2" customFormat="1" ht="24" customHeight="1">
      <c r="A668" s="33"/>
      <c r="B668" s="166"/>
      <c r="C668" s="167" t="s">
        <v>987</v>
      </c>
      <c r="D668" s="167" t="s">
        <v>168</v>
      </c>
      <c r="E668" s="168" t="s">
        <v>988</v>
      </c>
      <c r="F668" s="169" t="s">
        <v>989</v>
      </c>
      <c r="G668" s="170" t="s">
        <v>246</v>
      </c>
      <c r="H668" s="171">
        <v>1</v>
      </c>
      <c r="I668" s="172"/>
      <c r="J668" s="173">
        <f>ROUND(I668*H668,2)</f>
        <v>0</v>
      </c>
      <c r="K668" s="169" t="s">
        <v>247</v>
      </c>
      <c r="L668" s="34"/>
      <c r="M668" s="174" t="s">
        <v>1</v>
      </c>
      <c r="N668" s="175" t="s">
        <v>49</v>
      </c>
      <c r="O668" s="59"/>
      <c r="P668" s="176">
        <f>O668*H668</f>
        <v>0</v>
      </c>
      <c r="Q668" s="176">
        <v>0.00063</v>
      </c>
      <c r="R668" s="176">
        <f>Q668*H668</f>
        <v>0.00063</v>
      </c>
      <c r="S668" s="176">
        <v>0</v>
      </c>
      <c r="T668" s="177">
        <f>S668*H668</f>
        <v>0</v>
      </c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R668" s="178" t="s">
        <v>164</v>
      </c>
      <c r="AT668" s="178" t="s">
        <v>168</v>
      </c>
      <c r="AU668" s="178" t="s">
        <v>92</v>
      </c>
      <c r="AY668" s="18" t="s">
        <v>165</v>
      </c>
      <c r="BE668" s="179">
        <f>IF(N668="základní",J668,0)</f>
        <v>0</v>
      </c>
      <c r="BF668" s="179">
        <f>IF(N668="snížená",J668,0)</f>
        <v>0</v>
      </c>
      <c r="BG668" s="179">
        <f>IF(N668="zákl. přenesená",J668,0)</f>
        <v>0</v>
      </c>
      <c r="BH668" s="179">
        <f>IF(N668="sníž. přenesená",J668,0)</f>
        <v>0</v>
      </c>
      <c r="BI668" s="179">
        <f>IF(N668="nulová",J668,0)</f>
        <v>0</v>
      </c>
      <c r="BJ668" s="18" t="s">
        <v>21</v>
      </c>
      <c r="BK668" s="179">
        <f>ROUND(I668*H668,2)</f>
        <v>0</v>
      </c>
      <c r="BL668" s="18" t="s">
        <v>164</v>
      </c>
      <c r="BM668" s="178" t="s">
        <v>990</v>
      </c>
    </row>
    <row r="669" spans="2:51" s="13" customFormat="1" ht="12">
      <c r="B669" s="188"/>
      <c r="D669" s="180" t="s">
        <v>249</v>
      </c>
      <c r="E669" s="189" t="s">
        <v>1</v>
      </c>
      <c r="F669" s="190" t="s">
        <v>991</v>
      </c>
      <c r="H669" s="189" t="s">
        <v>1</v>
      </c>
      <c r="I669" s="191"/>
      <c r="L669" s="188"/>
      <c r="M669" s="192"/>
      <c r="N669" s="193"/>
      <c r="O669" s="193"/>
      <c r="P669" s="193"/>
      <c r="Q669" s="193"/>
      <c r="R669" s="193"/>
      <c r="S669" s="193"/>
      <c r="T669" s="194"/>
      <c r="AT669" s="189" t="s">
        <v>249</v>
      </c>
      <c r="AU669" s="189" t="s">
        <v>92</v>
      </c>
      <c r="AV669" s="13" t="s">
        <v>21</v>
      </c>
      <c r="AW669" s="13" t="s">
        <v>39</v>
      </c>
      <c r="AX669" s="13" t="s">
        <v>84</v>
      </c>
      <c r="AY669" s="189" t="s">
        <v>165</v>
      </c>
    </row>
    <row r="670" spans="2:51" s="14" customFormat="1" ht="12">
      <c r="B670" s="195"/>
      <c r="D670" s="180" t="s">
        <v>249</v>
      </c>
      <c r="E670" s="196" t="s">
        <v>1</v>
      </c>
      <c r="F670" s="197" t="s">
        <v>992</v>
      </c>
      <c r="H670" s="198">
        <v>1</v>
      </c>
      <c r="I670" s="199"/>
      <c r="L670" s="195"/>
      <c r="M670" s="200"/>
      <c r="N670" s="201"/>
      <c r="O670" s="201"/>
      <c r="P670" s="201"/>
      <c r="Q670" s="201"/>
      <c r="R670" s="201"/>
      <c r="S670" s="201"/>
      <c r="T670" s="202"/>
      <c r="AT670" s="196" t="s">
        <v>249</v>
      </c>
      <c r="AU670" s="196" t="s">
        <v>92</v>
      </c>
      <c r="AV670" s="14" t="s">
        <v>92</v>
      </c>
      <c r="AW670" s="14" t="s">
        <v>39</v>
      </c>
      <c r="AX670" s="14" t="s">
        <v>84</v>
      </c>
      <c r="AY670" s="196" t="s">
        <v>165</v>
      </c>
    </row>
    <row r="671" spans="2:51" s="15" customFormat="1" ht="12">
      <c r="B671" s="203"/>
      <c r="D671" s="180" t="s">
        <v>249</v>
      </c>
      <c r="E671" s="204" t="s">
        <v>1</v>
      </c>
      <c r="F671" s="205" t="s">
        <v>252</v>
      </c>
      <c r="H671" s="206">
        <v>1</v>
      </c>
      <c r="I671" s="207"/>
      <c r="L671" s="203"/>
      <c r="M671" s="208"/>
      <c r="N671" s="209"/>
      <c r="O671" s="209"/>
      <c r="P671" s="209"/>
      <c r="Q671" s="209"/>
      <c r="R671" s="209"/>
      <c r="S671" s="209"/>
      <c r="T671" s="210"/>
      <c r="AT671" s="204" t="s">
        <v>249</v>
      </c>
      <c r="AU671" s="204" t="s">
        <v>92</v>
      </c>
      <c r="AV671" s="15" t="s">
        <v>164</v>
      </c>
      <c r="AW671" s="15" t="s">
        <v>39</v>
      </c>
      <c r="AX671" s="15" t="s">
        <v>21</v>
      </c>
      <c r="AY671" s="204" t="s">
        <v>165</v>
      </c>
    </row>
    <row r="672" spans="1:65" s="2" customFormat="1" ht="24" customHeight="1">
      <c r="A672" s="33"/>
      <c r="B672" s="166"/>
      <c r="C672" s="167" t="s">
        <v>993</v>
      </c>
      <c r="D672" s="167" t="s">
        <v>168</v>
      </c>
      <c r="E672" s="168" t="s">
        <v>994</v>
      </c>
      <c r="F672" s="169" t="s">
        <v>995</v>
      </c>
      <c r="G672" s="170" t="s">
        <v>246</v>
      </c>
      <c r="H672" s="171">
        <v>0.45</v>
      </c>
      <c r="I672" s="172"/>
      <c r="J672" s="173">
        <f>ROUND(I672*H672,2)</f>
        <v>0</v>
      </c>
      <c r="K672" s="169" t="s">
        <v>247</v>
      </c>
      <c r="L672" s="34"/>
      <c r="M672" s="174" t="s">
        <v>1</v>
      </c>
      <c r="N672" s="175" t="s">
        <v>49</v>
      </c>
      <c r="O672" s="59"/>
      <c r="P672" s="176">
        <f>O672*H672</f>
        <v>0</v>
      </c>
      <c r="Q672" s="176">
        <v>0.00067</v>
      </c>
      <c r="R672" s="176">
        <f>Q672*H672</f>
        <v>0.0003015</v>
      </c>
      <c r="S672" s="176">
        <v>0</v>
      </c>
      <c r="T672" s="177">
        <f>S672*H672</f>
        <v>0</v>
      </c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R672" s="178" t="s">
        <v>164</v>
      </c>
      <c r="AT672" s="178" t="s">
        <v>168</v>
      </c>
      <c r="AU672" s="178" t="s">
        <v>92</v>
      </c>
      <c r="AY672" s="18" t="s">
        <v>165</v>
      </c>
      <c r="BE672" s="179">
        <f>IF(N672="základní",J672,0)</f>
        <v>0</v>
      </c>
      <c r="BF672" s="179">
        <f>IF(N672="snížená",J672,0)</f>
        <v>0</v>
      </c>
      <c r="BG672" s="179">
        <f>IF(N672="zákl. přenesená",J672,0)</f>
        <v>0</v>
      </c>
      <c r="BH672" s="179">
        <f>IF(N672="sníž. přenesená",J672,0)</f>
        <v>0</v>
      </c>
      <c r="BI672" s="179">
        <f>IF(N672="nulová",J672,0)</f>
        <v>0</v>
      </c>
      <c r="BJ672" s="18" t="s">
        <v>21</v>
      </c>
      <c r="BK672" s="179">
        <f>ROUND(I672*H672,2)</f>
        <v>0</v>
      </c>
      <c r="BL672" s="18" t="s">
        <v>164</v>
      </c>
      <c r="BM672" s="178" t="s">
        <v>996</v>
      </c>
    </row>
    <row r="673" spans="1:47" s="2" customFormat="1" ht="19.5">
      <c r="A673" s="33"/>
      <c r="B673" s="34"/>
      <c r="C673" s="33"/>
      <c r="D673" s="180" t="s">
        <v>173</v>
      </c>
      <c r="E673" s="33"/>
      <c r="F673" s="181" t="s">
        <v>997</v>
      </c>
      <c r="G673" s="33"/>
      <c r="H673" s="33"/>
      <c r="I673" s="102"/>
      <c r="J673" s="33"/>
      <c r="K673" s="33"/>
      <c r="L673" s="34"/>
      <c r="M673" s="182"/>
      <c r="N673" s="183"/>
      <c r="O673" s="59"/>
      <c r="P673" s="59"/>
      <c r="Q673" s="59"/>
      <c r="R673" s="59"/>
      <c r="S673" s="59"/>
      <c r="T673" s="60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T673" s="18" t="s">
        <v>173</v>
      </c>
      <c r="AU673" s="18" t="s">
        <v>92</v>
      </c>
    </row>
    <row r="674" spans="2:51" s="13" customFormat="1" ht="12">
      <c r="B674" s="188"/>
      <c r="D674" s="180" t="s">
        <v>249</v>
      </c>
      <c r="E674" s="189" t="s">
        <v>1</v>
      </c>
      <c r="F674" s="190" t="s">
        <v>998</v>
      </c>
      <c r="H674" s="189" t="s">
        <v>1</v>
      </c>
      <c r="I674" s="191"/>
      <c r="L674" s="188"/>
      <c r="M674" s="192"/>
      <c r="N674" s="193"/>
      <c r="O674" s="193"/>
      <c r="P674" s="193"/>
      <c r="Q674" s="193"/>
      <c r="R674" s="193"/>
      <c r="S674" s="193"/>
      <c r="T674" s="194"/>
      <c r="AT674" s="189" t="s">
        <v>249</v>
      </c>
      <c r="AU674" s="189" t="s">
        <v>92</v>
      </c>
      <c r="AV674" s="13" t="s">
        <v>21</v>
      </c>
      <c r="AW674" s="13" t="s">
        <v>39</v>
      </c>
      <c r="AX674" s="13" t="s">
        <v>84</v>
      </c>
      <c r="AY674" s="189" t="s">
        <v>165</v>
      </c>
    </row>
    <row r="675" spans="2:51" s="14" customFormat="1" ht="12">
      <c r="B675" s="195"/>
      <c r="D675" s="180" t="s">
        <v>249</v>
      </c>
      <c r="E675" s="196" t="s">
        <v>1</v>
      </c>
      <c r="F675" s="197" t="s">
        <v>999</v>
      </c>
      <c r="H675" s="198">
        <v>0.45</v>
      </c>
      <c r="I675" s="199"/>
      <c r="L675" s="195"/>
      <c r="M675" s="200"/>
      <c r="N675" s="201"/>
      <c r="O675" s="201"/>
      <c r="P675" s="201"/>
      <c r="Q675" s="201"/>
      <c r="R675" s="201"/>
      <c r="S675" s="201"/>
      <c r="T675" s="202"/>
      <c r="AT675" s="196" t="s">
        <v>249</v>
      </c>
      <c r="AU675" s="196" t="s">
        <v>92</v>
      </c>
      <c r="AV675" s="14" t="s">
        <v>92</v>
      </c>
      <c r="AW675" s="14" t="s">
        <v>39</v>
      </c>
      <c r="AX675" s="14" t="s">
        <v>84</v>
      </c>
      <c r="AY675" s="196" t="s">
        <v>165</v>
      </c>
    </row>
    <row r="676" spans="2:51" s="15" customFormat="1" ht="12">
      <c r="B676" s="203"/>
      <c r="D676" s="180" t="s">
        <v>249</v>
      </c>
      <c r="E676" s="204" t="s">
        <v>1</v>
      </c>
      <c r="F676" s="205" t="s">
        <v>252</v>
      </c>
      <c r="H676" s="206">
        <v>0.45</v>
      </c>
      <c r="I676" s="207"/>
      <c r="L676" s="203"/>
      <c r="M676" s="208"/>
      <c r="N676" s="209"/>
      <c r="O676" s="209"/>
      <c r="P676" s="209"/>
      <c r="Q676" s="209"/>
      <c r="R676" s="209"/>
      <c r="S676" s="209"/>
      <c r="T676" s="210"/>
      <c r="AT676" s="204" t="s">
        <v>249</v>
      </c>
      <c r="AU676" s="204" t="s">
        <v>92</v>
      </c>
      <c r="AV676" s="15" t="s">
        <v>164</v>
      </c>
      <c r="AW676" s="15" t="s">
        <v>39</v>
      </c>
      <c r="AX676" s="15" t="s">
        <v>21</v>
      </c>
      <c r="AY676" s="204" t="s">
        <v>165</v>
      </c>
    </row>
    <row r="677" spans="1:65" s="2" customFormat="1" ht="24" customHeight="1">
      <c r="A677" s="33"/>
      <c r="B677" s="166"/>
      <c r="C677" s="167" t="s">
        <v>1000</v>
      </c>
      <c r="D677" s="167" t="s">
        <v>168</v>
      </c>
      <c r="E677" s="168" t="s">
        <v>1001</v>
      </c>
      <c r="F677" s="169" t="s">
        <v>1002</v>
      </c>
      <c r="G677" s="170" t="s">
        <v>328</v>
      </c>
      <c r="H677" s="171">
        <v>4</v>
      </c>
      <c r="I677" s="172"/>
      <c r="J677" s="173">
        <f>ROUND(I677*H677,2)</f>
        <v>0</v>
      </c>
      <c r="K677" s="169" t="s">
        <v>247</v>
      </c>
      <c r="L677" s="34"/>
      <c r="M677" s="174" t="s">
        <v>1</v>
      </c>
      <c r="N677" s="175" t="s">
        <v>49</v>
      </c>
      <c r="O677" s="59"/>
      <c r="P677" s="176">
        <f>O677*H677</f>
        <v>0</v>
      </c>
      <c r="Q677" s="176">
        <v>0.0234</v>
      </c>
      <c r="R677" s="176">
        <f>Q677*H677</f>
        <v>0.0936</v>
      </c>
      <c r="S677" s="176">
        <v>0</v>
      </c>
      <c r="T677" s="177">
        <f>S677*H677</f>
        <v>0</v>
      </c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R677" s="178" t="s">
        <v>164</v>
      </c>
      <c r="AT677" s="178" t="s">
        <v>168</v>
      </c>
      <c r="AU677" s="178" t="s">
        <v>92</v>
      </c>
      <c r="AY677" s="18" t="s">
        <v>165</v>
      </c>
      <c r="BE677" s="179">
        <f>IF(N677="základní",J677,0)</f>
        <v>0</v>
      </c>
      <c r="BF677" s="179">
        <f>IF(N677="snížená",J677,0)</f>
        <v>0</v>
      </c>
      <c r="BG677" s="179">
        <f>IF(N677="zákl. přenesená",J677,0)</f>
        <v>0</v>
      </c>
      <c r="BH677" s="179">
        <f>IF(N677="sníž. přenesená",J677,0)</f>
        <v>0</v>
      </c>
      <c r="BI677" s="179">
        <f>IF(N677="nulová",J677,0)</f>
        <v>0</v>
      </c>
      <c r="BJ677" s="18" t="s">
        <v>21</v>
      </c>
      <c r="BK677" s="179">
        <f>ROUND(I677*H677,2)</f>
        <v>0</v>
      </c>
      <c r="BL677" s="18" t="s">
        <v>164</v>
      </c>
      <c r="BM677" s="178" t="s">
        <v>1003</v>
      </c>
    </row>
    <row r="678" spans="1:47" s="2" customFormat="1" ht="39">
      <c r="A678" s="33"/>
      <c r="B678" s="34"/>
      <c r="C678" s="33"/>
      <c r="D678" s="180" t="s">
        <v>173</v>
      </c>
      <c r="E678" s="33"/>
      <c r="F678" s="181" t="s">
        <v>1004</v>
      </c>
      <c r="G678" s="33"/>
      <c r="H678" s="33"/>
      <c r="I678" s="102"/>
      <c r="J678" s="33"/>
      <c r="K678" s="33"/>
      <c r="L678" s="34"/>
      <c r="M678" s="182"/>
      <c r="N678" s="183"/>
      <c r="O678" s="59"/>
      <c r="P678" s="59"/>
      <c r="Q678" s="59"/>
      <c r="R678" s="59"/>
      <c r="S678" s="59"/>
      <c r="T678" s="60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T678" s="18" t="s">
        <v>173</v>
      </c>
      <c r="AU678" s="18" t="s">
        <v>92</v>
      </c>
    </row>
    <row r="679" spans="1:65" s="2" customFormat="1" ht="16.5" customHeight="1">
      <c r="A679" s="33"/>
      <c r="B679" s="166"/>
      <c r="C679" s="212" t="s">
        <v>1005</v>
      </c>
      <c r="D679" s="212" t="s">
        <v>386</v>
      </c>
      <c r="E679" s="213" t="s">
        <v>1006</v>
      </c>
      <c r="F679" s="214" t="s">
        <v>1007</v>
      </c>
      <c r="G679" s="215" t="s">
        <v>328</v>
      </c>
      <c r="H679" s="216">
        <v>4</v>
      </c>
      <c r="I679" s="217"/>
      <c r="J679" s="218">
        <f>ROUND(I679*H679,2)</f>
        <v>0</v>
      </c>
      <c r="K679" s="214" t="s">
        <v>247</v>
      </c>
      <c r="L679" s="219"/>
      <c r="M679" s="220" t="s">
        <v>1</v>
      </c>
      <c r="N679" s="221" t="s">
        <v>49</v>
      </c>
      <c r="O679" s="59"/>
      <c r="P679" s="176">
        <f>O679*H679</f>
        <v>0</v>
      </c>
      <c r="Q679" s="176">
        <v>0.008</v>
      </c>
      <c r="R679" s="176">
        <f>Q679*H679</f>
        <v>0.032</v>
      </c>
      <c r="S679" s="176">
        <v>0</v>
      </c>
      <c r="T679" s="177">
        <f>S679*H679</f>
        <v>0</v>
      </c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R679" s="178" t="s">
        <v>203</v>
      </c>
      <c r="AT679" s="178" t="s">
        <v>386</v>
      </c>
      <c r="AU679" s="178" t="s">
        <v>92</v>
      </c>
      <c r="AY679" s="18" t="s">
        <v>165</v>
      </c>
      <c r="BE679" s="179">
        <f>IF(N679="základní",J679,0)</f>
        <v>0</v>
      </c>
      <c r="BF679" s="179">
        <f>IF(N679="snížená",J679,0)</f>
        <v>0</v>
      </c>
      <c r="BG679" s="179">
        <f>IF(N679="zákl. přenesená",J679,0)</f>
        <v>0</v>
      </c>
      <c r="BH679" s="179">
        <f>IF(N679="sníž. přenesená",J679,0)</f>
        <v>0</v>
      </c>
      <c r="BI679" s="179">
        <f>IF(N679="nulová",J679,0)</f>
        <v>0</v>
      </c>
      <c r="BJ679" s="18" t="s">
        <v>21</v>
      </c>
      <c r="BK679" s="179">
        <f>ROUND(I679*H679,2)</f>
        <v>0</v>
      </c>
      <c r="BL679" s="18" t="s">
        <v>164</v>
      </c>
      <c r="BM679" s="178" t="s">
        <v>1008</v>
      </c>
    </row>
    <row r="680" spans="1:65" s="2" customFormat="1" ht="24" customHeight="1">
      <c r="A680" s="33"/>
      <c r="B680" s="166"/>
      <c r="C680" s="167" t="s">
        <v>1009</v>
      </c>
      <c r="D680" s="167" t="s">
        <v>168</v>
      </c>
      <c r="E680" s="168" t="s">
        <v>1010</v>
      </c>
      <c r="F680" s="169" t="s">
        <v>1011</v>
      </c>
      <c r="G680" s="170" t="s">
        <v>328</v>
      </c>
      <c r="H680" s="171">
        <v>4</v>
      </c>
      <c r="I680" s="172"/>
      <c r="J680" s="173">
        <f>ROUND(I680*H680,2)</f>
        <v>0</v>
      </c>
      <c r="K680" s="169" t="s">
        <v>247</v>
      </c>
      <c r="L680" s="34"/>
      <c r="M680" s="174" t="s">
        <v>1</v>
      </c>
      <c r="N680" s="175" t="s">
        <v>49</v>
      </c>
      <c r="O680" s="59"/>
      <c r="P680" s="176">
        <f>O680*H680</f>
        <v>0</v>
      </c>
      <c r="Q680" s="176">
        <v>0.00068</v>
      </c>
      <c r="R680" s="176">
        <f>Q680*H680</f>
        <v>0.00272</v>
      </c>
      <c r="S680" s="176">
        <v>0</v>
      </c>
      <c r="T680" s="177">
        <f>S680*H680</f>
        <v>0</v>
      </c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R680" s="178" t="s">
        <v>164</v>
      </c>
      <c r="AT680" s="178" t="s">
        <v>168</v>
      </c>
      <c r="AU680" s="178" t="s">
        <v>92</v>
      </c>
      <c r="AY680" s="18" t="s">
        <v>165</v>
      </c>
      <c r="BE680" s="179">
        <f>IF(N680="základní",J680,0)</f>
        <v>0</v>
      </c>
      <c r="BF680" s="179">
        <f>IF(N680="snížená",J680,0)</f>
        <v>0</v>
      </c>
      <c r="BG680" s="179">
        <f>IF(N680="zákl. přenesená",J680,0)</f>
        <v>0</v>
      </c>
      <c r="BH680" s="179">
        <f>IF(N680="sníž. přenesená",J680,0)</f>
        <v>0</v>
      </c>
      <c r="BI680" s="179">
        <f>IF(N680="nulová",J680,0)</f>
        <v>0</v>
      </c>
      <c r="BJ680" s="18" t="s">
        <v>21</v>
      </c>
      <c r="BK680" s="179">
        <f>ROUND(I680*H680,2)</f>
        <v>0</v>
      </c>
      <c r="BL680" s="18" t="s">
        <v>164</v>
      </c>
      <c r="BM680" s="178" t="s">
        <v>1012</v>
      </c>
    </row>
    <row r="681" spans="1:47" s="2" customFormat="1" ht="29.25">
      <c r="A681" s="33"/>
      <c r="B681" s="34"/>
      <c r="C681" s="33"/>
      <c r="D681" s="180" t="s">
        <v>173</v>
      </c>
      <c r="E681" s="33"/>
      <c r="F681" s="181" t="s">
        <v>1013</v>
      </c>
      <c r="G681" s="33"/>
      <c r="H681" s="33"/>
      <c r="I681" s="102"/>
      <c r="J681" s="33"/>
      <c r="K681" s="33"/>
      <c r="L681" s="34"/>
      <c r="M681" s="182"/>
      <c r="N681" s="183"/>
      <c r="O681" s="59"/>
      <c r="P681" s="59"/>
      <c r="Q681" s="59"/>
      <c r="R681" s="59"/>
      <c r="S681" s="59"/>
      <c r="T681" s="60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T681" s="18" t="s">
        <v>173</v>
      </c>
      <c r="AU681" s="18" t="s">
        <v>92</v>
      </c>
    </row>
    <row r="682" spans="1:65" s="2" customFormat="1" ht="24" customHeight="1">
      <c r="A682" s="33"/>
      <c r="B682" s="166"/>
      <c r="C682" s="212" t="s">
        <v>1014</v>
      </c>
      <c r="D682" s="212" t="s">
        <v>386</v>
      </c>
      <c r="E682" s="213" t="s">
        <v>1015</v>
      </c>
      <c r="F682" s="214" t="s">
        <v>1016</v>
      </c>
      <c r="G682" s="215" t="s">
        <v>328</v>
      </c>
      <c r="H682" s="216">
        <v>4</v>
      </c>
      <c r="I682" s="217"/>
      <c r="J682" s="218">
        <f>ROUND(I682*H682,2)</f>
        <v>0</v>
      </c>
      <c r="K682" s="214" t="s">
        <v>1</v>
      </c>
      <c r="L682" s="219"/>
      <c r="M682" s="220" t="s">
        <v>1</v>
      </c>
      <c r="N682" s="221" t="s">
        <v>49</v>
      </c>
      <c r="O682" s="59"/>
      <c r="P682" s="176">
        <f>O682*H682</f>
        <v>0</v>
      </c>
      <c r="Q682" s="176">
        <v>0.043</v>
      </c>
      <c r="R682" s="176">
        <f>Q682*H682</f>
        <v>0.172</v>
      </c>
      <c r="S682" s="176">
        <v>0</v>
      </c>
      <c r="T682" s="177">
        <f>S682*H682</f>
        <v>0</v>
      </c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R682" s="178" t="s">
        <v>203</v>
      </c>
      <c r="AT682" s="178" t="s">
        <v>386</v>
      </c>
      <c r="AU682" s="178" t="s">
        <v>92</v>
      </c>
      <c r="AY682" s="18" t="s">
        <v>165</v>
      </c>
      <c r="BE682" s="179">
        <f>IF(N682="základní",J682,0)</f>
        <v>0</v>
      </c>
      <c r="BF682" s="179">
        <f>IF(N682="snížená",J682,0)</f>
        <v>0</v>
      </c>
      <c r="BG682" s="179">
        <f>IF(N682="zákl. přenesená",J682,0)</f>
        <v>0</v>
      </c>
      <c r="BH682" s="179">
        <f>IF(N682="sníž. přenesená",J682,0)</f>
        <v>0</v>
      </c>
      <c r="BI682" s="179">
        <f>IF(N682="nulová",J682,0)</f>
        <v>0</v>
      </c>
      <c r="BJ682" s="18" t="s">
        <v>21</v>
      </c>
      <c r="BK682" s="179">
        <f>ROUND(I682*H682,2)</f>
        <v>0</v>
      </c>
      <c r="BL682" s="18" t="s">
        <v>164</v>
      </c>
      <c r="BM682" s="178" t="s">
        <v>1017</v>
      </c>
    </row>
    <row r="683" spans="1:47" s="2" customFormat="1" ht="19.5">
      <c r="A683" s="33"/>
      <c r="B683" s="34"/>
      <c r="C683" s="33"/>
      <c r="D683" s="180" t="s">
        <v>173</v>
      </c>
      <c r="E683" s="33"/>
      <c r="F683" s="181" t="s">
        <v>1016</v>
      </c>
      <c r="G683" s="33"/>
      <c r="H683" s="33"/>
      <c r="I683" s="102"/>
      <c r="J683" s="33"/>
      <c r="K683" s="33"/>
      <c r="L683" s="34"/>
      <c r="M683" s="182"/>
      <c r="N683" s="183"/>
      <c r="O683" s="59"/>
      <c r="P683" s="59"/>
      <c r="Q683" s="59"/>
      <c r="R683" s="59"/>
      <c r="S683" s="59"/>
      <c r="T683" s="60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T683" s="18" t="s">
        <v>173</v>
      </c>
      <c r="AU683" s="18" t="s">
        <v>92</v>
      </c>
    </row>
    <row r="684" spans="1:65" s="2" customFormat="1" ht="24" customHeight="1">
      <c r="A684" s="33"/>
      <c r="B684" s="166"/>
      <c r="C684" s="167" t="s">
        <v>1018</v>
      </c>
      <c r="D684" s="167" t="s">
        <v>168</v>
      </c>
      <c r="E684" s="168" t="s">
        <v>1019</v>
      </c>
      <c r="F684" s="169" t="s">
        <v>1020</v>
      </c>
      <c r="G684" s="170" t="s">
        <v>268</v>
      </c>
      <c r="H684" s="171">
        <v>5.85</v>
      </c>
      <c r="I684" s="172"/>
      <c r="J684" s="173">
        <f>ROUND(I684*H684,2)</f>
        <v>0</v>
      </c>
      <c r="K684" s="169" t="s">
        <v>247</v>
      </c>
      <c r="L684" s="34"/>
      <c r="M684" s="174" t="s">
        <v>1</v>
      </c>
      <c r="N684" s="175" t="s">
        <v>49</v>
      </c>
      <c r="O684" s="59"/>
      <c r="P684" s="176">
        <f>O684*H684</f>
        <v>0</v>
      </c>
      <c r="Q684" s="176">
        <v>0</v>
      </c>
      <c r="R684" s="176">
        <f>Q684*H684</f>
        <v>0</v>
      </c>
      <c r="S684" s="176">
        <v>2.5</v>
      </c>
      <c r="T684" s="177">
        <f>S684*H684</f>
        <v>14.625</v>
      </c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R684" s="178" t="s">
        <v>164</v>
      </c>
      <c r="AT684" s="178" t="s">
        <v>168</v>
      </c>
      <c r="AU684" s="178" t="s">
        <v>92</v>
      </c>
      <c r="AY684" s="18" t="s">
        <v>165</v>
      </c>
      <c r="BE684" s="179">
        <f>IF(N684="základní",J684,0)</f>
        <v>0</v>
      </c>
      <c r="BF684" s="179">
        <f>IF(N684="snížená",J684,0)</f>
        <v>0</v>
      </c>
      <c r="BG684" s="179">
        <f>IF(N684="zákl. přenesená",J684,0)</f>
        <v>0</v>
      </c>
      <c r="BH684" s="179">
        <f>IF(N684="sníž. přenesená",J684,0)</f>
        <v>0</v>
      </c>
      <c r="BI684" s="179">
        <f>IF(N684="nulová",J684,0)</f>
        <v>0</v>
      </c>
      <c r="BJ684" s="18" t="s">
        <v>21</v>
      </c>
      <c r="BK684" s="179">
        <f>ROUND(I684*H684,2)</f>
        <v>0</v>
      </c>
      <c r="BL684" s="18" t="s">
        <v>164</v>
      </c>
      <c r="BM684" s="178" t="s">
        <v>1021</v>
      </c>
    </row>
    <row r="685" spans="1:47" s="2" customFormat="1" ht="19.5">
      <c r="A685" s="33"/>
      <c r="B685" s="34"/>
      <c r="C685" s="33"/>
      <c r="D685" s="180" t="s">
        <v>173</v>
      </c>
      <c r="E685" s="33"/>
      <c r="F685" s="181" t="s">
        <v>1022</v>
      </c>
      <c r="G685" s="33"/>
      <c r="H685" s="33"/>
      <c r="I685" s="102"/>
      <c r="J685" s="33"/>
      <c r="K685" s="33"/>
      <c r="L685" s="34"/>
      <c r="M685" s="182"/>
      <c r="N685" s="183"/>
      <c r="O685" s="59"/>
      <c r="P685" s="59"/>
      <c r="Q685" s="59"/>
      <c r="R685" s="59"/>
      <c r="S685" s="59"/>
      <c r="T685" s="60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T685" s="18" t="s">
        <v>173</v>
      </c>
      <c r="AU685" s="18" t="s">
        <v>92</v>
      </c>
    </row>
    <row r="686" spans="2:51" s="13" customFormat="1" ht="12">
      <c r="B686" s="188"/>
      <c r="D686" s="180" t="s">
        <v>249</v>
      </c>
      <c r="E686" s="189" t="s">
        <v>1</v>
      </c>
      <c r="F686" s="190" t="s">
        <v>1023</v>
      </c>
      <c r="H686" s="189" t="s">
        <v>1</v>
      </c>
      <c r="I686" s="191"/>
      <c r="L686" s="188"/>
      <c r="M686" s="192"/>
      <c r="N686" s="193"/>
      <c r="O686" s="193"/>
      <c r="P686" s="193"/>
      <c r="Q686" s="193"/>
      <c r="R686" s="193"/>
      <c r="S686" s="193"/>
      <c r="T686" s="194"/>
      <c r="AT686" s="189" t="s">
        <v>249</v>
      </c>
      <c r="AU686" s="189" t="s">
        <v>92</v>
      </c>
      <c r="AV686" s="13" t="s">
        <v>21</v>
      </c>
      <c r="AW686" s="13" t="s">
        <v>39</v>
      </c>
      <c r="AX686" s="13" t="s">
        <v>84</v>
      </c>
      <c r="AY686" s="189" t="s">
        <v>165</v>
      </c>
    </row>
    <row r="687" spans="2:51" s="13" customFormat="1" ht="12">
      <c r="B687" s="188"/>
      <c r="D687" s="180" t="s">
        <v>249</v>
      </c>
      <c r="E687" s="189" t="s">
        <v>1</v>
      </c>
      <c r="F687" s="190" t="s">
        <v>1024</v>
      </c>
      <c r="H687" s="189" t="s">
        <v>1</v>
      </c>
      <c r="I687" s="191"/>
      <c r="L687" s="188"/>
      <c r="M687" s="192"/>
      <c r="N687" s="193"/>
      <c r="O687" s="193"/>
      <c r="P687" s="193"/>
      <c r="Q687" s="193"/>
      <c r="R687" s="193"/>
      <c r="S687" s="193"/>
      <c r="T687" s="194"/>
      <c r="AT687" s="189" t="s">
        <v>249</v>
      </c>
      <c r="AU687" s="189" t="s">
        <v>92</v>
      </c>
      <c r="AV687" s="13" t="s">
        <v>21</v>
      </c>
      <c r="AW687" s="13" t="s">
        <v>39</v>
      </c>
      <c r="AX687" s="13" t="s">
        <v>84</v>
      </c>
      <c r="AY687" s="189" t="s">
        <v>165</v>
      </c>
    </row>
    <row r="688" spans="2:51" s="14" customFormat="1" ht="12">
      <c r="B688" s="195"/>
      <c r="D688" s="180" t="s">
        <v>249</v>
      </c>
      <c r="E688" s="196" t="s">
        <v>1</v>
      </c>
      <c r="F688" s="197" t="s">
        <v>1025</v>
      </c>
      <c r="H688" s="198">
        <v>1.44</v>
      </c>
      <c r="I688" s="199"/>
      <c r="L688" s="195"/>
      <c r="M688" s="200"/>
      <c r="N688" s="201"/>
      <c r="O688" s="201"/>
      <c r="P688" s="201"/>
      <c r="Q688" s="201"/>
      <c r="R688" s="201"/>
      <c r="S688" s="201"/>
      <c r="T688" s="202"/>
      <c r="AT688" s="196" t="s">
        <v>249</v>
      </c>
      <c r="AU688" s="196" t="s">
        <v>92</v>
      </c>
      <c r="AV688" s="14" t="s">
        <v>92</v>
      </c>
      <c r="AW688" s="14" t="s">
        <v>39</v>
      </c>
      <c r="AX688" s="14" t="s">
        <v>84</v>
      </c>
      <c r="AY688" s="196" t="s">
        <v>165</v>
      </c>
    </row>
    <row r="689" spans="2:51" s="14" customFormat="1" ht="12">
      <c r="B689" s="195"/>
      <c r="D689" s="180" t="s">
        <v>249</v>
      </c>
      <c r="E689" s="196" t="s">
        <v>1</v>
      </c>
      <c r="F689" s="197" t="s">
        <v>1026</v>
      </c>
      <c r="H689" s="198">
        <v>4.41</v>
      </c>
      <c r="I689" s="199"/>
      <c r="L689" s="195"/>
      <c r="M689" s="200"/>
      <c r="N689" s="201"/>
      <c r="O689" s="201"/>
      <c r="P689" s="201"/>
      <c r="Q689" s="201"/>
      <c r="R689" s="201"/>
      <c r="S689" s="201"/>
      <c r="T689" s="202"/>
      <c r="AT689" s="196" t="s">
        <v>249</v>
      </c>
      <c r="AU689" s="196" t="s">
        <v>92</v>
      </c>
      <c r="AV689" s="14" t="s">
        <v>92</v>
      </c>
      <c r="AW689" s="14" t="s">
        <v>39</v>
      </c>
      <c r="AX689" s="14" t="s">
        <v>84</v>
      </c>
      <c r="AY689" s="196" t="s">
        <v>165</v>
      </c>
    </row>
    <row r="690" spans="2:51" s="15" customFormat="1" ht="12">
      <c r="B690" s="203"/>
      <c r="D690" s="180" t="s">
        <v>249</v>
      </c>
      <c r="E690" s="204" t="s">
        <v>1</v>
      </c>
      <c r="F690" s="205" t="s">
        <v>252</v>
      </c>
      <c r="H690" s="206">
        <v>5.85</v>
      </c>
      <c r="I690" s="207"/>
      <c r="L690" s="203"/>
      <c r="M690" s="208"/>
      <c r="N690" s="209"/>
      <c r="O690" s="209"/>
      <c r="P690" s="209"/>
      <c r="Q690" s="209"/>
      <c r="R690" s="209"/>
      <c r="S690" s="209"/>
      <c r="T690" s="210"/>
      <c r="AT690" s="204" t="s">
        <v>249</v>
      </c>
      <c r="AU690" s="204" t="s">
        <v>92</v>
      </c>
      <c r="AV690" s="15" t="s">
        <v>164</v>
      </c>
      <c r="AW690" s="15" t="s">
        <v>39</v>
      </c>
      <c r="AX690" s="15" t="s">
        <v>21</v>
      </c>
      <c r="AY690" s="204" t="s">
        <v>165</v>
      </c>
    </row>
    <row r="691" spans="1:65" s="2" customFormat="1" ht="16.5" customHeight="1">
      <c r="A691" s="33"/>
      <c r="B691" s="166"/>
      <c r="C691" s="167" t="s">
        <v>1027</v>
      </c>
      <c r="D691" s="167" t="s">
        <v>168</v>
      </c>
      <c r="E691" s="168" t="s">
        <v>1028</v>
      </c>
      <c r="F691" s="169" t="s">
        <v>1029</v>
      </c>
      <c r="G691" s="170" t="s">
        <v>268</v>
      </c>
      <c r="H691" s="171">
        <v>5.85</v>
      </c>
      <c r="I691" s="172"/>
      <c r="J691" s="173">
        <f>ROUND(I691*H691,2)</f>
        <v>0</v>
      </c>
      <c r="K691" s="169" t="s">
        <v>247</v>
      </c>
      <c r="L691" s="34"/>
      <c r="M691" s="174" t="s">
        <v>1</v>
      </c>
      <c r="N691" s="175" t="s">
        <v>49</v>
      </c>
      <c r="O691" s="59"/>
      <c r="P691" s="176">
        <f>O691*H691</f>
        <v>0</v>
      </c>
      <c r="Q691" s="176">
        <v>0</v>
      </c>
      <c r="R691" s="176">
        <f>Q691*H691</f>
        <v>0</v>
      </c>
      <c r="S691" s="176">
        <v>0</v>
      </c>
      <c r="T691" s="177">
        <f>S691*H691</f>
        <v>0</v>
      </c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R691" s="178" t="s">
        <v>164</v>
      </c>
      <c r="AT691" s="178" t="s">
        <v>168</v>
      </c>
      <c r="AU691" s="178" t="s">
        <v>92</v>
      </c>
      <c r="AY691" s="18" t="s">
        <v>165</v>
      </c>
      <c r="BE691" s="179">
        <f>IF(N691="základní",J691,0)</f>
        <v>0</v>
      </c>
      <c r="BF691" s="179">
        <f>IF(N691="snížená",J691,0)</f>
        <v>0</v>
      </c>
      <c r="BG691" s="179">
        <f>IF(N691="zákl. přenesená",J691,0)</f>
        <v>0</v>
      </c>
      <c r="BH691" s="179">
        <f>IF(N691="sníž. přenesená",J691,0)</f>
        <v>0</v>
      </c>
      <c r="BI691" s="179">
        <f>IF(N691="nulová",J691,0)</f>
        <v>0</v>
      </c>
      <c r="BJ691" s="18" t="s">
        <v>21</v>
      </c>
      <c r="BK691" s="179">
        <f>ROUND(I691*H691,2)</f>
        <v>0</v>
      </c>
      <c r="BL691" s="18" t="s">
        <v>164</v>
      </c>
      <c r="BM691" s="178" t="s">
        <v>1030</v>
      </c>
    </row>
    <row r="692" spans="1:47" s="2" customFormat="1" ht="19.5">
      <c r="A692" s="33"/>
      <c r="B692" s="34"/>
      <c r="C692" s="33"/>
      <c r="D692" s="180" t="s">
        <v>173</v>
      </c>
      <c r="E692" s="33"/>
      <c r="F692" s="181" t="s">
        <v>1031</v>
      </c>
      <c r="G692" s="33"/>
      <c r="H692" s="33"/>
      <c r="I692" s="102"/>
      <c r="J692" s="33"/>
      <c r="K692" s="33"/>
      <c r="L692" s="34"/>
      <c r="M692" s="182"/>
      <c r="N692" s="183"/>
      <c r="O692" s="59"/>
      <c r="P692" s="59"/>
      <c r="Q692" s="59"/>
      <c r="R692" s="59"/>
      <c r="S692" s="59"/>
      <c r="T692" s="60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T692" s="18" t="s">
        <v>173</v>
      </c>
      <c r="AU692" s="18" t="s">
        <v>92</v>
      </c>
    </row>
    <row r="693" spans="2:63" s="12" customFormat="1" ht="22.9" customHeight="1">
      <c r="B693" s="153"/>
      <c r="D693" s="154" t="s">
        <v>83</v>
      </c>
      <c r="E693" s="164" t="s">
        <v>1032</v>
      </c>
      <c r="F693" s="164" t="s">
        <v>1033</v>
      </c>
      <c r="I693" s="156"/>
      <c r="J693" s="165">
        <f>BK693</f>
        <v>0</v>
      </c>
      <c r="L693" s="153"/>
      <c r="M693" s="158"/>
      <c r="N693" s="159"/>
      <c r="O693" s="159"/>
      <c r="P693" s="160">
        <f>SUM(P694:P715)</f>
        <v>0</v>
      </c>
      <c r="Q693" s="159"/>
      <c r="R693" s="160">
        <f>SUM(R694:R715)</f>
        <v>0</v>
      </c>
      <c r="S693" s="159"/>
      <c r="T693" s="161">
        <f>SUM(T694:T715)</f>
        <v>0</v>
      </c>
      <c r="AR693" s="154" t="s">
        <v>21</v>
      </c>
      <c r="AT693" s="162" t="s">
        <v>83</v>
      </c>
      <c r="AU693" s="162" t="s">
        <v>21</v>
      </c>
      <c r="AY693" s="154" t="s">
        <v>165</v>
      </c>
      <c r="BK693" s="163">
        <f>SUM(BK694:BK715)</f>
        <v>0</v>
      </c>
    </row>
    <row r="694" spans="1:65" s="2" customFormat="1" ht="16.5" customHeight="1">
      <c r="A694" s="33"/>
      <c r="B694" s="166"/>
      <c r="C694" s="167" t="s">
        <v>1034</v>
      </c>
      <c r="D694" s="167" t="s">
        <v>168</v>
      </c>
      <c r="E694" s="168" t="s">
        <v>1035</v>
      </c>
      <c r="F694" s="169" t="s">
        <v>1036</v>
      </c>
      <c r="G694" s="170" t="s">
        <v>305</v>
      </c>
      <c r="H694" s="171">
        <v>515.637</v>
      </c>
      <c r="I694" s="172"/>
      <c r="J694" s="173">
        <f>ROUND(I694*H694,2)</f>
        <v>0</v>
      </c>
      <c r="K694" s="169" t="s">
        <v>247</v>
      </c>
      <c r="L694" s="34"/>
      <c r="M694" s="174" t="s">
        <v>1</v>
      </c>
      <c r="N694" s="175" t="s">
        <v>49</v>
      </c>
      <c r="O694" s="59"/>
      <c r="P694" s="176">
        <f>O694*H694</f>
        <v>0</v>
      </c>
      <c r="Q694" s="176">
        <v>0</v>
      </c>
      <c r="R694" s="176">
        <f>Q694*H694</f>
        <v>0</v>
      </c>
      <c r="S694" s="176">
        <v>0</v>
      </c>
      <c r="T694" s="177">
        <f>S694*H694</f>
        <v>0</v>
      </c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R694" s="178" t="s">
        <v>164</v>
      </c>
      <c r="AT694" s="178" t="s">
        <v>168</v>
      </c>
      <c r="AU694" s="178" t="s">
        <v>92</v>
      </c>
      <c r="AY694" s="18" t="s">
        <v>165</v>
      </c>
      <c r="BE694" s="179">
        <f>IF(N694="základní",J694,0)</f>
        <v>0</v>
      </c>
      <c r="BF694" s="179">
        <f>IF(N694="snížená",J694,0)</f>
        <v>0</v>
      </c>
      <c r="BG694" s="179">
        <f>IF(N694="zákl. přenesená",J694,0)</f>
        <v>0</v>
      </c>
      <c r="BH694" s="179">
        <f>IF(N694="sníž. přenesená",J694,0)</f>
        <v>0</v>
      </c>
      <c r="BI694" s="179">
        <f>IF(N694="nulová",J694,0)</f>
        <v>0</v>
      </c>
      <c r="BJ694" s="18" t="s">
        <v>21</v>
      </c>
      <c r="BK694" s="179">
        <f>ROUND(I694*H694,2)</f>
        <v>0</v>
      </c>
      <c r="BL694" s="18" t="s">
        <v>164</v>
      </c>
      <c r="BM694" s="178" t="s">
        <v>1037</v>
      </c>
    </row>
    <row r="695" spans="1:47" s="2" customFormat="1" ht="19.5">
      <c r="A695" s="33"/>
      <c r="B695" s="34"/>
      <c r="C695" s="33"/>
      <c r="D695" s="180" t="s">
        <v>173</v>
      </c>
      <c r="E695" s="33"/>
      <c r="F695" s="181" t="s">
        <v>1038</v>
      </c>
      <c r="G695" s="33"/>
      <c r="H695" s="33"/>
      <c r="I695" s="102"/>
      <c r="J695" s="33"/>
      <c r="K695" s="33"/>
      <c r="L695" s="34"/>
      <c r="M695" s="182"/>
      <c r="N695" s="183"/>
      <c r="O695" s="59"/>
      <c r="P695" s="59"/>
      <c r="Q695" s="59"/>
      <c r="R695" s="59"/>
      <c r="S695" s="59"/>
      <c r="T695" s="60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T695" s="18" t="s">
        <v>173</v>
      </c>
      <c r="AU695" s="18" t="s">
        <v>92</v>
      </c>
    </row>
    <row r="696" spans="1:65" s="2" customFormat="1" ht="24" customHeight="1">
      <c r="A696" s="33"/>
      <c r="B696" s="166"/>
      <c r="C696" s="167" t="s">
        <v>1039</v>
      </c>
      <c r="D696" s="167" t="s">
        <v>168</v>
      </c>
      <c r="E696" s="168" t="s">
        <v>1040</v>
      </c>
      <c r="F696" s="169" t="s">
        <v>1041</v>
      </c>
      <c r="G696" s="170" t="s">
        <v>305</v>
      </c>
      <c r="H696" s="171">
        <v>20109.843</v>
      </c>
      <c r="I696" s="172"/>
      <c r="J696" s="173">
        <f>ROUND(I696*H696,2)</f>
        <v>0</v>
      </c>
      <c r="K696" s="169" t="s">
        <v>247</v>
      </c>
      <c r="L696" s="34"/>
      <c r="M696" s="174" t="s">
        <v>1</v>
      </c>
      <c r="N696" s="175" t="s">
        <v>49</v>
      </c>
      <c r="O696" s="59"/>
      <c r="P696" s="176">
        <f>O696*H696</f>
        <v>0</v>
      </c>
      <c r="Q696" s="176">
        <v>0</v>
      </c>
      <c r="R696" s="176">
        <f>Q696*H696</f>
        <v>0</v>
      </c>
      <c r="S696" s="176">
        <v>0</v>
      </c>
      <c r="T696" s="177">
        <f>S696*H696</f>
        <v>0</v>
      </c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R696" s="178" t="s">
        <v>164</v>
      </c>
      <c r="AT696" s="178" t="s">
        <v>168</v>
      </c>
      <c r="AU696" s="178" t="s">
        <v>92</v>
      </c>
      <c r="AY696" s="18" t="s">
        <v>165</v>
      </c>
      <c r="BE696" s="179">
        <f>IF(N696="základní",J696,0)</f>
        <v>0</v>
      </c>
      <c r="BF696" s="179">
        <f>IF(N696="snížená",J696,0)</f>
        <v>0</v>
      </c>
      <c r="BG696" s="179">
        <f>IF(N696="zákl. přenesená",J696,0)</f>
        <v>0</v>
      </c>
      <c r="BH696" s="179">
        <f>IF(N696="sníž. přenesená",J696,0)</f>
        <v>0</v>
      </c>
      <c r="BI696" s="179">
        <f>IF(N696="nulová",J696,0)</f>
        <v>0</v>
      </c>
      <c r="BJ696" s="18" t="s">
        <v>21</v>
      </c>
      <c r="BK696" s="179">
        <f>ROUND(I696*H696,2)</f>
        <v>0</v>
      </c>
      <c r="BL696" s="18" t="s">
        <v>164</v>
      </c>
      <c r="BM696" s="178" t="s">
        <v>1042</v>
      </c>
    </row>
    <row r="697" spans="1:47" s="2" customFormat="1" ht="29.25">
      <c r="A697" s="33"/>
      <c r="B697" s="34"/>
      <c r="C697" s="33"/>
      <c r="D697" s="180" t="s">
        <v>173</v>
      </c>
      <c r="E697" s="33"/>
      <c r="F697" s="181" t="s">
        <v>1043</v>
      </c>
      <c r="G697" s="33"/>
      <c r="H697" s="33"/>
      <c r="I697" s="102"/>
      <c r="J697" s="33"/>
      <c r="K697" s="33"/>
      <c r="L697" s="34"/>
      <c r="M697" s="182"/>
      <c r="N697" s="183"/>
      <c r="O697" s="59"/>
      <c r="P697" s="59"/>
      <c r="Q697" s="59"/>
      <c r="R697" s="59"/>
      <c r="S697" s="59"/>
      <c r="T697" s="60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T697" s="18" t="s">
        <v>173</v>
      </c>
      <c r="AU697" s="18" t="s">
        <v>92</v>
      </c>
    </row>
    <row r="698" spans="2:51" s="14" customFormat="1" ht="12">
      <c r="B698" s="195"/>
      <c r="D698" s="180" t="s">
        <v>249</v>
      </c>
      <c r="E698" s="196" t="s">
        <v>1</v>
      </c>
      <c r="F698" s="197" t="s">
        <v>1044</v>
      </c>
      <c r="H698" s="198">
        <v>20109.843</v>
      </c>
      <c r="I698" s="199"/>
      <c r="L698" s="195"/>
      <c r="M698" s="200"/>
      <c r="N698" s="201"/>
      <c r="O698" s="201"/>
      <c r="P698" s="201"/>
      <c r="Q698" s="201"/>
      <c r="R698" s="201"/>
      <c r="S698" s="201"/>
      <c r="T698" s="202"/>
      <c r="AT698" s="196" t="s">
        <v>249</v>
      </c>
      <c r="AU698" s="196" t="s">
        <v>92</v>
      </c>
      <c r="AV698" s="14" t="s">
        <v>92</v>
      </c>
      <c r="AW698" s="14" t="s">
        <v>39</v>
      </c>
      <c r="AX698" s="14" t="s">
        <v>84</v>
      </c>
      <c r="AY698" s="196" t="s">
        <v>165</v>
      </c>
    </row>
    <row r="699" spans="2:51" s="15" customFormat="1" ht="12">
      <c r="B699" s="203"/>
      <c r="D699" s="180" t="s">
        <v>249</v>
      </c>
      <c r="E699" s="204" t="s">
        <v>1</v>
      </c>
      <c r="F699" s="205" t="s">
        <v>252</v>
      </c>
      <c r="H699" s="206">
        <v>20109.843</v>
      </c>
      <c r="I699" s="207"/>
      <c r="L699" s="203"/>
      <c r="M699" s="208"/>
      <c r="N699" s="209"/>
      <c r="O699" s="209"/>
      <c r="P699" s="209"/>
      <c r="Q699" s="209"/>
      <c r="R699" s="209"/>
      <c r="S699" s="209"/>
      <c r="T699" s="210"/>
      <c r="AT699" s="204" t="s">
        <v>249</v>
      </c>
      <c r="AU699" s="204" t="s">
        <v>92</v>
      </c>
      <c r="AV699" s="15" t="s">
        <v>164</v>
      </c>
      <c r="AW699" s="15" t="s">
        <v>39</v>
      </c>
      <c r="AX699" s="15" t="s">
        <v>21</v>
      </c>
      <c r="AY699" s="204" t="s">
        <v>165</v>
      </c>
    </row>
    <row r="700" spans="1:65" s="2" customFormat="1" ht="24" customHeight="1">
      <c r="A700" s="33"/>
      <c r="B700" s="166"/>
      <c r="C700" s="167" t="s">
        <v>1045</v>
      </c>
      <c r="D700" s="167" t="s">
        <v>168</v>
      </c>
      <c r="E700" s="168" t="s">
        <v>1046</v>
      </c>
      <c r="F700" s="169" t="s">
        <v>1047</v>
      </c>
      <c r="G700" s="170" t="s">
        <v>305</v>
      </c>
      <c r="H700" s="171">
        <v>208.876</v>
      </c>
      <c r="I700" s="172"/>
      <c r="J700" s="173">
        <f>ROUND(I700*H700,2)</f>
        <v>0</v>
      </c>
      <c r="K700" s="169" t="s">
        <v>247</v>
      </c>
      <c r="L700" s="34"/>
      <c r="M700" s="174" t="s">
        <v>1</v>
      </c>
      <c r="N700" s="175" t="s">
        <v>49</v>
      </c>
      <c r="O700" s="59"/>
      <c r="P700" s="176">
        <f>O700*H700</f>
        <v>0</v>
      </c>
      <c r="Q700" s="176">
        <v>0</v>
      </c>
      <c r="R700" s="176">
        <f>Q700*H700</f>
        <v>0</v>
      </c>
      <c r="S700" s="176">
        <v>0</v>
      </c>
      <c r="T700" s="177">
        <f>S700*H700</f>
        <v>0</v>
      </c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R700" s="178" t="s">
        <v>164</v>
      </c>
      <c r="AT700" s="178" t="s">
        <v>168</v>
      </c>
      <c r="AU700" s="178" t="s">
        <v>92</v>
      </c>
      <c r="AY700" s="18" t="s">
        <v>165</v>
      </c>
      <c r="BE700" s="179">
        <f>IF(N700="základní",J700,0)</f>
        <v>0</v>
      </c>
      <c r="BF700" s="179">
        <f>IF(N700="snížená",J700,0)</f>
        <v>0</v>
      </c>
      <c r="BG700" s="179">
        <f>IF(N700="zákl. přenesená",J700,0)</f>
        <v>0</v>
      </c>
      <c r="BH700" s="179">
        <f>IF(N700="sníž. přenesená",J700,0)</f>
        <v>0</v>
      </c>
      <c r="BI700" s="179">
        <f>IF(N700="nulová",J700,0)</f>
        <v>0</v>
      </c>
      <c r="BJ700" s="18" t="s">
        <v>21</v>
      </c>
      <c r="BK700" s="179">
        <f>ROUND(I700*H700,2)</f>
        <v>0</v>
      </c>
      <c r="BL700" s="18" t="s">
        <v>164</v>
      </c>
      <c r="BM700" s="178" t="s">
        <v>1048</v>
      </c>
    </row>
    <row r="701" spans="1:47" s="2" customFormat="1" ht="19.5">
      <c r="A701" s="33"/>
      <c r="B701" s="34"/>
      <c r="C701" s="33"/>
      <c r="D701" s="180" t="s">
        <v>173</v>
      </c>
      <c r="E701" s="33"/>
      <c r="F701" s="181" t="s">
        <v>1049</v>
      </c>
      <c r="G701" s="33"/>
      <c r="H701" s="33"/>
      <c r="I701" s="102"/>
      <c r="J701" s="33"/>
      <c r="K701" s="33"/>
      <c r="L701" s="34"/>
      <c r="M701" s="182"/>
      <c r="N701" s="183"/>
      <c r="O701" s="59"/>
      <c r="P701" s="59"/>
      <c r="Q701" s="59"/>
      <c r="R701" s="59"/>
      <c r="S701" s="59"/>
      <c r="T701" s="60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T701" s="18" t="s">
        <v>173</v>
      </c>
      <c r="AU701" s="18" t="s">
        <v>92</v>
      </c>
    </row>
    <row r="702" spans="2:51" s="14" customFormat="1" ht="12">
      <c r="B702" s="195"/>
      <c r="D702" s="180" t="s">
        <v>249</v>
      </c>
      <c r="E702" s="196" t="s">
        <v>1</v>
      </c>
      <c r="F702" s="197" t="s">
        <v>1050</v>
      </c>
      <c r="H702" s="198">
        <v>4.424</v>
      </c>
      <c r="I702" s="199"/>
      <c r="L702" s="195"/>
      <c r="M702" s="200"/>
      <c r="N702" s="201"/>
      <c r="O702" s="201"/>
      <c r="P702" s="201"/>
      <c r="Q702" s="201"/>
      <c r="R702" s="201"/>
      <c r="S702" s="201"/>
      <c r="T702" s="202"/>
      <c r="AT702" s="196" t="s">
        <v>249</v>
      </c>
      <c r="AU702" s="196" t="s">
        <v>92</v>
      </c>
      <c r="AV702" s="14" t="s">
        <v>92</v>
      </c>
      <c r="AW702" s="14" t="s">
        <v>39</v>
      </c>
      <c r="AX702" s="14" t="s">
        <v>84</v>
      </c>
      <c r="AY702" s="196" t="s">
        <v>165</v>
      </c>
    </row>
    <row r="703" spans="2:51" s="14" customFormat="1" ht="12">
      <c r="B703" s="195"/>
      <c r="D703" s="180" t="s">
        <v>249</v>
      </c>
      <c r="E703" s="196" t="s">
        <v>1</v>
      </c>
      <c r="F703" s="197" t="s">
        <v>1051</v>
      </c>
      <c r="H703" s="198">
        <v>204.452</v>
      </c>
      <c r="I703" s="199"/>
      <c r="L703" s="195"/>
      <c r="M703" s="200"/>
      <c r="N703" s="201"/>
      <c r="O703" s="201"/>
      <c r="P703" s="201"/>
      <c r="Q703" s="201"/>
      <c r="R703" s="201"/>
      <c r="S703" s="201"/>
      <c r="T703" s="202"/>
      <c r="AT703" s="196" t="s">
        <v>249</v>
      </c>
      <c r="AU703" s="196" t="s">
        <v>92</v>
      </c>
      <c r="AV703" s="14" t="s">
        <v>92</v>
      </c>
      <c r="AW703" s="14" t="s">
        <v>39</v>
      </c>
      <c r="AX703" s="14" t="s">
        <v>84</v>
      </c>
      <c r="AY703" s="196" t="s">
        <v>165</v>
      </c>
    </row>
    <row r="704" spans="2:51" s="15" customFormat="1" ht="12">
      <c r="B704" s="203"/>
      <c r="D704" s="180" t="s">
        <v>249</v>
      </c>
      <c r="E704" s="204" t="s">
        <v>1</v>
      </c>
      <c r="F704" s="205" t="s">
        <v>252</v>
      </c>
      <c r="H704" s="206">
        <v>208.876</v>
      </c>
      <c r="I704" s="207"/>
      <c r="L704" s="203"/>
      <c r="M704" s="208"/>
      <c r="N704" s="209"/>
      <c r="O704" s="209"/>
      <c r="P704" s="209"/>
      <c r="Q704" s="209"/>
      <c r="R704" s="209"/>
      <c r="S704" s="209"/>
      <c r="T704" s="210"/>
      <c r="AT704" s="204" t="s">
        <v>249</v>
      </c>
      <c r="AU704" s="204" t="s">
        <v>92</v>
      </c>
      <c r="AV704" s="15" t="s">
        <v>164</v>
      </c>
      <c r="AW704" s="15" t="s">
        <v>39</v>
      </c>
      <c r="AX704" s="15" t="s">
        <v>21</v>
      </c>
      <c r="AY704" s="204" t="s">
        <v>165</v>
      </c>
    </row>
    <row r="705" spans="1:65" s="2" customFormat="1" ht="24" customHeight="1">
      <c r="A705" s="33"/>
      <c r="B705" s="166"/>
      <c r="C705" s="167" t="s">
        <v>1052</v>
      </c>
      <c r="D705" s="167" t="s">
        <v>168</v>
      </c>
      <c r="E705" s="168" t="s">
        <v>1053</v>
      </c>
      <c r="F705" s="169" t="s">
        <v>1054</v>
      </c>
      <c r="G705" s="170" t="s">
        <v>305</v>
      </c>
      <c r="H705" s="171">
        <v>290.84</v>
      </c>
      <c r="I705" s="172"/>
      <c r="J705" s="173">
        <f>ROUND(I705*H705,2)</f>
        <v>0</v>
      </c>
      <c r="K705" s="169" t="s">
        <v>247</v>
      </c>
      <c r="L705" s="34"/>
      <c r="M705" s="174" t="s">
        <v>1</v>
      </c>
      <c r="N705" s="175" t="s">
        <v>49</v>
      </c>
      <c r="O705" s="59"/>
      <c r="P705" s="176">
        <f>O705*H705</f>
        <v>0</v>
      </c>
      <c r="Q705" s="176">
        <v>0</v>
      </c>
      <c r="R705" s="176">
        <f>Q705*H705</f>
        <v>0</v>
      </c>
      <c r="S705" s="176">
        <v>0</v>
      </c>
      <c r="T705" s="177">
        <f>S705*H705</f>
        <v>0</v>
      </c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R705" s="178" t="s">
        <v>164</v>
      </c>
      <c r="AT705" s="178" t="s">
        <v>168</v>
      </c>
      <c r="AU705" s="178" t="s">
        <v>92</v>
      </c>
      <c r="AY705" s="18" t="s">
        <v>165</v>
      </c>
      <c r="BE705" s="179">
        <f>IF(N705="základní",J705,0)</f>
        <v>0</v>
      </c>
      <c r="BF705" s="179">
        <f>IF(N705="snížená",J705,0)</f>
        <v>0</v>
      </c>
      <c r="BG705" s="179">
        <f>IF(N705="zákl. přenesená",J705,0)</f>
        <v>0</v>
      </c>
      <c r="BH705" s="179">
        <f>IF(N705="sníž. přenesená",J705,0)</f>
        <v>0</v>
      </c>
      <c r="BI705" s="179">
        <f>IF(N705="nulová",J705,0)</f>
        <v>0</v>
      </c>
      <c r="BJ705" s="18" t="s">
        <v>21</v>
      </c>
      <c r="BK705" s="179">
        <f>ROUND(I705*H705,2)</f>
        <v>0</v>
      </c>
      <c r="BL705" s="18" t="s">
        <v>164</v>
      </c>
      <c r="BM705" s="178" t="s">
        <v>1055</v>
      </c>
    </row>
    <row r="706" spans="1:47" s="2" customFormat="1" ht="19.5">
      <c r="A706" s="33"/>
      <c r="B706" s="34"/>
      <c r="C706" s="33"/>
      <c r="D706" s="180" t="s">
        <v>173</v>
      </c>
      <c r="E706" s="33"/>
      <c r="F706" s="181" t="s">
        <v>1056</v>
      </c>
      <c r="G706" s="33"/>
      <c r="H706" s="33"/>
      <c r="I706" s="102"/>
      <c r="J706" s="33"/>
      <c r="K706" s="33"/>
      <c r="L706" s="34"/>
      <c r="M706" s="182"/>
      <c r="N706" s="183"/>
      <c r="O706" s="59"/>
      <c r="P706" s="59"/>
      <c r="Q706" s="59"/>
      <c r="R706" s="59"/>
      <c r="S706" s="59"/>
      <c r="T706" s="60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T706" s="18" t="s">
        <v>173</v>
      </c>
      <c r="AU706" s="18" t="s">
        <v>92</v>
      </c>
    </row>
    <row r="707" spans="2:51" s="14" customFormat="1" ht="12">
      <c r="B707" s="195"/>
      <c r="D707" s="180" t="s">
        <v>249</v>
      </c>
      <c r="E707" s="196" t="s">
        <v>1</v>
      </c>
      <c r="F707" s="197" t="s">
        <v>1057</v>
      </c>
      <c r="H707" s="198">
        <v>6.16</v>
      </c>
      <c r="I707" s="199"/>
      <c r="L707" s="195"/>
      <c r="M707" s="200"/>
      <c r="N707" s="201"/>
      <c r="O707" s="201"/>
      <c r="P707" s="201"/>
      <c r="Q707" s="201"/>
      <c r="R707" s="201"/>
      <c r="S707" s="201"/>
      <c r="T707" s="202"/>
      <c r="AT707" s="196" t="s">
        <v>249</v>
      </c>
      <c r="AU707" s="196" t="s">
        <v>92</v>
      </c>
      <c r="AV707" s="14" t="s">
        <v>92</v>
      </c>
      <c r="AW707" s="14" t="s">
        <v>39</v>
      </c>
      <c r="AX707" s="14" t="s">
        <v>84</v>
      </c>
      <c r="AY707" s="196" t="s">
        <v>165</v>
      </c>
    </row>
    <row r="708" spans="2:51" s="14" customFormat="1" ht="12">
      <c r="B708" s="195"/>
      <c r="D708" s="180" t="s">
        <v>249</v>
      </c>
      <c r="E708" s="196" t="s">
        <v>1</v>
      </c>
      <c r="F708" s="197" t="s">
        <v>1058</v>
      </c>
      <c r="H708" s="198">
        <v>284.68</v>
      </c>
      <c r="I708" s="199"/>
      <c r="L708" s="195"/>
      <c r="M708" s="200"/>
      <c r="N708" s="201"/>
      <c r="O708" s="201"/>
      <c r="P708" s="201"/>
      <c r="Q708" s="201"/>
      <c r="R708" s="201"/>
      <c r="S708" s="201"/>
      <c r="T708" s="202"/>
      <c r="AT708" s="196" t="s">
        <v>249</v>
      </c>
      <c r="AU708" s="196" t="s">
        <v>92</v>
      </c>
      <c r="AV708" s="14" t="s">
        <v>92</v>
      </c>
      <c r="AW708" s="14" t="s">
        <v>39</v>
      </c>
      <c r="AX708" s="14" t="s">
        <v>84</v>
      </c>
      <c r="AY708" s="196" t="s">
        <v>165</v>
      </c>
    </row>
    <row r="709" spans="2:51" s="15" customFormat="1" ht="12">
      <c r="B709" s="203"/>
      <c r="D709" s="180" t="s">
        <v>249</v>
      </c>
      <c r="E709" s="204" t="s">
        <v>1</v>
      </c>
      <c r="F709" s="205" t="s">
        <v>252</v>
      </c>
      <c r="H709" s="206">
        <v>290.84000000000003</v>
      </c>
      <c r="I709" s="207"/>
      <c r="L709" s="203"/>
      <c r="M709" s="208"/>
      <c r="N709" s="209"/>
      <c r="O709" s="209"/>
      <c r="P709" s="209"/>
      <c r="Q709" s="209"/>
      <c r="R709" s="209"/>
      <c r="S709" s="209"/>
      <c r="T709" s="210"/>
      <c r="AT709" s="204" t="s">
        <v>249</v>
      </c>
      <c r="AU709" s="204" t="s">
        <v>92</v>
      </c>
      <c r="AV709" s="15" t="s">
        <v>164</v>
      </c>
      <c r="AW709" s="15" t="s">
        <v>39</v>
      </c>
      <c r="AX709" s="15" t="s">
        <v>21</v>
      </c>
      <c r="AY709" s="204" t="s">
        <v>165</v>
      </c>
    </row>
    <row r="710" spans="1:65" s="2" customFormat="1" ht="24" customHeight="1">
      <c r="A710" s="33"/>
      <c r="B710" s="166"/>
      <c r="C710" s="167" t="s">
        <v>1059</v>
      </c>
      <c r="D710" s="167" t="s">
        <v>168</v>
      </c>
      <c r="E710" s="168" t="s">
        <v>1060</v>
      </c>
      <c r="F710" s="169" t="s">
        <v>1061</v>
      </c>
      <c r="G710" s="170" t="s">
        <v>305</v>
      </c>
      <c r="H710" s="171">
        <v>15.921</v>
      </c>
      <c r="I710" s="172"/>
      <c r="J710" s="173">
        <f>ROUND(I710*H710,2)</f>
        <v>0</v>
      </c>
      <c r="K710" s="169" t="s">
        <v>247</v>
      </c>
      <c r="L710" s="34"/>
      <c r="M710" s="174" t="s">
        <v>1</v>
      </c>
      <c r="N710" s="175" t="s">
        <v>49</v>
      </c>
      <c r="O710" s="59"/>
      <c r="P710" s="176">
        <f>O710*H710</f>
        <v>0</v>
      </c>
      <c r="Q710" s="176">
        <v>0</v>
      </c>
      <c r="R710" s="176">
        <f>Q710*H710</f>
        <v>0</v>
      </c>
      <c r="S710" s="176">
        <v>0</v>
      </c>
      <c r="T710" s="177">
        <f>S710*H710</f>
        <v>0</v>
      </c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R710" s="178" t="s">
        <v>164</v>
      </c>
      <c r="AT710" s="178" t="s">
        <v>168</v>
      </c>
      <c r="AU710" s="178" t="s">
        <v>92</v>
      </c>
      <c r="AY710" s="18" t="s">
        <v>165</v>
      </c>
      <c r="BE710" s="179">
        <f>IF(N710="základní",J710,0)</f>
        <v>0</v>
      </c>
      <c r="BF710" s="179">
        <f>IF(N710="snížená",J710,0)</f>
        <v>0</v>
      </c>
      <c r="BG710" s="179">
        <f>IF(N710="zákl. přenesená",J710,0)</f>
        <v>0</v>
      </c>
      <c r="BH710" s="179">
        <f>IF(N710="sníž. přenesená",J710,0)</f>
        <v>0</v>
      </c>
      <c r="BI710" s="179">
        <f>IF(N710="nulová",J710,0)</f>
        <v>0</v>
      </c>
      <c r="BJ710" s="18" t="s">
        <v>21</v>
      </c>
      <c r="BK710" s="179">
        <f>ROUND(I710*H710,2)</f>
        <v>0</v>
      </c>
      <c r="BL710" s="18" t="s">
        <v>164</v>
      </c>
      <c r="BM710" s="178" t="s">
        <v>1062</v>
      </c>
    </row>
    <row r="711" spans="1:47" s="2" customFormat="1" ht="12">
      <c r="A711" s="33"/>
      <c r="B711" s="34"/>
      <c r="C711" s="33"/>
      <c r="D711" s="180" t="s">
        <v>173</v>
      </c>
      <c r="E711" s="33"/>
      <c r="F711" s="181" t="s">
        <v>1063</v>
      </c>
      <c r="G711" s="33"/>
      <c r="H711" s="33"/>
      <c r="I711" s="102"/>
      <c r="J711" s="33"/>
      <c r="K711" s="33"/>
      <c r="L711" s="34"/>
      <c r="M711" s="182"/>
      <c r="N711" s="183"/>
      <c r="O711" s="59"/>
      <c r="P711" s="59"/>
      <c r="Q711" s="59"/>
      <c r="R711" s="59"/>
      <c r="S711" s="59"/>
      <c r="T711" s="60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T711" s="18" t="s">
        <v>173</v>
      </c>
      <c r="AU711" s="18" t="s">
        <v>92</v>
      </c>
    </row>
    <row r="712" spans="2:51" s="14" customFormat="1" ht="12">
      <c r="B712" s="195"/>
      <c r="D712" s="180" t="s">
        <v>249</v>
      </c>
      <c r="E712" s="196" t="s">
        <v>1</v>
      </c>
      <c r="F712" s="197" t="s">
        <v>1064</v>
      </c>
      <c r="H712" s="198">
        <v>515.637</v>
      </c>
      <c r="I712" s="199"/>
      <c r="L712" s="195"/>
      <c r="M712" s="200"/>
      <c r="N712" s="201"/>
      <c r="O712" s="201"/>
      <c r="P712" s="201"/>
      <c r="Q712" s="201"/>
      <c r="R712" s="201"/>
      <c r="S712" s="201"/>
      <c r="T712" s="202"/>
      <c r="AT712" s="196" t="s">
        <v>249</v>
      </c>
      <c r="AU712" s="196" t="s">
        <v>92</v>
      </c>
      <c r="AV712" s="14" t="s">
        <v>92</v>
      </c>
      <c r="AW712" s="14" t="s">
        <v>39</v>
      </c>
      <c r="AX712" s="14" t="s">
        <v>84</v>
      </c>
      <c r="AY712" s="196" t="s">
        <v>165</v>
      </c>
    </row>
    <row r="713" spans="2:51" s="14" customFormat="1" ht="12">
      <c r="B713" s="195"/>
      <c r="D713" s="180" t="s">
        <v>249</v>
      </c>
      <c r="E713" s="196" t="s">
        <v>1</v>
      </c>
      <c r="F713" s="197" t="s">
        <v>1065</v>
      </c>
      <c r="H713" s="198">
        <v>-208.876</v>
      </c>
      <c r="I713" s="199"/>
      <c r="L713" s="195"/>
      <c r="M713" s="200"/>
      <c r="N713" s="201"/>
      <c r="O713" s="201"/>
      <c r="P713" s="201"/>
      <c r="Q713" s="201"/>
      <c r="R713" s="201"/>
      <c r="S713" s="201"/>
      <c r="T713" s="202"/>
      <c r="AT713" s="196" t="s">
        <v>249</v>
      </c>
      <c r="AU713" s="196" t="s">
        <v>92</v>
      </c>
      <c r="AV713" s="14" t="s">
        <v>92</v>
      </c>
      <c r="AW713" s="14" t="s">
        <v>39</v>
      </c>
      <c r="AX713" s="14" t="s">
        <v>84</v>
      </c>
      <c r="AY713" s="196" t="s">
        <v>165</v>
      </c>
    </row>
    <row r="714" spans="2:51" s="14" customFormat="1" ht="12">
      <c r="B714" s="195"/>
      <c r="D714" s="180" t="s">
        <v>249</v>
      </c>
      <c r="E714" s="196" t="s">
        <v>1</v>
      </c>
      <c r="F714" s="197" t="s">
        <v>1066</v>
      </c>
      <c r="H714" s="198">
        <v>-290.84</v>
      </c>
      <c r="I714" s="199"/>
      <c r="L714" s="195"/>
      <c r="M714" s="200"/>
      <c r="N714" s="201"/>
      <c r="O714" s="201"/>
      <c r="P714" s="201"/>
      <c r="Q714" s="201"/>
      <c r="R714" s="201"/>
      <c r="S714" s="201"/>
      <c r="T714" s="202"/>
      <c r="AT714" s="196" t="s">
        <v>249</v>
      </c>
      <c r="AU714" s="196" t="s">
        <v>92</v>
      </c>
      <c r="AV714" s="14" t="s">
        <v>92</v>
      </c>
      <c r="AW714" s="14" t="s">
        <v>39</v>
      </c>
      <c r="AX714" s="14" t="s">
        <v>84</v>
      </c>
      <c r="AY714" s="196" t="s">
        <v>165</v>
      </c>
    </row>
    <row r="715" spans="2:51" s="15" customFormat="1" ht="12">
      <c r="B715" s="203"/>
      <c r="D715" s="180" t="s">
        <v>249</v>
      </c>
      <c r="E715" s="204" t="s">
        <v>1</v>
      </c>
      <c r="F715" s="205" t="s">
        <v>252</v>
      </c>
      <c r="H715" s="206">
        <v>15.920999999999992</v>
      </c>
      <c r="I715" s="207"/>
      <c r="L715" s="203"/>
      <c r="M715" s="208"/>
      <c r="N715" s="209"/>
      <c r="O715" s="209"/>
      <c r="P715" s="209"/>
      <c r="Q715" s="209"/>
      <c r="R715" s="209"/>
      <c r="S715" s="209"/>
      <c r="T715" s="210"/>
      <c r="AT715" s="204" t="s">
        <v>249</v>
      </c>
      <c r="AU715" s="204" t="s">
        <v>92</v>
      </c>
      <c r="AV715" s="15" t="s">
        <v>164</v>
      </c>
      <c r="AW715" s="15" t="s">
        <v>39</v>
      </c>
      <c r="AX715" s="15" t="s">
        <v>21</v>
      </c>
      <c r="AY715" s="204" t="s">
        <v>165</v>
      </c>
    </row>
    <row r="716" spans="2:63" s="12" customFormat="1" ht="22.9" customHeight="1">
      <c r="B716" s="153"/>
      <c r="D716" s="154" t="s">
        <v>83</v>
      </c>
      <c r="E716" s="164" t="s">
        <v>1067</v>
      </c>
      <c r="F716" s="164" t="s">
        <v>1068</v>
      </c>
      <c r="I716" s="156"/>
      <c r="J716" s="165">
        <f>BK716</f>
        <v>0</v>
      </c>
      <c r="L716" s="153"/>
      <c r="M716" s="158"/>
      <c r="N716" s="159"/>
      <c r="O716" s="159"/>
      <c r="P716" s="160">
        <f>SUM(P717:P718)</f>
        <v>0</v>
      </c>
      <c r="Q716" s="159"/>
      <c r="R716" s="160">
        <f>SUM(R717:R718)</f>
        <v>0</v>
      </c>
      <c r="S716" s="159"/>
      <c r="T716" s="161">
        <f>SUM(T717:T718)</f>
        <v>0</v>
      </c>
      <c r="AR716" s="154" t="s">
        <v>21</v>
      </c>
      <c r="AT716" s="162" t="s">
        <v>83</v>
      </c>
      <c r="AU716" s="162" t="s">
        <v>21</v>
      </c>
      <c r="AY716" s="154" t="s">
        <v>165</v>
      </c>
      <c r="BK716" s="163">
        <f>SUM(BK717:BK718)</f>
        <v>0</v>
      </c>
    </row>
    <row r="717" spans="1:65" s="2" customFormat="1" ht="16.5" customHeight="1">
      <c r="A717" s="33"/>
      <c r="B717" s="166"/>
      <c r="C717" s="167" t="s">
        <v>1069</v>
      </c>
      <c r="D717" s="231" t="s">
        <v>168</v>
      </c>
      <c r="E717" s="168" t="s">
        <v>1070</v>
      </c>
      <c r="F717" s="169" t="s">
        <v>1071</v>
      </c>
      <c r="G717" s="170" t="s">
        <v>305</v>
      </c>
      <c r="H717" s="171">
        <v>1154.2</v>
      </c>
      <c r="I717" s="172"/>
      <c r="J717" s="173">
        <f>ROUND(I717*H717,2)</f>
        <v>0</v>
      </c>
      <c r="K717" s="169" t="s">
        <v>247</v>
      </c>
      <c r="L717" s="34"/>
      <c r="M717" s="174" t="s">
        <v>1</v>
      </c>
      <c r="N717" s="175" t="s">
        <v>49</v>
      </c>
      <c r="O717" s="59"/>
      <c r="P717" s="176">
        <f>O717*H717</f>
        <v>0</v>
      </c>
      <c r="Q717" s="176">
        <v>0</v>
      </c>
      <c r="R717" s="176">
        <f>Q717*H717</f>
        <v>0</v>
      </c>
      <c r="S717" s="176">
        <v>0</v>
      </c>
      <c r="T717" s="177">
        <f>S717*H717</f>
        <v>0</v>
      </c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R717" s="178" t="s">
        <v>164</v>
      </c>
      <c r="AT717" s="178" t="s">
        <v>168</v>
      </c>
      <c r="AU717" s="178" t="s">
        <v>92</v>
      </c>
      <c r="AY717" s="18" t="s">
        <v>165</v>
      </c>
      <c r="BE717" s="179">
        <f>IF(N717="základní",J717,0)</f>
        <v>0</v>
      </c>
      <c r="BF717" s="179">
        <f>IF(N717="snížená",J717,0)</f>
        <v>0</v>
      </c>
      <c r="BG717" s="179">
        <f>IF(N717="zákl. přenesená",J717,0)</f>
        <v>0</v>
      </c>
      <c r="BH717" s="179">
        <f>IF(N717="sníž. přenesená",J717,0)</f>
        <v>0</v>
      </c>
      <c r="BI717" s="179">
        <f>IF(N717="nulová",J717,0)</f>
        <v>0</v>
      </c>
      <c r="BJ717" s="18" t="s">
        <v>21</v>
      </c>
      <c r="BK717" s="179">
        <f>ROUND(I717*H717,2)</f>
        <v>0</v>
      </c>
      <c r="BL717" s="18" t="s">
        <v>164</v>
      </c>
      <c r="BM717" s="178" t="s">
        <v>1072</v>
      </c>
    </row>
    <row r="718" spans="1:47" s="2" customFormat="1" ht="39">
      <c r="A718" s="33"/>
      <c r="B718" s="34"/>
      <c r="C718" s="33"/>
      <c r="D718" s="180" t="s">
        <v>173</v>
      </c>
      <c r="E718" s="33"/>
      <c r="F718" s="181" t="s">
        <v>1073</v>
      </c>
      <c r="G718" s="33"/>
      <c r="H718" s="33"/>
      <c r="I718" s="102"/>
      <c r="J718" s="33"/>
      <c r="K718" s="33"/>
      <c r="L718" s="34"/>
      <c r="M718" s="182"/>
      <c r="N718" s="183"/>
      <c r="O718" s="59"/>
      <c r="P718" s="59"/>
      <c r="Q718" s="59"/>
      <c r="R718" s="59"/>
      <c r="S718" s="59"/>
      <c r="T718" s="60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T718" s="18" t="s">
        <v>173</v>
      </c>
      <c r="AU718" s="18" t="s">
        <v>92</v>
      </c>
    </row>
    <row r="719" spans="2:63" s="12" customFormat="1" ht="25.9" customHeight="1">
      <c r="B719" s="153"/>
      <c r="D719" s="154" t="s">
        <v>83</v>
      </c>
      <c r="E719" s="155" t="s">
        <v>1074</v>
      </c>
      <c r="F719" s="155" t="s">
        <v>1075</v>
      </c>
      <c r="I719" s="156"/>
      <c r="J719" s="157">
        <f>BK719</f>
        <v>0</v>
      </c>
      <c r="L719" s="153"/>
      <c r="M719" s="158"/>
      <c r="N719" s="159"/>
      <c r="O719" s="159"/>
      <c r="P719" s="160">
        <f>P720+P753+P822+P869+P902+P920+P944+P947+P958+P975</f>
        <v>0</v>
      </c>
      <c r="Q719" s="159"/>
      <c r="R719" s="160">
        <f>R720+R753+R822+R869+R902+R920+R944+R947+R958+R975</f>
        <v>9.181294986540001</v>
      </c>
      <c r="S719" s="159"/>
      <c r="T719" s="161">
        <f>T720+T753+T822+T869+T902+T920+T944+T947+T958+T975</f>
        <v>1.296</v>
      </c>
      <c r="AR719" s="154" t="s">
        <v>92</v>
      </c>
      <c r="AT719" s="162" t="s">
        <v>83</v>
      </c>
      <c r="AU719" s="162" t="s">
        <v>84</v>
      </c>
      <c r="AY719" s="154" t="s">
        <v>165</v>
      </c>
      <c r="BK719" s="163">
        <f>BK720+BK753+BK822+BK869+BK902+BK920+BK944+BK947+BK958+BK975</f>
        <v>0</v>
      </c>
    </row>
    <row r="720" spans="2:63" s="12" customFormat="1" ht="22.9" customHeight="1">
      <c r="B720" s="153"/>
      <c r="D720" s="154" t="s">
        <v>83</v>
      </c>
      <c r="E720" s="164" t="s">
        <v>1076</v>
      </c>
      <c r="F720" s="164" t="s">
        <v>1077</v>
      </c>
      <c r="I720" s="156"/>
      <c r="J720" s="165">
        <f>BK720</f>
        <v>0</v>
      </c>
      <c r="L720" s="153"/>
      <c r="M720" s="158"/>
      <c r="N720" s="159"/>
      <c r="O720" s="159"/>
      <c r="P720" s="160">
        <f>SUM(P721:P752)</f>
        <v>0</v>
      </c>
      <c r="Q720" s="159"/>
      <c r="R720" s="160">
        <f>SUM(R721:R752)</f>
        <v>0.57951190094</v>
      </c>
      <c r="S720" s="159"/>
      <c r="T720" s="161">
        <f>SUM(T721:T752)</f>
        <v>0</v>
      </c>
      <c r="AR720" s="154" t="s">
        <v>92</v>
      </c>
      <c r="AT720" s="162" t="s">
        <v>83</v>
      </c>
      <c r="AU720" s="162" t="s">
        <v>21</v>
      </c>
      <c r="AY720" s="154" t="s">
        <v>165</v>
      </c>
      <c r="BK720" s="163">
        <f>SUM(BK721:BK752)</f>
        <v>0</v>
      </c>
    </row>
    <row r="721" spans="1:65" s="2" customFormat="1" ht="24" customHeight="1">
      <c r="A721" s="33"/>
      <c r="B721" s="166"/>
      <c r="C721" s="167" t="s">
        <v>1078</v>
      </c>
      <c r="D721" s="167" t="s">
        <v>168</v>
      </c>
      <c r="E721" s="168" t="s">
        <v>1079</v>
      </c>
      <c r="F721" s="169" t="s">
        <v>1080</v>
      </c>
      <c r="G721" s="170" t="s">
        <v>246</v>
      </c>
      <c r="H721" s="171">
        <v>303.02</v>
      </c>
      <c r="I721" s="172"/>
      <c r="J721" s="173">
        <f>ROUND(I721*H721,2)</f>
        <v>0</v>
      </c>
      <c r="K721" s="169" t="s">
        <v>247</v>
      </c>
      <c r="L721" s="34"/>
      <c r="M721" s="174" t="s">
        <v>1</v>
      </c>
      <c r="N721" s="175" t="s">
        <v>49</v>
      </c>
      <c r="O721" s="59"/>
      <c r="P721" s="176">
        <f>O721*H721</f>
        <v>0</v>
      </c>
      <c r="Q721" s="176">
        <v>3.2997E-05</v>
      </c>
      <c r="R721" s="176">
        <f>Q721*H721</f>
        <v>0.00999875094</v>
      </c>
      <c r="S721" s="176">
        <v>0</v>
      </c>
      <c r="T721" s="177">
        <f>S721*H721</f>
        <v>0</v>
      </c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R721" s="178" t="s">
        <v>331</v>
      </c>
      <c r="AT721" s="178" t="s">
        <v>168</v>
      </c>
      <c r="AU721" s="178" t="s">
        <v>92</v>
      </c>
      <c r="AY721" s="18" t="s">
        <v>165</v>
      </c>
      <c r="BE721" s="179">
        <f>IF(N721="základní",J721,0)</f>
        <v>0</v>
      </c>
      <c r="BF721" s="179">
        <f>IF(N721="snížená",J721,0)</f>
        <v>0</v>
      </c>
      <c r="BG721" s="179">
        <f>IF(N721="zákl. přenesená",J721,0)</f>
        <v>0</v>
      </c>
      <c r="BH721" s="179">
        <f>IF(N721="sníž. přenesená",J721,0)</f>
        <v>0</v>
      </c>
      <c r="BI721" s="179">
        <f>IF(N721="nulová",J721,0)</f>
        <v>0</v>
      </c>
      <c r="BJ721" s="18" t="s">
        <v>21</v>
      </c>
      <c r="BK721" s="179">
        <f>ROUND(I721*H721,2)</f>
        <v>0</v>
      </c>
      <c r="BL721" s="18" t="s">
        <v>331</v>
      </c>
      <c r="BM721" s="178" t="s">
        <v>1081</v>
      </c>
    </row>
    <row r="722" spans="1:47" s="2" customFormat="1" ht="19.5">
      <c r="A722" s="33"/>
      <c r="B722" s="34"/>
      <c r="C722" s="33"/>
      <c r="D722" s="180" t="s">
        <v>173</v>
      </c>
      <c r="E722" s="33"/>
      <c r="F722" s="181" t="s">
        <v>1082</v>
      </c>
      <c r="G722" s="33"/>
      <c r="H722" s="33"/>
      <c r="I722" s="102"/>
      <c r="J722" s="33"/>
      <c r="K722" s="33"/>
      <c r="L722" s="34"/>
      <c r="M722" s="182"/>
      <c r="N722" s="183"/>
      <c r="O722" s="59"/>
      <c r="P722" s="59"/>
      <c r="Q722" s="59"/>
      <c r="R722" s="59"/>
      <c r="S722" s="59"/>
      <c r="T722" s="60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T722" s="18" t="s">
        <v>173</v>
      </c>
      <c r="AU722" s="18" t="s">
        <v>92</v>
      </c>
    </row>
    <row r="723" spans="2:51" s="14" customFormat="1" ht="12">
      <c r="B723" s="195"/>
      <c r="D723" s="180" t="s">
        <v>249</v>
      </c>
      <c r="E723" s="196" t="s">
        <v>1</v>
      </c>
      <c r="F723" s="197" t="s">
        <v>880</v>
      </c>
      <c r="H723" s="198">
        <v>303.02</v>
      </c>
      <c r="I723" s="199"/>
      <c r="L723" s="195"/>
      <c r="M723" s="200"/>
      <c r="N723" s="201"/>
      <c r="O723" s="201"/>
      <c r="P723" s="201"/>
      <c r="Q723" s="201"/>
      <c r="R723" s="201"/>
      <c r="S723" s="201"/>
      <c r="T723" s="202"/>
      <c r="AT723" s="196" t="s">
        <v>249</v>
      </c>
      <c r="AU723" s="196" t="s">
        <v>92</v>
      </c>
      <c r="AV723" s="14" t="s">
        <v>92</v>
      </c>
      <c r="AW723" s="14" t="s">
        <v>39</v>
      </c>
      <c r="AX723" s="14" t="s">
        <v>84</v>
      </c>
      <c r="AY723" s="196" t="s">
        <v>165</v>
      </c>
    </row>
    <row r="724" spans="2:51" s="15" customFormat="1" ht="12">
      <c r="B724" s="203"/>
      <c r="D724" s="180" t="s">
        <v>249</v>
      </c>
      <c r="E724" s="204" t="s">
        <v>1</v>
      </c>
      <c r="F724" s="205" t="s">
        <v>252</v>
      </c>
      <c r="H724" s="206">
        <v>303.02</v>
      </c>
      <c r="I724" s="207"/>
      <c r="L724" s="203"/>
      <c r="M724" s="208"/>
      <c r="N724" s="209"/>
      <c r="O724" s="209"/>
      <c r="P724" s="209"/>
      <c r="Q724" s="209"/>
      <c r="R724" s="209"/>
      <c r="S724" s="209"/>
      <c r="T724" s="210"/>
      <c r="AT724" s="204" t="s">
        <v>249</v>
      </c>
      <c r="AU724" s="204" t="s">
        <v>92</v>
      </c>
      <c r="AV724" s="15" t="s">
        <v>164</v>
      </c>
      <c r="AW724" s="15" t="s">
        <v>39</v>
      </c>
      <c r="AX724" s="15" t="s">
        <v>21</v>
      </c>
      <c r="AY724" s="204" t="s">
        <v>165</v>
      </c>
    </row>
    <row r="725" spans="1:65" s="2" customFormat="1" ht="24" customHeight="1">
      <c r="A725" s="33"/>
      <c r="B725" s="166"/>
      <c r="C725" s="167" t="s">
        <v>1083</v>
      </c>
      <c r="D725" s="167" t="s">
        <v>168</v>
      </c>
      <c r="E725" s="168" t="s">
        <v>1084</v>
      </c>
      <c r="F725" s="169" t="s">
        <v>1085</v>
      </c>
      <c r="G725" s="170" t="s">
        <v>246</v>
      </c>
      <c r="H725" s="171">
        <v>64.5</v>
      </c>
      <c r="I725" s="172"/>
      <c r="J725" s="173">
        <f>ROUND(I725*H725,2)</f>
        <v>0</v>
      </c>
      <c r="K725" s="169" t="s">
        <v>247</v>
      </c>
      <c r="L725" s="34"/>
      <c r="M725" s="174" t="s">
        <v>1</v>
      </c>
      <c r="N725" s="175" t="s">
        <v>49</v>
      </c>
      <c r="O725" s="59"/>
      <c r="P725" s="176">
        <f>O725*H725</f>
        <v>0</v>
      </c>
      <c r="Q725" s="176">
        <v>5E-05</v>
      </c>
      <c r="R725" s="176">
        <f>Q725*H725</f>
        <v>0.003225</v>
      </c>
      <c r="S725" s="176">
        <v>0</v>
      </c>
      <c r="T725" s="177">
        <f>S725*H725</f>
        <v>0</v>
      </c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R725" s="178" t="s">
        <v>331</v>
      </c>
      <c r="AT725" s="178" t="s">
        <v>168</v>
      </c>
      <c r="AU725" s="178" t="s">
        <v>92</v>
      </c>
      <c r="AY725" s="18" t="s">
        <v>165</v>
      </c>
      <c r="BE725" s="179">
        <f>IF(N725="základní",J725,0)</f>
        <v>0</v>
      </c>
      <c r="BF725" s="179">
        <f>IF(N725="snížená",J725,0)</f>
        <v>0</v>
      </c>
      <c r="BG725" s="179">
        <f>IF(N725="zákl. přenesená",J725,0)</f>
        <v>0</v>
      </c>
      <c r="BH725" s="179">
        <f>IF(N725="sníž. přenesená",J725,0)</f>
        <v>0</v>
      </c>
      <c r="BI725" s="179">
        <f>IF(N725="nulová",J725,0)</f>
        <v>0</v>
      </c>
      <c r="BJ725" s="18" t="s">
        <v>21</v>
      </c>
      <c r="BK725" s="179">
        <f>ROUND(I725*H725,2)</f>
        <v>0</v>
      </c>
      <c r="BL725" s="18" t="s">
        <v>331</v>
      </c>
      <c r="BM725" s="178" t="s">
        <v>1086</v>
      </c>
    </row>
    <row r="726" spans="1:47" s="2" customFormat="1" ht="19.5">
      <c r="A726" s="33"/>
      <c r="B726" s="34"/>
      <c r="C726" s="33"/>
      <c r="D726" s="180" t="s">
        <v>173</v>
      </c>
      <c r="E726" s="33"/>
      <c r="F726" s="181" t="s">
        <v>1087</v>
      </c>
      <c r="G726" s="33"/>
      <c r="H726" s="33"/>
      <c r="I726" s="102"/>
      <c r="J726" s="33"/>
      <c r="K726" s="33"/>
      <c r="L726" s="34"/>
      <c r="M726" s="182"/>
      <c r="N726" s="183"/>
      <c r="O726" s="59"/>
      <c r="P726" s="59"/>
      <c r="Q726" s="59"/>
      <c r="R726" s="59"/>
      <c r="S726" s="59"/>
      <c r="T726" s="60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T726" s="18" t="s">
        <v>173</v>
      </c>
      <c r="AU726" s="18" t="s">
        <v>92</v>
      </c>
    </row>
    <row r="727" spans="2:51" s="14" customFormat="1" ht="12">
      <c r="B727" s="195"/>
      <c r="D727" s="180" t="s">
        <v>249</v>
      </c>
      <c r="E727" s="196" t="s">
        <v>1</v>
      </c>
      <c r="F727" s="197" t="s">
        <v>539</v>
      </c>
      <c r="H727" s="198">
        <v>35.7</v>
      </c>
      <c r="I727" s="199"/>
      <c r="L727" s="195"/>
      <c r="M727" s="200"/>
      <c r="N727" s="201"/>
      <c r="O727" s="201"/>
      <c r="P727" s="201"/>
      <c r="Q727" s="201"/>
      <c r="R727" s="201"/>
      <c r="S727" s="201"/>
      <c r="T727" s="202"/>
      <c r="AT727" s="196" t="s">
        <v>249</v>
      </c>
      <c r="AU727" s="196" t="s">
        <v>92</v>
      </c>
      <c r="AV727" s="14" t="s">
        <v>92</v>
      </c>
      <c r="AW727" s="14" t="s">
        <v>39</v>
      </c>
      <c r="AX727" s="14" t="s">
        <v>84</v>
      </c>
      <c r="AY727" s="196" t="s">
        <v>165</v>
      </c>
    </row>
    <row r="728" spans="2:51" s="14" customFormat="1" ht="12">
      <c r="B728" s="195"/>
      <c r="D728" s="180" t="s">
        <v>249</v>
      </c>
      <c r="E728" s="196" t="s">
        <v>1</v>
      </c>
      <c r="F728" s="197" t="s">
        <v>1088</v>
      </c>
      <c r="H728" s="198">
        <v>28.8</v>
      </c>
      <c r="I728" s="199"/>
      <c r="L728" s="195"/>
      <c r="M728" s="200"/>
      <c r="N728" s="201"/>
      <c r="O728" s="201"/>
      <c r="P728" s="201"/>
      <c r="Q728" s="201"/>
      <c r="R728" s="201"/>
      <c r="S728" s="201"/>
      <c r="T728" s="202"/>
      <c r="AT728" s="196" t="s">
        <v>249</v>
      </c>
      <c r="AU728" s="196" t="s">
        <v>92</v>
      </c>
      <c r="AV728" s="14" t="s">
        <v>92</v>
      </c>
      <c r="AW728" s="14" t="s">
        <v>39</v>
      </c>
      <c r="AX728" s="14" t="s">
        <v>84</v>
      </c>
      <c r="AY728" s="196" t="s">
        <v>165</v>
      </c>
    </row>
    <row r="729" spans="2:51" s="15" customFormat="1" ht="12">
      <c r="B729" s="203"/>
      <c r="D729" s="180" t="s">
        <v>249</v>
      </c>
      <c r="E729" s="204" t="s">
        <v>1</v>
      </c>
      <c r="F729" s="205" t="s">
        <v>252</v>
      </c>
      <c r="H729" s="206">
        <v>64.5</v>
      </c>
      <c r="I729" s="207"/>
      <c r="L729" s="203"/>
      <c r="M729" s="208"/>
      <c r="N729" s="209"/>
      <c r="O729" s="209"/>
      <c r="P729" s="209"/>
      <c r="Q729" s="209"/>
      <c r="R729" s="209"/>
      <c r="S729" s="209"/>
      <c r="T729" s="210"/>
      <c r="AT729" s="204" t="s">
        <v>249</v>
      </c>
      <c r="AU729" s="204" t="s">
        <v>92</v>
      </c>
      <c r="AV729" s="15" t="s">
        <v>164</v>
      </c>
      <c r="AW729" s="15" t="s">
        <v>39</v>
      </c>
      <c r="AX729" s="15" t="s">
        <v>21</v>
      </c>
      <c r="AY729" s="204" t="s">
        <v>165</v>
      </c>
    </row>
    <row r="730" spans="1:65" s="2" customFormat="1" ht="24" customHeight="1">
      <c r="A730" s="33"/>
      <c r="B730" s="166"/>
      <c r="C730" s="212" t="s">
        <v>1089</v>
      </c>
      <c r="D730" s="212" t="s">
        <v>386</v>
      </c>
      <c r="E730" s="213" t="s">
        <v>1090</v>
      </c>
      <c r="F730" s="214" t="s">
        <v>1091</v>
      </c>
      <c r="G730" s="215" t="s">
        <v>246</v>
      </c>
      <c r="H730" s="216">
        <v>425.873</v>
      </c>
      <c r="I730" s="217"/>
      <c r="J730" s="218">
        <f>ROUND(I730*H730,2)</f>
        <v>0</v>
      </c>
      <c r="K730" s="214" t="s">
        <v>1</v>
      </c>
      <c r="L730" s="219"/>
      <c r="M730" s="220" t="s">
        <v>1</v>
      </c>
      <c r="N730" s="221" t="s">
        <v>49</v>
      </c>
      <c r="O730" s="59"/>
      <c r="P730" s="176">
        <f>O730*H730</f>
        <v>0</v>
      </c>
      <c r="Q730" s="176">
        <v>0.00095</v>
      </c>
      <c r="R730" s="176">
        <f>Q730*H730</f>
        <v>0.40457935</v>
      </c>
      <c r="S730" s="176">
        <v>0</v>
      </c>
      <c r="T730" s="177">
        <f>S730*H730</f>
        <v>0</v>
      </c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R730" s="178" t="s">
        <v>431</v>
      </c>
      <c r="AT730" s="178" t="s">
        <v>386</v>
      </c>
      <c r="AU730" s="178" t="s">
        <v>92</v>
      </c>
      <c r="AY730" s="18" t="s">
        <v>165</v>
      </c>
      <c r="BE730" s="179">
        <f>IF(N730="základní",J730,0)</f>
        <v>0</v>
      </c>
      <c r="BF730" s="179">
        <f>IF(N730="snížená",J730,0)</f>
        <v>0</v>
      </c>
      <c r="BG730" s="179">
        <f>IF(N730="zákl. přenesená",J730,0)</f>
        <v>0</v>
      </c>
      <c r="BH730" s="179">
        <f>IF(N730="sníž. přenesená",J730,0)</f>
        <v>0</v>
      </c>
      <c r="BI730" s="179">
        <f>IF(N730="nulová",J730,0)</f>
        <v>0</v>
      </c>
      <c r="BJ730" s="18" t="s">
        <v>21</v>
      </c>
      <c r="BK730" s="179">
        <f>ROUND(I730*H730,2)</f>
        <v>0</v>
      </c>
      <c r="BL730" s="18" t="s">
        <v>331</v>
      </c>
      <c r="BM730" s="178" t="s">
        <v>1092</v>
      </c>
    </row>
    <row r="731" spans="1:47" s="2" customFormat="1" ht="19.5">
      <c r="A731" s="33"/>
      <c r="B731" s="34"/>
      <c r="C731" s="33"/>
      <c r="D731" s="180" t="s">
        <v>173</v>
      </c>
      <c r="E731" s="33"/>
      <c r="F731" s="181" t="s">
        <v>1091</v>
      </c>
      <c r="G731" s="33"/>
      <c r="H731" s="33"/>
      <c r="I731" s="102"/>
      <c r="J731" s="33"/>
      <c r="K731" s="33"/>
      <c r="L731" s="34"/>
      <c r="M731" s="182"/>
      <c r="N731" s="183"/>
      <c r="O731" s="59"/>
      <c r="P731" s="59"/>
      <c r="Q731" s="59"/>
      <c r="R731" s="59"/>
      <c r="S731" s="59"/>
      <c r="T731" s="60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T731" s="18" t="s">
        <v>173</v>
      </c>
      <c r="AU731" s="18" t="s">
        <v>92</v>
      </c>
    </row>
    <row r="732" spans="2:51" s="14" customFormat="1" ht="12">
      <c r="B732" s="195"/>
      <c r="D732" s="180" t="s">
        <v>249</v>
      </c>
      <c r="E732" s="196" t="s">
        <v>1</v>
      </c>
      <c r="F732" s="197" t="s">
        <v>1093</v>
      </c>
      <c r="H732" s="198">
        <v>348.473</v>
      </c>
      <c r="I732" s="199"/>
      <c r="L732" s="195"/>
      <c r="M732" s="200"/>
      <c r="N732" s="201"/>
      <c r="O732" s="201"/>
      <c r="P732" s="201"/>
      <c r="Q732" s="201"/>
      <c r="R732" s="201"/>
      <c r="S732" s="201"/>
      <c r="T732" s="202"/>
      <c r="AT732" s="196" t="s">
        <v>249</v>
      </c>
      <c r="AU732" s="196" t="s">
        <v>92</v>
      </c>
      <c r="AV732" s="14" t="s">
        <v>92</v>
      </c>
      <c r="AW732" s="14" t="s">
        <v>39</v>
      </c>
      <c r="AX732" s="14" t="s">
        <v>84</v>
      </c>
      <c r="AY732" s="196" t="s">
        <v>165</v>
      </c>
    </row>
    <row r="733" spans="2:51" s="14" customFormat="1" ht="12">
      <c r="B733" s="195"/>
      <c r="D733" s="180" t="s">
        <v>249</v>
      </c>
      <c r="E733" s="196" t="s">
        <v>1</v>
      </c>
      <c r="F733" s="197" t="s">
        <v>1094</v>
      </c>
      <c r="H733" s="198">
        <v>77.4</v>
      </c>
      <c r="I733" s="199"/>
      <c r="L733" s="195"/>
      <c r="M733" s="200"/>
      <c r="N733" s="201"/>
      <c r="O733" s="201"/>
      <c r="P733" s="201"/>
      <c r="Q733" s="201"/>
      <c r="R733" s="201"/>
      <c r="S733" s="201"/>
      <c r="T733" s="202"/>
      <c r="AT733" s="196" t="s">
        <v>249</v>
      </c>
      <c r="AU733" s="196" t="s">
        <v>92</v>
      </c>
      <c r="AV733" s="14" t="s">
        <v>92</v>
      </c>
      <c r="AW733" s="14" t="s">
        <v>39</v>
      </c>
      <c r="AX733" s="14" t="s">
        <v>84</v>
      </c>
      <c r="AY733" s="196" t="s">
        <v>165</v>
      </c>
    </row>
    <row r="734" spans="2:51" s="15" customFormat="1" ht="12">
      <c r="B734" s="203"/>
      <c r="D734" s="180" t="s">
        <v>249</v>
      </c>
      <c r="E734" s="204" t="s">
        <v>1</v>
      </c>
      <c r="F734" s="205" t="s">
        <v>252</v>
      </c>
      <c r="H734" s="206">
        <v>425.87300000000005</v>
      </c>
      <c r="I734" s="207"/>
      <c r="L734" s="203"/>
      <c r="M734" s="208"/>
      <c r="N734" s="209"/>
      <c r="O734" s="209"/>
      <c r="P734" s="209"/>
      <c r="Q734" s="209"/>
      <c r="R734" s="209"/>
      <c r="S734" s="209"/>
      <c r="T734" s="210"/>
      <c r="AT734" s="204" t="s">
        <v>249</v>
      </c>
      <c r="AU734" s="204" t="s">
        <v>92</v>
      </c>
      <c r="AV734" s="15" t="s">
        <v>164</v>
      </c>
      <c r="AW734" s="15" t="s">
        <v>39</v>
      </c>
      <c r="AX734" s="15" t="s">
        <v>21</v>
      </c>
      <c r="AY734" s="204" t="s">
        <v>165</v>
      </c>
    </row>
    <row r="735" spans="1:65" s="2" customFormat="1" ht="24" customHeight="1">
      <c r="A735" s="33"/>
      <c r="B735" s="166"/>
      <c r="C735" s="167" t="s">
        <v>1095</v>
      </c>
      <c r="D735" s="167" t="s">
        <v>168</v>
      </c>
      <c r="E735" s="168" t="s">
        <v>1096</v>
      </c>
      <c r="F735" s="169" t="s">
        <v>1097</v>
      </c>
      <c r="G735" s="170" t="s">
        <v>246</v>
      </c>
      <c r="H735" s="171">
        <v>303.02</v>
      </c>
      <c r="I735" s="172"/>
      <c r="J735" s="173">
        <f>ROUND(I735*H735,2)</f>
        <v>0</v>
      </c>
      <c r="K735" s="169" t="s">
        <v>247</v>
      </c>
      <c r="L735" s="34"/>
      <c r="M735" s="174" t="s">
        <v>1</v>
      </c>
      <c r="N735" s="175" t="s">
        <v>49</v>
      </c>
      <c r="O735" s="59"/>
      <c r="P735" s="176">
        <f>O735*H735</f>
        <v>0</v>
      </c>
      <c r="Q735" s="176">
        <v>0</v>
      </c>
      <c r="R735" s="176">
        <f>Q735*H735</f>
        <v>0</v>
      </c>
      <c r="S735" s="176">
        <v>0</v>
      </c>
      <c r="T735" s="177">
        <f>S735*H735</f>
        <v>0</v>
      </c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R735" s="178" t="s">
        <v>331</v>
      </c>
      <c r="AT735" s="178" t="s">
        <v>168</v>
      </c>
      <c r="AU735" s="178" t="s">
        <v>92</v>
      </c>
      <c r="AY735" s="18" t="s">
        <v>165</v>
      </c>
      <c r="BE735" s="179">
        <f>IF(N735="základní",J735,0)</f>
        <v>0</v>
      </c>
      <c r="BF735" s="179">
        <f>IF(N735="snížená",J735,0)</f>
        <v>0</v>
      </c>
      <c r="BG735" s="179">
        <f>IF(N735="zákl. přenesená",J735,0)</f>
        <v>0</v>
      </c>
      <c r="BH735" s="179">
        <f>IF(N735="sníž. přenesená",J735,0)</f>
        <v>0</v>
      </c>
      <c r="BI735" s="179">
        <f>IF(N735="nulová",J735,0)</f>
        <v>0</v>
      </c>
      <c r="BJ735" s="18" t="s">
        <v>21</v>
      </c>
      <c r="BK735" s="179">
        <f>ROUND(I735*H735,2)</f>
        <v>0</v>
      </c>
      <c r="BL735" s="18" t="s">
        <v>331</v>
      </c>
      <c r="BM735" s="178" t="s">
        <v>1098</v>
      </c>
    </row>
    <row r="736" spans="1:47" s="2" customFormat="1" ht="19.5">
      <c r="A736" s="33"/>
      <c r="B736" s="34"/>
      <c r="C736" s="33"/>
      <c r="D736" s="180" t="s">
        <v>173</v>
      </c>
      <c r="E736" s="33"/>
      <c r="F736" s="181" t="s">
        <v>1099</v>
      </c>
      <c r="G736" s="33"/>
      <c r="H736" s="33"/>
      <c r="I736" s="102"/>
      <c r="J736" s="33"/>
      <c r="K736" s="33"/>
      <c r="L736" s="34"/>
      <c r="M736" s="182"/>
      <c r="N736" s="183"/>
      <c r="O736" s="59"/>
      <c r="P736" s="59"/>
      <c r="Q736" s="59"/>
      <c r="R736" s="59"/>
      <c r="S736" s="59"/>
      <c r="T736" s="60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T736" s="18" t="s">
        <v>173</v>
      </c>
      <c r="AU736" s="18" t="s">
        <v>92</v>
      </c>
    </row>
    <row r="737" spans="1:65" s="2" customFormat="1" ht="24" customHeight="1">
      <c r="A737" s="33"/>
      <c r="B737" s="166"/>
      <c r="C737" s="167" t="s">
        <v>1100</v>
      </c>
      <c r="D737" s="167" t="s">
        <v>168</v>
      </c>
      <c r="E737" s="168" t="s">
        <v>1101</v>
      </c>
      <c r="F737" s="169" t="s">
        <v>1102</v>
      </c>
      <c r="G737" s="170" t="s">
        <v>246</v>
      </c>
      <c r="H737" s="171">
        <v>303.02</v>
      </c>
      <c r="I737" s="172"/>
      <c r="J737" s="173">
        <f>ROUND(I737*H737,2)</f>
        <v>0</v>
      </c>
      <c r="K737" s="169" t="s">
        <v>247</v>
      </c>
      <c r="L737" s="34"/>
      <c r="M737" s="174" t="s">
        <v>1</v>
      </c>
      <c r="N737" s="175" t="s">
        <v>49</v>
      </c>
      <c r="O737" s="59"/>
      <c r="P737" s="176">
        <f>O737*H737</f>
        <v>0</v>
      </c>
      <c r="Q737" s="176">
        <v>0</v>
      </c>
      <c r="R737" s="176">
        <f>Q737*H737</f>
        <v>0</v>
      </c>
      <c r="S737" s="176">
        <v>0</v>
      </c>
      <c r="T737" s="177">
        <f>S737*H737</f>
        <v>0</v>
      </c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R737" s="178" t="s">
        <v>331</v>
      </c>
      <c r="AT737" s="178" t="s">
        <v>168</v>
      </c>
      <c r="AU737" s="178" t="s">
        <v>92</v>
      </c>
      <c r="AY737" s="18" t="s">
        <v>165</v>
      </c>
      <c r="BE737" s="179">
        <f>IF(N737="základní",J737,0)</f>
        <v>0</v>
      </c>
      <c r="BF737" s="179">
        <f>IF(N737="snížená",J737,0)</f>
        <v>0</v>
      </c>
      <c r="BG737" s="179">
        <f>IF(N737="zákl. přenesená",J737,0)</f>
        <v>0</v>
      </c>
      <c r="BH737" s="179">
        <f>IF(N737="sníž. přenesená",J737,0)</f>
        <v>0</v>
      </c>
      <c r="BI737" s="179">
        <f>IF(N737="nulová",J737,0)</f>
        <v>0</v>
      </c>
      <c r="BJ737" s="18" t="s">
        <v>21</v>
      </c>
      <c r="BK737" s="179">
        <f>ROUND(I737*H737,2)</f>
        <v>0</v>
      </c>
      <c r="BL737" s="18" t="s">
        <v>331</v>
      </c>
      <c r="BM737" s="178" t="s">
        <v>1103</v>
      </c>
    </row>
    <row r="738" spans="1:47" s="2" customFormat="1" ht="19.5">
      <c r="A738" s="33"/>
      <c r="B738" s="34"/>
      <c r="C738" s="33"/>
      <c r="D738" s="180" t="s">
        <v>173</v>
      </c>
      <c r="E738" s="33"/>
      <c r="F738" s="181" t="s">
        <v>1104</v>
      </c>
      <c r="G738" s="33"/>
      <c r="H738" s="33"/>
      <c r="I738" s="102"/>
      <c r="J738" s="33"/>
      <c r="K738" s="33"/>
      <c r="L738" s="34"/>
      <c r="M738" s="182"/>
      <c r="N738" s="183"/>
      <c r="O738" s="59"/>
      <c r="P738" s="59"/>
      <c r="Q738" s="59"/>
      <c r="R738" s="59"/>
      <c r="S738" s="59"/>
      <c r="T738" s="60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T738" s="18" t="s">
        <v>173</v>
      </c>
      <c r="AU738" s="18" t="s">
        <v>92</v>
      </c>
    </row>
    <row r="739" spans="1:65" s="2" customFormat="1" ht="24" customHeight="1">
      <c r="A739" s="33"/>
      <c r="B739" s="166"/>
      <c r="C739" s="167" t="s">
        <v>1105</v>
      </c>
      <c r="D739" s="167" t="s">
        <v>168</v>
      </c>
      <c r="E739" s="168" t="s">
        <v>1106</v>
      </c>
      <c r="F739" s="169" t="s">
        <v>1107</v>
      </c>
      <c r="G739" s="170" t="s">
        <v>334</v>
      </c>
      <c r="H739" s="171">
        <v>215.4</v>
      </c>
      <c r="I739" s="172"/>
      <c r="J739" s="173">
        <f>ROUND(I739*H739,2)</f>
        <v>0</v>
      </c>
      <c r="K739" s="169" t="s">
        <v>247</v>
      </c>
      <c r="L739" s="34"/>
      <c r="M739" s="174" t="s">
        <v>1</v>
      </c>
      <c r="N739" s="175" t="s">
        <v>49</v>
      </c>
      <c r="O739" s="59"/>
      <c r="P739" s="176">
        <f>O739*H739</f>
        <v>0</v>
      </c>
      <c r="Q739" s="176">
        <v>0</v>
      </c>
      <c r="R739" s="176">
        <f>Q739*H739</f>
        <v>0</v>
      </c>
      <c r="S739" s="176">
        <v>0</v>
      </c>
      <c r="T739" s="177">
        <f>S739*H739</f>
        <v>0</v>
      </c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R739" s="178" t="s">
        <v>331</v>
      </c>
      <c r="AT739" s="178" t="s">
        <v>168</v>
      </c>
      <c r="AU739" s="178" t="s">
        <v>92</v>
      </c>
      <c r="AY739" s="18" t="s">
        <v>165</v>
      </c>
      <c r="BE739" s="179">
        <f>IF(N739="základní",J739,0)</f>
        <v>0</v>
      </c>
      <c r="BF739" s="179">
        <f>IF(N739="snížená",J739,0)</f>
        <v>0</v>
      </c>
      <c r="BG739" s="179">
        <f>IF(N739="zákl. přenesená",J739,0)</f>
        <v>0</v>
      </c>
      <c r="BH739" s="179">
        <f>IF(N739="sníž. přenesená",J739,0)</f>
        <v>0</v>
      </c>
      <c r="BI739" s="179">
        <f>IF(N739="nulová",J739,0)</f>
        <v>0</v>
      </c>
      <c r="BJ739" s="18" t="s">
        <v>21</v>
      </c>
      <c r="BK739" s="179">
        <f>ROUND(I739*H739,2)</f>
        <v>0</v>
      </c>
      <c r="BL739" s="18" t="s">
        <v>331</v>
      </c>
      <c r="BM739" s="178" t="s">
        <v>1108</v>
      </c>
    </row>
    <row r="740" spans="1:47" s="2" customFormat="1" ht="19.5">
      <c r="A740" s="33"/>
      <c r="B740" s="34"/>
      <c r="C740" s="33"/>
      <c r="D740" s="180" t="s">
        <v>173</v>
      </c>
      <c r="E740" s="33"/>
      <c r="F740" s="181" t="s">
        <v>1109</v>
      </c>
      <c r="G740" s="33"/>
      <c r="H740" s="33"/>
      <c r="I740" s="102"/>
      <c r="J740" s="33"/>
      <c r="K740" s="33"/>
      <c r="L740" s="34"/>
      <c r="M740" s="182"/>
      <c r="N740" s="183"/>
      <c r="O740" s="59"/>
      <c r="P740" s="59"/>
      <c r="Q740" s="59"/>
      <c r="R740" s="59"/>
      <c r="S740" s="59"/>
      <c r="T740" s="60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T740" s="18" t="s">
        <v>173</v>
      </c>
      <c r="AU740" s="18" t="s">
        <v>92</v>
      </c>
    </row>
    <row r="741" spans="2:51" s="14" customFormat="1" ht="12">
      <c r="B741" s="195"/>
      <c r="D741" s="180" t="s">
        <v>249</v>
      </c>
      <c r="E741" s="196" t="s">
        <v>1</v>
      </c>
      <c r="F741" s="197" t="s">
        <v>645</v>
      </c>
      <c r="H741" s="198">
        <v>71.4</v>
      </c>
      <c r="I741" s="199"/>
      <c r="L741" s="195"/>
      <c r="M741" s="200"/>
      <c r="N741" s="201"/>
      <c r="O741" s="201"/>
      <c r="P741" s="201"/>
      <c r="Q741" s="201"/>
      <c r="R741" s="201"/>
      <c r="S741" s="201"/>
      <c r="T741" s="202"/>
      <c r="AT741" s="196" t="s">
        <v>249</v>
      </c>
      <c r="AU741" s="196" t="s">
        <v>92</v>
      </c>
      <c r="AV741" s="14" t="s">
        <v>92</v>
      </c>
      <c r="AW741" s="14" t="s">
        <v>39</v>
      </c>
      <c r="AX741" s="14" t="s">
        <v>84</v>
      </c>
      <c r="AY741" s="196" t="s">
        <v>165</v>
      </c>
    </row>
    <row r="742" spans="2:51" s="14" customFormat="1" ht="12">
      <c r="B742" s="195"/>
      <c r="D742" s="180" t="s">
        <v>249</v>
      </c>
      <c r="E742" s="196" t="s">
        <v>1</v>
      </c>
      <c r="F742" s="197" t="s">
        <v>1110</v>
      </c>
      <c r="H742" s="198">
        <v>144</v>
      </c>
      <c r="I742" s="199"/>
      <c r="L742" s="195"/>
      <c r="M742" s="200"/>
      <c r="N742" s="201"/>
      <c r="O742" s="201"/>
      <c r="P742" s="201"/>
      <c r="Q742" s="201"/>
      <c r="R742" s="201"/>
      <c r="S742" s="201"/>
      <c r="T742" s="202"/>
      <c r="AT742" s="196" t="s">
        <v>249</v>
      </c>
      <c r="AU742" s="196" t="s">
        <v>92</v>
      </c>
      <c r="AV742" s="14" t="s">
        <v>92</v>
      </c>
      <c r="AW742" s="14" t="s">
        <v>39</v>
      </c>
      <c r="AX742" s="14" t="s">
        <v>84</v>
      </c>
      <c r="AY742" s="196" t="s">
        <v>165</v>
      </c>
    </row>
    <row r="743" spans="2:51" s="15" customFormat="1" ht="12">
      <c r="B743" s="203"/>
      <c r="D743" s="180" t="s">
        <v>249</v>
      </c>
      <c r="E743" s="204" t="s">
        <v>1</v>
      </c>
      <c r="F743" s="205" t="s">
        <v>252</v>
      </c>
      <c r="H743" s="206">
        <v>215.4</v>
      </c>
      <c r="I743" s="207"/>
      <c r="L743" s="203"/>
      <c r="M743" s="208"/>
      <c r="N743" s="209"/>
      <c r="O743" s="209"/>
      <c r="P743" s="209"/>
      <c r="Q743" s="209"/>
      <c r="R743" s="209"/>
      <c r="S743" s="209"/>
      <c r="T743" s="210"/>
      <c r="AT743" s="204" t="s">
        <v>249</v>
      </c>
      <c r="AU743" s="204" t="s">
        <v>92</v>
      </c>
      <c r="AV743" s="15" t="s">
        <v>164</v>
      </c>
      <c r="AW743" s="15" t="s">
        <v>39</v>
      </c>
      <c r="AX743" s="15" t="s">
        <v>21</v>
      </c>
      <c r="AY743" s="204" t="s">
        <v>165</v>
      </c>
    </row>
    <row r="744" spans="1:65" s="2" customFormat="1" ht="24" customHeight="1">
      <c r="A744" s="33"/>
      <c r="B744" s="166"/>
      <c r="C744" s="167" t="s">
        <v>1111</v>
      </c>
      <c r="D744" s="167" t="s">
        <v>168</v>
      </c>
      <c r="E744" s="168" t="s">
        <v>1112</v>
      </c>
      <c r="F744" s="169" t="s">
        <v>1113</v>
      </c>
      <c r="G744" s="170" t="s">
        <v>246</v>
      </c>
      <c r="H744" s="171">
        <v>64.5</v>
      </c>
      <c r="I744" s="172"/>
      <c r="J744" s="173">
        <f>ROUND(I744*H744,2)</f>
        <v>0</v>
      </c>
      <c r="K744" s="169" t="s">
        <v>247</v>
      </c>
      <c r="L744" s="34"/>
      <c r="M744" s="174" t="s">
        <v>1</v>
      </c>
      <c r="N744" s="175" t="s">
        <v>49</v>
      </c>
      <c r="O744" s="59"/>
      <c r="P744" s="176">
        <f>O744*H744</f>
        <v>0</v>
      </c>
      <c r="Q744" s="176">
        <v>0</v>
      </c>
      <c r="R744" s="176">
        <f>Q744*H744</f>
        <v>0</v>
      </c>
      <c r="S744" s="176">
        <v>0</v>
      </c>
      <c r="T744" s="177">
        <f>S744*H744</f>
        <v>0</v>
      </c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R744" s="178" t="s">
        <v>331</v>
      </c>
      <c r="AT744" s="178" t="s">
        <v>168</v>
      </c>
      <c r="AU744" s="178" t="s">
        <v>92</v>
      </c>
      <c r="AY744" s="18" t="s">
        <v>165</v>
      </c>
      <c r="BE744" s="179">
        <f>IF(N744="základní",J744,0)</f>
        <v>0</v>
      </c>
      <c r="BF744" s="179">
        <f>IF(N744="snížená",J744,0)</f>
        <v>0</v>
      </c>
      <c r="BG744" s="179">
        <f>IF(N744="zákl. přenesená",J744,0)</f>
        <v>0</v>
      </c>
      <c r="BH744" s="179">
        <f>IF(N744="sníž. přenesená",J744,0)</f>
        <v>0</v>
      </c>
      <c r="BI744" s="179">
        <f>IF(N744="nulová",J744,0)</f>
        <v>0</v>
      </c>
      <c r="BJ744" s="18" t="s">
        <v>21</v>
      </c>
      <c r="BK744" s="179">
        <f>ROUND(I744*H744,2)</f>
        <v>0</v>
      </c>
      <c r="BL744" s="18" t="s">
        <v>331</v>
      </c>
      <c r="BM744" s="178" t="s">
        <v>1114</v>
      </c>
    </row>
    <row r="745" spans="1:47" s="2" customFormat="1" ht="19.5">
      <c r="A745" s="33"/>
      <c r="B745" s="34"/>
      <c r="C745" s="33"/>
      <c r="D745" s="180" t="s">
        <v>173</v>
      </c>
      <c r="E745" s="33"/>
      <c r="F745" s="181" t="s">
        <v>1115</v>
      </c>
      <c r="G745" s="33"/>
      <c r="H745" s="33"/>
      <c r="I745" s="102"/>
      <c r="J745" s="33"/>
      <c r="K745" s="33"/>
      <c r="L745" s="34"/>
      <c r="M745" s="182"/>
      <c r="N745" s="183"/>
      <c r="O745" s="59"/>
      <c r="P745" s="59"/>
      <c r="Q745" s="59"/>
      <c r="R745" s="59"/>
      <c r="S745" s="59"/>
      <c r="T745" s="60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T745" s="18" t="s">
        <v>173</v>
      </c>
      <c r="AU745" s="18" t="s">
        <v>92</v>
      </c>
    </row>
    <row r="746" spans="1:65" s="2" customFormat="1" ht="24" customHeight="1">
      <c r="A746" s="33"/>
      <c r="B746" s="166"/>
      <c r="C746" s="167" t="s">
        <v>1116</v>
      </c>
      <c r="D746" s="167" t="s">
        <v>168</v>
      </c>
      <c r="E746" s="168" t="s">
        <v>1117</v>
      </c>
      <c r="F746" s="169" t="s">
        <v>1118</v>
      </c>
      <c r="G746" s="170" t="s">
        <v>246</v>
      </c>
      <c r="H746" s="171">
        <v>64.5</v>
      </c>
      <c r="I746" s="172"/>
      <c r="J746" s="173">
        <f>ROUND(I746*H746,2)</f>
        <v>0</v>
      </c>
      <c r="K746" s="169" t="s">
        <v>247</v>
      </c>
      <c r="L746" s="34"/>
      <c r="M746" s="174" t="s">
        <v>1</v>
      </c>
      <c r="N746" s="175" t="s">
        <v>49</v>
      </c>
      <c r="O746" s="59"/>
      <c r="P746" s="176">
        <f>O746*H746</f>
        <v>0</v>
      </c>
      <c r="Q746" s="176">
        <v>0</v>
      </c>
      <c r="R746" s="176">
        <f>Q746*H746</f>
        <v>0</v>
      </c>
      <c r="S746" s="176">
        <v>0</v>
      </c>
      <c r="T746" s="177">
        <f>S746*H746</f>
        <v>0</v>
      </c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R746" s="178" t="s">
        <v>331</v>
      </c>
      <c r="AT746" s="178" t="s">
        <v>168</v>
      </c>
      <c r="AU746" s="178" t="s">
        <v>92</v>
      </c>
      <c r="AY746" s="18" t="s">
        <v>165</v>
      </c>
      <c r="BE746" s="179">
        <f>IF(N746="základní",J746,0)</f>
        <v>0</v>
      </c>
      <c r="BF746" s="179">
        <f>IF(N746="snížená",J746,0)</f>
        <v>0</v>
      </c>
      <c r="BG746" s="179">
        <f>IF(N746="zákl. přenesená",J746,0)</f>
        <v>0</v>
      </c>
      <c r="BH746" s="179">
        <f>IF(N746="sníž. přenesená",J746,0)</f>
        <v>0</v>
      </c>
      <c r="BI746" s="179">
        <f>IF(N746="nulová",J746,0)</f>
        <v>0</v>
      </c>
      <c r="BJ746" s="18" t="s">
        <v>21</v>
      </c>
      <c r="BK746" s="179">
        <f>ROUND(I746*H746,2)</f>
        <v>0</v>
      </c>
      <c r="BL746" s="18" t="s">
        <v>331</v>
      </c>
      <c r="BM746" s="178" t="s">
        <v>1119</v>
      </c>
    </row>
    <row r="747" spans="1:47" s="2" customFormat="1" ht="19.5">
      <c r="A747" s="33"/>
      <c r="B747" s="34"/>
      <c r="C747" s="33"/>
      <c r="D747" s="180" t="s">
        <v>173</v>
      </c>
      <c r="E747" s="33"/>
      <c r="F747" s="181" t="s">
        <v>1120</v>
      </c>
      <c r="G747" s="33"/>
      <c r="H747" s="33"/>
      <c r="I747" s="102"/>
      <c r="J747" s="33"/>
      <c r="K747" s="33"/>
      <c r="L747" s="34"/>
      <c r="M747" s="182"/>
      <c r="N747" s="183"/>
      <c r="O747" s="59"/>
      <c r="P747" s="59"/>
      <c r="Q747" s="59"/>
      <c r="R747" s="59"/>
      <c r="S747" s="59"/>
      <c r="T747" s="60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T747" s="18" t="s">
        <v>173</v>
      </c>
      <c r="AU747" s="18" t="s">
        <v>92</v>
      </c>
    </row>
    <row r="748" spans="1:65" s="2" customFormat="1" ht="16.5" customHeight="1">
      <c r="A748" s="33"/>
      <c r="B748" s="166"/>
      <c r="C748" s="212" t="s">
        <v>1121</v>
      </c>
      <c r="D748" s="212" t="s">
        <v>386</v>
      </c>
      <c r="E748" s="213" t="s">
        <v>1122</v>
      </c>
      <c r="F748" s="214" t="s">
        <v>1123</v>
      </c>
      <c r="G748" s="215" t="s">
        <v>246</v>
      </c>
      <c r="H748" s="216">
        <v>808.544</v>
      </c>
      <c r="I748" s="217"/>
      <c r="J748" s="218">
        <f>ROUND(I748*H748,2)</f>
        <v>0</v>
      </c>
      <c r="K748" s="214" t="s">
        <v>247</v>
      </c>
      <c r="L748" s="219"/>
      <c r="M748" s="220" t="s">
        <v>1</v>
      </c>
      <c r="N748" s="221" t="s">
        <v>49</v>
      </c>
      <c r="O748" s="59"/>
      <c r="P748" s="176">
        <f>O748*H748</f>
        <v>0</v>
      </c>
      <c r="Q748" s="176">
        <v>0.0002</v>
      </c>
      <c r="R748" s="176">
        <f>Q748*H748</f>
        <v>0.1617088</v>
      </c>
      <c r="S748" s="176">
        <v>0</v>
      </c>
      <c r="T748" s="177">
        <f>S748*H748</f>
        <v>0</v>
      </c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R748" s="178" t="s">
        <v>431</v>
      </c>
      <c r="AT748" s="178" t="s">
        <v>386</v>
      </c>
      <c r="AU748" s="178" t="s">
        <v>92</v>
      </c>
      <c r="AY748" s="18" t="s">
        <v>165</v>
      </c>
      <c r="BE748" s="179">
        <f>IF(N748="základní",J748,0)</f>
        <v>0</v>
      </c>
      <c r="BF748" s="179">
        <f>IF(N748="snížená",J748,0)</f>
        <v>0</v>
      </c>
      <c r="BG748" s="179">
        <f>IF(N748="zákl. přenesená",J748,0)</f>
        <v>0</v>
      </c>
      <c r="BH748" s="179">
        <f>IF(N748="sníž. přenesená",J748,0)</f>
        <v>0</v>
      </c>
      <c r="BI748" s="179">
        <f>IF(N748="nulová",J748,0)</f>
        <v>0</v>
      </c>
      <c r="BJ748" s="18" t="s">
        <v>21</v>
      </c>
      <c r="BK748" s="179">
        <f>ROUND(I748*H748,2)</f>
        <v>0</v>
      </c>
      <c r="BL748" s="18" t="s">
        <v>331</v>
      </c>
      <c r="BM748" s="178" t="s">
        <v>1124</v>
      </c>
    </row>
    <row r="749" spans="2:51" s="14" customFormat="1" ht="12">
      <c r="B749" s="195"/>
      <c r="D749" s="180" t="s">
        <v>249</v>
      </c>
      <c r="E749" s="196" t="s">
        <v>1</v>
      </c>
      <c r="F749" s="197" t="s">
        <v>1125</v>
      </c>
      <c r="H749" s="198">
        <v>808.544</v>
      </c>
      <c r="I749" s="199"/>
      <c r="L749" s="195"/>
      <c r="M749" s="200"/>
      <c r="N749" s="201"/>
      <c r="O749" s="201"/>
      <c r="P749" s="201"/>
      <c r="Q749" s="201"/>
      <c r="R749" s="201"/>
      <c r="S749" s="201"/>
      <c r="T749" s="202"/>
      <c r="AT749" s="196" t="s">
        <v>249</v>
      </c>
      <c r="AU749" s="196" t="s">
        <v>92</v>
      </c>
      <c r="AV749" s="14" t="s">
        <v>92</v>
      </c>
      <c r="AW749" s="14" t="s">
        <v>39</v>
      </c>
      <c r="AX749" s="14" t="s">
        <v>84</v>
      </c>
      <c r="AY749" s="196" t="s">
        <v>165</v>
      </c>
    </row>
    <row r="750" spans="2:51" s="15" customFormat="1" ht="12">
      <c r="B750" s="203"/>
      <c r="D750" s="180" t="s">
        <v>249</v>
      </c>
      <c r="E750" s="204" t="s">
        <v>1</v>
      </c>
      <c r="F750" s="205" t="s">
        <v>252</v>
      </c>
      <c r="H750" s="206">
        <v>808.544</v>
      </c>
      <c r="I750" s="207"/>
      <c r="L750" s="203"/>
      <c r="M750" s="208"/>
      <c r="N750" s="209"/>
      <c r="O750" s="209"/>
      <c r="P750" s="209"/>
      <c r="Q750" s="209"/>
      <c r="R750" s="209"/>
      <c r="S750" s="209"/>
      <c r="T750" s="210"/>
      <c r="AT750" s="204" t="s">
        <v>249</v>
      </c>
      <c r="AU750" s="204" t="s">
        <v>92</v>
      </c>
      <c r="AV750" s="15" t="s">
        <v>164</v>
      </c>
      <c r="AW750" s="15" t="s">
        <v>39</v>
      </c>
      <c r="AX750" s="15" t="s">
        <v>21</v>
      </c>
      <c r="AY750" s="204" t="s">
        <v>165</v>
      </c>
    </row>
    <row r="751" spans="1:65" s="2" customFormat="1" ht="24" customHeight="1">
      <c r="A751" s="33"/>
      <c r="B751" s="166"/>
      <c r="C751" s="167" t="s">
        <v>1126</v>
      </c>
      <c r="D751" s="167" t="s">
        <v>168</v>
      </c>
      <c r="E751" s="168" t="s">
        <v>1127</v>
      </c>
      <c r="F751" s="169" t="s">
        <v>1128</v>
      </c>
      <c r="G751" s="170" t="s">
        <v>305</v>
      </c>
      <c r="H751" s="171">
        <v>0.58</v>
      </c>
      <c r="I751" s="172"/>
      <c r="J751" s="173">
        <f>ROUND(I751*H751,2)</f>
        <v>0</v>
      </c>
      <c r="K751" s="169" t="s">
        <v>247</v>
      </c>
      <c r="L751" s="34"/>
      <c r="M751" s="174" t="s">
        <v>1</v>
      </c>
      <c r="N751" s="175" t="s">
        <v>49</v>
      </c>
      <c r="O751" s="59"/>
      <c r="P751" s="176">
        <f>O751*H751</f>
        <v>0</v>
      </c>
      <c r="Q751" s="176">
        <v>0</v>
      </c>
      <c r="R751" s="176">
        <f>Q751*H751</f>
        <v>0</v>
      </c>
      <c r="S751" s="176">
        <v>0</v>
      </c>
      <c r="T751" s="177">
        <f>S751*H751</f>
        <v>0</v>
      </c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R751" s="178" t="s">
        <v>331</v>
      </c>
      <c r="AT751" s="178" t="s">
        <v>168</v>
      </c>
      <c r="AU751" s="178" t="s">
        <v>92</v>
      </c>
      <c r="AY751" s="18" t="s">
        <v>165</v>
      </c>
      <c r="BE751" s="179">
        <f>IF(N751="základní",J751,0)</f>
        <v>0</v>
      </c>
      <c r="BF751" s="179">
        <f>IF(N751="snížená",J751,0)</f>
        <v>0</v>
      </c>
      <c r="BG751" s="179">
        <f>IF(N751="zákl. přenesená",J751,0)</f>
        <v>0</v>
      </c>
      <c r="BH751" s="179">
        <f>IF(N751="sníž. přenesená",J751,0)</f>
        <v>0</v>
      </c>
      <c r="BI751" s="179">
        <f>IF(N751="nulová",J751,0)</f>
        <v>0</v>
      </c>
      <c r="BJ751" s="18" t="s">
        <v>21</v>
      </c>
      <c r="BK751" s="179">
        <f>ROUND(I751*H751,2)</f>
        <v>0</v>
      </c>
      <c r="BL751" s="18" t="s">
        <v>331</v>
      </c>
      <c r="BM751" s="178" t="s">
        <v>1129</v>
      </c>
    </row>
    <row r="752" spans="1:47" s="2" customFormat="1" ht="29.25">
      <c r="A752" s="33"/>
      <c r="B752" s="34"/>
      <c r="C752" s="33"/>
      <c r="D752" s="180" t="s">
        <v>173</v>
      </c>
      <c r="E752" s="33"/>
      <c r="F752" s="181" t="s">
        <v>1130</v>
      </c>
      <c r="G752" s="33"/>
      <c r="H752" s="33"/>
      <c r="I752" s="102"/>
      <c r="J752" s="33"/>
      <c r="K752" s="33"/>
      <c r="L752" s="34"/>
      <c r="M752" s="182"/>
      <c r="N752" s="183"/>
      <c r="O752" s="59"/>
      <c r="P752" s="59"/>
      <c r="Q752" s="59"/>
      <c r="R752" s="59"/>
      <c r="S752" s="59"/>
      <c r="T752" s="60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T752" s="18" t="s">
        <v>173</v>
      </c>
      <c r="AU752" s="18" t="s">
        <v>92</v>
      </c>
    </row>
    <row r="753" spans="2:63" s="12" customFormat="1" ht="22.9" customHeight="1">
      <c r="B753" s="153"/>
      <c r="D753" s="154" t="s">
        <v>83</v>
      </c>
      <c r="E753" s="164" t="s">
        <v>1131</v>
      </c>
      <c r="F753" s="164" t="s">
        <v>1132</v>
      </c>
      <c r="I753" s="156"/>
      <c r="J753" s="165">
        <f>BK753</f>
        <v>0</v>
      </c>
      <c r="L753" s="153"/>
      <c r="M753" s="158"/>
      <c r="N753" s="159"/>
      <c r="O753" s="159"/>
      <c r="P753" s="160">
        <f>SUM(P754:P821)</f>
        <v>0</v>
      </c>
      <c r="Q753" s="159"/>
      <c r="R753" s="160">
        <f>SUM(R754:R821)</f>
        <v>1.9901752526</v>
      </c>
      <c r="S753" s="159"/>
      <c r="T753" s="161">
        <f>SUM(T754:T821)</f>
        <v>0</v>
      </c>
      <c r="AR753" s="154" t="s">
        <v>92</v>
      </c>
      <c r="AT753" s="162" t="s">
        <v>83</v>
      </c>
      <c r="AU753" s="162" t="s">
        <v>21</v>
      </c>
      <c r="AY753" s="154" t="s">
        <v>165</v>
      </c>
      <c r="BK753" s="163">
        <f>SUM(BK754:BK821)</f>
        <v>0</v>
      </c>
    </row>
    <row r="754" spans="1:65" s="2" customFormat="1" ht="24" customHeight="1">
      <c r="A754" s="33"/>
      <c r="B754" s="166"/>
      <c r="C754" s="167" t="s">
        <v>1133</v>
      </c>
      <c r="D754" s="167" t="s">
        <v>168</v>
      </c>
      <c r="E754" s="168" t="s">
        <v>1134</v>
      </c>
      <c r="F754" s="169" t="s">
        <v>1135</v>
      </c>
      <c r="G754" s="170" t="s">
        <v>246</v>
      </c>
      <c r="H754" s="171">
        <v>303.02</v>
      </c>
      <c r="I754" s="172"/>
      <c r="J754" s="173">
        <f>ROUND(I754*H754,2)</f>
        <v>0</v>
      </c>
      <c r="K754" s="169" t="s">
        <v>247</v>
      </c>
      <c r="L754" s="34"/>
      <c r="M754" s="174" t="s">
        <v>1</v>
      </c>
      <c r="N754" s="175" t="s">
        <v>49</v>
      </c>
      <c r="O754" s="59"/>
      <c r="P754" s="176">
        <f>O754*H754</f>
        <v>0</v>
      </c>
      <c r="Q754" s="176">
        <v>0</v>
      </c>
      <c r="R754" s="176">
        <f>Q754*H754</f>
        <v>0</v>
      </c>
      <c r="S754" s="176">
        <v>0</v>
      </c>
      <c r="T754" s="177">
        <f>S754*H754</f>
        <v>0</v>
      </c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R754" s="178" t="s">
        <v>331</v>
      </c>
      <c r="AT754" s="178" t="s">
        <v>168</v>
      </c>
      <c r="AU754" s="178" t="s">
        <v>92</v>
      </c>
      <c r="AY754" s="18" t="s">
        <v>165</v>
      </c>
      <c r="BE754" s="179">
        <f>IF(N754="základní",J754,0)</f>
        <v>0</v>
      </c>
      <c r="BF754" s="179">
        <f>IF(N754="snížená",J754,0)</f>
        <v>0</v>
      </c>
      <c r="BG754" s="179">
        <f>IF(N754="zákl. přenesená",J754,0)</f>
        <v>0</v>
      </c>
      <c r="BH754" s="179">
        <f>IF(N754="sníž. přenesená",J754,0)</f>
        <v>0</v>
      </c>
      <c r="BI754" s="179">
        <f>IF(N754="nulová",J754,0)</f>
        <v>0</v>
      </c>
      <c r="BJ754" s="18" t="s">
        <v>21</v>
      </c>
      <c r="BK754" s="179">
        <f>ROUND(I754*H754,2)</f>
        <v>0</v>
      </c>
      <c r="BL754" s="18" t="s">
        <v>331</v>
      </c>
      <c r="BM754" s="178" t="s">
        <v>1136</v>
      </c>
    </row>
    <row r="755" spans="1:47" s="2" customFormat="1" ht="19.5">
      <c r="A755" s="33"/>
      <c r="B755" s="34"/>
      <c r="C755" s="33"/>
      <c r="D755" s="180" t="s">
        <v>173</v>
      </c>
      <c r="E755" s="33"/>
      <c r="F755" s="181" t="s">
        <v>1137</v>
      </c>
      <c r="G755" s="33"/>
      <c r="H755" s="33"/>
      <c r="I755" s="102"/>
      <c r="J755" s="33"/>
      <c r="K755" s="33"/>
      <c r="L755" s="34"/>
      <c r="M755" s="182"/>
      <c r="N755" s="183"/>
      <c r="O755" s="59"/>
      <c r="P755" s="59"/>
      <c r="Q755" s="59"/>
      <c r="R755" s="59"/>
      <c r="S755" s="59"/>
      <c r="T755" s="60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T755" s="18" t="s">
        <v>173</v>
      </c>
      <c r="AU755" s="18" t="s">
        <v>92</v>
      </c>
    </row>
    <row r="756" spans="2:51" s="14" customFormat="1" ht="12">
      <c r="B756" s="195"/>
      <c r="D756" s="180" t="s">
        <v>249</v>
      </c>
      <c r="E756" s="196" t="s">
        <v>1</v>
      </c>
      <c r="F756" s="197" t="s">
        <v>880</v>
      </c>
      <c r="H756" s="198">
        <v>303.02</v>
      </c>
      <c r="I756" s="199"/>
      <c r="L756" s="195"/>
      <c r="M756" s="200"/>
      <c r="N756" s="201"/>
      <c r="O756" s="201"/>
      <c r="P756" s="201"/>
      <c r="Q756" s="201"/>
      <c r="R756" s="201"/>
      <c r="S756" s="201"/>
      <c r="T756" s="202"/>
      <c r="AT756" s="196" t="s">
        <v>249</v>
      </c>
      <c r="AU756" s="196" t="s">
        <v>92</v>
      </c>
      <c r="AV756" s="14" t="s">
        <v>92</v>
      </c>
      <c r="AW756" s="14" t="s">
        <v>39</v>
      </c>
      <c r="AX756" s="14" t="s">
        <v>84</v>
      </c>
      <c r="AY756" s="196" t="s">
        <v>165</v>
      </c>
    </row>
    <row r="757" spans="2:51" s="15" customFormat="1" ht="12">
      <c r="B757" s="203"/>
      <c r="D757" s="180" t="s">
        <v>249</v>
      </c>
      <c r="E757" s="204" t="s">
        <v>1</v>
      </c>
      <c r="F757" s="205" t="s">
        <v>252</v>
      </c>
      <c r="H757" s="206">
        <v>303.02</v>
      </c>
      <c r="I757" s="207"/>
      <c r="L757" s="203"/>
      <c r="M757" s="208"/>
      <c r="N757" s="209"/>
      <c r="O757" s="209"/>
      <c r="P757" s="209"/>
      <c r="Q757" s="209"/>
      <c r="R757" s="209"/>
      <c r="S757" s="209"/>
      <c r="T757" s="210"/>
      <c r="AT757" s="204" t="s">
        <v>249</v>
      </c>
      <c r="AU757" s="204" t="s">
        <v>92</v>
      </c>
      <c r="AV757" s="15" t="s">
        <v>164</v>
      </c>
      <c r="AW757" s="15" t="s">
        <v>39</v>
      </c>
      <c r="AX757" s="15" t="s">
        <v>21</v>
      </c>
      <c r="AY757" s="204" t="s">
        <v>165</v>
      </c>
    </row>
    <row r="758" spans="1:65" s="2" customFormat="1" ht="24" customHeight="1">
      <c r="A758" s="33"/>
      <c r="B758" s="166"/>
      <c r="C758" s="167" t="s">
        <v>1138</v>
      </c>
      <c r="D758" s="167" t="s">
        <v>168</v>
      </c>
      <c r="E758" s="168" t="s">
        <v>1139</v>
      </c>
      <c r="F758" s="169" t="s">
        <v>1140</v>
      </c>
      <c r="G758" s="170" t="s">
        <v>246</v>
      </c>
      <c r="H758" s="171">
        <v>47.8</v>
      </c>
      <c r="I758" s="172"/>
      <c r="J758" s="173">
        <f>ROUND(I758*H758,2)</f>
        <v>0</v>
      </c>
      <c r="K758" s="169" t="s">
        <v>1</v>
      </c>
      <c r="L758" s="34"/>
      <c r="M758" s="174" t="s">
        <v>1</v>
      </c>
      <c r="N758" s="175" t="s">
        <v>49</v>
      </c>
      <c r="O758" s="59"/>
      <c r="P758" s="176">
        <f>O758*H758</f>
        <v>0</v>
      </c>
      <c r="Q758" s="176">
        <v>0</v>
      </c>
      <c r="R758" s="176">
        <f>Q758*H758</f>
        <v>0</v>
      </c>
      <c r="S758" s="176">
        <v>0</v>
      </c>
      <c r="T758" s="177">
        <f>S758*H758</f>
        <v>0</v>
      </c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R758" s="178" t="s">
        <v>331</v>
      </c>
      <c r="AT758" s="178" t="s">
        <v>168</v>
      </c>
      <c r="AU758" s="178" t="s">
        <v>92</v>
      </c>
      <c r="AY758" s="18" t="s">
        <v>165</v>
      </c>
      <c r="BE758" s="179">
        <f>IF(N758="základní",J758,0)</f>
        <v>0</v>
      </c>
      <c r="BF758" s="179">
        <f>IF(N758="snížená",J758,0)</f>
        <v>0</v>
      </c>
      <c r="BG758" s="179">
        <f>IF(N758="zákl. přenesená",J758,0)</f>
        <v>0</v>
      </c>
      <c r="BH758" s="179">
        <f>IF(N758="sníž. přenesená",J758,0)</f>
        <v>0</v>
      </c>
      <c r="BI758" s="179">
        <f>IF(N758="nulová",J758,0)</f>
        <v>0</v>
      </c>
      <c r="BJ758" s="18" t="s">
        <v>21</v>
      </c>
      <c r="BK758" s="179">
        <f>ROUND(I758*H758,2)</f>
        <v>0</v>
      </c>
      <c r="BL758" s="18" t="s">
        <v>331</v>
      </c>
      <c r="BM758" s="178" t="s">
        <v>1141</v>
      </c>
    </row>
    <row r="759" spans="1:47" s="2" customFormat="1" ht="19.5">
      <c r="A759" s="33"/>
      <c r="B759" s="34"/>
      <c r="C759" s="33"/>
      <c r="D759" s="180" t="s">
        <v>173</v>
      </c>
      <c r="E759" s="33"/>
      <c r="F759" s="181" t="s">
        <v>1140</v>
      </c>
      <c r="G759" s="33"/>
      <c r="H759" s="33"/>
      <c r="I759" s="102"/>
      <c r="J759" s="33"/>
      <c r="K759" s="33"/>
      <c r="L759" s="34"/>
      <c r="M759" s="182"/>
      <c r="N759" s="183"/>
      <c r="O759" s="59"/>
      <c r="P759" s="59"/>
      <c r="Q759" s="59"/>
      <c r="R759" s="59"/>
      <c r="S759" s="59"/>
      <c r="T759" s="60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T759" s="18" t="s">
        <v>173</v>
      </c>
      <c r="AU759" s="18" t="s">
        <v>92</v>
      </c>
    </row>
    <row r="760" spans="2:51" s="14" customFormat="1" ht="12">
      <c r="B760" s="195"/>
      <c r="D760" s="180" t="s">
        <v>249</v>
      </c>
      <c r="E760" s="196" t="s">
        <v>1</v>
      </c>
      <c r="F760" s="197" t="s">
        <v>1142</v>
      </c>
      <c r="H760" s="198">
        <v>47.8</v>
      </c>
      <c r="I760" s="199"/>
      <c r="L760" s="195"/>
      <c r="M760" s="200"/>
      <c r="N760" s="201"/>
      <c r="O760" s="201"/>
      <c r="P760" s="201"/>
      <c r="Q760" s="201"/>
      <c r="R760" s="201"/>
      <c r="S760" s="201"/>
      <c r="T760" s="202"/>
      <c r="AT760" s="196" t="s">
        <v>249</v>
      </c>
      <c r="AU760" s="196" t="s">
        <v>92</v>
      </c>
      <c r="AV760" s="14" t="s">
        <v>92</v>
      </c>
      <c r="AW760" s="14" t="s">
        <v>39</v>
      </c>
      <c r="AX760" s="14" t="s">
        <v>84</v>
      </c>
      <c r="AY760" s="196" t="s">
        <v>165</v>
      </c>
    </row>
    <row r="761" spans="2:51" s="15" customFormat="1" ht="12">
      <c r="B761" s="203"/>
      <c r="D761" s="180" t="s">
        <v>249</v>
      </c>
      <c r="E761" s="204" t="s">
        <v>1</v>
      </c>
      <c r="F761" s="205" t="s">
        <v>252</v>
      </c>
      <c r="H761" s="206">
        <v>47.8</v>
      </c>
      <c r="I761" s="207"/>
      <c r="L761" s="203"/>
      <c r="M761" s="208"/>
      <c r="N761" s="209"/>
      <c r="O761" s="209"/>
      <c r="P761" s="209"/>
      <c r="Q761" s="209"/>
      <c r="R761" s="209"/>
      <c r="S761" s="209"/>
      <c r="T761" s="210"/>
      <c r="AT761" s="204" t="s">
        <v>249</v>
      </c>
      <c r="AU761" s="204" t="s">
        <v>92</v>
      </c>
      <c r="AV761" s="15" t="s">
        <v>164</v>
      </c>
      <c r="AW761" s="15" t="s">
        <v>39</v>
      </c>
      <c r="AX761" s="15" t="s">
        <v>21</v>
      </c>
      <c r="AY761" s="204" t="s">
        <v>165</v>
      </c>
    </row>
    <row r="762" spans="1:65" s="2" customFormat="1" ht="16.5" customHeight="1">
      <c r="A762" s="33"/>
      <c r="B762" s="166"/>
      <c r="C762" s="212" t="s">
        <v>1143</v>
      </c>
      <c r="D762" s="212" t="s">
        <v>386</v>
      </c>
      <c r="E762" s="213" t="s">
        <v>1144</v>
      </c>
      <c r="F762" s="214" t="s">
        <v>1145</v>
      </c>
      <c r="G762" s="215" t="s">
        <v>305</v>
      </c>
      <c r="H762" s="216">
        <v>0.108</v>
      </c>
      <c r="I762" s="217"/>
      <c r="J762" s="218">
        <f>ROUND(I762*H762,2)</f>
        <v>0</v>
      </c>
      <c r="K762" s="214" t="s">
        <v>247</v>
      </c>
      <c r="L762" s="219"/>
      <c r="M762" s="220" t="s">
        <v>1</v>
      </c>
      <c r="N762" s="221" t="s">
        <v>49</v>
      </c>
      <c r="O762" s="59"/>
      <c r="P762" s="176">
        <f>O762*H762</f>
        <v>0</v>
      </c>
      <c r="Q762" s="176">
        <v>1</v>
      </c>
      <c r="R762" s="176">
        <f>Q762*H762</f>
        <v>0.108</v>
      </c>
      <c r="S762" s="176">
        <v>0</v>
      </c>
      <c r="T762" s="177">
        <f>S762*H762</f>
        <v>0</v>
      </c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R762" s="178" t="s">
        <v>431</v>
      </c>
      <c r="AT762" s="178" t="s">
        <v>386</v>
      </c>
      <c r="AU762" s="178" t="s">
        <v>92</v>
      </c>
      <c r="AY762" s="18" t="s">
        <v>165</v>
      </c>
      <c r="BE762" s="179">
        <f>IF(N762="základní",J762,0)</f>
        <v>0</v>
      </c>
      <c r="BF762" s="179">
        <f>IF(N762="snížená",J762,0)</f>
        <v>0</v>
      </c>
      <c r="BG762" s="179">
        <f>IF(N762="zákl. přenesená",J762,0)</f>
        <v>0</v>
      </c>
      <c r="BH762" s="179">
        <f>IF(N762="sníž. přenesená",J762,0)</f>
        <v>0</v>
      </c>
      <c r="BI762" s="179">
        <f>IF(N762="nulová",J762,0)</f>
        <v>0</v>
      </c>
      <c r="BJ762" s="18" t="s">
        <v>21</v>
      </c>
      <c r="BK762" s="179">
        <f>ROUND(I762*H762,2)</f>
        <v>0</v>
      </c>
      <c r="BL762" s="18" t="s">
        <v>331</v>
      </c>
      <c r="BM762" s="178" t="s">
        <v>1146</v>
      </c>
    </row>
    <row r="763" spans="1:47" s="2" customFormat="1" ht="29.25">
      <c r="A763" s="33"/>
      <c r="B763" s="34"/>
      <c r="C763" s="33"/>
      <c r="D763" s="180" t="s">
        <v>173</v>
      </c>
      <c r="E763" s="33"/>
      <c r="F763" s="181" t="s">
        <v>1147</v>
      </c>
      <c r="G763" s="33"/>
      <c r="H763" s="33"/>
      <c r="I763" s="102"/>
      <c r="J763" s="33"/>
      <c r="K763" s="33"/>
      <c r="L763" s="34"/>
      <c r="M763" s="182"/>
      <c r="N763" s="183"/>
      <c r="O763" s="59"/>
      <c r="P763" s="59"/>
      <c r="Q763" s="59"/>
      <c r="R763" s="59"/>
      <c r="S763" s="59"/>
      <c r="T763" s="60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T763" s="18" t="s">
        <v>173</v>
      </c>
      <c r="AU763" s="18" t="s">
        <v>92</v>
      </c>
    </row>
    <row r="764" spans="2:51" s="14" customFormat="1" ht="12">
      <c r="B764" s="195"/>
      <c r="D764" s="180" t="s">
        <v>249</v>
      </c>
      <c r="E764" s="196" t="s">
        <v>1</v>
      </c>
      <c r="F764" s="197" t="s">
        <v>1148</v>
      </c>
      <c r="H764" s="198">
        <v>0.091</v>
      </c>
      <c r="I764" s="199"/>
      <c r="L764" s="195"/>
      <c r="M764" s="200"/>
      <c r="N764" s="201"/>
      <c r="O764" s="201"/>
      <c r="P764" s="201"/>
      <c r="Q764" s="201"/>
      <c r="R764" s="201"/>
      <c r="S764" s="201"/>
      <c r="T764" s="202"/>
      <c r="AT764" s="196" t="s">
        <v>249</v>
      </c>
      <c r="AU764" s="196" t="s">
        <v>92</v>
      </c>
      <c r="AV764" s="14" t="s">
        <v>92</v>
      </c>
      <c r="AW764" s="14" t="s">
        <v>39</v>
      </c>
      <c r="AX764" s="14" t="s">
        <v>84</v>
      </c>
      <c r="AY764" s="196" t="s">
        <v>165</v>
      </c>
    </row>
    <row r="765" spans="2:51" s="14" customFormat="1" ht="12">
      <c r="B765" s="195"/>
      <c r="D765" s="180" t="s">
        <v>249</v>
      </c>
      <c r="E765" s="196" t="s">
        <v>1</v>
      </c>
      <c r="F765" s="197" t="s">
        <v>1149</v>
      </c>
      <c r="H765" s="198">
        <v>0.017</v>
      </c>
      <c r="I765" s="199"/>
      <c r="L765" s="195"/>
      <c r="M765" s="200"/>
      <c r="N765" s="201"/>
      <c r="O765" s="201"/>
      <c r="P765" s="201"/>
      <c r="Q765" s="201"/>
      <c r="R765" s="201"/>
      <c r="S765" s="201"/>
      <c r="T765" s="202"/>
      <c r="AT765" s="196" t="s">
        <v>249</v>
      </c>
      <c r="AU765" s="196" t="s">
        <v>92</v>
      </c>
      <c r="AV765" s="14" t="s">
        <v>92</v>
      </c>
      <c r="AW765" s="14" t="s">
        <v>39</v>
      </c>
      <c r="AX765" s="14" t="s">
        <v>84</v>
      </c>
      <c r="AY765" s="196" t="s">
        <v>165</v>
      </c>
    </row>
    <row r="766" spans="2:51" s="15" customFormat="1" ht="12">
      <c r="B766" s="203"/>
      <c r="D766" s="180" t="s">
        <v>249</v>
      </c>
      <c r="E766" s="204" t="s">
        <v>1</v>
      </c>
      <c r="F766" s="205" t="s">
        <v>252</v>
      </c>
      <c r="H766" s="206">
        <v>0.108</v>
      </c>
      <c r="I766" s="207"/>
      <c r="L766" s="203"/>
      <c r="M766" s="208"/>
      <c r="N766" s="209"/>
      <c r="O766" s="209"/>
      <c r="P766" s="209"/>
      <c r="Q766" s="209"/>
      <c r="R766" s="209"/>
      <c r="S766" s="209"/>
      <c r="T766" s="210"/>
      <c r="AT766" s="204" t="s">
        <v>249</v>
      </c>
      <c r="AU766" s="204" t="s">
        <v>92</v>
      </c>
      <c r="AV766" s="15" t="s">
        <v>164</v>
      </c>
      <c r="AW766" s="15" t="s">
        <v>39</v>
      </c>
      <c r="AX766" s="15" t="s">
        <v>21</v>
      </c>
      <c r="AY766" s="204" t="s">
        <v>165</v>
      </c>
    </row>
    <row r="767" spans="1:65" s="2" customFormat="1" ht="24" customHeight="1">
      <c r="A767" s="33"/>
      <c r="B767" s="166"/>
      <c r="C767" s="167" t="s">
        <v>1150</v>
      </c>
      <c r="D767" s="167" t="s">
        <v>168</v>
      </c>
      <c r="E767" s="168" t="s">
        <v>1151</v>
      </c>
      <c r="F767" s="169" t="s">
        <v>1152</v>
      </c>
      <c r="G767" s="170" t="s">
        <v>246</v>
      </c>
      <c r="H767" s="171">
        <v>303.02</v>
      </c>
      <c r="I767" s="172"/>
      <c r="J767" s="173">
        <f>ROUND(I767*H767,2)</f>
        <v>0</v>
      </c>
      <c r="K767" s="169" t="s">
        <v>247</v>
      </c>
      <c r="L767" s="34"/>
      <c r="M767" s="174" t="s">
        <v>1</v>
      </c>
      <c r="N767" s="175" t="s">
        <v>49</v>
      </c>
      <c r="O767" s="59"/>
      <c r="P767" s="176">
        <f>O767*H767</f>
        <v>0</v>
      </c>
      <c r="Q767" s="176">
        <v>0.00088313</v>
      </c>
      <c r="R767" s="176">
        <f>Q767*H767</f>
        <v>0.2676060526</v>
      </c>
      <c r="S767" s="176">
        <v>0</v>
      </c>
      <c r="T767" s="177">
        <f>S767*H767</f>
        <v>0</v>
      </c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R767" s="178" t="s">
        <v>331</v>
      </c>
      <c r="AT767" s="178" t="s">
        <v>168</v>
      </c>
      <c r="AU767" s="178" t="s">
        <v>92</v>
      </c>
      <c r="AY767" s="18" t="s">
        <v>165</v>
      </c>
      <c r="BE767" s="179">
        <f>IF(N767="základní",J767,0)</f>
        <v>0</v>
      </c>
      <c r="BF767" s="179">
        <f>IF(N767="snížená",J767,0)</f>
        <v>0</v>
      </c>
      <c r="BG767" s="179">
        <f>IF(N767="zákl. přenesená",J767,0)</f>
        <v>0</v>
      </c>
      <c r="BH767" s="179">
        <f>IF(N767="sníž. přenesená",J767,0)</f>
        <v>0</v>
      </c>
      <c r="BI767" s="179">
        <f>IF(N767="nulová",J767,0)</f>
        <v>0</v>
      </c>
      <c r="BJ767" s="18" t="s">
        <v>21</v>
      </c>
      <c r="BK767" s="179">
        <f>ROUND(I767*H767,2)</f>
        <v>0</v>
      </c>
      <c r="BL767" s="18" t="s">
        <v>331</v>
      </c>
      <c r="BM767" s="178" t="s">
        <v>1153</v>
      </c>
    </row>
    <row r="768" spans="1:47" s="2" customFormat="1" ht="19.5">
      <c r="A768" s="33"/>
      <c r="B768" s="34"/>
      <c r="C768" s="33"/>
      <c r="D768" s="180" t="s">
        <v>173</v>
      </c>
      <c r="E768" s="33"/>
      <c r="F768" s="181" t="s">
        <v>1154</v>
      </c>
      <c r="G768" s="33"/>
      <c r="H768" s="33"/>
      <c r="I768" s="102"/>
      <c r="J768" s="33"/>
      <c r="K768" s="33"/>
      <c r="L768" s="34"/>
      <c r="M768" s="182"/>
      <c r="N768" s="183"/>
      <c r="O768" s="59"/>
      <c r="P768" s="59"/>
      <c r="Q768" s="59"/>
      <c r="R768" s="59"/>
      <c r="S768" s="59"/>
      <c r="T768" s="60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T768" s="18" t="s">
        <v>173</v>
      </c>
      <c r="AU768" s="18" t="s">
        <v>92</v>
      </c>
    </row>
    <row r="769" spans="1:65" s="2" customFormat="1" ht="24" customHeight="1">
      <c r="A769" s="33"/>
      <c r="B769" s="166"/>
      <c r="C769" s="167" t="s">
        <v>1155</v>
      </c>
      <c r="D769" s="167" t="s">
        <v>168</v>
      </c>
      <c r="E769" s="168" t="s">
        <v>1156</v>
      </c>
      <c r="F769" s="169" t="s">
        <v>1157</v>
      </c>
      <c r="G769" s="170" t="s">
        <v>246</v>
      </c>
      <c r="H769" s="171">
        <v>47.8</v>
      </c>
      <c r="I769" s="172"/>
      <c r="J769" s="173">
        <f>ROUND(I769*H769,2)</f>
        <v>0</v>
      </c>
      <c r="K769" s="169" t="s">
        <v>1</v>
      </c>
      <c r="L769" s="34"/>
      <c r="M769" s="174" t="s">
        <v>1</v>
      </c>
      <c r="N769" s="175" t="s">
        <v>49</v>
      </c>
      <c r="O769" s="59"/>
      <c r="P769" s="176">
        <f>O769*H769</f>
        <v>0</v>
      </c>
      <c r="Q769" s="176">
        <v>0.00088</v>
      </c>
      <c r="R769" s="176">
        <f>Q769*H769</f>
        <v>0.042064</v>
      </c>
      <c r="S769" s="176">
        <v>0</v>
      </c>
      <c r="T769" s="177">
        <f>S769*H769</f>
        <v>0</v>
      </c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R769" s="178" t="s">
        <v>331</v>
      </c>
      <c r="AT769" s="178" t="s">
        <v>168</v>
      </c>
      <c r="AU769" s="178" t="s">
        <v>92</v>
      </c>
      <c r="AY769" s="18" t="s">
        <v>165</v>
      </c>
      <c r="BE769" s="179">
        <f>IF(N769="základní",J769,0)</f>
        <v>0</v>
      </c>
      <c r="BF769" s="179">
        <f>IF(N769="snížená",J769,0)</f>
        <v>0</v>
      </c>
      <c r="BG769" s="179">
        <f>IF(N769="zákl. přenesená",J769,0)</f>
        <v>0</v>
      </c>
      <c r="BH769" s="179">
        <f>IF(N769="sníž. přenesená",J769,0)</f>
        <v>0</v>
      </c>
      <c r="BI769" s="179">
        <f>IF(N769="nulová",J769,0)</f>
        <v>0</v>
      </c>
      <c r="BJ769" s="18" t="s">
        <v>21</v>
      </c>
      <c r="BK769" s="179">
        <f>ROUND(I769*H769,2)</f>
        <v>0</v>
      </c>
      <c r="BL769" s="18" t="s">
        <v>331</v>
      </c>
      <c r="BM769" s="178" t="s">
        <v>1158</v>
      </c>
    </row>
    <row r="770" spans="1:47" s="2" customFormat="1" ht="19.5">
      <c r="A770" s="33"/>
      <c r="B770" s="34"/>
      <c r="C770" s="33"/>
      <c r="D770" s="180" t="s">
        <v>173</v>
      </c>
      <c r="E770" s="33"/>
      <c r="F770" s="181" t="s">
        <v>1154</v>
      </c>
      <c r="G770" s="33"/>
      <c r="H770" s="33"/>
      <c r="I770" s="102"/>
      <c r="J770" s="33"/>
      <c r="K770" s="33"/>
      <c r="L770" s="34"/>
      <c r="M770" s="182"/>
      <c r="N770" s="183"/>
      <c r="O770" s="59"/>
      <c r="P770" s="59"/>
      <c r="Q770" s="59"/>
      <c r="R770" s="59"/>
      <c r="S770" s="59"/>
      <c r="T770" s="60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T770" s="18" t="s">
        <v>173</v>
      </c>
      <c r="AU770" s="18" t="s">
        <v>92</v>
      </c>
    </row>
    <row r="771" spans="1:65" s="2" customFormat="1" ht="16.5" customHeight="1">
      <c r="A771" s="33"/>
      <c r="B771" s="166"/>
      <c r="C771" s="212" t="s">
        <v>1159</v>
      </c>
      <c r="D771" s="212" t="s">
        <v>386</v>
      </c>
      <c r="E771" s="213" t="s">
        <v>1160</v>
      </c>
      <c r="F771" s="214" t="s">
        <v>1161</v>
      </c>
      <c r="G771" s="215" t="s">
        <v>246</v>
      </c>
      <c r="H771" s="216">
        <v>405.833</v>
      </c>
      <c r="I771" s="217"/>
      <c r="J771" s="218">
        <f>ROUND(I771*H771,2)</f>
        <v>0</v>
      </c>
      <c r="K771" s="214" t="s">
        <v>247</v>
      </c>
      <c r="L771" s="219"/>
      <c r="M771" s="220" t="s">
        <v>1</v>
      </c>
      <c r="N771" s="221" t="s">
        <v>49</v>
      </c>
      <c r="O771" s="59"/>
      <c r="P771" s="176">
        <f>O771*H771</f>
        <v>0</v>
      </c>
      <c r="Q771" s="176">
        <v>0.001</v>
      </c>
      <c r="R771" s="176">
        <f>Q771*H771</f>
        <v>0.40583300000000005</v>
      </c>
      <c r="S771" s="176">
        <v>0</v>
      </c>
      <c r="T771" s="177">
        <f>S771*H771</f>
        <v>0</v>
      </c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R771" s="178" t="s">
        <v>431</v>
      </c>
      <c r="AT771" s="178" t="s">
        <v>386</v>
      </c>
      <c r="AU771" s="178" t="s">
        <v>92</v>
      </c>
      <c r="AY771" s="18" t="s">
        <v>165</v>
      </c>
      <c r="BE771" s="179">
        <f>IF(N771="základní",J771,0)</f>
        <v>0</v>
      </c>
      <c r="BF771" s="179">
        <f>IF(N771="snížená",J771,0)</f>
        <v>0</v>
      </c>
      <c r="BG771" s="179">
        <f>IF(N771="zákl. přenesená",J771,0)</f>
        <v>0</v>
      </c>
      <c r="BH771" s="179">
        <f>IF(N771="sníž. přenesená",J771,0)</f>
        <v>0</v>
      </c>
      <c r="BI771" s="179">
        <f>IF(N771="nulová",J771,0)</f>
        <v>0</v>
      </c>
      <c r="BJ771" s="18" t="s">
        <v>21</v>
      </c>
      <c r="BK771" s="179">
        <f>ROUND(I771*H771,2)</f>
        <v>0</v>
      </c>
      <c r="BL771" s="18" t="s">
        <v>331</v>
      </c>
      <c r="BM771" s="178" t="s">
        <v>1162</v>
      </c>
    </row>
    <row r="772" spans="1:47" s="2" customFormat="1" ht="12">
      <c r="A772" s="33"/>
      <c r="B772" s="34"/>
      <c r="C772" s="33"/>
      <c r="D772" s="180" t="s">
        <v>173</v>
      </c>
      <c r="E772" s="33"/>
      <c r="F772" s="181" t="s">
        <v>1161</v>
      </c>
      <c r="G772" s="33"/>
      <c r="H772" s="33"/>
      <c r="I772" s="102"/>
      <c r="J772" s="33"/>
      <c r="K772" s="33"/>
      <c r="L772" s="34"/>
      <c r="M772" s="182"/>
      <c r="N772" s="183"/>
      <c r="O772" s="59"/>
      <c r="P772" s="59"/>
      <c r="Q772" s="59"/>
      <c r="R772" s="59"/>
      <c r="S772" s="59"/>
      <c r="T772" s="60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T772" s="18" t="s">
        <v>173</v>
      </c>
      <c r="AU772" s="18" t="s">
        <v>92</v>
      </c>
    </row>
    <row r="773" spans="2:51" s="14" customFormat="1" ht="12">
      <c r="B773" s="195"/>
      <c r="D773" s="180" t="s">
        <v>249</v>
      </c>
      <c r="E773" s="196" t="s">
        <v>1</v>
      </c>
      <c r="F773" s="197" t="s">
        <v>1093</v>
      </c>
      <c r="H773" s="198">
        <v>348.473</v>
      </c>
      <c r="I773" s="199"/>
      <c r="L773" s="195"/>
      <c r="M773" s="200"/>
      <c r="N773" s="201"/>
      <c r="O773" s="201"/>
      <c r="P773" s="201"/>
      <c r="Q773" s="201"/>
      <c r="R773" s="201"/>
      <c r="S773" s="201"/>
      <c r="T773" s="202"/>
      <c r="AT773" s="196" t="s">
        <v>249</v>
      </c>
      <c r="AU773" s="196" t="s">
        <v>92</v>
      </c>
      <c r="AV773" s="14" t="s">
        <v>92</v>
      </c>
      <c r="AW773" s="14" t="s">
        <v>39</v>
      </c>
      <c r="AX773" s="14" t="s">
        <v>84</v>
      </c>
      <c r="AY773" s="196" t="s">
        <v>165</v>
      </c>
    </row>
    <row r="774" spans="2:51" s="14" customFormat="1" ht="12">
      <c r="B774" s="195"/>
      <c r="D774" s="180" t="s">
        <v>249</v>
      </c>
      <c r="E774" s="196" t="s">
        <v>1</v>
      </c>
      <c r="F774" s="197" t="s">
        <v>1163</v>
      </c>
      <c r="H774" s="198">
        <v>57.36</v>
      </c>
      <c r="I774" s="199"/>
      <c r="L774" s="195"/>
      <c r="M774" s="200"/>
      <c r="N774" s="201"/>
      <c r="O774" s="201"/>
      <c r="P774" s="201"/>
      <c r="Q774" s="201"/>
      <c r="R774" s="201"/>
      <c r="S774" s="201"/>
      <c r="T774" s="202"/>
      <c r="AT774" s="196" t="s">
        <v>249</v>
      </c>
      <c r="AU774" s="196" t="s">
        <v>92</v>
      </c>
      <c r="AV774" s="14" t="s">
        <v>92</v>
      </c>
      <c r="AW774" s="14" t="s">
        <v>39</v>
      </c>
      <c r="AX774" s="14" t="s">
        <v>84</v>
      </c>
      <c r="AY774" s="196" t="s">
        <v>165</v>
      </c>
    </row>
    <row r="775" spans="2:51" s="15" customFormat="1" ht="12">
      <c r="B775" s="203"/>
      <c r="D775" s="180" t="s">
        <v>249</v>
      </c>
      <c r="E775" s="204" t="s">
        <v>1</v>
      </c>
      <c r="F775" s="205" t="s">
        <v>252</v>
      </c>
      <c r="H775" s="206">
        <v>405.833</v>
      </c>
      <c r="I775" s="207"/>
      <c r="L775" s="203"/>
      <c r="M775" s="208"/>
      <c r="N775" s="209"/>
      <c r="O775" s="209"/>
      <c r="P775" s="209"/>
      <c r="Q775" s="209"/>
      <c r="R775" s="209"/>
      <c r="S775" s="209"/>
      <c r="T775" s="210"/>
      <c r="AT775" s="204" t="s">
        <v>249</v>
      </c>
      <c r="AU775" s="204" t="s">
        <v>92</v>
      </c>
      <c r="AV775" s="15" t="s">
        <v>164</v>
      </c>
      <c r="AW775" s="15" t="s">
        <v>39</v>
      </c>
      <c r="AX775" s="15" t="s">
        <v>21</v>
      </c>
      <c r="AY775" s="204" t="s">
        <v>165</v>
      </c>
    </row>
    <row r="776" spans="1:65" s="2" customFormat="1" ht="36" customHeight="1">
      <c r="A776" s="33"/>
      <c r="B776" s="166"/>
      <c r="C776" s="167" t="s">
        <v>1164</v>
      </c>
      <c r="D776" s="167" t="s">
        <v>168</v>
      </c>
      <c r="E776" s="168" t="s">
        <v>1165</v>
      </c>
      <c r="F776" s="169" t="s">
        <v>1166</v>
      </c>
      <c r="G776" s="170" t="s">
        <v>334</v>
      </c>
      <c r="H776" s="171">
        <v>47.8</v>
      </c>
      <c r="I776" s="172"/>
      <c r="J776" s="173">
        <f>ROUND(I776*H776,2)</f>
        <v>0</v>
      </c>
      <c r="K776" s="169" t="s">
        <v>247</v>
      </c>
      <c r="L776" s="34"/>
      <c r="M776" s="174" t="s">
        <v>1</v>
      </c>
      <c r="N776" s="175" t="s">
        <v>49</v>
      </c>
      <c r="O776" s="59"/>
      <c r="P776" s="176">
        <f>O776*H776</f>
        <v>0</v>
      </c>
      <c r="Q776" s="176">
        <v>0.0006</v>
      </c>
      <c r="R776" s="176">
        <f>Q776*H776</f>
        <v>0.028679999999999997</v>
      </c>
      <c r="S776" s="176">
        <v>0</v>
      </c>
      <c r="T776" s="177">
        <f>S776*H776</f>
        <v>0</v>
      </c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R776" s="178" t="s">
        <v>331</v>
      </c>
      <c r="AT776" s="178" t="s">
        <v>168</v>
      </c>
      <c r="AU776" s="178" t="s">
        <v>92</v>
      </c>
      <c r="AY776" s="18" t="s">
        <v>165</v>
      </c>
      <c r="BE776" s="179">
        <f>IF(N776="základní",J776,0)</f>
        <v>0</v>
      </c>
      <c r="BF776" s="179">
        <f>IF(N776="snížená",J776,0)</f>
        <v>0</v>
      </c>
      <c r="BG776" s="179">
        <f>IF(N776="zákl. přenesená",J776,0)</f>
        <v>0</v>
      </c>
      <c r="BH776" s="179">
        <f>IF(N776="sníž. přenesená",J776,0)</f>
        <v>0</v>
      </c>
      <c r="BI776" s="179">
        <f>IF(N776="nulová",J776,0)</f>
        <v>0</v>
      </c>
      <c r="BJ776" s="18" t="s">
        <v>21</v>
      </c>
      <c r="BK776" s="179">
        <f>ROUND(I776*H776,2)</f>
        <v>0</v>
      </c>
      <c r="BL776" s="18" t="s">
        <v>331</v>
      </c>
      <c r="BM776" s="178" t="s">
        <v>1167</v>
      </c>
    </row>
    <row r="777" spans="1:47" s="2" customFormat="1" ht="19.5">
      <c r="A777" s="33"/>
      <c r="B777" s="34"/>
      <c r="C777" s="33"/>
      <c r="D777" s="180" t="s">
        <v>173</v>
      </c>
      <c r="E777" s="33"/>
      <c r="F777" s="181" t="s">
        <v>1168</v>
      </c>
      <c r="G777" s="33"/>
      <c r="H777" s="33"/>
      <c r="I777" s="102"/>
      <c r="J777" s="33"/>
      <c r="K777" s="33"/>
      <c r="L777" s="34"/>
      <c r="M777" s="182"/>
      <c r="N777" s="183"/>
      <c r="O777" s="59"/>
      <c r="P777" s="59"/>
      <c r="Q777" s="59"/>
      <c r="R777" s="59"/>
      <c r="S777" s="59"/>
      <c r="T777" s="60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T777" s="18" t="s">
        <v>173</v>
      </c>
      <c r="AU777" s="18" t="s">
        <v>92</v>
      </c>
    </row>
    <row r="778" spans="2:51" s="13" customFormat="1" ht="12">
      <c r="B778" s="188"/>
      <c r="D778" s="180" t="s">
        <v>249</v>
      </c>
      <c r="E778" s="189" t="s">
        <v>1</v>
      </c>
      <c r="F778" s="190" t="s">
        <v>1169</v>
      </c>
      <c r="H778" s="189" t="s">
        <v>1</v>
      </c>
      <c r="I778" s="191"/>
      <c r="L778" s="188"/>
      <c r="M778" s="192"/>
      <c r="N778" s="193"/>
      <c r="O778" s="193"/>
      <c r="P778" s="193"/>
      <c r="Q778" s="193"/>
      <c r="R778" s="193"/>
      <c r="S778" s="193"/>
      <c r="T778" s="194"/>
      <c r="AT778" s="189" t="s">
        <v>249</v>
      </c>
      <c r="AU778" s="189" t="s">
        <v>92</v>
      </c>
      <c r="AV778" s="13" t="s">
        <v>21</v>
      </c>
      <c r="AW778" s="13" t="s">
        <v>39</v>
      </c>
      <c r="AX778" s="13" t="s">
        <v>84</v>
      </c>
      <c r="AY778" s="189" t="s">
        <v>165</v>
      </c>
    </row>
    <row r="779" spans="2:51" s="14" customFormat="1" ht="12">
      <c r="B779" s="195"/>
      <c r="D779" s="180" t="s">
        <v>249</v>
      </c>
      <c r="E779" s="196" t="s">
        <v>1</v>
      </c>
      <c r="F779" s="197" t="s">
        <v>1170</v>
      </c>
      <c r="H779" s="198">
        <v>47.8</v>
      </c>
      <c r="I779" s="199"/>
      <c r="L779" s="195"/>
      <c r="M779" s="200"/>
      <c r="N779" s="201"/>
      <c r="O779" s="201"/>
      <c r="P779" s="201"/>
      <c r="Q779" s="201"/>
      <c r="R779" s="201"/>
      <c r="S779" s="201"/>
      <c r="T779" s="202"/>
      <c r="AT779" s="196" t="s">
        <v>249</v>
      </c>
      <c r="AU779" s="196" t="s">
        <v>92</v>
      </c>
      <c r="AV779" s="14" t="s">
        <v>92</v>
      </c>
      <c r="AW779" s="14" t="s">
        <v>39</v>
      </c>
      <c r="AX779" s="14" t="s">
        <v>84</v>
      </c>
      <c r="AY779" s="196" t="s">
        <v>165</v>
      </c>
    </row>
    <row r="780" spans="2:51" s="15" customFormat="1" ht="12">
      <c r="B780" s="203"/>
      <c r="D780" s="180" t="s">
        <v>249</v>
      </c>
      <c r="E780" s="204" t="s">
        <v>1</v>
      </c>
      <c r="F780" s="205" t="s">
        <v>252</v>
      </c>
      <c r="H780" s="206">
        <v>47.8</v>
      </c>
      <c r="I780" s="207"/>
      <c r="L780" s="203"/>
      <c r="M780" s="208"/>
      <c r="N780" s="209"/>
      <c r="O780" s="209"/>
      <c r="P780" s="209"/>
      <c r="Q780" s="209"/>
      <c r="R780" s="209"/>
      <c r="S780" s="209"/>
      <c r="T780" s="210"/>
      <c r="AT780" s="204" t="s">
        <v>249</v>
      </c>
      <c r="AU780" s="204" t="s">
        <v>92</v>
      </c>
      <c r="AV780" s="15" t="s">
        <v>164</v>
      </c>
      <c r="AW780" s="15" t="s">
        <v>39</v>
      </c>
      <c r="AX780" s="15" t="s">
        <v>21</v>
      </c>
      <c r="AY780" s="204" t="s">
        <v>165</v>
      </c>
    </row>
    <row r="781" spans="1:65" s="2" customFormat="1" ht="36" customHeight="1">
      <c r="A781" s="33"/>
      <c r="B781" s="166"/>
      <c r="C781" s="167" t="s">
        <v>1171</v>
      </c>
      <c r="D781" s="167" t="s">
        <v>168</v>
      </c>
      <c r="E781" s="168" t="s">
        <v>1172</v>
      </c>
      <c r="F781" s="169" t="s">
        <v>1173</v>
      </c>
      <c r="G781" s="170" t="s">
        <v>334</v>
      </c>
      <c r="H781" s="171">
        <v>47.8</v>
      </c>
      <c r="I781" s="172"/>
      <c r="J781" s="173">
        <f>ROUND(I781*H781,2)</f>
        <v>0</v>
      </c>
      <c r="K781" s="169" t="s">
        <v>247</v>
      </c>
      <c r="L781" s="34"/>
      <c r="M781" s="174" t="s">
        <v>1</v>
      </c>
      <c r="N781" s="175" t="s">
        <v>49</v>
      </c>
      <c r="O781" s="59"/>
      <c r="P781" s="176">
        <f>O781*H781</f>
        <v>0</v>
      </c>
      <c r="Q781" s="176">
        <v>0.0006</v>
      </c>
      <c r="R781" s="176">
        <f>Q781*H781</f>
        <v>0.028679999999999997</v>
      </c>
      <c r="S781" s="176">
        <v>0</v>
      </c>
      <c r="T781" s="177">
        <f>S781*H781</f>
        <v>0</v>
      </c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R781" s="178" t="s">
        <v>331</v>
      </c>
      <c r="AT781" s="178" t="s">
        <v>168</v>
      </c>
      <c r="AU781" s="178" t="s">
        <v>92</v>
      </c>
      <c r="AY781" s="18" t="s">
        <v>165</v>
      </c>
      <c r="BE781" s="179">
        <f>IF(N781="základní",J781,0)</f>
        <v>0</v>
      </c>
      <c r="BF781" s="179">
        <f>IF(N781="snížená",J781,0)</f>
        <v>0</v>
      </c>
      <c r="BG781" s="179">
        <f>IF(N781="zákl. přenesená",J781,0)</f>
        <v>0</v>
      </c>
      <c r="BH781" s="179">
        <f>IF(N781="sníž. přenesená",J781,0)</f>
        <v>0</v>
      </c>
      <c r="BI781" s="179">
        <f>IF(N781="nulová",J781,0)</f>
        <v>0</v>
      </c>
      <c r="BJ781" s="18" t="s">
        <v>21</v>
      </c>
      <c r="BK781" s="179">
        <f>ROUND(I781*H781,2)</f>
        <v>0</v>
      </c>
      <c r="BL781" s="18" t="s">
        <v>331</v>
      </c>
      <c r="BM781" s="178" t="s">
        <v>1174</v>
      </c>
    </row>
    <row r="782" spans="1:47" s="2" customFormat="1" ht="19.5">
      <c r="A782" s="33"/>
      <c r="B782" s="34"/>
      <c r="C782" s="33"/>
      <c r="D782" s="180" t="s">
        <v>173</v>
      </c>
      <c r="E782" s="33"/>
      <c r="F782" s="181" t="s">
        <v>1175</v>
      </c>
      <c r="G782" s="33"/>
      <c r="H782" s="33"/>
      <c r="I782" s="102"/>
      <c r="J782" s="33"/>
      <c r="K782" s="33"/>
      <c r="L782" s="34"/>
      <c r="M782" s="182"/>
      <c r="N782" s="183"/>
      <c r="O782" s="59"/>
      <c r="P782" s="59"/>
      <c r="Q782" s="59"/>
      <c r="R782" s="59"/>
      <c r="S782" s="59"/>
      <c r="T782" s="60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T782" s="18" t="s">
        <v>173</v>
      </c>
      <c r="AU782" s="18" t="s">
        <v>92</v>
      </c>
    </row>
    <row r="783" spans="2:51" s="13" customFormat="1" ht="12">
      <c r="B783" s="188"/>
      <c r="D783" s="180" t="s">
        <v>249</v>
      </c>
      <c r="E783" s="189" t="s">
        <v>1</v>
      </c>
      <c r="F783" s="190" t="s">
        <v>1169</v>
      </c>
      <c r="H783" s="189" t="s">
        <v>1</v>
      </c>
      <c r="I783" s="191"/>
      <c r="L783" s="188"/>
      <c r="M783" s="192"/>
      <c r="N783" s="193"/>
      <c r="O783" s="193"/>
      <c r="P783" s="193"/>
      <c r="Q783" s="193"/>
      <c r="R783" s="193"/>
      <c r="S783" s="193"/>
      <c r="T783" s="194"/>
      <c r="AT783" s="189" t="s">
        <v>249</v>
      </c>
      <c r="AU783" s="189" t="s">
        <v>92</v>
      </c>
      <c r="AV783" s="13" t="s">
        <v>21</v>
      </c>
      <c r="AW783" s="13" t="s">
        <v>39</v>
      </c>
      <c r="AX783" s="13" t="s">
        <v>84</v>
      </c>
      <c r="AY783" s="189" t="s">
        <v>165</v>
      </c>
    </row>
    <row r="784" spans="2:51" s="14" customFormat="1" ht="12">
      <c r="B784" s="195"/>
      <c r="D784" s="180" t="s">
        <v>249</v>
      </c>
      <c r="E784" s="196" t="s">
        <v>1</v>
      </c>
      <c r="F784" s="197" t="s">
        <v>1170</v>
      </c>
      <c r="H784" s="198">
        <v>47.8</v>
      </c>
      <c r="I784" s="199"/>
      <c r="L784" s="195"/>
      <c r="M784" s="200"/>
      <c r="N784" s="201"/>
      <c r="O784" s="201"/>
      <c r="P784" s="201"/>
      <c r="Q784" s="201"/>
      <c r="R784" s="201"/>
      <c r="S784" s="201"/>
      <c r="T784" s="202"/>
      <c r="AT784" s="196" t="s">
        <v>249</v>
      </c>
      <c r="AU784" s="196" t="s">
        <v>92</v>
      </c>
      <c r="AV784" s="14" t="s">
        <v>92</v>
      </c>
      <c r="AW784" s="14" t="s">
        <v>39</v>
      </c>
      <c r="AX784" s="14" t="s">
        <v>84</v>
      </c>
      <c r="AY784" s="196" t="s">
        <v>165</v>
      </c>
    </row>
    <row r="785" spans="2:51" s="15" customFormat="1" ht="12">
      <c r="B785" s="203"/>
      <c r="D785" s="180" t="s">
        <v>249</v>
      </c>
      <c r="E785" s="204" t="s">
        <v>1</v>
      </c>
      <c r="F785" s="205" t="s">
        <v>252</v>
      </c>
      <c r="H785" s="206">
        <v>47.8</v>
      </c>
      <c r="I785" s="207"/>
      <c r="L785" s="203"/>
      <c r="M785" s="208"/>
      <c r="N785" s="209"/>
      <c r="O785" s="209"/>
      <c r="P785" s="209"/>
      <c r="Q785" s="209"/>
      <c r="R785" s="209"/>
      <c r="S785" s="209"/>
      <c r="T785" s="210"/>
      <c r="AT785" s="204" t="s">
        <v>249</v>
      </c>
      <c r="AU785" s="204" t="s">
        <v>92</v>
      </c>
      <c r="AV785" s="15" t="s">
        <v>164</v>
      </c>
      <c r="AW785" s="15" t="s">
        <v>39</v>
      </c>
      <c r="AX785" s="15" t="s">
        <v>21</v>
      </c>
      <c r="AY785" s="204" t="s">
        <v>165</v>
      </c>
    </row>
    <row r="786" spans="1:65" s="2" customFormat="1" ht="36" customHeight="1">
      <c r="A786" s="33"/>
      <c r="B786" s="166"/>
      <c r="C786" s="167" t="s">
        <v>1176</v>
      </c>
      <c r="D786" s="167" t="s">
        <v>168</v>
      </c>
      <c r="E786" s="168" t="s">
        <v>1177</v>
      </c>
      <c r="F786" s="169" t="s">
        <v>1178</v>
      </c>
      <c r="G786" s="170" t="s">
        <v>334</v>
      </c>
      <c r="H786" s="171">
        <v>21.8</v>
      </c>
      <c r="I786" s="172"/>
      <c r="J786" s="173">
        <f>ROUND(I786*H786,2)</f>
        <v>0</v>
      </c>
      <c r="K786" s="169" t="s">
        <v>247</v>
      </c>
      <c r="L786" s="34"/>
      <c r="M786" s="174" t="s">
        <v>1</v>
      </c>
      <c r="N786" s="175" t="s">
        <v>49</v>
      </c>
      <c r="O786" s="59"/>
      <c r="P786" s="176">
        <f>O786*H786</f>
        <v>0</v>
      </c>
      <c r="Q786" s="176">
        <v>0.0015</v>
      </c>
      <c r="R786" s="176">
        <f>Q786*H786</f>
        <v>0.0327</v>
      </c>
      <c r="S786" s="176">
        <v>0</v>
      </c>
      <c r="T786" s="177">
        <f>S786*H786</f>
        <v>0</v>
      </c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R786" s="178" t="s">
        <v>331</v>
      </c>
      <c r="AT786" s="178" t="s">
        <v>168</v>
      </c>
      <c r="AU786" s="178" t="s">
        <v>92</v>
      </c>
      <c r="AY786" s="18" t="s">
        <v>165</v>
      </c>
      <c r="BE786" s="179">
        <f>IF(N786="základní",J786,0)</f>
        <v>0</v>
      </c>
      <c r="BF786" s="179">
        <f>IF(N786="snížená",J786,0)</f>
        <v>0</v>
      </c>
      <c r="BG786" s="179">
        <f>IF(N786="zákl. přenesená",J786,0)</f>
        <v>0</v>
      </c>
      <c r="BH786" s="179">
        <f>IF(N786="sníž. přenesená",J786,0)</f>
        <v>0</v>
      </c>
      <c r="BI786" s="179">
        <f>IF(N786="nulová",J786,0)</f>
        <v>0</v>
      </c>
      <c r="BJ786" s="18" t="s">
        <v>21</v>
      </c>
      <c r="BK786" s="179">
        <f>ROUND(I786*H786,2)</f>
        <v>0</v>
      </c>
      <c r="BL786" s="18" t="s">
        <v>331</v>
      </c>
      <c r="BM786" s="178" t="s">
        <v>1179</v>
      </c>
    </row>
    <row r="787" spans="1:47" s="2" customFormat="1" ht="19.5">
      <c r="A787" s="33"/>
      <c r="B787" s="34"/>
      <c r="C787" s="33"/>
      <c r="D787" s="180" t="s">
        <v>173</v>
      </c>
      <c r="E787" s="33"/>
      <c r="F787" s="181" t="s">
        <v>1180</v>
      </c>
      <c r="G787" s="33"/>
      <c r="H787" s="33"/>
      <c r="I787" s="102"/>
      <c r="J787" s="33"/>
      <c r="K787" s="33"/>
      <c r="L787" s="34"/>
      <c r="M787" s="182"/>
      <c r="N787" s="183"/>
      <c r="O787" s="59"/>
      <c r="P787" s="59"/>
      <c r="Q787" s="59"/>
      <c r="R787" s="59"/>
      <c r="S787" s="59"/>
      <c r="T787" s="60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T787" s="18" t="s">
        <v>173</v>
      </c>
      <c r="AU787" s="18" t="s">
        <v>92</v>
      </c>
    </row>
    <row r="788" spans="2:51" s="13" customFormat="1" ht="12">
      <c r="B788" s="188"/>
      <c r="D788" s="180" t="s">
        <v>249</v>
      </c>
      <c r="E788" s="189" t="s">
        <v>1</v>
      </c>
      <c r="F788" s="190" t="s">
        <v>1181</v>
      </c>
      <c r="H788" s="189" t="s">
        <v>1</v>
      </c>
      <c r="I788" s="191"/>
      <c r="L788" s="188"/>
      <c r="M788" s="192"/>
      <c r="N788" s="193"/>
      <c r="O788" s="193"/>
      <c r="P788" s="193"/>
      <c r="Q788" s="193"/>
      <c r="R788" s="193"/>
      <c r="S788" s="193"/>
      <c r="T788" s="194"/>
      <c r="AT788" s="189" t="s">
        <v>249</v>
      </c>
      <c r="AU788" s="189" t="s">
        <v>92</v>
      </c>
      <c r="AV788" s="13" t="s">
        <v>21</v>
      </c>
      <c r="AW788" s="13" t="s">
        <v>39</v>
      </c>
      <c r="AX788" s="13" t="s">
        <v>84</v>
      </c>
      <c r="AY788" s="189" t="s">
        <v>165</v>
      </c>
    </row>
    <row r="789" spans="2:51" s="14" customFormat="1" ht="12">
      <c r="B789" s="195"/>
      <c r="D789" s="180" t="s">
        <v>249</v>
      </c>
      <c r="E789" s="196" t="s">
        <v>1</v>
      </c>
      <c r="F789" s="197" t="s">
        <v>1182</v>
      </c>
      <c r="H789" s="198">
        <v>21.8</v>
      </c>
      <c r="I789" s="199"/>
      <c r="L789" s="195"/>
      <c r="M789" s="200"/>
      <c r="N789" s="201"/>
      <c r="O789" s="201"/>
      <c r="P789" s="201"/>
      <c r="Q789" s="201"/>
      <c r="R789" s="201"/>
      <c r="S789" s="201"/>
      <c r="T789" s="202"/>
      <c r="AT789" s="196" t="s">
        <v>249</v>
      </c>
      <c r="AU789" s="196" t="s">
        <v>92</v>
      </c>
      <c r="AV789" s="14" t="s">
        <v>92</v>
      </c>
      <c r="AW789" s="14" t="s">
        <v>39</v>
      </c>
      <c r="AX789" s="14" t="s">
        <v>84</v>
      </c>
      <c r="AY789" s="196" t="s">
        <v>165</v>
      </c>
    </row>
    <row r="790" spans="2:51" s="15" customFormat="1" ht="12">
      <c r="B790" s="203"/>
      <c r="D790" s="180" t="s">
        <v>249</v>
      </c>
      <c r="E790" s="204" t="s">
        <v>1</v>
      </c>
      <c r="F790" s="205" t="s">
        <v>252</v>
      </c>
      <c r="H790" s="206">
        <v>21.8</v>
      </c>
      <c r="I790" s="207"/>
      <c r="L790" s="203"/>
      <c r="M790" s="208"/>
      <c r="N790" s="209"/>
      <c r="O790" s="209"/>
      <c r="P790" s="209"/>
      <c r="Q790" s="209"/>
      <c r="R790" s="209"/>
      <c r="S790" s="209"/>
      <c r="T790" s="210"/>
      <c r="AT790" s="204" t="s">
        <v>249</v>
      </c>
      <c r="AU790" s="204" t="s">
        <v>92</v>
      </c>
      <c r="AV790" s="15" t="s">
        <v>164</v>
      </c>
      <c r="AW790" s="15" t="s">
        <v>39</v>
      </c>
      <c r="AX790" s="15" t="s">
        <v>21</v>
      </c>
      <c r="AY790" s="204" t="s">
        <v>165</v>
      </c>
    </row>
    <row r="791" spans="1:65" s="2" customFormat="1" ht="24" customHeight="1">
      <c r="A791" s="33"/>
      <c r="B791" s="166"/>
      <c r="C791" s="167" t="s">
        <v>1183</v>
      </c>
      <c r="D791" s="167" t="s">
        <v>168</v>
      </c>
      <c r="E791" s="168" t="s">
        <v>1184</v>
      </c>
      <c r="F791" s="169" t="s">
        <v>1185</v>
      </c>
      <c r="G791" s="170" t="s">
        <v>334</v>
      </c>
      <c r="H791" s="171">
        <v>49.6</v>
      </c>
      <c r="I791" s="172"/>
      <c r="J791" s="173">
        <f>ROUND(I791*H791,2)</f>
        <v>0</v>
      </c>
      <c r="K791" s="169" t="s">
        <v>247</v>
      </c>
      <c r="L791" s="34"/>
      <c r="M791" s="174" t="s">
        <v>1</v>
      </c>
      <c r="N791" s="175" t="s">
        <v>49</v>
      </c>
      <c r="O791" s="59"/>
      <c r="P791" s="176">
        <f>O791*H791</f>
        <v>0</v>
      </c>
      <c r="Q791" s="176">
        <v>0.0015</v>
      </c>
      <c r="R791" s="176">
        <f>Q791*H791</f>
        <v>0.07440000000000001</v>
      </c>
      <c r="S791" s="176">
        <v>0</v>
      </c>
      <c r="T791" s="177">
        <f>S791*H791</f>
        <v>0</v>
      </c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R791" s="178" t="s">
        <v>331</v>
      </c>
      <c r="AT791" s="178" t="s">
        <v>168</v>
      </c>
      <c r="AU791" s="178" t="s">
        <v>92</v>
      </c>
      <c r="AY791" s="18" t="s">
        <v>165</v>
      </c>
      <c r="BE791" s="179">
        <f>IF(N791="základní",J791,0)</f>
        <v>0</v>
      </c>
      <c r="BF791" s="179">
        <f>IF(N791="snížená",J791,0)</f>
        <v>0</v>
      </c>
      <c r="BG791" s="179">
        <f>IF(N791="zákl. přenesená",J791,0)</f>
        <v>0</v>
      </c>
      <c r="BH791" s="179">
        <f>IF(N791="sníž. přenesená",J791,0)</f>
        <v>0</v>
      </c>
      <c r="BI791" s="179">
        <f>IF(N791="nulová",J791,0)</f>
        <v>0</v>
      </c>
      <c r="BJ791" s="18" t="s">
        <v>21</v>
      </c>
      <c r="BK791" s="179">
        <f>ROUND(I791*H791,2)</f>
        <v>0</v>
      </c>
      <c r="BL791" s="18" t="s">
        <v>331</v>
      </c>
      <c r="BM791" s="178" t="s">
        <v>1186</v>
      </c>
    </row>
    <row r="792" spans="1:47" s="2" customFormat="1" ht="19.5">
      <c r="A792" s="33"/>
      <c r="B792" s="34"/>
      <c r="C792" s="33"/>
      <c r="D792" s="180" t="s">
        <v>173</v>
      </c>
      <c r="E792" s="33"/>
      <c r="F792" s="181" t="s">
        <v>1187</v>
      </c>
      <c r="G792" s="33"/>
      <c r="H792" s="33"/>
      <c r="I792" s="102"/>
      <c r="J792" s="33"/>
      <c r="K792" s="33"/>
      <c r="L792" s="34"/>
      <c r="M792" s="182"/>
      <c r="N792" s="183"/>
      <c r="O792" s="59"/>
      <c r="P792" s="59"/>
      <c r="Q792" s="59"/>
      <c r="R792" s="59"/>
      <c r="S792" s="59"/>
      <c r="T792" s="60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T792" s="18" t="s">
        <v>173</v>
      </c>
      <c r="AU792" s="18" t="s">
        <v>92</v>
      </c>
    </row>
    <row r="793" spans="2:51" s="13" customFormat="1" ht="12">
      <c r="B793" s="188"/>
      <c r="D793" s="180" t="s">
        <v>249</v>
      </c>
      <c r="E793" s="189" t="s">
        <v>1</v>
      </c>
      <c r="F793" s="190" t="s">
        <v>1169</v>
      </c>
      <c r="H793" s="189" t="s">
        <v>1</v>
      </c>
      <c r="I793" s="191"/>
      <c r="L793" s="188"/>
      <c r="M793" s="192"/>
      <c r="N793" s="193"/>
      <c r="O793" s="193"/>
      <c r="P793" s="193"/>
      <c r="Q793" s="193"/>
      <c r="R793" s="193"/>
      <c r="S793" s="193"/>
      <c r="T793" s="194"/>
      <c r="AT793" s="189" t="s">
        <v>249</v>
      </c>
      <c r="AU793" s="189" t="s">
        <v>92</v>
      </c>
      <c r="AV793" s="13" t="s">
        <v>21</v>
      </c>
      <c r="AW793" s="13" t="s">
        <v>39</v>
      </c>
      <c r="AX793" s="13" t="s">
        <v>84</v>
      </c>
      <c r="AY793" s="189" t="s">
        <v>165</v>
      </c>
    </row>
    <row r="794" spans="2:51" s="14" customFormat="1" ht="12">
      <c r="B794" s="195"/>
      <c r="D794" s="180" t="s">
        <v>249</v>
      </c>
      <c r="E794" s="196" t="s">
        <v>1</v>
      </c>
      <c r="F794" s="197" t="s">
        <v>639</v>
      </c>
      <c r="H794" s="198">
        <v>49.6</v>
      </c>
      <c r="I794" s="199"/>
      <c r="L794" s="195"/>
      <c r="M794" s="200"/>
      <c r="N794" s="201"/>
      <c r="O794" s="201"/>
      <c r="P794" s="201"/>
      <c r="Q794" s="201"/>
      <c r="R794" s="201"/>
      <c r="S794" s="201"/>
      <c r="T794" s="202"/>
      <c r="AT794" s="196" t="s">
        <v>249</v>
      </c>
      <c r="AU794" s="196" t="s">
        <v>92</v>
      </c>
      <c r="AV794" s="14" t="s">
        <v>92</v>
      </c>
      <c r="AW794" s="14" t="s">
        <v>39</v>
      </c>
      <c r="AX794" s="14" t="s">
        <v>84</v>
      </c>
      <c r="AY794" s="196" t="s">
        <v>165</v>
      </c>
    </row>
    <row r="795" spans="2:51" s="15" customFormat="1" ht="12">
      <c r="B795" s="203"/>
      <c r="D795" s="180" t="s">
        <v>249</v>
      </c>
      <c r="E795" s="204" t="s">
        <v>1</v>
      </c>
      <c r="F795" s="205" t="s">
        <v>252</v>
      </c>
      <c r="H795" s="206">
        <v>49.6</v>
      </c>
      <c r="I795" s="207"/>
      <c r="L795" s="203"/>
      <c r="M795" s="208"/>
      <c r="N795" s="209"/>
      <c r="O795" s="209"/>
      <c r="P795" s="209"/>
      <c r="Q795" s="209"/>
      <c r="R795" s="209"/>
      <c r="S795" s="209"/>
      <c r="T795" s="210"/>
      <c r="AT795" s="204" t="s">
        <v>249</v>
      </c>
      <c r="AU795" s="204" t="s">
        <v>92</v>
      </c>
      <c r="AV795" s="15" t="s">
        <v>164</v>
      </c>
      <c r="AW795" s="15" t="s">
        <v>39</v>
      </c>
      <c r="AX795" s="15" t="s">
        <v>21</v>
      </c>
      <c r="AY795" s="204" t="s">
        <v>165</v>
      </c>
    </row>
    <row r="796" spans="1:65" s="2" customFormat="1" ht="24" customHeight="1">
      <c r="A796" s="33"/>
      <c r="B796" s="166"/>
      <c r="C796" s="167" t="s">
        <v>1188</v>
      </c>
      <c r="D796" s="167" t="s">
        <v>168</v>
      </c>
      <c r="E796" s="168" t="s">
        <v>1189</v>
      </c>
      <c r="F796" s="169" t="s">
        <v>1190</v>
      </c>
      <c r="G796" s="170" t="s">
        <v>246</v>
      </c>
      <c r="H796" s="171">
        <v>303.02</v>
      </c>
      <c r="I796" s="172"/>
      <c r="J796" s="173">
        <f>ROUND(I796*H796,2)</f>
        <v>0</v>
      </c>
      <c r="K796" s="169" t="s">
        <v>247</v>
      </c>
      <c r="L796" s="34"/>
      <c r="M796" s="174" t="s">
        <v>1</v>
      </c>
      <c r="N796" s="175" t="s">
        <v>49</v>
      </c>
      <c r="O796" s="59"/>
      <c r="P796" s="176">
        <f>O796*H796</f>
        <v>0</v>
      </c>
      <c r="Q796" s="176">
        <v>0</v>
      </c>
      <c r="R796" s="176">
        <f>Q796*H796</f>
        <v>0</v>
      </c>
      <c r="S796" s="176">
        <v>0</v>
      </c>
      <c r="T796" s="177">
        <f>S796*H796</f>
        <v>0</v>
      </c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R796" s="178" t="s">
        <v>331</v>
      </c>
      <c r="AT796" s="178" t="s">
        <v>168</v>
      </c>
      <c r="AU796" s="178" t="s">
        <v>92</v>
      </c>
      <c r="AY796" s="18" t="s">
        <v>165</v>
      </c>
      <c r="BE796" s="179">
        <f>IF(N796="základní",J796,0)</f>
        <v>0</v>
      </c>
      <c r="BF796" s="179">
        <f>IF(N796="snížená",J796,0)</f>
        <v>0</v>
      </c>
      <c r="BG796" s="179">
        <f>IF(N796="zákl. přenesená",J796,0)</f>
        <v>0</v>
      </c>
      <c r="BH796" s="179">
        <f>IF(N796="sníž. přenesená",J796,0)</f>
        <v>0</v>
      </c>
      <c r="BI796" s="179">
        <f>IF(N796="nulová",J796,0)</f>
        <v>0</v>
      </c>
      <c r="BJ796" s="18" t="s">
        <v>21</v>
      </c>
      <c r="BK796" s="179">
        <f>ROUND(I796*H796,2)</f>
        <v>0</v>
      </c>
      <c r="BL796" s="18" t="s">
        <v>331</v>
      </c>
      <c r="BM796" s="178" t="s">
        <v>1191</v>
      </c>
    </row>
    <row r="797" spans="1:47" s="2" customFormat="1" ht="19.5">
      <c r="A797" s="33"/>
      <c r="B797" s="34"/>
      <c r="C797" s="33"/>
      <c r="D797" s="180" t="s">
        <v>173</v>
      </c>
      <c r="E797" s="33"/>
      <c r="F797" s="181" t="s">
        <v>1192</v>
      </c>
      <c r="G797" s="33"/>
      <c r="H797" s="33"/>
      <c r="I797" s="102"/>
      <c r="J797" s="33"/>
      <c r="K797" s="33"/>
      <c r="L797" s="34"/>
      <c r="M797" s="182"/>
      <c r="N797" s="183"/>
      <c r="O797" s="59"/>
      <c r="P797" s="59"/>
      <c r="Q797" s="59"/>
      <c r="R797" s="59"/>
      <c r="S797" s="59"/>
      <c r="T797" s="60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T797" s="18" t="s">
        <v>173</v>
      </c>
      <c r="AU797" s="18" t="s">
        <v>92</v>
      </c>
    </row>
    <row r="798" spans="1:65" s="2" customFormat="1" ht="24" customHeight="1">
      <c r="A798" s="33"/>
      <c r="B798" s="166"/>
      <c r="C798" s="167" t="s">
        <v>1193</v>
      </c>
      <c r="D798" s="167" t="s">
        <v>168</v>
      </c>
      <c r="E798" s="168" t="s">
        <v>1194</v>
      </c>
      <c r="F798" s="169" t="s">
        <v>1195</v>
      </c>
      <c r="G798" s="170" t="s">
        <v>246</v>
      </c>
      <c r="H798" s="171">
        <v>47.8</v>
      </c>
      <c r="I798" s="172"/>
      <c r="J798" s="173">
        <f>ROUND(I798*H798,2)</f>
        <v>0</v>
      </c>
      <c r="K798" s="169" t="s">
        <v>1</v>
      </c>
      <c r="L798" s="34"/>
      <c r="M798" s="174" t="s">
        <v>1</v>
      </c>
      <c r="N798" s="175" t="s">
        <v>49</v>
      </c>
      <c r="O798" s="59"/>
      <c r="P798" s="176">
        <f>O798*H798</f>
        <v>0</v>
      </c>
      <c r="Q798" s="176">
        <v>0</v>
      </c>
      <c r="R798" s="176">
        <f>Q798*H798</f>
        <v>0</v>
      </c>
      <c r="S798" s="176">
        <v>0</v>
      </c>
      <c r="T798" s="177">
        <f>S798*H798</f>
        <v>0</v>
      </c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R798" s="178" t="s">
        <v>331</v>
      </c>
      <c r="AT798" s="178" t="s">
        <v>168</v>
      </c>
      <c r="AU798" s="178" t="s">
        <v>92</v>
      </c>
      <c r="AY798" s="18" t="s">
        <v>165</v>
      </c>
      <c r="BE798" s="179">
        <f>IF(N798="základní",J798,0)</f>
        <v>0</v>
      </c>
      <c r="BF798" s="179">
        <f>IF(N798="snížená",J798,0)</f>
        <v>0</v>
      </c>
      <c r="BG798" s="179">
        <f>IF(N798="zákl. přenesená",J798,0)</f>
        <v>0</v>
      </c>
      <c r="BH798" s="179">
        <f>IF(N798="sníž. přenesená",J798,0)</f>
        <v>0</v>
      </c>
      <c r="BI798" s="179">
        <f>IF(N798="nulová",J798,0)</f>
        <v>0</v>
      </c>
      <c r="BJ798" s="18" t="s">
        <v>21</v>
      </c>
      <c r="BK798" s="179">
        <f>ROUND(I798*H798,2)</f>
        <v>0</v>
      </c>
      <c r="BL798" s="18" t="s">
        <v>331</v>
      </c>
      <c r="BM798" s="178" t="s">
        <v>1196</v>
      </c>
    </row>
    <row r="799" spans="1:65" s="2" customFormat="1" ht="16.5" customHeight="1">
      <c r="A799" s="33"/>
      <c r="B799" s="166"/>
      <c r="C799" s="212" t="s">
        <v>1197</v>
      </c>
      <c r="D799" s="212" t="s">
        <v>386</v>
      </c>
      <c r="E799" s="213" t="s">
        <v>1198</v>
      </c>
      <c r="F799" s="214" t="s">
        <v>1199</v>
      </c>
      <c r="G799" s="215" t="s">
        <v>246</v>
      </c>
      <c r="H799" s="216">
        <v>405.833</v>
      </c>
      <c r="I799" s="217"/>
      <c r="J799" s="218">
        <f>ROUND(I799*H799,2)</f>
        <v>0</v>
      </c>
      <c r="K799" s="214" t="s">
        <v>247</v>
      </c>
      <c r="L799" s="219"/>
      <c r="M799" s="220" t="s">
        <v>1</v>
      </c>
      <c r="N799" s="221" t="s">
        <v>49</v>
      </c>
      <c r="O799" s="59"/>
      <c r="P799" s="176">
        <f>O799*H799</f>
        <v>0</v>
      </c>
      <c r="Q799" s="176">
        <v>0.0003</v>
      </c>
      <c r="R799" s="176">
        <f>Q799*H799</f>
        <v>0.1217499</v>
      </c>
      <c r="S799" s="176">
        <v>0</v>
      </c>
      <c r="T799" s="177">
        <f>S799*H799</f>
        <v>0</v>
      </c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R799" s="178" t="s">
        <v>431</v>
      </c>
      <c r="AT799" s="178" t="s">
        <v>386</v>
      </c>
      <c r="AU799" s="178" t="s">
        <v>92</v>
      </c>
      <c r="AY799" s="18" t="s">
        <v>165</v>
      </c>
      <c r="BE799" s="179">
        <f>IF(N799="základní",J799,0)</f>
        <v>0</v>
      </c>
      <c r="BF799" s="179">
        <f>IF(N799="snížená",J799,0)</f>
        <v>0</v>
      </c>
      <c r="BG799" s="179">
        <f>IF(N799="zákl. přenesená",J799,0)</f>
        <v>0</v>
      </c>
      <c r="BH799" s="179">
        <f>IF(N799="sníž. přenesená",J799,0)</f>
        <v>0</v>
      </c>
      <c r="BI799" s="179">
        <f>IF(N799="nulová",J799,0)</f>
        <v>0</v>
      </c>
      <c r="BJ799" s="18" t="s">
        <v>21</v>
      </c>
      <c r="BK799" s="179">
        <f>ROUND(I799*H799,2)</f>
        <v>0</v>
      </c>
      <c r="BL799" s="18" t="s">
        <v>331</v>
      </c>
      <c r="BM799" s="178" t="s">
        <v>1200</v>
      </c>
    </row>
    <row r="800" spans="1:47" s="2" customFormat="1" ht="12">
      <c r="A800" s="33"/>
      <c r="B800" s="34"/>
      <c r="C800" s="33"/>
      <c r="D800" s="180" t="s">
        <v>173</v>
      </c>
      <c r="E800" s="33"/>
      <c r="F800" s="181" t="s">
        <v>1199</v>
      </c>
      <c r="G800" s="33"/>
      <c r="H800" s="33"/>
      <c r="I800" s="102"/>
      <c r="J800" s="33"/>
      <c r="K800" s="33"/>
      <c r="L800" s="34"/>
      <c r="M800" s="182"/>
      <c r="N800" s="183"/>
      <c r="O800" s="59"/>
      <c r="P800" s="59"/>
      <c r="Q800" s="59"/>
      <c r="R800" s="59"/>
      <c r="S800" s="59"/>
      <c r="T800" s="60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T800" s="18" t="s">
        <v>173</v>
      </c>
      <c r="AU800" s="18" t="s">
        <v>92</v>
      </c>
    </row>
    <row r="801" spans="2:51" s="14" customFormat="1" ht="12">
      <c r="B801" s="195"/>
      <c r="D801" s="180" t="s">
        <v>249</v>
      </c>
      <c r="E801" s="196" t="s">
        <v>1</v>
      </c>
      <c r="F801" s="197" t="s">
        <v>1093</v>
      </c>
      <c r="H801" s="198">
        <v>348.473</v>
      </c>
      <c r="I801" s="199"/>
      <c r="L801" s="195"/>
      <c r="M801" s="200"/>
      <c r="N801" s="201"/>
      <c r="O801" s="201"/>
      <c r="P801" s="201"/>
      <c r="Q801" s="201"/>
      <c r="R801" s="201"/>
      <c r="S801" s="201"/>
      <c r="T801" s="202"/>
      <c r="AT801" s="196" t="s">
        <v>249</v>
      </c>
      <c r="AU801" s="196" t="s">
        <v>92</v>
      </c>
      <c r="AV801" s="14" t="s">
        <v>92</v>
      </c>
      <c r="AW801" s="14" t="s">
        <v>39</v>
      </c>
      <c r="AX801" s="14" t="s">
        <v>84</v>
      </c>
      <c r="AY801" s="196" t="s">
        <v>165</v>
      </c>
    </row>
    <row r="802" spans="2:51" s="14" customFormat="1" ht="12">
      <c r="B802" s="195"/>
      <c r="D802" s="180" t="s">
        <v>249</v>
      </c>
      <c r="E802" s="196" t="s">
        <v>1</v>
      </c>
      <c r="F802" s="197" t="s">
        <v>1163</v>
      </c>
      <c r="H802" s="198">
        <v>57.36</v>
      </c>
      <c r="I802" s="199"/>
      <c r="L802" s="195"/>
      <c r="M802" s="200"/>
      <c r="N802" s="201"/>
      <c r="O802" s="201"/>
      <c r="P802" s="201"/>
      <c r="Q802" s="201"/>
      <c r="R802" s="201"/>
      <c r="S802" s="201"/>
      <c r="T802" s="202"/>
      <c r="AT802" s="196" t="s">
        <v>249</v>
      </c>
      <c r="AU802" s="196" t="s">
        <v>92</v>
      </c>
      <c r="AV802" s="14" t="s">
        <v>92</v>
      </c>
      <c r="AW802" s="14" t="s">
        <v>39</v>
      </c>
      <c r="AX802" s="14" t="s">
        <v>84</v>
      </c>
      <c r="AY802" s="196" t="s">
        <v>165</v>
      </c>
    </row>
    <row r="803" spans="2:51" s="15" customFormat="1" ht="12">
      <c r="B803" s="203"/>
      <c r="D803" s="180" t="s">
        <v>249</v>
      </c>
      <c r="E803" s="204" t="s">
        <v>1</v>
      </c>
      <c r="F803" s="205" t="s">
        <v>252</v>
      </c>
      <c r="H803" s="206">
        <v>405.833</v>
      </c>
      <c r="I803" s="207"/>
      <c r="L803" s="203"/>
      <c r="M803" s="208"/>
      <c r="N803" s="209"/>
      <c r="O803" s="209"/>
      <c r="P803" s="209"/>
      <c r="Q803" s="209"/>
      <c r="R803" s="209"/>
      <c r="S803" s="209"/>
      <c r="T803" s="210"/>
      <c r="AT803" s="204" t="s">
        <v>249</v>
      </c>
      <c r="AU803" s="204" t="s">
        <v>92</v>
      </c>
      <c r="AV803" s="15" t="s">
        <v>164</v>
      </c>
      <c r="AW803" s="15" t="s">
        <v>39</v>
      </c>
      <c r="AX803" s="15" t="s">
        <v>21</v>
      </c>
      <c r="AY803" s="204" t="s">
        <v>165</v>
      </c>
    </row>
    <row r="804" spans="1:65" s="2" customFormat="1" ht="24" customHeight="1">
      <c r="A804" s="33"/>
      <c r="B804" s="166"/>
      <c r="C804" s="167" t="s">
        <v>1201</v>
      </c>
      <c r="D804" s="230" t="s">
        <v>168</v>
      </c>
      <c r="E804" s="168" t="s">
        <v>1202</v>
      </c>
      <c r="F804" s="169" t="s">
        <v>1203</v>
      </c>
      <c r="G804" s="170" t="s">
        <v>246</v>
      </c>
      <c r="H804" s="171">
        <v>303.02</v>
      </c>
      <c r="I804" s="172"/>
      <c r="J804" s="173">
        <f>ROUND(I804*H804,2)</f>
        <v>0</v>
      </c>
      <c r="K804" s="169" t="s">
        <v>767</v>
      </c>
      <c r="L804" s="34"/>
      <c r="M804" s="174" t="s">
        <v>1</v>
      </c>
      <c r="N804" s="175" t="s">
        <v>49</v>
      </c>
      <c r="O804" s="59"/>
      <c r="P804" s="176">
        <f>O804*H804</f>
        <v>0</v>
      </c>
      <c r="Q804" s="176">
        <v>0.00028</v>
      </c>
      <c r="R804" s="176">
        <f>Q804*H804</f>
        <v>0.0848456</v>
      </c>
      <c r="S804" s="176">
        <v>0</v>
      </c>
      <c r="T804" s="177">
        <f>S804*H804</f>
        <v>0</v>
      </c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R804" s="178" t="s">
        <v>331</v>
      </c>
      <c r="AT804" s="178" t="s">
        <v>168</v>
      </c>
      <c r="AU804" s="178" t="s">
        <v>92</v>
      </c>
      <c r="AY804" s="18" t="s">
        <v>165</v>
      </c>
      <c r="BE804" s="179">
        <f>IF(N804="základní",J804,0)</f>
        <v>0</v>
      </c>
      <c r="BF804" s="179">
        <f>IF(N804="snížená",J804,0)</f>
        <v>0</v>
      </c>
      <c r="BG804" s="179">
        <f>IF(N804="zákl. přenesená",J804,0)</f>
        <v>0</v>
      </c>
      <c r="BH804" s="179">
        <f>IF(N804="sníž. přenesená",J804,0)</f>
        <v>0</v>
      </c>
      <c r="BI804" s="179">
        <f>IF(N804="nulová",J804,0)</f>
        <v>0</v>
      </c>
      <c r="BJ804" s="18" t="s">
        <v>21</v>
      </c>
      <c r="BK804" s="179">
        <f>ROUND(I804*H804,2)</f>
        <v>0</v>
      </c>
      <c r="BL804" s="18" t="s">
        <v>331</v>
      </c>
      <c r="BM804" s="178" t="s">
        <v>1204</v>
      </c>
    </row>
    <row r="805" spans="1:47" s="2" customFormat="1" ht="29.25">
      <c r="A805" s="33"/>
      <c r="B805" s="34"/>
      <c r="C805" s="33"/>
      <c r="D805" s="180" t="s">
        <v>173</v>
      </c>
      <c r="E805" s="33"/>
      <c r="F805" s="181" t="s">
        <v>1205</v>
      </c>
      <c r="G805" s="33"/>
      <c r="H805" s="33"/>
      <c r="I805" s="102"/>
      <c r="J805" s="33"/>
      <c r="K805" s="33"/>
      <c r="L805" s="34"/>
      <c r="M805" s="182"/>
      <c r="N805" s="183"/>
      <c r="O805" s="59"/>
      <c r="P805" s="59"/>
      <c r="Q805" s="59"/>
      <c r="R805" s="59"/>
      <c r="S805" s="59"/>
      <c r="T805" s="60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T805" s="18" t="s">
        <v>173</v>
      </c>
      <c r="AU805" s="18" t="s">
        <v>92</v>
      </c>
    </row>
    <row r="806" spans="1:65" s="2" customFormat="1" ht="24" customHeight="1">
      <c r="A806" s="33"/>
      <c r="B806" s="166"/>
      <c r="C806" s="212" t="s">
        <v>1206</v>
      </c>
      <c r="D806" s="232" t="s">
        <v>386</v>
      </c>
      <c r="E806" s="213" t="s">
        <v>1207</v>
      </c>
      <c r="F806" s="214" t="s">
        <v>1208</v>
      </c>
      <c r="G806" s="215" t="s">
        <v>246</v>
      </c>
      <c r="H806" s="216">
        <v>348.473</v>
      </c>
      <c r="I806" s="217"/>
      <c r="J806" s="218">
        <f>ROUND(I806*H806,2)</f>
        <v>0</v>
      </c>
      <c r="K806" s="214" t="s">
        <v>767</v>
      </c>
      <c r="L806" s="219"/>
      <c r="M806" s="220" t="s">
        <v>1</v>
      </c>
      <c r="N806" s="221" t="s">
        <v>49</v>
      </c>
      <c r="O806" s="59"/>
      <c r="P806" s="176">
        <f>O806*H806</f>
        <v>0</v>
      </c>
      <c r="Q806" s="176">
        <v>0.0019</v>
      </c>
      <c r="R806" s="176">
        <f>Q806*H806</f>
        <v>0.6620987</v>
      </c>
      <c r="S806" s="176">
        <v>0</v>
      </c>
      <c r="T806" s="177">
        <f>S806*H806</f>
        <v>0</v>
      </c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R806" s="178" t="s">
        <v>431</v>
      </c>
      <c r="AT806" s="178" t="s">
        <v>386</v>
      </c>
      <c r="AU806" s="178" t="s">
        <v>92</v>
      </c>
      <c r="AY806" s="18" t="s">
        <v>165</v>
      </c>
      <c r="BE806" s="179">
        <f>IF(N806="základní",J806,0)</f>
        <v>0</v>
      </c>
      <c r="BF806" s="179">
        <f>IF(N806="snížená",J806,0)</f>
        <v>0</v>
      </c>
      <c r="BG806" s="179">
        <f>IF(N806="zákl. přenesená",J806,0)</f>
        <v>0</v>
      </c>
      <c r="BH806" s="179">
        <f>IF(N806="sníž. přenesená",J806,0)</f>
        <v>0</v>
      </c>
      <c r="BI806" s="179">
        <f>IF(N806="nulová",J806,0)</f>
        <v>0</v>
      </c>
      <c r="BJ806" s="18" t="s">
        <v>21</v>
      </c>
      <c r="BK806" s="179">
        <f>ROUND(I806*H806,2)</f>
        <v>0</v>
      </c>
      <c r="BL806" s="18" t="s">
        <v>331</v>
      </c>
      <c r="BM806" s="178" t="s">
        <v>1209</v>
      </c>
    </row>
    <row r="807" spans="1:47" s="2" customFormat="1" ht="19.5">
      <c r="A807" s="33"/>
      <c r="B807" s="34"/>
      <c r="C807" s="33"/>
      <c r="D807" s="180" t="s">
        <v>173</v>
      </c>
      <c r="E807" s="33"/>
      <c r="F807" s="181" t="s">
        <v>1210</v>
      </c>
      <c r="G807" s="33"/>
      <c r="H807" s="33"/>
      <c r="I807" s="102"/>
      <c r="J807" s="33"/>
      <c r="K807" s="33"/>
      <c r="L807" s="34"/>
      <c r="M807" s="182"/>
      <c r="N807" s="183"/>
      <c r="O807" s="59"/>
      <c r="P807" s="59"/>
      <c r="Q807" s="59"/>
      <c r="R807" s="59"/>
      <c r="S807" s="59"/>
      <c r="T807" s="60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T807" s="18" t="s">
        <v>173</v>
      </c>
      <c r="AU807" s="18" t="s">
        <v>92</v>
      </c>
    </row>
    <row r="808" spans="2:51" s="14" customFormat="1" ht="12">
      <c r="B808" s="195"/>
      <c r="D808" s="180" t="s">
        <v>249</v>
      </c>
      <c r="E808" s="196" t="s">
        <v>1</v>
      </c>
      <c r="F808" s="197" t="s">
        <v>1093</v>
      </c>
      <c r="H808" s="198">
        <v>348.473</v>
      </c>
      <c r="I808" s="199"/>
      <c r="L808" s="195"/>
      <c r="M808" s="200"/>
      <c r="N808" s="201"/>
      <c r="O808" s="201"/>
      <c r="P808" s="201"/>
      <c r="Q808" s="201"/>
      <c r="R808" s="201"/>
      <c r="S808" s="201"/>
      <c r="T808" s="202"/>
      <c r="AT808" s="196" t="s">
        <v>249</v>
      </c>
      <c r="AU808" s="196" t="s">
        <v>92</v>
      </c>
      <c r="AV808" s="14" t="s">
        <v>92</v>
      </c>
      <c r="AW808" s="14" t="s">
        <v>39</v>
      </c>
      <c r="AX808" s="14" t="s">
        <v>84</v>
      </c>
      <c r="AY808" s="196" t="s">
        <v>165</v>
      </c>
    </row>
    <row r="809" spans="2:51" s="15" customFormat="1" ht="12">
      <c r="B809" s="203"/>
      <c r="D809" s="180" t="s">
        <v>249</v>
      </c>
      <c r="E809" s="204" t="s">
        <v>1</v>
      </c>
      <c r="F809" s="205" t="s">
        <v>252</v>
      </c>
      <c r="H809" s="206">
        <v>348.473</v>
      </c>
      <c r="I809" s="207"/>
      <c r="L809" s="203"/>
      <c r="M809" s="208"/>
      <c r="N809" s="209"/>
      <c r="O809" s="209"/>
      <c r="P809" s="209"/>
      <c r="Q809" s="209"/>
      <c r="R809" s="209"/>
      <c r="S809" s="209"/>
      <c r="T809" s="210"/>
      <c r="AT809" s="204" t="s">
        <v>249</v>
      </c>
      <c r="AU809" s="204" t="s">
        <v>92</v>
      </c>
      <c r="AV809" s="15" t="s">
        <v>164</v>
      </c>
      <c r="AW809" s="15" t="s">
        <v>39</v>
      </c>
      <c r="AX809" s="15" t="s">
        <v>21</v>
      </c>
      <c r="AY809" s="204" t="s">
        <v>165</v>
      </c>
    </row>
    <row r="810" spans="1:65" s="2" customFormat="1" ht="24" customHeight="1">
      <c r="A810" s="33"/>
      <c r="B810" s="166"/>
      <c r="C810" s="167" t="s">
        <v>1211</v>
      </c>
      <c r="D810" s="230" t="s">
        <v>168</v>
      </c>
      <c r="E810" s="168" t="s">
        <v>1212</v>
      </c>
      <c r="F810" s="169" t="s">
        <v>1213</v>
      </c>
      <c r="G810" s="170" t="s">
        <v>246</v>
      </c>
      <c r="H810" s="171">
        <v>47.8</v>
      </c>
      <c r="I810" s="172"/>
      <c r="J810" s="173">
        <f>ROUND(I810*H810,2)</f>
        <v>0</v>
      </c>
      <c r="K810" s="169" t="s">
        <v>767</v>
      </c>
      <c r="L810" s="34"/>
      <c r="M810" s="174" t="s">
        <v>1</v>
      </c>
      <c r="N810" s="175" t="s">
        <v>49</v>
      </c>
      <c r="O810" s="59"/>
      <c r="P810" s="176">
        <f>O810*H810</f>
        <v>0</v>
      </c>
      <c r="Q810" s="176">
        <v>3E-05</v>
      </c>
      <c r="R810" s="176">
        <f>Q810*H810</f>
        <v>0.001434</v>
      </c>
      <c r="S810" s="176">
        <v>0</v>
      </c>
      <c r="T810" s="177">
        <f>S810*H810</f>
        <v>0</v>
      </c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R810" s="178" t="s">
        <v>331</v>
      </c>
      <c r="AT810" s="178" t="s">
        <v>168</v>
      </c>
      <c r="AU810" s="178" t="s">
        <v>92</v>
      </c>
      <c r="AY810" s="18" t="s">
        <v>165</v>
      </c>
      <c r="BE810" s="179">
        <f>IF(N810="základní",J810,0)</f>
        <v>0</v>
      </c>
      <c r="BF810" s="179">
        <f>IF(N810="snížená",J810,0)</f>
        <v>0</v>
      </c>
      <c r="BG810" s="179">
        <f>IF(N810="zákl. přenesená",J810,0)</f>
        <v>0</v>
      </c>
      <c r="BH810" s="179">
        <f>IF(N810="sníž. přenesená",J810,0)</f>
        <v>0</v>
      </c>
      <c r="BI810" s="179">
        <f>IF(N810="nulová",J810,0)</f>
        <v>0</v>
      </c>
      <c r="BJ810" s="18" t="s">
        <v>21</v>
      </c>
      <c r="BK810" s="179">
        <f>ROUND(I810*H810,2)</f>
        <v>0</v>
      </c>
      <c r="BL810" s="18" t="s">
        <v>331</v>
      </c>
      <c r="BM810" s="178" t="s">
        <v>1214</v>
      </c>
    </row>
    <row r="811" spans="1:47" s="2" customFormat="1" ht="29.25">
      <c r="A811" s="33"/>
      <c r="B811" s="34"/>
      <c r="C811" s="33"/>
      <c r="D811" s="180" t="s">
        <v>173</v>
      </c>
      <c r="E811" s="33"/>
      <c r="F811" s="181" t="s">
        <v>1215</v>
      </c>
      <c r="G811" s="33"/>
      <c r="H811" s="33"/>
      <c r="I811" s="102"/>
      <c r="J811" s="33"/>
      <c r="K811" s="33"/>
      <c r="L811" s="34"/>
      <c r="M811" s="182"/>
      <c r="N811" s="183"/>
      <c r="O811" s="59"/>
      <c r="P811" s="59"/>
      <c r="Q811" s="59"/>
      <c r="R811" s="59"/>
      <c r="S811" s="59"/>
      <c r="T811" s="60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T811" s="18" t="s">
        <v>173</v>
      </c>
      <c r="AU811" s="18" t="s">
        <v>92</v>
      </c>
    </row>
    <row r="812" spans="1:65" s="2" customFormat="1" ht="24" customHeight="1">
      <c r="A812" s="33"/>
      <c r="B812" s="166"/>
      <c r="C812" s="212" t="s">
        <v>1216</v>
      </c>
      <c r="D812" s="232" t="s">
        <v>386</v>
      </c>
      <c r="E812" s="213" t="s">
        <v>1207</v>
      </c>
      <c r="F812" s="214" t="s">
        <v>1208</v>
      </c>
      <c r="G812" s="215" t="s">
        <v>246</v>
      </c>
      <c r="H812" s="216">
        <v>57.36</v>
      </c>
      <c r="I812" s="217"/>
      <c r="J812" s="218">
        <f>ROUND(I812*H812,2)</f>
        <v>0</v>
      </c>
      <c r="K812" s="214" t="s">
        <v>767</v>
      </c>
      <c r="L812" s="219"/>
      <c r="M812" s="220" t="s">
        <v>1</v>
      </c>
      <c r="N812" s="221" t="s">
        <v>49</v>
      </c>
      <c r="O812" s="59"/>
      <c r="P812" s="176">
        <f>O812*H812</f>
        <v>0</v>
      </c>
      <c r="Q812" s="176">
        <v>0.0019</v>
      </c>
      <c r="R812" s="176">
        <f>Q812*H812</f>
        <v>0.108984</v>
      </c>
      <c r="S812" s="176">
        <v>0</v>
      </c>
      <c r="T812" s="177">
        <f>S812*H812</f>
        <v>0</v>
      </c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R812" s="178" t="s">
        <v>431</v>
      </c>
      <c r="AT812" s="178" t="s">
        <v>386</v>
      </c>
      <c r="AU812" s="178" t="s">
        <v>92</v>
      </c>
      <c r="AY812" s="18" t="s">
        <v>165</v>
      </c>
      <c r="BE812" s="179">
        <f>IF(N812="základní",J812,0)</f>
        <v>0</v>
      </c>
      <c r="BF812" s="179">
        <f>IF(N812="snížená",J812,0)</f>
        <v>0</v>
      </c>
      <c r="BG812" s="179">
        <f>IF(N812="zákl. přenesená",J812,0)</f>
        <v>0</v>
      </c>
      <c r="BH812" s="179">
        <f>IF(N812="sníž. přenesená",J812,0)</f>
        <v>0</v>
      </c>
      <c r="BI812" s="179">
        <f>IF(N812="nulová",J812,0)</f>
        <v>0</v>
      </c>
      <c r="BJ812" s="18" t="s">
        <v>21</v>
      </c>
      <c r="BK812" s="179">
        <f>ROUND(I812*H812,2)</f>
        <v>0</v>
      </c>
      <c r="BL812" s="18" t="s">
        <v>331</v>
      </c>
      <c r="BM812" s="178" t="s">
        <v>1217</v>
      </c>
    </row>
    <row r="813" spans="1:47" s="2" customFormat="1" ht="19.5">
      <c r="A813" s="33"/>
      <c r="B813" s="34"/>
      <c r="C813" s="33"/>
      <c r="D813" s="180" t="s">
        <v>173</v>
      </c>
      <c r="E813" s="33"/>
      <c r="F813" s="181" t="s">
        <v>1210</v>
      </c>
      <c r="G813" s="33"/>
      <c r="H813" s="33"/>
      <c r="I813" s="102"/>
      <c r="J813" s="33"/>
      <c r="K813" s="33"/>
      <c r="L813" s="34"/>
      <c r="M813" s="182"/>
      <c r="N813" s="183"/>
      <c r="O813" s="59"/>
      <c r="P813" s="59"/>
      <c r="Q813" s="59"/>
      <c r="R813" s="59"/>
      <c r="S813" s="59"/>
      <c r="T813" s="60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T813" s="18" t="s">
        <v>173</v>
      </c>
      <c r="AU813" s="18" t="s">
        <v>92</v>
      </c>
    </row>
    <row r="814" spans="2:51" s="14" customFormat="1" ht="12">
      <c r="B814" s="195"/>
      <c r="D814" s="180" t="s">
        <v>249</v>
      </c>
      <c r="E814" s="196" t="s">
        <v>1</v>
      </c>
      <c r="F814" s="197" t="s">
        <v>1218</v>
      </c>
      <c r="H814" s="198">
        <v>57.36</v>
      </c>
      <c r="I814" s="199"/>
      <c r="L814" s="195"/>
      <c r="M814" s="200"/>
      <c r="N814" s="201"/>
      <c r="O814" s="201"/>
      <c r="P814" s="201"/>
      <c r="Q814" s="201"/>
      <c r="R814" s="201"/>
      <c r="S814" s="201"/>
      <c r="T814" s="202"/>
      <c r="AT814" s="196" t="s">
        <v>249</v>
      </c>
      <c r="AU814" s="196" t="s">
        <v>92</v>
      </c>
      <c r="AV814" s="14" t="s">
        <v>92</v>
      </c>
      <c r="AW814" s="14" t="s">
        <v>39</v>
      </c>
      <c r="AX814" s="14" t="s">
        <v>84</v>
      </c>
      <c r="AY814" s="196" t="s">
        <v>165</v>
      </c>
    </row>
    <row r="815" spans="2:51" s="15" customFormat="1" ht="12">
      <c r="B815" s="203"/>
      <c r="D815" s="180" t="s">
        <v>249</v>
      </c>
      <c r="E815" s="204" t="s">
        <v>1</v>
      </c>
      <c r="F815" s="205" t="s">
        <v>252</v>
      </c>
      <c r="H815" s="206">
        <v>57.36</v>
      </c>
      <c r="I815" s="207"/>
      <c r="L815" s="203"/>
      <c r="M815" s="208"/>
      <c r="N815" s="209"/>
      <c r="O815" s="209"/>
      <c r="P815" s="209"/>
      <c r="Q815" s="209"/>
      <c r="R815" s="209"/>
      <c r="S815" s="209"/>
      <c r="T815" s="210"/>
      <c r="AT815" s="204" t="s">
        <v>249</v>
      </c>
      <c r="AU815" s="204" t="s">
        <v>92</v>
      </c>
      <c r="AV815" s="15" t="s">
        <v>164</v>
      </c>
      <c r="AW815" s="15" t="s">
        <v>39</v>
      </c>
      <c r="AX815" s="15" t="s">
        <v>21</v>
      </c>
      <c r="AY815" s="204" t="s">
        <v>165</v>
      </c>
    </row>
    <row r="816" spans="1:65" s="2" customFormat="1" ht="16.5" customHeight="1">
      <c r="A816" s="33"/>
      <c r="B816" s="166"/>
      <c r="C816" s="167" t="s">
        <v>1219</v>
      </c>
      <c r="D816" s="167" t="s">
        <v>168</v>
      </c>
      <c r="E816" s="168" t="s">
        <v>1220</v>
      </c>
      <c r="F816" s="169" t="s">
        <v>1221</v>
      </c>
      <c r="G816" s="170" t="s">
        <v>328</v>
      </c>
      <c r="H816" s="171">
        <v>22</v>
      </c>
      <c r="I816" s="172"/>
      <c r="J816" s="173">
        <f>ROUND(I816*H816,2)</f>
        <v>0</v>
      </c>
      <c r="K816" s="169" t="s">
        <v>247</v>
      </c>
      <c r="L816" s="34"/>
      <c r="M816" s="174" t="s">
        <v>1</v>
      </c>
      <c r="N816" s="175" t="s">
        <v>49</v>
      </c>
      <c r="O816" s="59"/>
      <c r="P816" s="176">
        <f>O816*H816</f>
        <v>0</v>
      </c>
      <c r="Q816" s="176">
        <v>5E-05</v>
      </c>
      <c r="R816" s="176">
        <f>Q816*H816</f>
        <v>0.0011</v>
      </c>
      <c r="S816" s="176">
        <v>0</v>
      </c>
      <c r="T816" s="177">
        <f>S816*H816</f>
        <v>0</v>
      </c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R816" s="178" t="s">
        <v>331</v>
      </c>
      <c r="AT816" s="178" t="s">
        <v>168</v>
      </c>
      <c r="AU816" s="178" t="s">
        <v>92</v>
      </c>
      <c r="AY816" s="18" t="s">
        <v>165</v>
      </c>
      <c r="BE816" s="179">
        <f>IF(N816="základní",J816,0)</f>
        <v>0</v>
      </c>
      <c r="BF816" s="179">
        <f>IF(N816="snížená",J816,0)</f>
        <v>0</v>
      </c>
      <c r="BG816" s="179">
        <f>IF(N816="zákl. přenesená",J816,0)</f>
        <v>0</v>
      </c>
      <c r="BH816" s="179">
        <f>IF(N816="sníž. přenesená",J816,0)</f>
        <v>0</v>
      </c>
      <c r="BI816" s="179">
        <f>IF(N816="nulová",J816,0)</f>
        <v>0</v>
      </c>
      <c r="BJ816" s="18" t="s">
        <v>21</v>
      </c>
      <c r="BK816" s="179">
        <f>ROUND(I816*H816,2)</f>
        <v>0</v>
      </c>
      <c r="BL816" s="18" t="s">
        <v>331</v>
      </c>
      <c r="BM816" s="178" t="s">
        <v>1222</v>
      </c>
    </row>
    <row r="817" spans="1:47" s="2" customFormat="1" ht="29.25">
      <c r="A817" s="33"/>
      <c r="B817" s="34"/>
      <c r="C817" s="33"/>
      <c r="D817" s="180" t="s">
        <v>173</v>
      </c>
      <c r="E817" s="33"/>
      <c r="F817" s="181" t="s">
        <v>1223</v>
      </c>
      <c r="G817" s="33"/>
      <c r="H817" s="33"/>
      <c r="I817" s="102"/>
      <c r="J817" s="33"/>
      <c r="K817" s="33"/>
      <c r="L817" s="34"/>
      <c r="M817" s="182"/>
      <c r="N817" s="183"/>
      <c r="O817" s="59"/>
      <c r="P817" s="59"/>
      <c r="Q817" s="59"/>
      <c r="R817" s="59"/>
      <c r="S817" s="59"/>
      <c r="T817" s="60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T817" s="18" t="s">
        <v>173</v>
      </c>
      <c r="AU817" s="18" t="s">
        <v>92</v>
      </c>
    </row>
    <row r="818" spans="1:65" s="2" customFormat="1" ht="16.5" customHeight="1">
      <c r="A818" s="33"/>
      <c r="B818" s="166"/>
      <c r="C818" s="212" t="s">
        <v>1224</v>
      </c>
      <c r="D818" s="212" t="s">
        <v>386</v>
      </c>
      <c r="E818" s="213" t="s">
        <v>1225</v>
      </c>
      <c r="F818" s="214" t="s">
        <v>1226</v>
      </c>
      <c r="G818" s="215" t="s">
        <v>328</v>
      </c>
      <c r="H818" s="216">
        <v>22</v>
      </c>
      <c r="I818" s="217"/>
      <c r="J818" s="218">
        <f>ROUND(I818*H818,2)</f>
        <v>0</v>
      </c>
      <c r="K818" s="214" t="s">
        <v>247</v>
      </c>
      <c r="L818" s="219"/>
      <c r="M818" s="220" t="s">
        <v>1</v>
      </c>
      <c r="N818" s="221" t="s">
        <v>49</v>
      </c>
      <c r="O818" s="59"/>
      <c r="P818" s="176">
        <f>O818*H818</f>
        <v>0</v>
      </c>
      <c r="Q818" s="176">
        <v>0.001</v>
      </c>
      <c r="R818" s="176">
        <f>Q818*H818</f>
        <v>0.022</v>
      </c>
      <c r="S818" s="176">
        <v>0</v>
      </c>
      <c r="T818" s="177">
        <f>S818*H818</f>
        <v>0</v>
      </c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R818" s="178" t="s">
        <v>431</v>
      </c>
      <c r="AT818" s="178" t="s">
        <v>386</v>
      </c>
      <c r="AU818" s="178" t="s">
        <v>92</v>
      </c>
      <c r="AY818" s="18" t="s">
        <v>165</v>
      </c>
      <c r="BE818" s="179">
        <f>IF(N818="základní",J818,0)</f>
        <v>0</v>
      </c>
      <c r="BF818" s="179">
        <f>IF(N818="snížená",J818,0)</f>
        <v>0</v>
      </c>
      <c r="BG818" s="179">
        <f>IF(N818="zákl. přenesená",J818,0)</f>
        <v>0</v>
      </c>
      <c r="BH818" s="179">
        <f>IF(N818="sníž. přenesená",J818,0)</f>
        <v>0</v>
      </c>
      <c r="BI818" s="179">
        <f>IF(N818="nulová",J818,0)</f>
        <v>0</v>
      </c>
      <c r="BJ818" s="18" t="s">
        <v>21</v>
      </c>
      <c r="BK818" s="179">
        <f>ROUND(I818*H818,2)</f>
        <v>0</v>
      </c>
      <c r="BL818" s="18" t="s">
        <v>331</v>
      </c>
      <c r="BM818" s="178" t="s">
        <v>1227</v>
      </c>
    </row>
    <row r="819" spans="1:47" s="2" customFormat="1" ht="12">
      <c r="A819" s="33"/>
      <c r="B819" s="34"/>
      <c r="C819" s="33"/>
      <c r="D819" s="180" t="s">
        <v>173</v>
      </c>
      <c r="E819" s="33"/>
      <c r="F819" s="181" t="s">
        <v>1226</v>
      </c>
      <c r="G819" s="33"/>
      <c r="H819" s="33"/>
      <c r="I819" s="102"/>
      <c r="J819" s="33"/>
      <c r="K819" s="33"/>
      <c r="L819" s="34"/>
      <c r="M819" s="182"/>
      <c r="N819" s="183"/>
      <c r="O819" s="59"/>
      <c r="P819" s="59"/>
      <c r="Q819" s="59"/>
      <c r="R819" s="59"/>
      <c r="S819" s="59"/>
      <c r="T819" s="60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T819" s="18" t="s">
        <v>173</v>
      </c>
      <c r="AU819" s="18" t="s">
        <v>92</v>
      </c>
    </row>
    <row r="820" spans="1:65" s="2" customFormat="1" ht="24" customHeight="1">
      <c r="A820" s="33"/>
      <c r="B820" s="166"/>
      <c r="C820" s="167" t="s">
        <v>1228</v>
      </c>
      <c r="D820" s="231" t="s">
        <v>168</v>
      </c>
      <c r="E820" s="168" t="s">
        <v>1229</v>
      </c>
      <c r="F820" s="169" t="s">
        <v>1230</v>
      </c>
      <c r="G820" s="170" t="s">
        <v>305</v>
      </c>
      <c r="H820" s="171">
        <v>1.99</v>
      </c>
      <c r="I820" s="172"/>
      <c r="J820" s="173">
        <f>ROUND(I820*H820,2)</f>
        <v>0</v>
      </c>
      <c r="K820" s="169" t="s">
        <v>247</v>
      </c>
      <c r="L820" s="34"/>
      <c r="M820" s="174" t="s">
        <v>1</v>
      </c>
      <c r="N820" s="175" t="s">
        <v>49</v>
      </c>
      <c r="O820" s="59"/>
      <c r="P820" s="176">
        <f>O820*H820</f>
        <v>0</v>
      </c>
      <c r="Q820" s="176">
        <v>0</v>
      </c>
      <c r="R820" s="176">
        <f>Q820*H820</f>
        <v>0</v>
      </c>
      <c r="S820" s="176">
        <v>0</v>
      </c>
      <c r="T820" s="177">
        <f>S820*H820</f>
        <v>0</v>
      </c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R820" s="178" t="s">
        <v>331</v>
      </c>
      <c r="AT820" s="178" t="s">
        <v>168</v>
      </c>
      <c r="AU820" s="178" t="s">
        <v>92</v>
      </c>
      <c r="AY820" s="18" t="s">
        <v>165</v>
      </c>
      <c r="BE820" s="179">
        <f>IF(N820="základní",J820,0)</f>
        <v>0</v>
      </c>
      <c r="BF820" s="179">
        <f>IF(N820="snížená",J820,0)</f>
        <v>0</v>
      </c>
      <c r="BG820" s="179">
        <f>IF(N820="zákl. přenesená",J820,0)</f>
        <v>0</v>
      </c>
      <c r="BH820" s="179">
        <f>IF(N820="sníž. přenesená",J820,0)</f>
        <v>0</v>
      </c>
      <c r="BI820" s="179">
        <f>IF(N820="nulová",J820,0)</f>
        <v>0</v>
      </c>
      <c r="BJ820" s="18" t="s">
        <v>21</v>
      </c>
      <c r="BK820" s="179">
        <f>ROUND(I820*H820,2)</f>
        <v>0</v>
      </c>
      <c r="BL820" s="18" t="s">
        <v>331</v>
      </c>
      <c r="BM820" s="178" t="s">
        <v>1231</v>
      </c>
    </row>
    <row r="821" spans="1:47" s="2" customFormat="1" ht="29.25">
      <c r="A821" s="33"/>
      <c r="B821" s="34"/>
      <c r="C821" s="33"/>
      <c r="D821" s="180" t="s">
        <v>173</v>
      </c>
      <c r="E821" s="33"/>
      <c r="F821" s="181" t="s">
        <v>1232</v>
      </c>
      <c r="G821" s="33"/>
      <c r="H821" s="33"/>
      <c r="I821" s="102"/>
      <c r="J821" s="33"/>
      <c r="K821" s="33"/>
      <c r="L821" s="34"/>
      <c r="M821" s="182"/>
      <c r="N821" s="183"/>
      <c r="O821" s="59"/>
      <c r="P821" s="59"/>
      <c r="Q821" s="59"/>
      <c r="R821" s="59"/>
      <c r="S821" s="59"/>
      <c r="T821" s="60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T821" s="18" t="s">
        <v>173</v>
      </c>
      <c r="AU821" s="18" t="s">
        <v>92</v>
      </c>
    </row>
    <row r="822" spans="2:63" s="12" customFormat="1" ht="22.9" customHeight="1">
      <c r="B822" s="153"/>
      <c r="D822" s="154" t="s">
        <v>83</v>
      </c>
      <c r="E822" s="164" t="s">
        <v>1233</v>
      </c>
      <c r="F822" s="164" t="s">
        <v>1234</v>
      </c>
      <c r="I822" s="156"/>
      <c r="J822" s="165">
        <f>BK822</f>
        <v>0</v>
      </c>
      <c r="L822" s="153"/>
      <c r="M822" s="158"/>
      <c r="N822" s="159"/>
      <c r="O822" s="159"/>
      <c r="P822" s="160">
        <f>SUM(P823:P868)</f>
        <v>0</v>
      </c>
      <c r="Q822" s="159"/>
      <c r="R822" s="160">
        <f>SUM(R823:R868)</f>
        <v>3.9433189750000004</v>
      </c>
      <c r="S822" s="159"/>
      <c r="T822" s="161">
        <f>SUM(T823:T868)</f>
        <v>0</v>
      </c>
      <c r="AR822" s="154" t="s">
        <v>92</v>
      </c>
      <c r="AT822" s="162" t="s">
        <v>83</v>
      </c>
      <c r="AU822" s="162" t="s">
        <v>21</v>
      </c>
      <c r="AY822" s="154" t="s">
        <v>165</v>
      </c>
      <c r="BK822" s="163">
        <f>SUM(BK823:BK868)</f>
        <v>0</v>
      </c>
    </row>
    <row r="823" spans="1:65" s="2" customFormat="1" ht="16.5" customHeight="1">
      <c r="A823" s="33"/>
      <c r="B823" s="166"/>
      <c r="C823" s="167" t="s">
        <v>1235</v>
      </c>
      <c r="D823" s="167" t="s">
        <v>168</v>
      </c>
      <c r="E823" s="168" t="s">
        <v>1236</v>
      </c>
      <c r="F823" s="169" t="s">
        <v>1237</v>
      </c>
      <c r="G823" s="170" t="s">
        <v>334</v>
      </c>
      <c r="H823" s="171">
        <v>71.4</v>
      </c>
      <c r="I823" s="172"/>
      <c r="J823" s="173">
        <f>ROUND(I823*H823,2)</f>
        <v>0</v>
      </c>
      <c r="K823" s="169" t="s">
        <v>1</v>
      </c>
      <c r="L823" s="34"/>
      <c r="M823" s="174" t="s">
        <v>1</v>
      </c>
      <c r="N823" s="175" t="s">
        <v>49</v>
      </c>
      <c r="O823" s="59"/>
      <c r="P823" s="176">
        <f>O823*H823</f>
        <v>0</v>
      </c>
      <c r="Q823" s="176">
        <v>0</v>
      </c>
      <c r="R823" s="176">
        <f>Q823*H823</f>
        <v>0</v>
      </c>
      <c r="S823" s="176">
        <v>0</v>
      </c>
      <c r="T823" s="177">
        <f>S823*H823</f>
        <v>0</v>
      </c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R823" s="178" t="s">
        <v>331</v>
      </c>
      <c r="AT823" s="178" t="s">
        <v>168</v>
      </c>
      <c r="AU823" s="178" t="s">
        <v>92</v>
      </c>
      <c r="AY823" s="18" t="s">
        <v>165</v>
      </c>
      <c r="BE823" s="179">
        <f>IF(N823="základní",J823,0)</f>
        <v>0</v>
      </c>
      <c r="BF823" s="179">
        <f>IF(N823="snížená",J823,0)</f>
        <v>0</v>
      </c>
      <c r="BG823" s="179">
        <f>IF(N823="zákl. přenesená",J823,0)</f>
        <v>0</v>
      </c>
      <c r="BH823" s="179">
        <f>IF(N823="sníž. přenesená",J823,0)</f>
        <v>0</v>
      </c>
      <c r="BI823" s="179">
        <f>IF(N823="nulová",J823,0)</f>
        <v>0</v>
      </c>
      <c r="BJ823" s="18" t="s">
        <v>21</v>
      </c>
      <c r="BK823" s="179">
        <f>ROUND(I823*H823,2)</f>
        <v>0</v>
      </c>
      <c r="BL823" s="18" t="s">
        <v>331</v>
      </c>
      <c r="BM823" s="178" t="s">
        <v>1238</v>
      </c>
    </row>
    <row r="824" spans="1:47" s="2" customFormat="1" ht="12">
      <c r="A824" s="33"/>
      <c r="B824" s="34"/>
      <c r="C824" s="33"/>
      <c r="D824" s="180" t="s">
        <v>173</v>
      </c>
      <c r="E824" s="33"/>
      <c r="F824" s="181" t="s">
        <v>1237</v>
      </c>
      <c r="G824" s="33"/>
      <c r="H824" s="33"/>
      <c r="I824" s="102"/>
      <c r="J824" s="33"/>
      <c r="K824" s="33"/>
      <c r="L824" s="34"/>
      <c r="M824" s="182"/>
      <c r="N824" s="183"/>
      <c r="O824" s="59"/>
      <c r="P824" s="59"/>
      <c r="Q824" s="59"/>
      <c r="R824" s="59"/>
      <c r="S824" s="59"/>
      <c r="T824" s="60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T824" s="18" t="s">
        <v>173</v>
      </c>
      <c r="AU824" s="18" t="s">
        <v>92</v>
      </c>
    </row>
    <row r="825" spans="2:51" s="14" customFormat="1" ht="12">
      <c r="B825" s="195"/>
      <c r="D825" s="180" t="s">
        <v>249</v>
      </c>
      <c r="E825" s="196" t="s">
        <v>1</v>
      </c>
      <c r="F825" s="197" t="s">
        <v>645</v>
      </c>
      <c r="H825" s="198">
        <v>71.4</v>
      </c>
      <c r="I825" s="199"/>
      <c r="L825" s="195"/>
      <c r="M825" s="200"/>
      <c r="N825" s="201"/>
      <c r="O825" s="201"/>
      <c r="P825" s="201"/>
      <c r="Q825" s="201"/>
      <c r="R825" s="201"/>
      <c r="S825" s="201"/>
      <c r="T825" s="202"/>
      <c r="AT825" s="196" t="s">
        <v>249</v>
      </c>
      <c r="AU825" s="196" t="s">
        <v>92</v>
      </c>
      <c r="AV825" s="14" t="s">
        <v>92</v>
      </c>
      <c r="AW825" s="14" t="s">
        <v>39</v>
      </c>
      <c r="AX825" s="14" t="s">
        <v>84</v>
      </c>
      <c r="AY825" s="196" t="s">
        <v>165</v>
      </c>
    </row>
    <row r="826" spans="2:51" s="15" customFormat="1" ht="12">
      <c r="B826" s="203"/>
      <c r="D826" s="180" t="s">
        <v>249</v>
      </c>
      <c r="E826" s="204" t="s">
        <v>1</v>
      </c>
      <c r="F826" s="205" t="s">
        <v>252</v>
      </c>
      <c r="H826" s="206">
        <v>71.4</v>
      </c>
      <c r="I826" s="207"/>
      <c r="L826" s="203"/>
      <c r="M826" s="208"/>
      <c r="N826" s="209"/>
      <c r="O826" s="209"/>
      <c r="P826" s="209"/>
      <c r="Q826" s="209"/>
      <c r="R826" s="209"/>
      <c r="S826" s="209"/>
      <c r="T826" s="210"/>
      <c r="AT826" s="204" t="s">
        <v>249</v>
      </c>
      <c r="AU826" s="204" t="s">
        <v>92</v>
      </c>
      <c r="AV826" s="15" t="s">
        <v>164</v>
      </c>
      <c r="AW826" s="15" t="s">
        <v>39</v>
      </c>
      <c r="AX826" s="15" t="s">
        <v>21</v>
      </c>
      <c r="AY826" s="204" t="s">
        <v>165</v>
      </c>
    </row>
    <row r="827" spans="1:65" s="2" customFormat="1" ht="24" customHeight="1">
      <c r="A827" s="33"/>
      <c r="B827" s="166"/>
      <c r="C827" s="167" t="s">
        <v>1239</v>
      </c>
      <c r="D827" s="167" t="s">
        <v>168</v>
      </c>
      <c r="E827" s="168" t="s">
        <v>1240</v>
      </c>
      <c r="F827" s="169" t="s">
        <v>1241</v>
      </c>
      <c r="G827" s="170" t="s">
        <v>246</v>
      </c>
      <c r="H827" s="171">
        <v>49.6</v>
      </c>
      <c r="I827" s="172"/>
      <c r="J827" s="173">
        <f>ROUND(I827*H827,2)</f>
        <v>0</v>
      </c>
      <c r="K827" s="169" t="s">
        <v>247</v>
      </c>
      <c r="L827" s="34"/>
      <c r="M827" s="174" t="s">
        <v>1</v>
      </c>
      <c r="N827" s="175" t="s">
        <v>49</v>
      </c>
      <c r="O827" s="59"/>
      <c r="P827" s="176">
        <f>O827*H827</f>
        <v>0</v>
      </c>
      <c r="Q827" s="176">
        <v>0.006</v>
      </c>
      <c r="R827" s="176">
        <f>Q827*H827</f>
        <v>0.29760000000000003</v>
      </c>
      <c r="S827" s="176">
        <v>0</v>
      </c>
      <c r="T827" s="177">
        <f>S827*H827</f>
        <v>0</v>
      </c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R827" s="178" t="s">
        <v>331</v>
      </c>
      <c r="AT827" s="178" t="s">
        <v>168</v>
      </c>
      <c r="AU827" s="178" t="s">
        <v>92</v>
      </c>
      <c r="AY827" s="18" t="s">
        <v>165</v>
      </c>
      <c r="BE827" s="179">
        <f>IF(N827="základní",J827,0)</f>
        <v>0</v>
      </c>
      <c r="BF827" s="179">
        <f>IF(N827="snížená",J827,0)</f>
        <v>0</v>
      </c>
      <c r="BG827" s="179">
        <f>IF(N827="zákl. přenesená",J827,0)</f>
        <v>0</v>
      </c>
      <c r="BH827" s="179">
        <f>IF(N827="sníž. přenesená",J827,0)</f>
        <v>0</v>
      </c>
      <c r="BI827" s="179">
        <f>IF(N827="nulová",J827,0)</f>
        <v>0</v>
      </c>
      <c r="BJ827" s="18" t="s">
        <v>21</v>
      </c>
      <c r="BK827" s="179">
        <f>ROUND(I827*H827,2)</f>
        <v>0</v>
      </c>
      <c r="BL827" s="18" t="s">
        <v>331</v>
      </c>
      <c r="BM827" s="178" t="s">
        <v>1242</v>
      </c>
    </row>
    <row r="828" spans="1:47" s="2" customFormat="1" ht="19.5">
      <c r="A828" s="33"/>
      <c r="B828" s="34"/>
      <c r="C828" s="33"/>
      <c r="D828" s="180" t="s">
        <v>173</v>
      </c>
      <c r="E828" s="33"/>
      <c r="F828" s="181" t="s">
        <v>1243</v>
      </c>
      <c r="G828" s="33"/>
      <c r="H828" s="33"/>
      <c r="I828" s="102"/>
      <c r="J828" s="33"/>
      <c r="K828" s="33"/>
      <c r="L828" s="34"/>
      <c r="M828" s="182"/>
      <c r="N828" s="183"/>
      <c r="O828" s="59"/>
      <c r="P828" s="59"/>
      <c r="Q828" s="59"/>
      <c r="R828" s="59"/>
      <c r="S828" s="59"/>
      <c r="T828" s="60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T828" s="18" t="s">
        <v>173</v>
      </c>
      <c r="AU828" s="18" t="s">
        <v>92</v>
      </c>
    </row>
    <row r="829" spans="2:51" s="13" customFormat="1" ht="12">
      <c r="B829" s="188"/>
      <c r="D829" s="180" t="s">
        <v>249</v>
      </c>
      <c r="E829" s="189" t="s">
        <v>1</v>
      </c>
      <c r="F829" s="190" t="s">
        <v>638</v>
      </c>
      <c r="H829" s="189" t="s">
        <v>1</v>
      </c>
      <c r="I829" s="191"/>
      <c r="L829" s="188"/>
      <c r="M829" s="192"/>
      <c r="N829" s="193"/>
      <c r="O829" s="193"/>
      <c r="P829" s="193"/>
      <c r="Q829" s="193"/>
      <c r="R829" s="193"/>
      <c r="S829" s="193"/>
      <c r="T829" s="194"/>
      <c r="AT829" s="189" t="s">
        <v>249</v>
      </c>
      <c r="AU829" s="189" t="s">
        <v>92</v>
      </c>
      <c r="AV829" s="13" t="s">
        <v>21</v>
      </c>
      <c r="AW829" s="13" t="s">
        <v>39</v>
      </c>
      <c r="AX829" s="13" t="s">
        <v>84</v>
      </c>
      <c r="AY829" s="189" t="s">
        <v>165</v>
      </c>
    </row>
    <row r="830" spans="2:51" s="14" customFormat="1" ht="12">
      <c r="B830" s="195"/>
      <c r="D830" s="180" t="s">
        <v>249</v>
      </c>
      <c r="E830" s="196" t="s">
        <v>1</v>
      </c>
      <c r="F830" s="197" t="s">
        <v>1244</v>
      </c>
      <c r="H830" s="198">
        <v>49.6</v>
      </c>
      <c r="I830" s="199"/>
      <c r="L830" s="195"/>
      <c r="M830" s="200"/>
      <c r="N830" s="201"/>
      <c r="O830" s="201"/>
      <c r="P830" s="201"/>
      <c r="Q830" s="201"/>
      <c r="R830" s="201"/>
      <c r="S830" s="201"/>
      <c r="T830" s="202"/>
      <c r="AT830" s="196" t="s">
        <v>249</v>
      </c>
      <c r="AU830" s="196" t="s">
        <v>92</v>
      </c>
      <c r="AV830" s="14" t="s">
        <v>92</v>
      </c>
      <c r="AW830" s="14" t="s">
        <v>39</v>
      </c>
      <c r="AX830" s="14" t="s">
        <v>84</v>
      </c>
      <c r="AY830" s="196" t="s">
        <v>165</v>
      </c>
    </row>
    <row r="831" spans="2:51" s="15" customFormat="1" ht="12">
      <c r="B831" s="203"/>
      <c r="D831" s="180" t="s">
        <v>249</v>
      </c>
      <c r="E831" s="204" t="s">
        <v>1</v>
      </c>
      <c r="F831" s="205" t="s">
        <v>252</v>
      </c>
      <c r="H831" s="206">
        <v>49.6</v>
      </c>
      <c r="I831" s="207"/>
      <c r="L831" s="203"/>
      <c r="M831" s="208"/>
      <c r="N831" s="209"/>
      <c r="O831" s="209"/>
      <c r="P831" s="209"/>
      <c r="Q831" s="209"/>
      <c r="R831" s="209"/>
      <c r="S831" s="209"/>
      <c r="T831" s="210"/>
      <c r="AT831" s="204" t="s">
        <v>249</v>
      </c>
      <c r="AU831" s="204" t="s">
        <v>92</v>
      </c>
      <c r="AV831" s="15" t="s">
        <v>164</v>
      </c>
      <c r="AW831" s="15" t="s">
        <v>39</v>
      </c>
      <c r="AX831" s="15" t="s">
        <v>21</v>
      </c>
      <c r="AY831" s="204" t="s">
        <v>165</v>
      </c>
    </row>
    <row r="832" spans="1:65" s="2" customFormat="1" ht="24" customHeight="1">
      <c r="A832" s="33"/>
      <c r="B832" s="166"/>
      <c r="C832" s="212" t="s">
        <v>1245</v>
      </c>
      <c r="D832" s="212" t="s">
        <v>386</v>
      </c>
      <c r="E832" s="213" t="s">
        <v>1246</v>
      </c>
      <c r="F832" s="214" t="s">
        <v>1247</v>
      </c>
      <c r="G832" s="215" t="s">
        <v>246</v>
      </c>
      <c r="H832" s="216">
        <v>50.796</v>
      </c>
      <c r="I832" s="217"/>
      <c r="J832" s="218">
        <f>ROUND(I832*H832,2)</f>
        <v>0</v>
      </c>
      <c r="K832" s="214" t="s">
        <v>247</v>
      </c>
      <c r="L832" s="219"/>
      <c r="M832" s="220" t="s">
        <v>1</v>
      </c>
      <c r="N832" s="221" t="s">
        <v>49</v>
      </c>
      <c r="O832" s="59"/>
      <c r="P832" s="176">
        <f>O832*H832</f>
        <v>0</v>
      </c>
      <c r="Q832" s="176">
        <v>0.0025</v>
      </c>
      <c r="R832" s="176">
        <f>Q832*H832</f>
        <v>0.12699</v>
      </c>
      <c r="S832" s="176">
        <v>0</v>
      </c>
      <c r="T832" s="177">
        <f>S832*H832</f>
        <v>0</v>
      </c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R832" s="178" t="s">
        <v>431</v>
      </c>
      <c r="AT832" s="178" t="s">
        <v>386</v>
      </c>
      <c r="AU832" s="178" t="s">
        <v>92</v>
      </c>
      <c r="AY832" s="18" t="s">
        <v>165</v>
      </c>
      <c r="BE832" s="179">
        <f>IF(N832="základní",J832,0)</f>
        <v>0</v>
      </c>
      <c r="BF832" s="179">
        <f>IF(N832="snížená",J832,0)</f>
        <v>0</v>
      </c>
      <c r="BG832" s="179">
        <f>IF(N832="zákl. přenesená",J832,0)</f>
        <v>0</v>
      </c>
      <c r="BH832" s="179">
        <f>IF(N832="sníž. přenesená",J832,0)</f>
        <v>0</v>
      </c>
      <c r="BI832" s="179">
        <f>IF(N832="nulová",J832,0)</f>
        <v>0</v>
      </c>
      <c r="BJ832" s="18" t="s">
        <v>21</v>
      </c>
      <c r="BK832" s="179">
        <f>ROUND(I832*H832,2)</f>
        <v>0</v>
      </c>
      <c r="BL832" s="18" t="s">
        <v>331</v>
      </c>
      <c r="BM832" s="178" t="s">
        <v>1248</v>
      </c>
    </row>
    <row r="833" spans="1:47" s="2" customFormat="1" ht="39">
      <c r="A833" s="33"/>
      <c r="B833" s="34"/>
      <c r="C833" s="33"/>
      <c r="D833" s="180" t="s">
        <v>173</v>
      </c>
      <c r="E833" s="33"/>
      <c r="F833" s="181" t="s">
        <v>1249</v>
      </c>
      <c r="G833" s="33"/>
      <c r="H833" s="33"/>
      <c r="I833" s="102"/>
      <c r="J833" s="33"/>
      <c r="K833" s="33"/>
      <c r="L833" s="34"/>
      <c r="M833" s="182"/>
      <c r="N833" s="183"/>
      <c r="O833" s="59"/>
      <c r="P833" s="59"/>
      <c r="Q833" s="59"/>
      <c r="R833" s="59"/>
      <c r="S833" s="59"/>
      <c r="T833" s="60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T833" s="18" t="s">
        <v>173</v>
      </c>
      <c r="AU833" s="18" t="s">
        <v>92</v>
      </c>
    </row>
    <row r="834" spans="2:51" s="14" customFormat="1" ht="12">
      <c r="B834" s="195"/>
      <c r="D834" s="180" t="s">
        <v>249</v>
      </c>
      <c r="E834" s="196" t="s">
        <v>1</v>
      </c>
      <c r="F834" s="197" t="s">
        <v>1250</v>
      </c>
      <c r="H834" s="198">
        <v>50.796</v>
      </c>
      <c r="I834" s="199"/>
      <c r="L834" s="195"/>
      <c r="M834" s="200"/>
      <c r="N834" s="201"/>
      <c r="O834" s="201"/>
      <c r="P834" s="201"/>
      <c r="Q834" s="201"/>
      <c r="R834" s="201"/>
      <c r="S834" s="201"/>
      <c r="T834" s="202"/>
      <c r="AT834" s="196" t="s">
        <v>249</v>
      </c>
      <c r="AU834" s="196" t="s">
        <v>92</v>
      </c>
      <c r="AV834" s="14" t="s">
        <v>92</v>
      </c>
      <c r="AW834" s="14" t="s">
        <v>39</v>
      </c>
      <c r="AX834" s="14" t="s">
        <v>84</v>
      </c>
      <c r="AY834" s="196" t="s">
        <v>165</v>
      </c>
    </row>
    <row r="835" spans="2:51" s="15" customFormat="1" ht="12">
      <c r="B835" s="203"/>
      <c r="D835" s="180" t="s">
        <v>249</v>
      </c>
      <c r="E835" s="204" t="s">
        <v>1</v>
      </c>
      <c r="F835" s="205" t="s">
        <v>252</v>
      </c>
      <c r="H835" s="206">
        <v>50.796</v>
      </c>
      <c r="I835" s="207"/>
      <c r="L835" s="203"/>
      <c r="M835" s="208"/>
      <c r="N835" s="209"/>
      <c r="O835" s="209"/>
      <c r="P835" s="209"/>
      <c r="Q835" s="209"/>
      <c r="R835" s="209"/>
      <c r="S835" s="209"/>
      <c r="T835" s="210"/>
      <c r="AT835" s="204" t="s">
        <v>249</v>
      </c>
      <c r="AU835" s="204" t="s">
        <v>92</v>
      </c>
      <c r="AV835" s="15" t="s">
        <v>164</v>
      </c>
      <c r="AW835" s="15" t="s">
        <v>39</v>
      </c>
      <c r="AX835" s="15" t="s">
        <v>21</v>
      </c>
      <c r="AY835" s="204" t="s">
        <v>165</v>
      </c>
    </row>
    <row r="836" spans="1:65" s="2" customFormat="1" ht="24" customHeight="1">
      <c r="A836" s="33"/>
      <c r="B836" s="166"/>
      <c r="C836" s="167" t="s">
        <v>1251</v>
      </c>
      <c r="D836" s="167" t="s">
        <v>168</v>
      </c>
      <c r="E836" s="168" t="s">
        <v>1252</v>
      </c>
      <c r="F836" s="169" t="s">
        <v>1253</v>
      </c>
      <c r="G836" s="170" t="s">
        <v>246</v>
      </c>
      <c r="H836" s="171">
        <v>312.425</v>
      </c>
      <c r="I836" s="172"/>
      <c r="J836" s="173">
        <f>ROUND(I836*H836,2)</f>
        <v>0</v>
      </c>
      <c r="K836" s="169" t="s">
        <v>247</v>
      </c>
      <c r="L836" s="34"/>
      <c r="M836" s="174" t="s">
        <v>1</v>
      </c>
      <c r="N836" s="175" t="s">
        <v>49</v>
      </c>
      <c r="O836" s="59"/>
      <c r="P836" s="176">
        <f>O836*H836</f>
        <v>0</v>
      </c>
      <c r="Q836" s="176">
        <v>0.001159</v>
      </c>
      <c r="R836" s="176">
        <f>Q836*H836</f>
        <v>0.36210057500000004</v>
      </c>
      <c r="S836" s="176">
        <v>0</v>
      </c>
      <c r="T836" s="177">
        <f>S836*H836</f>
        <v>0</v>
      </c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R836" s="178" t="s">
        <v>331</v>
      </c>
      <c r="AT836" s="178" t="s">
        <v>168</v>
      </c>
      <c r="AU836" s="178" t="s">
        <v>92</v>
      </c>
      <c r="AY836" s="18" t="s">
        <v>165</v>
      </c>
      <c r="BE836" s="179">
        <f>IF(N836="základní",J836,0)</f>
        <v>0</v>
      </c>
      <c r="BF836" s="179">
        <f>IF(N836="snížená",J836,0)</f>
        <v>0</v>
      </c>
      <c r="BG836" s="179">
        <f>IF(N836="zákl. přenesená",J836,0)</f>
        <v>0</v>
      </c>
      <c r="BH836" s="179">
        <f>IF(N836="sníž. přenesená",J836,0)</f>
        <v>0</v>
      </c>
      <c r="BI836" s="179">
        <f>IF(N836="nulová",J836,0)</f>
        <v>0</v>
      </c>
      <c r="BJ836" s="18" t="s">
        <v>21</v>
      </c>
      <c r="BK836" s="179">
        <f>ROUND(I836*H836,2)</f>
        <v>0</v>
      </c>
      <c r="BL836" s="18" t="s">
        <v>331</v>
      </c>
      <c r="BM836" s="178" t="s">
        <v>1254</v>
      </c>
    </row>
    <row r="837" spans="1:47" s="2" customFormat="1" ht="29.25">
      <c r="A837" s="33"/>
      <c r="B837" s="34"/>
      <c r="C837" s="33"/>
      <c r="D837" s="180" t="s">
        <v>173</v>
      </c>
      <c r="E837" s="33"/>
      <c r="F837" s="181" t="s">
        <v>1255</v>
      </c>
      <c r="G837" s="33"/>
      <c r="H837" s="33"/>
      <c r="I837" s="102"/>
      <c r="J837" s="33"/>
      <c r="K837" s="33"/>
      <c r="L837" s="34"/>
      <c r="M837" s="182"/>
      <c r="N837" s="183"/>
      <c r="O837" s="59"/>
      <c r="P837" s="59"/>
      <c r="Q837" s="59"/>
      <c r="R837" s="59"/>
      <c r="S837" s="59"/>
      <c r="T837" s="60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T837" s="18" t="s">
        <v>173</v>
      </c>
      <c r="AU837" s="18" t="s">
        <v>92</v>
      </c>
    </row>
    <row r="838" spans="2:51" s="14" customFormat="1" ht="12">
      <c r="B838" s="195"/>
      <c r="D838" s="180" t="s">
        <v>249</v>
      </c>
      <c r="E838" s="196" t="s">
        <v>1</v>
      </c>
      <c r="F838" s="197" t="s">
        <v>880</v>
      </c>
      <c r="H838" s="198">
        <v>303.02</v>
      </c>
      <c r="I838" s="199"/>
      <c r="L838" s="195"/>
      <c r="M838" s="200"/>
      <c r="N838" s="201"/>
      <c r="O838" s="201"/>
      <c r="P838" s="201"/>
      <c r="Q838" s="201"/>
      <c r="R838" s="201"/>
      <c r="S838" s="201"/>
      <c r="T838" s="202"/>
      <c r="AT838" s="196" t="s">
        <v>249</v>
      </c>
      <c r="AU838" s="196" t="s">
        <v>92</v>
      </c>
      <c r="AV838" s="14" t="s">
        <v>92</v>
      </c>
      <c r="AW838" s="14" t="s">
        <v>39</v>
      </c>
      <c r="AX838" s="14" t="s">
        <v>84</v>
      </c>
      <c r="AY838" s="196" t="s">
        <v>165</v>
      </c>
    </row>
    <row r="839" spans="2:51" s="13" customFormat="1" ht="12">
      <c r="B839" s="188"/>
      <c r="D839" s="180" t="s">
        <v>249</v>
      </c>
      <c r="E839" s="189" t="s">
        <v>1</v>
      </c>
      <c r="F839" s="190" t="s">
        <v>1181</v>
      </c>
      <c r="H839" s="189" t="s">
        <v>1</v>
      </c>
      <c r="I839" s="191"/>
      <c r="L839" s="188"/>
      <c r="M839" s="192"/>
      <c r="N839" s="193"/>
      <c r="O839" s="193"/>
      <c r="P839" s="193"/>
      <c r="Q839" s="193"/>
      <c r="R839" s="193"/>
      <c r="S839" s="193"/>
      <c r="T839" s="194"/>
      <c r="AT839" s="189" t="s">
        <v>249</v>
      </c>
      <c r="AU839" s="189" t="s">
        <v>92</v>
      </c>
      <c r="AV839" s="13" t="s">
        <v>21</v>
      </c>
      <c r="AW839" s="13" t="s">
        <v>39</v>
      </c>
      <c r="AX839" s="13" t="s">
        <v>84</v>
      </c>
      <c r="AY839" s="189" t="s">
        <v>165</v>
      </c>
    </row>
    <row r="840" spans="2:51" s="14" customFormat="1" ht="12">
      <c r="B840" s="195"/>
      <c r="D840" s="180" t="s">
        <v>249</v>
      </c>
      <c r="E840" s="196" t="s">
        <v>1</v>
      </c>
      <c r="F840" s="197" t="s">
        <v>1256</v>
      </c>
      <c r="H840" s="198">
        <v>9.405</v>
      </c>
      <c r="I840" s="199"/>
      <c r="L840" s="195"/>
      <c r="M840" s="200"/>
      <c r="N840" s="201"/>
      <c r="O840" s="201"/>
      <c r="P840" s="201"/>
      <c r="Q840" s="201"/>
      <c r="R840" s="201"/>
      <c r="S840" s="201"/>
      <c r="T840" s="202"/>
      <c r="AT840" s="196" t="s">
        <v>249</v>
      </c>
      <c r="AU840" s="196" t="s">
        <v>92</v>
      </c>
      <c r="AV840" s="14" t="s">
        <v>92</v>
      </c>
      <c r="AW840" s="14" t="s">
        <v>39</v>
      </c>
      <c r="AX840" s="14" t="s">
        <v>84</v>
      </c>
      <c r="AY840" s="196" t="s">
        <v>165</v>
      </c>
    </row>
    <row r="841" spans="2:51" s="15" customFormat="1" ht="12">
      <c r="B841" s="203"/>
      <c r="D841" s="180" t="s">
        <v>249</v>
      </c>
      <c r="E841" s="204" t="s">
        <v>1</v>
      </c>
      <c r="F841" s="205" t="s">
        <v>252</v>
      </c>
      <c r="H841" s="206">
        <v>312.42499999999995</v>
      </c>
      <c r="I841" s="207"/>
      <c r="L841" s="203"/>
      <c r="M841" s="208"/>
      <c r="N841" s="209"/>
      <c r="O841" s="209"/>
      <c r="P841" s="209"/>
      <c r="Q841" s="209"/>
      <c r="R841" s="209"/>
      <c r="S841" s="209"/>
      <c r="T841" s="210"/>
      <c r="AT841" s="204" t="s">
        <v>249</v>
      </c>
      <c r="AU841" s="204" t="s">
        <v>92</v>
      </c>
      <c r="AV841" s="15" t="s">
        <v>164</v>
      </c>
      <c r="AW841" s="15" t="s">
        <v>39</v>
      </c>
      <c r="AX841" s="15" t="s">
        <v>21</v>
      </c>
      <c r="AY841" s="204" t="s">
        <v>165</v>
      </c>
    </row>
    <row r="842" spans="1:65" s="2" customFormat="1" ht="24" customHeight="1">
      <c r="A842" s="33"/>
      <c r="B842" s="166"/>
      <c r="C842" s="212" t="s">
        <v>1257</v>
      </c>
      <c r="D842" s="212" t="s">
        <v>386</v>
      </c>
      <c r="E842" s="213" t="s">
        <v>1246</v>
      </c>
      <c r="F842" s="214" t="s">
        <v>1247</v>
      </c>
      <c r="G842" s="215" t="s">
        <v>246</v>
      </c>
      <c r="H842" s="216">
        <v>309.08</v>
      </c>
      <c r="I842" s="217"/>
      <c r="J842" s="218">
        <f>ROUND(I842*H842,2)</f>
        <v>0</v>
      </c>
      <c r="K842" s="214" t="s">
        <v>247</v>
      </c>
      <c r="L842" s="219"/>
      <c r="M842" s="220" t="s">
        <v>1</v>
      </c>
      <c r="N842" s="221" t="s">
        <v>49</v>
      </c>
      <c r="O842" s="59"/>
      <c r="P842" s="176">
        <f>O842*H842</f>
        <v>0</v>
      </c>
      <c r="Q842" s="176">
        <v>0.0025</v>
      </c>
      <c r="R842" s="176">
        <f>Q842*H842</f>
        <v>0.7726999999999999</v>
      </c>
      <c r="S842" s="176">
        <v>0</v>
      </c>
      <c r="T842" s="177">
        <f>S842*H842</f>
        <v>0</v>
      </c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R842" s="178" t="s">
        <v>431</v>
      </c>
      <c r="AT842" s="178" t="s">
        <v>386</v>
      </c>
      <c r="AU842" s="178" t="s">
        <v>92</v>
      </c>
      <c r="AY842" s="18" t="s">
        <v>165</v>
      </c>
      <c r="BE842" s="179">
        <f>IF(N842="základní",J842,0)</f>
        <v>0</v>
      </c>
      <c r="BF842" s="179">
        <f>IF(N842="snížená",J842,0)</f>
        <v>0</v>
      </c>
      <c r="BG842" s="179">
        <f>IF(N842="zákl. přenesená",J842,0)</f>
        <v>0</v>
      </c>
      <c r="BH842" s="179">
        <f>IF(N842="sníž. přenesená",J842,0)</f>
        <v>0</v>
      </c>
      <c r="BI842" s="179">
        <f>IF(N842="nulová",J842,0)</f>
        <v>0</v>
      </c>
      <c r="BJ842" s="18" t="s">
        <v>21</v>
      </c>
      <c r="BK842" s="179">
        <f>ROUND(I842*H842,2)</f>
        <v>0</v>
      </c>
      <c r="BL842" s="18" t="s">
        <v>331</v>
      </c>
      <c r="BM842" s="178" t="s">
        <v>1258</v>
      </c>
    </row>
    <row r="843" spans="1:47" s="2" customFormat="1" ht="39">
      <c r="A843" s="33"/>
      <c r="B843" s="34"/>
      <c r="C843" s="33"/>
      <c r="D843" s="180" t="s">
        <v>173</v>
      </c>
      <c r="E843" s="33"/>
      <c r="F843" s="181" t="s">
        <v>1249</v>
      </c>
      <c r="G843" s="33"/>
      <c r="H843" s="33"/>
      <c r="I843" s="102"/>
      <c r="J843" s="33"/>
      <c r="K843" s="33"/>
      <c r="L843" s="34"/>
      <c r="M843" s="182"/>
      <c r="N843" s="183"/>
      <c r="O843" s="59"/>
      <c r="P843" s="59"/>
      <c r="Q843" s="59"/>
      <c r="R843" s="59"/>
      <c r="S843" s="59"/>
      <c r="T843" s="60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T843" s="18" t="s">
        <v>173</v>
      </c>
      <c r="AU843" s="18" t="s">
        <v>92</v>
      </c>
    </row>
    <row r="844" spans="2:51" s="14" customFormat="1" ht="12">
      <c r="B844" s="195"/>
      <c r="D844" s="180" t="s">
        <v>249</v>
      </c>
      <c r="E844" s="196" t="s">
        <v>1</v>
      </c>
      <c r="F844" s="197" t="s">
        <v>1259</v>
      </c>
      <c r="H844" s="198">
        <v>309.08</v>
      </c>
      <c r="I844" s="199"/>
      <c r="L844" s="195"/>
      <c r="M844" s="200"/>
      <c r="N844" s="201"/>
      <c r="O844" s="201"/>
      <c r="P844" s="201"/>
      <c r="Q844" s="201"/>
      <c r="R844" s="201"/>
      <c r="S844" s="201"/>
      <c r="T844" s="202"/>
      <c r="AT844" s="196" t="s">
        <v>249</v>
      </c>
      <c r="AU844" s="196" t="s">
        <v>92</v>
      </c>
      <c r="AV844" s="14" t="s">
        <v>92</v>
      </c>
      <c r="AW844" s="14" t="s">
        <v>39</v>
      </c>
      <c r="AX844" s="14" t="s">
        <v>84</v>
      </c>
      <c r="AY844" s="196" t="s">
        <v>165</v>
      </c>
    </row>
    <row r="845" spans="2:51" s="15" customFormat="1" ht="12">
      <c r="B845" s="203"/>
      <c r="D845" s="180" t="s">
        <v>249</v>
      </c>
      <c r="E845" s="204" t="s">
        <v>1</v>
      </c>
      <c r="F845" s="205" t="s">
        <v>252</v>
      </c>
      <c r="H845" s="206">
        <v>309.08</v>
      </c>
      <c r="I845" s="207"/>
      <c r="L845" s="203"/>
      <c r="M845" s="208"/>
      <c r="N845" s="209"/>
      <c r="O845" s="209"/>
      <c r="P845" s="209"/>
      <c r="Q845" s="209"/>
      <c r="R845" s="209"/>
      <c r="S845" s="209"/>
      <c r="T845" s="210"/>
      <c r="AT845" s="204" t="s">
        <v>249</v>
      </c>
      <c r="AU845" s="204" t="s">
        <v>92</v>
      </c>
      <c r="AV845" s="15" t="s">
        <v>164</v>
      </c>
      <c r="AW845" s="15" t="s">
        <v>39</v>
      </c>
      <c r="AX845" s="15" t="s">
        <v>21</v>
      </c>
      <c r="AY845" s="204" t="s">
        <v>165</v>
      </c>
    </row>
    <row r="846" spans="1:65" s="2" customFormat="1" ht="24" customHeight="1">
      <c r="A846" s="33"/>
      <c r="B846" s="166"/>
      <c r="C846" s="212" t="s">
        <v>1260</v>
      </c>
      <c r="D846" s="212" t="s">
        <v>386</v>
      </c>
      <c r="E846" s="213" t="s">
        <v>1261</v>
      </c>
      <c r="F846" s="214" t="s">
        <v>1262</v>
      </c>
      <c r="G846" s="215" t="s">
        <v>246</v>
      </c>
      <c r="H846" s="216">
        <v>9.593</v>
      </c>
      <c r="I846" s="217"/>
      <c r="J846" s="218">
        <f>ROUND(I846*H846,2)</f>
        <v>0</v>
      </c>
      <c r="K846" s="214" t="s">
        <v>247</v>
      </c>
      <c r="L846" s="219"/>
      <c r="M846" s="220" t="s">
        <v>1</v>
      </c>
      <c r="N846" s="221" t="s">
        <v>49</v>
      </c>
      <c r="O846" s="59"/>
      <c r="P846" s="176">
        <f>O846*H846</f>
        <v>0</v>
      </c>
      <c r="Q846" s="176">
        <v>0.0036</v>
      </c>
      <c r="R846" s="176">
        <f>Q846*H846</f>
        <v>0.0345348</v>
      </c>
      <c r="S846" s="176">
        <v>0</v>
      </c>
      <c r="T846" s="177">
        <f>S846*H846</f>
        <v>0</v>
      </c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R846" s="178" t="s">
        <v>431</v>
      </c>
      <c r="AT846" s="178" t="s">
        <v>386</v>
      </c>
      <c r="AU846" s="178" t="s">
        <v>92</v>
      </c>
      <c r="AY846" s="18" t="s">
        <v>165</v>
      </c>
      <c r="BE846" s="179">
        <f>IF(N846="základní",J846,0)</f>
        <v>0</v>
      </c>
      <c r="BF846" s="179">
        <f>IF(N846="snížená",J846,0)</f>
        <v>0</v>
      </c>
      <c r="BG846" s="179">
        <f>IF(N846="zákl. přenesená",J846,0)</f>
        <v>0</v>
      </c>
      <c r="BH846" s="179">
        <f>IF(N846="sníž. přenesená",J846,0)</f>
        <v>0</v>
      </c>
      <c r="BI846" s="179">
        <f>IF(N846="nulová",J846,0)</f>
        <v>0</v>
      </c>
      <c r="BJ846" s="18" t="s">
        <v>21</v>
      </c>
      <c r="BK846" s="179">
        <f>ROUND(I846*H846,2)</f>
        <v>0</v>
      </c>
      <c r="BL846" s="18" t="s">
        <v>331</v>
      </c>
      <c r="BM846" s="178" t="s">
        <v>1263</v>
      </c>
    </row>
    <row r="847" spans="1:47" s="2" customFormat="1" ht="48.75">
      <c r="A847" s="33"/>
      <c r="B847" s="34"/>
      <c r="C847" s="33"/>
      <c r="D847" s="180" t="s">
        <v>173</v>
      </c>
      <c r="E847" s="33"/>
      <c r="F847" s="181" t="s">
        <v>1264</v>
      </c>
      <c r="G847" s="33"/>
      <c r="H847" s="33"/>
      <c r="I847" s="102"/>
      <c r="J847" s="33"/>
      <c r="K847" s="33"/>
      <c r="L847" s="34"/>
      <c r="M847" s="182"/>
      <c r="N847" s="183"/>
      <c r="O847" s="59"/>
      <c r="P847" s="59"/>
      <c r="Q847" s="59"/>
      <c r="R847" s="59"/>
      <c r="S847" s="59"/>
      <c r="T847" s="60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T847" s="18" t="s">
        <v>173</v>
      </c>
      <c r="AU847" s="18" t="s">
        <v>92</v>
      </c>
    </row>
    <row r="848" spans="2:51" s="14" customFormat="1" ht="12">
      <c r="B848" s="195"/>
      <c r="D848" s="180" t="s">
        <v>249</v>
      </c>
      <c r="E848" s="196" t="s">
        <v>1</v>
      </c>
      <c r="F848" s="197" t="s">
        <v>1256</v>
      </c>
      <c r="H848" s="198">
        <v>9.405</v>
      </c>
      <c r="I848" s="199"/>
      <c r="L848" s="195"/>
      <c r="M848" s="200"/>
      <c r="N848" s="201"/>
      <c r="O848" s="201"/>
      <c r="P848" s="201"/>
      <c r="Q848" s="201"/>
      <c r="R848" s="201"/>
      <c r="S848" s="201"/>
      <c r="T848" s="202"/>
      <c r="AT848" s="196" t="s">
        <v>249</v>
      </c>
      <c r="AU848" s="196" t="s">
        <v>92</v>
      </c>
      <c r="AV848" s="14" t="s">
        <v>92</v>
      </c>
      <c r="AW848" s="14" t="s">
        <v>39</v>
      </c>
      <c r="AX848" s="14" t="s">
        <v>84</v>
      </c>
      <c r="AY848" s="196" t="s">
        <v>165</v>
      </c>
    </row>
    <row r="849" spans="2:51" s="14" customFormat="1" ht="12">
      <c r="B849" s="195"/>
      <c r="D849" s="180" t="s">
        <v>249</v>
      </c>
      <c r="E849" s="196" t="s">
        <v>1</v>
      </c>
      <c r="F849" s="197" t="s">
        <v>1265</v>
      </c>
      <c r="H849" s="198">
        <v>0.188</v>
      </c>
      <c r="I849" s="199"/>
      <c r="L849" s="195"/>
      <c r="M849" s="200"/>
      <c r="N849" s="201"/>
      <c r="O849" s="201"/>
      <c r="P849" s="201"/>
      <c r="Q849" s="201"/>
      <c r="R849" s="201"/>
      <c r="S849" s="201"/>
      <c r="T849" s="202"/>
      <c r="AT849" s="196" t="s">
        <v>249</v>
      </c>
      <c r="AU849" s="196" t="s">
        <v>92</v>
      </c>
      <c r="AV849" s="14" t="s">
        <v>92</v>
      </c>
      <c r="AW849" s="14" t="s">
        <v>39</v>
      </c>
      <c r="AX849" s="14" t="s">
        <v>84</v>
      </c>
      <c r="AY849" s="196" t="s">
        <v>165</v>
      </c>
    </row>
    <row r="850" spans="2:51" s="15" customFormat="1" ht="12">
      <c r="B850" s="203"/>
      <c r="D850" s="180" t="s">
        <v>249</v>
      </c>
      <c r="E850" s="204" t="s">
        <v>1</v>
      </c>
      <c r="F850" s="205" t="s">
        <v>252</v>
      </c>
      <c r="H850" s="206">
        <v>9.593</v>
      </c>
      <c r="I850" s="207"/>
      <c r="L850" s="203"/>
      <c r="M850" s="208"/>
      <c r="N850" s="209"/>
      <c r="O850" s="209"/>
      <c r="P850" s="209"/>
      <c r="Q850" s="209"/>
      <c r="R850" s="209"/>
      <c r="S850" s="209"/>
      <c r="T850" s="210"/>
      <c r="AT850" s="204" t="s">
        <v>249</v>
      </c>
      <c r="AU850" s="204" t="s">
        <v>92</v>
      </c>
      <c r="AV850" s="15" t="s">
        <v>164</v>
      </c>
      <c r="AW850" s="15" t="s">
        <v>39</v>
      </c>
      <c r="AX850" s="15" t="s">
        <v>21</v>
      </c>
      <c r="AY850" s="204" t="s">
        <v>165</v>
      </c>
    </row>
    <row r="851" spans="1:65" s="2" customFormat="1" ht="24" customHeight="1">
      <c r="A851" s="33"/>
      <c r="B851" s="166"/>
      <c r="C851" s="167" t="s">
        <v>1266</v>
      </c>
      <c r="D851" s="167" t="s">
        <v>168</v>
      </c>
      <c r="E851" s="168" t="s">
        <v>1267</v>
      </c>
      <c r="F851" s="169" t="s">
        <v>1268</v>
      </c>
      <c r="G851" s="170" t="s">
        <v>334</v>
      </c>
      <c r="H851" s="171">
        <v>49.6</v>
      </c>
      <c r="I851" s="172"/>
      <c r="J851" s="173">
        <f>ROUND(I851*H851,2)</f>
        <v>0</v>
      </c>
      <c r="K851" s="169" t="s">
        <v>247</v>
      </c>
      <c r="L851" s="34"/>
      <c r="M851" s="174" t="s">
        <v>1</v>
      </c>
      <c r="N851" s="175" t="s">
        <v>49</v>
      </c>
      <c r="O851" s="59"/>
      <c r="P851" s="176">
        <f>O851*H851</f>
        <v>0</v>
      </c>
      <c r="Q851" s="176">
        <v>0</v>
      </c>
      <c r="R851" s="176">
        <f>Q851*H851</f>
        <v>0</v>
      </c>
      <c r="S851" s="176">
        <v>0</v>
      </c>
      <c r="T851" s="177">
        <f>S851*H851</f>
        <v>0</v>
      </c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R851" s="178" t="s">
        <v>331</v>
      </c>
      <c r="AT851" s="178" t="s">
        <v>168</v>
      </c>
      <c r="AU851" s="178" t="s">
        <v>92</v>
      </c>
      <c r="AY851" s="18" t="s">
        <v>165</v>
      </c>
      <c r="BE851" s="179">
        <f>IF(N851="základní",J851,0)</f>
        <v>0</v>
      </c>
      <c r="BF851" s="179">
        <f>IF(N851="snížená",J851,0)</f>
        <v>0</v>
      </c>
      <c r="BG851" s="179">
        <f>IF(N851="zákl. přenesená",J851,0)</f>
        <v>0</v>
      </c>
      <c r="BH851" s="179">
        <f>IF(N851="sníž. přenesená",J851,0)</f>
        <v>0</v>
      </c>
      <c r="BI851" s="179">
        <f>IF(N851="nulová",J851,0)</f>
        <v>0</v>
      </c>
      <c r="BJ851" s="18" t="s">
        <v>21</v>
      </c>
      <c r="BK851" s="179">
        <f>ROUND(I851*H851,2)</f>
        <v>0</v>
      </c>
      <c r="BL851" s="18" t="s">
        <v>331</v>
      </c>
      <c r="BM851" s="178" t="s">
        <v>1269</v>
      </c>
    </row>
    <row r="852" spans="1:47" s="2" customFormat="1" ht="19.5">
      <c r="A852" s="33"/>
      <c r="B852" s="34"/>
      <c r="C852" s="33"/>
      <c r="D852" s="180" t="s">
        <v>173</v>
      </c>
      <c r="E852" s="33"/>
      <c r="F852" s="181" t="s">
        <v>1270</v>
      </c>
      <c r="G852" s="33"/>
      <c r="H852" s="33"/>
      <c r="I852" s="102"/>
      <c r="J852" s="33"/>
      <c r="K852" s="33"/>
      <c r="L852" s="34"/>
      <c r="M852" s="182"/>
      <c r="N852" s="183"/>
      <c r="O852" s="59"/>
      <c r="P852" s="59"/>
      <c r="Q852" s="59"/>
      <c r="R852" s="59"/>
      <c r="S852" s="59"/>
      <c r="T852" s="60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T852" s="18" t="s">
        <v>173</v>
      </c>
      <c r="AU852" s="18" t="s">
        <v>92</v>
      </c>
    </row>
    <row r="853" spans="2:51" s="14" customFormat="1" ht="12">
      <c r="B853" s="195"/>
      <c r="D853" s="180" t="s">
        <v>249</v>
      </c>
      <c r="E853" s="196" t="s">
        <v>1</v>
      </c>
      <c r="F853" s="197" t="s">
        <v>908</v>
      </c>
      <c r="H853" s="198">
        <v>49.6</v>
      </c>
      <c r="I853" s="199"/>
      <c r="L853" s="195"/>
      <c r="M853" s="200"/>
      <c r="N853" s="201"/>
      <c r="O853" s="201"/>
      <c r="P853" s="201"/>
      <c r="Q853" s="201"/>
      <c r="R853" s="201"/>
      <c r="S853" s="201"/>
      <c r="T853" s="202"/>
      <c r="AT853" s="196" t="s">
        <v>249</v>
      </c>
      <c r="AU853" s="196" t="s">
        <v>92</v>
      </c>
      <c r="AV853" s="14" t="s">
        <v>92</v>
      </c>
      <c r="AW853" s="14" t="s">
        <v>39</v>
      </c>
      <c r="AX853" s="14" t="s">
        <v>84</v>
      </c>
      <c r="AY853" s="196" t="s">
        <v>165</v>
      </c>
    </row>
    <row r="854" spans="2:51" s="15" customFormat="1" ht="12">
      <c r="B854" s="203"/>
      <c r="D854" s="180" t="s">
        <v>249</v>
      </c>
      <c r="E854" s="204" t="s">
        <v>1</v>
      </c>
      <c r="F854" s="205" t="s">
        <v>252</v>
      </c>
      <c r="H854" s="206">
        <v>49.6</v>
      </c>
      <c r="I854" s="207"/>
      <c r="L854" s="203"/>
      <c r="M854" s="208"/>
      <c r="N854" s="209"/>
      <c r="O854" s="209"/>
      <c r="P854" s="209"/>
      <c r="Q854" s="209"/>
      <c r="R854" s="209"/>
      <c r="S854" s="209"/>
      <c r="T854" s="210"/>
      <c r="AT854" s="204" t="s">
        <v>249</v>
      </c>
      <c r="AU854" s="204" t="s">
        <v>92</v>
      </c>
      <c r="AV854" s="15" t="s">
        <v>164</v>
      </c>
      <c r="AW854" s="15" t="s">
        <v>39</v>
      </c>
      <c r="AX854" s="15" t="s">
        <v>21</v>
      </c>
      <c r="AY854" s="204" t="s">
        <v>165</v>
      </c>
    </row>
    <row r="855" spans="1:65" s="2" customFormat="1" ht="16.5" customHeight="1">
      <c r="A855" s="33"/>
      <c r="B855" s="166"/>
      <c r="C855" s="212" t="s">
        <v>1271</v>
      </c>
      <c r="D855" s="212" t="s">
        <v>386</v>
      </c>
      <c r="E855" s="213" t="s">
        <v>1272</v>
      </c>
      <c r="F855" s="214" t="s">
        <v>1273</v>
      </c>
      <c r="G855" s="215" t="s">
        <v>334</v>
      </c>
      <c r="H855" s="216">
        <v>52.08</v>
      </c>
      <c r="I855" s="217"/>
      <c r="J855" s="218">
        <f>ROUND(I855*H855,2)</f>
        <v>0</v>
      </c>
      <c r="K855" s="214" t="s">
        <v>1</v>
      </c>
      <c r="L855" s="219"/>
      <c r="M855" s="220" t="s">
        <v>1</v>
      </c>
      <c r="N855" s="221" t="s">
        <v>49</v>
      </c>
      <c r="O855" s="59"/>
      <c r="P855" s="176">
        <f>O855*H855</f>
        <v>0</v>
      </c>
      <c r="Q855" s="176">
        <v>0.00038</v>
      </c>
      <c r="R855" s="176">
        <f>Q855*H855</f>
        <v>0.0197904</v>
      </c>
      <c r="S855" s="176">
        <v>0</v>
      </c>
      <c r="T855" s="177">
        <f>S855*H855</f>
        <v>0</v>
      </c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R855" s="178" t="s">
        <v>431</v>
      </c>
      <c r="AT855" s="178" t="s">
        <v>386</v>
      </c>
      <c r="AU855" s="178" t="s">
        <v>92</v>
      </c>
      <c r="AY855" s="18" t="s">
        <v>165</v>
      </c>
      <c r="BE855" s="179">
        <f>IF(N855="základní",J855,0)</f>
        <v>0</v>
      </c>
      <c r="BF855" s="179">
        <f>IF(N855="snížená",J855,0)</f>
        <v>0</v>
      </c>
      <c r="BG855" s="179">
        <f>IF(N855="zákl. přenesená",J855,0)</f>
        <v>0</v>
      </c>
      <c r="BH855" s="179">
        <f>IF(N855="sníž. přenesená",J855,0)</f>
        <v>0</v>
      </c>
      <c r="BI855" s="179">
        <f>IF(N855="nulová",J855,0)</f>
        <v>0</v>
      </c>
      <c r="BJ855" s="18" t="s">
        <v>21</v>
      </c>
      <c r="BK855" s="179">
        <f>ROUND(I855*H855,2)</f>
        <v>0</v>
      </c>
      <c r="BL855" s="18" t="s">
        <v>331</v>
      </c>
      <c r="BM855" s="178" t="s">
        <v>1274</v>
      </c>
    </row>
    <row r="856" spans="2:51" s="14" customFormat="1" ht="12">
      <c r="B856" s="195"/>
      <c r="D856" s="180" t="s">
        <v>249</v>
      </c>
      <c r="E856" s="196" t="s">
        <v>1</v>
      </c>
      <c r="F856" s="197" t="s">
        <v>1275</v>
      </c>
      <c r="H856" s="198">
        <v>52.08</v>
      </c>
      <c r="I856" s="199"/>
      <c r="L856" s="195"/>
      <c r="M856" s="200"/>
      <c r="N856" s="201"/>
      <c r="O856" s="201"/>
      <c r="P856" s="201"/>
      <c r="Q856" s="201"/>
      <c r="R856" s="201"/>
      <c r="S856" s="201"/>
      <c r="T856" s="202"/>
      <c r="AT856" s="196" t="s">
        <v>249</v>
      </c>
      <c r="AU856" s="196" t="s">
        <v>92</v>
      </c>
      <c r="AV856" s="14" t="s">
        <v>92</v>
      </c>
      <c r="AW856" s="14" t="s">
        <v>39</v>
      </c>
      <c r="AX856" s="14" t="s">
        <v>84</v>
      </c>
      <c r="AY856" s="196" t="s">
        <v>165</v>
      </c>
    </row>
    <row r="857" spans="2:51" s="15" customFormat="1" ht="12">
      <c r="B857" s="203"/>
      <c r="D857" s="180" t="s">
        <v>249</v>
      </c>
      <c r="E857" s="204" t="s">
        <v>1</v>
      </c>
      <c r="F857" s="205" t="s">
        <v>252</v>
      </c>
      <c r="H857" s="206">
        <v>52.08</v>
      </c>
      <c r="I857" s="207"/>
      <c r="L857" s="203"/>
      <c r="M857" s="208"/>
      <c r="N857" s="209"/>
      <c r="O857" s="209"/>
      <c r="P857" s="209"/>
      <c r="Q857" s="209"/>
      <c r="R857" s="209"/>
      <c r="S857" s="209"/>
      <c r="T857" s="210"/>
      <c r="AT857" s="204" t="s">
        <v>249</v>
      </c>
      <c r="AU857" s="204" t="s">
        <v>92</v>
      </c>
      <c r="AV857" s="15" t="s">
        <v>164</v>
      </c>
      <c r="AW857" s="15" t="s">
        <v>39</v>
      </c>
      <c r="AX857" s="15" t="s">
        <v>21</v>
      </c>
      <c r="AY857" s="204" t="s">
        <v>165</v>
      </c>
    </row>
    <row r="858" spans="1:65" s="2" customFormat="1" ht="24" customHeight="1">
      <c r="A858" s="33"/>
      <c r="B858" s="166"/>
      <c r="C858" s="167" t="s">
        <v>1276</v>
      </c>
      <c r="D858" s="167" t="s">
        <v>168</v>
      </c>
      <c r="E858" s="168" t="s">
        <v>1277</v>
      </c>
      <c r="F858" s="169" t="s">
        <v>1278</v>
      </c>
      <c r="G858" s="170" t="s">
        <v>246</v>
      </c>
      <c r="H858" s="171">
        <v>303.02</v>
      </c>
      <c r="I858" s="172"/>
      <c r="J858" s="173">
        <f>ROUND(I858*H858,2)</f>
        <v>0</v>
      </c>
      <c r="K858" s="169" t="s">
        <v>247</v>
      </c>
      <c r="L858" s="34"/>
      <c r="M858" s="174" t="s">
        <v>1</v>
      </c>
      <c r="N858" s="175" t="s">
        <v>49</v>
      </c>
      <c r="O858" s="59"/>
      <c r="P858" s="176">
        <f>O858*H858</f>
        <v>0</v>
      </c>
      <c r="Q858" s="176">
        <v>0.00116</v>
      </c>
      <c r="R858" s="176">
        <f>Q858*H858</f>
        <v>0.35150319999999996</v>
      </c>
      <c r="S858" s="176">
        <v>0</v>
      </c>
      <c r="T858" s="177">
        <f>S858*H858</f>
        <v>0</v>
      </c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R858" s="178" t="s">
        <v>331</v>
      </c>
      <c r="AT858" s="178" t="s">
        <v>168</v>
      </c>
      <c r="AU858" s="178" t="s">
        <v>92</v>
      </c>
      <c r="AY858" s="18" t="s">
        <v>165</v>
      </c>
      <c r="BE858" s="179">
        <f>IF(N858="základní",J858,0)</f>
        <v>0</v>
      </c>
      <c r="BF858" s="179">
        <f>IF(N858="snížená",J858,0)</f>
        <v>0</v>
      </c>
      <c r="BG858" s="179">
        <f>IF(N858="zákl. přenesená",J858,0)</f>
        <v>0</v>
      </c>
      <c r="BH858" s="179">
        <f>IF(N858="sníž. přenesená",J858,0)</f>
        <v>0</v>
      </c>
      <c r="BI858" s="179">
        <f>IF(N858="nulová",J858,0)</f>
        <v>0</v>
      </c>
      <c r="BJ858" s="18" t="s">
        <v>21</v>
      </c>
      <c r="BK858" s="179">
        <f>ROUND(I858*H858,2)</f>
        <v>0</v>
      </c>
      <c r="BL858" s="18" t="s">
        <v>331</v>
      </c>
      <c r="BM858" s="178" t="s">
        <v>1279</v>
      </c>
    </row>
    <row r="859" spans="1:47" s="2" customFormat="1" ht="19.5">
      <c r="A859" s="33"/>
      <c r="B859" s="34"/>
      <c r="C859" s="33"/>
      <c r="D859" s="180" t="s">
        <v>173</v>
      </c>
      <c r="E859" s="33"/>
      <c r="F859" s="181" t="s">
        <v>1280</v>
      </c>
      <c r="G859" s="33"/>
      <c r="H859" s="33"/>
      <c r="I859" s="102"/>
      <c r="J859" s="33"/>
      <c r="K859" s="33"/>
      <c r="L859" s="34"/>
      <c r="M859" s="182"/>
      <c r="N859" s="183"/>
      <c r="O859" s="59"/>
      <c r="P859" s="59"/>
      <c r="Q859" s="59"/>
      <c r="R859" s="59"/>
      <c r="S859" s="59"/>
      <c r="T859" s="60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T859" s="18" t="s">
        <v>173</v>
      </c>
      <c r="AU859" s="18" t="s">
        <v>92</v>
      </c>
    </row>
    <row r="860" spans="2:51" s="14" customFormat="1" ht="12">
      <c r="B860" s="195"/>
      <c r="D860" s="180" t="s">
        <v>249</v>
      </c>
      <c r="E860" s="196" t="s">
        <v>1</v>
      </c>
      <c r="F860" s="197" t="s">
        <v>1281</v>
      </c>
      <c r="H860" s="198">
        <v>303.02</v>
      </c>
      <c r="I860" s="199"/>
      <c r="L860" s="195"/>
      <c r="M860" s="200"/>
      <c r="N860" s="201"/>
      <c r="O860" s="201"/>
      <c r="P860" s="201"/>
      <c r="Q860" s="201"/>
      <c r="R860" s="201"/>
      <c r="S860" s="201"/>
      <c r="T860" s="202"/>
      <c r="AT860" s="196" t="s">
        <v>249</v>
      </c>
      <c r="AU860" s="196" t="s">
        <v>92</v>
      </c>
      <c r="AV860" s="14" t="s">
        <v>92</v>
      </c>
      <c r="AW860" s="14" t="s">
        <v>39</v>
      </c>
      <c r="AX860" s="14" t="s">
        <v>84</v>
      </c>
      <c r="AY860" s="196" t="s">
        <v>165</v>
      </c>
    </row>
    <row r="861" spans="2:51" s="15" customFormat="1" ht="12">
      <c r="B861" s="203"/>
      <c r="D861" s="180" t="s">
        <v>249</v>
      </c>
      <c r="E861" s="204" t="s">
        <v>1</v>
      </c>
      <c r="F861" s="205" t="s">
        <v>252</v>
      </c>
      <c r="H861" s="206">
        <v>303.02</v>
      </c>
      <c r="I861" s="207"/>
      <c r="L861" s="203"/>
      <c r="M861" s="208"/>
      <c r="N861" s="209"/>
      <c r="O861" s="209"/>
      <c r="P861" s="209"/>
      <c r="Q861" s="209"/>
      <c r="R861" s="209"/>
      <c r="S861" s="209"/>
      <c r="T861" s="210"/>
      <c r="AT861" s="204" t="s">
        <v>249</v>
      </c>
      <c r="AU861" s="204" t="s">
        <v>92</v>
      </c>
      <c r="AV861" s="15" t="s">
        <v>164</v>
      </c>
      <c r="AW861" s="15" t="s">
        <v>39</v>
      </c>
      <c r="AX861" s="15" t="s">
        <v>21</v>
      </c>
      <c r="AY861" s="204" t="s">
        <v>165</v>
      </c>
    </row>
    <row r="862" spans="1:65" s="2" customFormat="1" ht="16.5" customHeight="1">
      <c r="A862" s="33"/>
      <c r="B862" s="166"/>
      <c r="C862" s="212" t="s">
        <v>1282</v>
      </c>
      <c r="D862" s="212" t="s">
        <v>386</v>
      </c>
      <c r="E862" s="213" t="s">
        <v>1283</v>
      </c>
      <c r="F862" s="214" t="s">
        <v>1284</v>
      </c>
      <c r="G862" s="215" t="s">
        <v>268</v>
      </c>
      <c r="H862" s="216">
        <v>98.905</v>
      </c>
      <c r="I862" s="217"/>
      <c r="J862" s="218">
        <f>ROUND(I862*H862,2)</f>
        <v>0</v>
      </c>
      <c r="K862" s="214" t="s">
        <v>247</v>
      </c>
      <c r="L862" s="219"/>
      <c r="M862" s="220" t="s">
        <v>1</v>
      </c>
      <c r="N862" s="221" t="s">
        <v>49</v>
      </c>
      <c r="O862" s="59"/>
      <c r="P862" s="176">
        <f>O862*H862</f>
        <v>0</v>
      </c>
      <c r="Q862" s="176">
        <v>0.02</v>
      </c>
      <c r="R862" s="176">
        <f>Q862*H862</f>
        <v>1.9781</v>
      </c>
      <c r="S862" s="176">
        <v>0</v>
      </c>
      <c r="T862" s="177">
        <f>S862*H862</f>
        <v>0</v>
      </c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R862" s="178" t="s">
        <v>431</v>
      </c>
      <c r="AT862" s="178" t="s">
        <v>386</v>
      </c>
      <c r="AU862" s="178" t="s">
        <v>92</v>
      </c>
      <c r="AY862" s="18" t="s">
        <v>165</v>
      </c>
      <c r="BE862" s="179">
        <f>IF(N862="základní",J862,0)</f>
        <v>0</v>
      </c>
      <c r="BF862" s="179">
        <f>IF(N862="snížená",J862,0)</f>
        <v>0</v>
      </c>
      <c r="BG862" s="179">
        <f>IF(N862="zákl. přenesená",J862,0)</f>
        <v>0</v>
      </c>
      <c r="BH862" s="179">
        <f>IF(N862="sníž. přenesená",J862,0)</f>
        <v>0</v>
      </c>
      <c r="BI862" s="179">
        <f>IF(N862="nulová",J862,0)</f>
        <v>0</v>
      </c>
      <c r="BJ862" s="18" t="s">
        <v>21</v>
      </c>
      <c r="BK862" s="179">
        <f>ROUND(I862*H862,2)</f>
        <v>0</v>
      </c>
      <c r="BL862" s="18" t="s">
        <v>331</v>
      </c>
      <c r="BM862" s="178" t="s">
        <v>1285</v>
      </c>
    </row>
    <row r="863" spans="1:47" s="2" customFormat="1" ht="12">
      <c r="A863" s="33"/>
      <c r="B863" s="34"/>
      <c r="C863" s="33"/>
      <c r="D863" s="180" t="s">
        <v>173</v>
      </c>
      <c r="E863" s="33"/>
      <c r="F863" s="181" t="s">
        <v>1284</v>
      </c>
      <c r="G863" s="33"/>
      <c r="H863" s="33"/>
      <c r="I863" s="102"/>
      <c r="J863" s="33"/>
      <c r="K863" s="33"/>
      <c r="L863" s="34"/>
      <c r="M863" s="182"/>
      <c r="N863" s="183"/>
      <c r="O863" s="59"/>
      <c r="P863" s="59"/>
      <c r="Q863" s="59"/>
      <c r="R863" s="59"/>
      <c r="S863" s="59"/>
      <c r="T863" s="60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T863" s="18" t="s">
        <v>173</v>
      </c>
      <c r="AU863" s="18" t="s">
        <v>92</v>
      </c>
    </row>
    <row r="864" spans="2:51" s="14" customFormat="1" ht="12">
      <c r="B864" s="195"/>
      <c r="D864" s="180" t="s">
        <v>249</v>
      </c>
      <c r="E864" s="196" t="s">
        <v>1</v>
      </c>
      <c r="F864" s="197" t="s">
        <v>1286</v>
      </c>
      <c r="H864" s="198">
        <v>96.966</v>
      </c>
      <c r="I864" s="199"/>
      <c r="L864" s="195"/>
      <c r="M864" s="200"/>
      <c r="N864" s="201"/>
      <c r="O864" s="201"/>
      <c r="P864" s="201"/>
      <c r="Q864" s="201"/>
      <c r="R864" s="201"/>
      <c r="S864" s="201"/>
      <c r="T864" s="202"/>
      <c r="AT864" s="196" t="s">
        <v>249</v>
      </c>
      <c r="AU864" s="196" t="s">
        <v>92</v>
      </c>
      <c r="AV864" s="14" t="s">
        <v>92</v>
      </c>
      <c r="AW864" s="14" t="s">
        <v>39</v>
      </c>
      <c r="AX864" s="14" t="s">
        <v>84</v>
      </c>
      <c r="AY864" s="196" t="s">
        <v>165</v>
      </c>
    </row>
    <row r="865" spans="2:51" s="14" customFormat="1" ht="12">
      <c r="B865" s="195"/>
      <c r="D865" s="180" t="s">
        <v>249</v>
      </c>
      <c r="E865" s="196" t="s">
        <v>1</v>
      </c>
      <c r="F865" s="197" t="s">
        <v>1287</v>
      </c>
      <c r="H865" s="198">
        <v>1.939</v>
      </c>
      <c r="I865" s="199"/>
      <c r="L865" s="195"/>
      <c r="M865" s="200"/>
      <c r="N865" s="201"/>
      <c r="O865" s="201"/>
      <c r="P865" s="201"/>
      <c r="Q865" s="201"/>
      <c r="R865" s="201"/>
      <c r="S865" s="201"/>
      <c r="T865" s="202"/>
      <c r="AT865" s="196" t="s">
        <v>249</v>
      </c>
      <c r="AU865" s="196" t="s">
        <v>92</v>
      </c>
      <c r="AV865" s="14" t="s">
        <v>92</v>
      </c>
      <c r="AW865" s="14" t="s">
        <v>39</v>
      </c>
      <c r="AX865" s="14" t="s">
        <v>84</v>
      </c>
      <c r="AY865" s="196" t="s">
        <v>165</v>
      </c>
    </row>
    <row r="866" spans="2:51" s="15" customFormat="1" ht="12">
      <c r="B866" s="203"/>
      <c r="D866" s="180" t="s">
        <v>249</v>
      </c>
      <c r="E866" s="204" t="s">
        <v>1</v>
      </c>
      <c r="F866" s="205" t="s">
        <v>252</v>
      </c>
      <c r="H866" s="206">
        <v>98.905</v>
      </c>
      <c r="I866" s="207"/>
      <c r="L866" s="203"/>
      <c r="M866" s="208"/>
      <c r="N866" s="209"/>
      <c r="O866" s="209"/>
      <c r="P866" s="209"/>
      <c r="Q866" s="209"/>
      <c r="R866" s="209"/>
      <c r="S866" s="209"/>
      <c r="T866" s="210"/>
      <c r="AT866" s="204" t="s">
        <v>249</v>
      </c>
      <c r="AU866" s="204" t="s">
        <v>92</v>
      </c>
      <c r="AV866" s="15" t="s">
        <v>164</v>
      </c>
      <c r="AW866" s="15" t="s">
        <v>39</v>
      </c>
      <c r="AX866" s="15" t="s">
        <v>21</v>
      </c>
      <c r="AY866" s="204" t="s">
        <v>165</v>
      </c>
    </row>
    <row r="867" spans="1:65" s="2" customFormat="1" ht="24" customHeight="1">
      <c r="A867" s="33"/>
      <c r="B867" s="166"/>
      <c r="C867" s="167" t="s">
        <v>1288</v>
      </c>
      <c r="D867" s="167" t="s">
        <v>168</v>
      </c>
      <c r="E867" s="168" t="s">
        <v>1289</v>
      </c>
      <c r="F867" s="169" t="s">
        <v>1290</v>
      </c>
      <c r="G867" s="170" t="s">
        <v>305</v>
      </c>
      <c r="H867" s="171">
        <v>3.943</v>
      </c>
      <c r="I867" s="172"/>
      <c r="J867" s="173">
        <f>ROUND(I867*H867,2)</f>
        <v>0</v>
      </c>
      <c r="K867" s="169" t="s">
        <v>247</v>
      </c>
      <c r="L867" s="34"/>
      <c r="M867" s="174" t="s">
        <v>1</v>
      </c>
      <c r="N867" s="175" t="s">
        <v>49</v>
      </c>
      <c r="O867" s="59"/>
      <c r="P867" s="176">
        <f>O867*H867</f>
        <v>0</v>
      </c>
      <c r="Q867" s="176">
        <v>0</v>
      </c>
      <c r="R867" s="176">
        <f>Q867*H867</f>
        <v>0</v>
      </c>
      <c r="S867" s="176">
        <v>0</v>
      </c>
      <c r="T867" s="177">
        <f>S867*H867</f>
        <v>0</v>
      </c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R867" s="178" t="s">
        <v>331</v>
      </c>
      <c r="AT867" s="178" t="s">
        <v>168</v>
      </c>
      <c r="AU867" s="178" t="s">
        <v>92</v>
      </c>
      <c r="AY867" s="18" t="s">
        <v>165</v>
      </c>
      <c r="BE867" s="179">
        <f>IF(N867="základní",J867,0)</f>
        <v>0</v>
      </c>
      <c r="BF867" s="179">
        <f>IF(N867="snížená",J867,0)</f>
        <v>0</v>
      </c>
      <c r="BG867" s="179">
        <f>IF(N867="zákl. přenesená",J867,0)</f>
        <v>0</v>
      </c>
      <c r="BH867" s="179">
        <f>IF(N867="sníž. přenesená",J867,0)</f>
        <v>0</v>
      </c>
      <c r="BI867" s="179">
        <f>IF(N867="nulová",J867,0)</f>
        <v>0</v>
      </c>
      <c r="BJ867" s="18" t="s">
        <v>21</v>
      </c>
      <c r="BK867" s="179">
        <f>ROUND(I867*H867,2)</f>
        <v>0</v>
      </c>
      <c r="BL867" s="18" t="s">
        <v>331</v>
      </c>
      <c r="BM867" s="178" t="s">
        <v>1291</v>
      </c>
    </row>
    <row r="868" spans="1:47" s="2" customFormat="1" ht="29.25">
      <c r="A868" s="33"/>
      <c r="B868" s="34"/>
      <c r="C868" s="33"/>
      <c r="D868" s="180" t="s">
        <v>173</v>
      </c>
      <c r="E868" s="33"/>
      <c r="F868" s="181" t="s">
        <v>1292</v>
      </c>
      <c r="G868" s="33"/>
      <c r="H868" s="33"/>
      <c r="I868" s="102"/>
      <c r="J868" s="33"/>
      <c r="K868" s="33"/>
      <c r="L868" s="34"/>
      <c r="M868" s="182"/>
      <c r="N868" s="183"/>
      <c r="O868" s="59"/>
      <c r="P868" s="59"/>
      <c r="Q868" s="59"/>
      <c r="R868" s="59"/>
      <c r="S868" s="59"/>
      <c r="T868" s="60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T868" s="18" t="s">
        <v>173</v>
      </c>
      <c r="AU868" s="18" t="s">
        <v>92</v>
      </c>
    </row>
    <row r="869" spans="2:63" s="12" customFormat="1" ht="22.9" customHeight="1">
      <c r="B869" s="153"/>
      <c r="D869" s="154" t="s">
        <v>83</v>
      </c>
      <c r="E869" s="164" t="s">
        <v>1293</v>
      </c>
      <c r="F869" s="164" t="s">
        <v>1294</v>
      </c>
      <c r="I869" s="156"/>
      <c r="J869" s="165">
        <f>BK869</f>
        <v>0</v>
      </c>
      <c r="L869" s="153"/>
      <c r="M869" s="158"/>
      <c r="N869" s="159"/>
      <c r="O869" s="159"/>
      <c r="P869" s="160">
        <f>SUM(P870:P901)</f>
        <v>0</v>
      </c>
      <c r="Q869" s="159"/>
      <c r="R869" s="160">
        <f>SUM(R870:R901)</f>
        <v>1.5308159279999998</v>
      </c>
      <c r="S869" s="159"/>
      <c r="T869" s="161">
        <f>SUM(T870:T901)</f>
        <v>1.296</v>
      </c>
      <c r="AR869" s="154" t="s">
        <v>92</v>
      </c>
      <c r="AT869" s="162" t="s">
        <v>83</v>
      </c>
      <c r="AU869" s="162" t="s">
        <v>21</v>
      </c>
      <c r="AY869" s="154" t="s">
        <v>165</v>
      </c>
      <c r="BK869" s="163">
        <f>SUM(BK870:BK901)</f>
        <v>0</v>
      </c>
    </row>
    <row r="870" spans="1:65" s="2" customFormat="1" ht="24" customHeight="1">
      <c r="A870" s="33"/>
      <c r="B870" s="166"/>
      <c r="C870" s="167" t="s">
        <v>1295</v>
      </c>
      <c r="D870" s="167" t="s">
        <v>168</v>
      </c>
      <c r="E870" s="168" t="s">
        <v>1296</v>
      </c>
      <c r="F870" s="169" t="s">
        <v>1297</v>
      </c>
      <c r="G870" s="170" t="s">
        <v>246</v>
      </c>
      <c r="H870" s="171">
        <v>18.81</v>
      </c>
      <c r="I870" s="172"/>
      <c r="J870" s="173">
        <f>ROUND(I870*H870,2)</f>
        <v>0</v>
      </c>
      <c r="K870" s="169" t="s">
        <v>247</v>
      </c>
      <c r="L870" s="34"/>
      <c r="M870" s="174" t="s">
        <v>1</v>
      </c>
      <c r="N870" s="175" t="s">
        <v>49</v>
      </c>
      <c r="O870" s="59"/>
      <c r="P870" s="176">
        <f>O870*H870</f>
        <v>0</v>
      </c>
      <c r="Q870" s="176">
        <v>0.01001</v>
      </c>
      <c r="R870" s="176">
        <f>Q870*H870</f>
        <v>0.18828809999999999</v>
      </c>
      <c r="S870" s="176">
        <v>0</v>
      </c>
      <c r="T870" s="177">
        <f>S870*H870</f>
        <v>0</v>
      </c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R870" s="178" t="s">
        <v>331</v>
      </c>
      <c r="AT870" s="178" t="s">
        <v>168</v>
      </c>
      <c r="AU870" s="178" t="s">
        <v>92</v>
      </c>
      <c r="AY870" s="18" t="s">
        <v>165</v>
      </c>
      <c r="BE870" s="179">
        <f>IF(N870="základní",J870,0)</f>
        <v>0</v>
      </c>
      <c r="BF870" s="179">
        <f>IF(N870="snížená",J870,0)</f>
        <v>0</v>
      </c>
      <c r="BG870" s="179">
        <f>IF(N870="zákl. přenesená",J870,0)</f>
        <v>0</v>
      </c>
      <c r="BH870" s="179">
        <f>IF(N870="sníž. přenesená",J870,0)</f>
        <v>0</v>
      </c>
      <c r="BI870" s="179">
        <f>IF(N870="nulová",J870,0)</f>
        <v>0</v>
      </c>
      <c r="BJ870" s="18" t="s">
        <v>21</v>
      </c>
      <c r="BK870" s="179">
        <f>ROUND(I870*H870,2)</f>
        <v>0</v>
      </c>
      <c r="BL870" s="18" t="s">
        <v>331</v>
      </c>
      <c r="BM870" s="178" t="s">
        <v>1298</v>
      </c>
    </row>
    <row r="871" spans="1:47" s="2" customFormat="1" ht="29.25">
      <c r="A871" s="33"/>
      <c r="B871" s="34"/>
      <c r="C871" s="33"/>
      <c r="D871" s="180" t="s">
        <v>173</v>
      </c>
      <c r="E871" s="33"/>
      <c r="F871" s="181" t="s">
        <v>1299</v>
      </c>
      <c r="G871" s="33"/>
      <c r="H871" s="33"/>
      <c r="I871" s="102"/>
      <c r="J871" s="33"/>
      <c r="K871" s="33"/>
      <c r="L871" s="34"/>
      <c r="M871" s="182"/>
      <c r="N871" s="183"/>
      <c r="O871" s="59"/>
      <c r="P871" s="59"/>
      <c r="Q871" s="59"/>
      <c r="R871" s="59"/>
      <c r="S871" s="59"/>
      <c r="T871" s="60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T871" s="18" t="s">
        <v>173</v>
      </c>
      <c r="AU871" s="18" t="s">
        <v>92</v>
      </c>
    </row>
    <row r="872" spans="2:51" s="13" customFormat="1" ht="12">
      <c r="B872" s="188"/>
      <c r="D872" s="180" t="s">
        <v>249</v>
      </c>
      <c r="E872" s="189" t="s">
        <v>1</v>
      </c>
      <c r="F872" s="190" t="s">
        <v>1300</v>
      </c>
      <c r="H872" s="189" t="s">
        <v>1</v>
      </c>
      <c r="I872" s="191"/>
      <c r="L872" s="188"/>
      <c r="M872" s="192"/>
      <c r="N872" s="193"/>
      <c r="O872" s="193"/>
      <c r="P872" s="193"/>
      <c r="Q872" s="193"/>
      <c r="R872" s="193"/>
      <c r="S872" s="193"/>
      <c r="T872" s="194"/>
      <c r="AT872" s="189" t="s">
        <v>249</v>
      </c>
      <c r="AU872" s="189" t="s">
        <v>92</v>
      </c>
      <c r="AV872" s="13" t="s">
        <v>21</v>
      </c>
      <c r="AW872" s="13" t="s">
        <v>39</v>
      </c>
      <c r="AX872" s="13" t="s">
        <v>84</v>
      </c>
      <c r="AY872" s="189" t="s">
        <v>165</v>
      </c>
    </row>
    <row r="873" spans="2:51" s="14" customFormat="1" ht="12">
      <c r="B873" s="195"/>
      <c r="D873" s="180" t="s">
        <v>249</v>
      </c>
      <c r="E873" s="196" t="s">
        <v>1</v>
      </c>
      <c r="F873" s="197" t="s">
        <v>1301</v>
      </c>
      <c r="H873" s="198">
        <v>18.81</v>
      </c>
      <c r="I873" s="199"/>
      <c r="L873" s="195"/>
      <c r="M873" s="200"/>
      <c r="N873" s="201"/>
      <c r="O873" s="201"/>
      <c r="P873" s="201"/>
      <c r="Q873" s="201"/>
      <c r="R873" s="201"/>
      <c r="S873" s="201"/>
      <c r="T873" s="202"/>
      <c r="AT873" s="196" t="s">
        <v>249</v>
      </c>
      <c r="AU873" s="196" t="s">
        <v>92</v>
      </c>
      <c r="AV873" s="14" t="s">
        <v>92</v>
      </c>
      <c r="AW873" s="14" t="s">
        <v>39</v>
      </c>
      <c r="AX873" s="14" t="s">
        <v>84</v>
      </c>
      <c r="AY873" s="196" t="s">
        <v>165</v>
      </c>
    </row>
    <row r="874" spans="2:51" s="15" customFormat="1" ht="12">
      <c r="B874" s="203"/>
      <c r="D874" s="180" t="s">
        <v>249</v>
      </c>
      <c r="E874" s="204" t="s">
        <v>1</v>
      </c>
      <c r="F874" s="205" t="s">
        <v>252</v>
      </c>
      <c r="H874" s="206">
        <v>18.81</v>
      </c>
      <c r="I874" s="207"/>
      <c r="L874" s="203"/>
      <c r="M874" s="208"/>
      <c r="N874" s="209"/>
      <c r="O874" s="209"/>
      <c r="P874" s="209"/>
      <c r="Q874" s="209"/>
      <c r="R874" s="209"/>
      <c r="S874" s="209"/>
      <c r="T874" s="210"/>
      <c r="AT874" s="204" t="s">
        <v>249</v>
      </c>
      <c r="AU874" s="204" t="s">
        <v>92</v>
      </c>
      <c r="AV874" s="15" t="s">
        <v>164</v>
      </c>
      <c r="AW874" s="15" t="s">
        <v>39</v>
      </c>
      <c r="AX874" s="15" t="s">
        <v>21</v>
      </c>
      <c r="AY874" s="204" t="s">
        <v>165</v>
      </c>
    </row>
    <row r="875" spans="1:65" s="2" customFormat="1" ht="24" customHeight="1">
      <c r="A875" s="33"/>
      <c r="B875" s="166"/>
      <c r="C875" s="167" t="s">
        <v>1302</v>
      </c>
      <c r="D875" s="167" t="s">
        <v>168</v>
      </c>
      <c r="E875" s="168" t="s">
        <v>1303</v>
      </c>
      <c r="F875" s="169" t="s">
        <v>1304</v>
      </c>
      <c r="G875" s="170" t="s">
        <v>246</v>
      </c>
      <c r="H875" s="171">
        <v>54.045</v>
      </c>
      <c r="I875" s="172"/>
      <c r="J875" s="173">
        <f>ROUND(I875*H875,2)</f>
        <v>0</v>
      </c>
      <c r="K875" s="169" t="s">
        <v>247</v>
      </c>
      <c r="L875" s="34"/>
      <c r="M875" s="174" t="s">
        <v>1</v>
      </c>
      <c r="N875" s="175" t="s">
        <v>49</v>
      </c>
      <c r="O875" s="59"/>
      <c r="P875" s="176">
        <f>O875*H875</f>
        <v>0</v>
      </c>
      <c r="Q875" s="176">
        <v>0.01621</v>
      </c>
      <c r="R875" s="176">
        <f>Q875*H875</f>
        <v>0.8760694499999999</v>
      </c>
      <c r="S875" s="176">
        <v>0</v>
      </c>
      <c r="T875" s="177">
        <f>S875*H875</f>
        <v>0</v>
      </c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R875" s="178" t="s">
        <v>331</v>
      </c>
      <c r="AT875" s="178" t="s">
        <v>168</v>
      </c>
      <c r="AU875" s="178" t="s">
        <v>92</v>
      </c>
      <c r="AY875" s="18" t="s">
        <v>165</v>
      </c>
      <c r="BE875" s="179">
        <f>IF(N875="základní",J875,0)</f>
        <v>0</v>
      </c>
      <c r="BF875" s="179">
        <f>IF(N875="snížená",J875,0)</f>
        <v>0</v>
      </c>
      <c r="BG875" s="179">
        <f>IF(N875="zákl. přenesená",J875,0)</f>
        <v>0</v>
      </c>
      <c r="BH875" s="179">
        <f>IF(N875="sníž. přenesená",J875,0)</f>
        <v>0</v>
      </c>
      <c r="BI875" s="179">
        <f>IF(N875="nulová",J875,0)</f>
        <v>0</v>
      </c>
      <c r="BJ875" s="18" t="s">
        <v>21</v>
      </c>
      <c r="BK875" s="179">
        <f>ROUND(I875*H875,2)</f>
        <v>0</v>
      </c>
      <c r="BL875" s="18" t="s">
        <v>331</v>
      </c>
      <c r="BM875" s="178" t="s">
        <v>1305</v>
      </c>
    </row>
    <row r="876" spans="1:47" s="2" customFormat="1" ht="29.25">
      <c r="A876" s="33"/>
      <c r="B876" s="34"/>
      <c r="C876" s="33"/>
      <c r="D876" s="180" t="s">
        <v>173</v>
      </c>
      <c r="E876" s="33"/>
      <c r="F876" s="181" t="s">
        <v>1306</v>
      </c>
      <c r="G876" s="33"/>
      <c r="H876" s="33"/>
      <c r="I876" s="102"/>
      <c r="J876" s="33"/>
      <c r="K876" s="33"/>
      <c r="L876" s="34"/>
      <c r="M876" s="182"/>
      <c r="N876" s="183"/>
      <c r="O876" s="59"/>
      <c r="P876" s="59"/>
      <c r="Q876" s="59"/>
      <c r="R876" s="59"/>
      <c r="S876" s="59"/>
      <c r="T876" s="60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T876" s="18" t="s">
        <v>173</v>
      </c>
      <c r="AU876" s="18" t="s">
        <v>92</v>
      </c>
    </row>
    <row r="877" spans="2:51" s="13" customFormat="1" ht="12">
      <c r="B877" s="188"/>
      <c r="D877" s="180" t="s">
        <v>249</v>
      </c>
      <c r="E877" s="189" t="s">
        <v>1</v>
      </c>
      <c r="F877" s="190" t="s">
        <v>1169</v>
      </c>
      <c r="H877" s="189" t="s">
        <v>1</v>
      </c>
      <c r="I877" s="191"/>
      <c r="L877" s="188"/>
      <c r="M877" s="192"/>
      <c r="N877" s="193"/>
      <c r="O877" s="193"/>
      <c r="P877" s="193"/>
      <c r="Q877" s="193"/>
      <c r="R877" s="193"/>
      <c r="S877" s="193"/>
      <c r="T877" s="194"/>
      <c r="AT877" s="189" t="s">
        <v>249</v>
      </c>
      <c r="AU877" s="189" t="s">
        <v>92</v>
      </c>
      <c r="AV877" s="13" t="s">
        <v>21</v>
      </c>
      <c r="AW877" s="13" t="s">
        <v>39</v>
      </c>
      <c r="AX877" s="13" t="s">
        <v>84</v>
      </c>
      <c r="AY877" s="189" t="s">
        <v>165</v>
      </c>
    </row>
    <row r="878" spans="2:51" s="14" customFormat="1" ht="12">
      <c r="B878" s="195"/>
      <c r="D878" s="180" t="s">
        <v>249</v>
      </c>
      <c r="E878" s="196" t="s">
        <v>1</v>
      </c>
      <c r="F878" s="197" t="s">
        <v>1307</v>
      </c>
      <c r="H878" s="198">
        <v>44.64</v>
      </c>
      <c r="I878" s="199"/>
      <c r="L878" s="195"/>
      <c r="M878" s="200"/>
      <c r="N878" s="201"/>
      <c r="O878" s="201"/>
      <c r="P878" s="201"/>
      <c r="Q878" s="201"/>
      <c r="R878" s="201"/>
      <c r="S878" s="201"/>
      <c r="T878" s="202"/>
      <c r="AT878" s="196" t="s">
        <v>249</v>
      </c>
      <c r="AU878" s="196" t="s">
        <v>92</v>
      </c>
      <c r="AV878" s="14" t="s">
        <v>92</v>
      </c>
      <c r="AW878" s="14" t="s">
        <v>39</v>
      </c>
      <c r="AX878" s="14" t="s">
        <v>84</v>
      </c>
      <c r="AY878" s="196" t="s">
        <v>165</v>
      </c>
    </row>
    <row r="879" spans="2:51" s="13" customFormat="1" ht="12">
      <c r="B879" s="188"/>
      <c r="D879" s="180" t="s">
        <v>249</v>
      </c>
      <c r="E879" s="189" t="s">
        <v>1</v>
      </c>
      <c r="F879" s="190" t="s">
        <v>1300</v>
      </c>
      <c r="H879" s="189" t="s">
        <v>1</v>
      </c>
      <c r="I879" s="191"/>
      <c r="L879" s="188"/>
      <c r="M879" s="192"/>
      <c r="N879" s="193"/>
      <c r="O879" s="193"/>
      <c r="P879" s="193"/>
      <c r="Q879" s="193"/>
      <c r="R879" s="193"/>
      <c r="S879" s="193"/>
      <c r="T879" s="194"/>
      <c r="AT879" s="189" t="s">
        <v>249</v>
      </c>
      <c r="AU879" s="189" t="s">
        <v>92</v>
      </c>
      <c r="AV879" s="13" t="s">
        <v>21</v>
      </c>
      <c r="AW879" s="13" t="s">
        <v>39</v>
      </c>
      <c r="AX879" s="13" t="s">
        <v>84</v>
      </c>
      <c r="AY879" s="189" t="s">
        <v>165</v>
      </c>
    </row>
    <row r="880" spans="2:51" s="14" customFormat="1" ht="12">
      <c r="B880" s="195"/>
      <c r="D880" s="180" t="s">
        <v>249</v>
      </c>
      <c r="E880" s="196" t="s">
        <v>1</v>
      </c>
      <c r="F880" s="197" t="s">
        <v>1256</v>
      </c>
      <c r="H880" s="198">
        <v>9.405</v>
      </c>
      <c r="I880" s="199"/>
      <c r="L880" s="195"/>
      <c r="M880" s="200"/>
      <c r="N880" s="201"/>
      <c r="O880" s="201"/>
      <c r="P880" s="201"/>
      <c r="Q880" s="201"/>
      <c r="R880" s="201"/>
      <c r="S880" s="201"/>
      <c r="T880" s="202"/>
      <c r="AT880" s="196" t="s">
        <v>249</v>
      </c>
      <c r="AU880" s="196" t="s">
        <v>92</v>
      </c>
      <c r="AV880" s="14" t="s">
        <v>92</v>
      </c>
      <c r="AW880" s="14" t="s">
        <v>39</v>
      </c>
      <c r="AX880" s="14" t="s">
        <v>84</v>
      </c>
      <c r="AY880" s="196" t="s">
        <v>165</v>
      </c>
    </row>
    <row r="881" spans="2:51" s="15" customFormat="1" ht="12">
      <c r="B881" s="203"/>
      <c r="D881" s="180" t="s">
        <v>249</v>
      </c>
      <c r="E881" s="204" t="s">
        <v>1</v>
      </c>
      <c r="F881" s="205" t="s">
        <v>252</v>
      </c>
      <c r="H881" s="206">
        <v>54.045</v>
      </c>
      <c r="I881" s="207"/>
      <c r="L881" s="203"/>
      <c r="M881" s="208"/>
      <c r="N881" s="209"/>
      <c r="O881" s="209"/>
      <c r="P881" s="209"/>
      <c r="Q881" s="209"/>
      <c r="R881" s="209"/>
      <c r="S881" s="209"/>
      <c r="T881" s="210"/>
      <c r="AT881" s="204" t="s">
        <v>249</v>
      </c>
      <c r="AU881" s="204" t="s">
        <v>92</v>
      </c>
      <c r="AV881" s="15" t="s">
        <v>164</v>
      </c>
      <c r="AW881" s="15" t="s">
        <v>39</v>
      </c>
      <c r="AX881" s="15" t="s">
        <v>21</v>
      </c>
      <c r="AY881" s="204" t="s">
        <v>165</v>
      </c>
    </row>
    <row r="882" spans="1:65" s="2" customFormat="1" ht="24" customHeight="1">
      <c r="A882" s="33"/>
      <c r="B882" s="166"/>
      <c r="C882" s="167" t="s">
        <v>1308</v>
      </c>
      <c r="D882" s="167" t="s">
        <v>168</v>
      </c>
      <c r="E882" s="168" t="s">
        <v>1309</v>
      </c>
      <c r="F882" s="169" t="s">
        <v>1310</v>
      </c>
      <c r="G882" s="170" t="s">
        <v>268</v>
      </c>
      <c r="H882" s="171">
        <v>1.633</v>
      </c>
      <c r="I882" s="172"/>
      <c r="J882" s="173">
        <f>ROUND(I882*H882,2)</f>
        <v>0</v>
      </c>
      <c r="K882" s="169" t="s">
        <v>247</v>
      </c>
      <c r="L882" s="34"/>
      <c r="M882" s="174" t="s">
        <v>1</v>
      </c>
      <c r="N882" s="175" t="s">
        <v>49</v>
      </c>
      <c r="O882" s="59"/>
      <c r="P882" s="176">
        <f>O882*H882</f>
        <v>0</v>
      </c>
      <c r="Q882" s="176">
        <v>0.02337</v>
      </c>
      <c r="R882" s="176">
        <f>Q882*H882</f>
        <v>0.038163209999999996</v>
      </c>
      <c r="S882" s="176">
        <v>0</v>
      </c>
      <c r="T882" s="177">
        <f>S882*H882</f>
        <v>0</v>
      </c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R882" s="178" t="s">
        <v>331</v>
      </c>
      <c r="AT882" s="178" t="s">
        <v>168</v>
      </c>
      <c r="AU882" s="178" t="s">
        <v>92</v>
      </c>
      <c r="AY882" s="18" t="s">
        <v>165</v>
      </c>
      <c r="BE882" s="179">
        <f>IF(N882="základní",J882,0)</f>
        <v>0</v>
      </c>
      <c r="BF882" s="179">
        <f>IF(N882="snížená",J882,0)</f>
        <v>0</v>
      </c>
      <c r="BG882" s="179">
        <f>IF(N882="zákl. přenesená",J882,0)</f>
        <v>0</v>
      </c>
      <c r="BH882" s="179">
        <f>IF(N882="sníž. přenesená",J882,0)</f>
        <v>0</v>
      </c>
      <c r="BI882" s="179">
        <f>IF(N882="nulová",J882,0)</f>
        <v>0</v>
      </c>
      <c r="BJ882" s="18" t="s">
        <v>21</v>
      </c>
      <c r="BK882" s="179">
        <f>ROUND(I882*H882,2)</f>
        <v>0</v>
      </c>
      <c r="BL882" s="18" t="s">
        <v>331</v>
      </c>
      <c r="BM882" s="178" t="s">
        <v>1311</v>
      </c>
    </row>
    <row r="883" spans="1:47" s="2" customFormat="1" ht="19.5">
      <c r="A883" s="33"/>
      <c r="B883" s="34"/>
      <c r="C883" s="33"/>
      <c r="D883" s="180" t="s">
        <v>173</v>
      </c>
      <c r="E883" s="33"/>
      <c r="F883" s="181" t="s">
        <v>1312</v>
      </c>
      <c r="G883" s="33"/>
      <c r="H883" s="33"/>
      <c r="I883" s="102"/>
      <c r="J883" s="33"/>
      <c r="K883" s="33"/>
      <c r="L883" s="34"/>
      <c r="M883" s="182"/>
      <c r="N883" s="183"/>
      <c r="O883" s="59"/>
      <c r="P883" s="59"/>
      <c r="Q883" s="59"/>
      <c r="R883" s="59"/>
      <c r="S883" s="59"/>
      <c r="T883" s="60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T883" s="18" t="s">
        <v>173</v>
      </c>
      <c r="AU883" s="18" t="s">
        <v>92</v>
      </c>
    </row>
    <row r="884" spans="2:51" s="14" customFormat="1" ht="12">
      <c r="B884" s="195"/>
      <c r="D884" s="180" t="s">
        <v>249</v>
      </c>
      <c r="E884" s="196" t="s">
        <v>1</v>
      </c>
      <c r="F884" s="197" t="s">
        <v>1313</v>
      </c>
      <c r="H884" s="198">
        <v>0.282</v>
      </c>
      <c r="I884" s="199"/>
      <c r="L884" s="195"/>
      <c r="M884" s="200"/>
      <c r="N884" s="201"/>
      <c r="O884" s="201"/>
      <c r="P884" s="201"/>
      <c r="Q884" s="201"/>
      <c r="R884" s="201"/>
      <c r="S884" s="201"/>
      <c r="T884" s="202"/>
      <c r="AT884" s="196" t="s">
        <v>249</v>
      </c>
      <c r="AU884" s="196" t="s">
        <v>92</v>
      </c>
      <c r="AV884" s="14" t="s">
        <v>92</v>
      </c>
      <c r="AW884" s="14" t="s">
        <v>39</v>
      </c>
      <c r="AX884" s="14" t="s">
        <v>84</v>
      </c>
      <c r="AY884" s="196" t="s">
        <v>165</v>
      </c>
    </row>
    <row r="885" spans="2:51" s="14" customFormat="1" ht="12">
      <c r="B885" s="195"/>
      <c r="D885" s="180" t="s">
        <v>249</v>
      </c>
      <c r="E885" s="196" t="s">
        <v>1</v>
      </c>
      <c r="F885" s="197" t="s">
        <v>1314</v>
      </c>
      <c r="H885" s="198">
        <v>1.351</v>
      </c>
      <c r="I885" s="199"/>
      <c r="L885" s="195"/>
      <c r="M885" s="200"/>
      <c r="N885" s="201"/>
      <c r="O885" s="201"/>
      <c r="P885" s="201"/>
      <c r="Q885" s="201"/>
      <c r="R885" s="201"/>
      <c r="S885" s="201"/>
      <c r="T885" s="202"/>
      <c r="AT885" s="196" t="s">
        <v>249</v>
      </c>
      <c r="AU885" s="196" t="s">
        <v>92</v>
      </c>
      <c r="AV885" s="14" t="s">
        <v>92</v>
      </c>
      <c r="AW885" s="14" t="s">
        <v>39</v>
      </c>
      <c r="AX885" s="14" t="s">
        <v>84</v>
      </c>
      <c r="AY885" s="196" t="s">
        <v>165</v>
      </c>
    </row>
    <row r="886" spans="2:51" s="15" customFormat="1" ht="12">
      <c r="B886" s="203"/>
      <c r="D886" s="180" t="s">
        <v>249</v>
      </c>
      <c r="E886" s="204" t="s">
        <v>1</v>
      </c>
      <c r="F886" s="205" t="s">
        <v>252</v>
      </c>
      <c r="H886" s="206">
        <v>1.633</v>
      </c>
      <c r="I886" s="207"/>
      <c r="L886" s="203"/>
      <c r="M886" s="208"/>
      <c r="N886" s="209"/>
      <c r="O886" s="209"/>
      <c r="P886" s="209"/>
      <c r="Q886" s="209"/>
      <c r="R886" s="209"/>
      <c r="S886" s="209"/>
      <c r="T886" s="210"/>
      <c r="AT886" s="204" t="s">
        <v>249</v>
      </c>
      <c r="AU886" s="204" t="s">
        <v>92</v>
      </c>
      <c r="AV886" s="15" t="s">
        <v>164</v>
      </c>
      <c r="AW886" s="15" t="s">
        <v>39</v>
      </c>
      <c r="AX886" s="15" t="s">
        <v>21</v>
      </c>
      <c r="AY886" s="204" t="s">
        <v>165</v>
      </c>
    </row>
    <row r="887" spans="1:65" s="2" customFormat="1" ht="24" customHeight="1">
      <c r="A887" s="33"/>
      <c r="B887" s="166"/>
      <c r="C887" s="167" t="s">
        <v>1315</v>
      </c>
      <c r="D887" s="167" t="s">
        <v>168</v>
      </c>
      <c r="E887" s="168" t="s">
        <v>1316</v>
      </c>
      <c r="F887" s="169" t="s">
        <v>1317</v>
      </c>
      <c r="G887" s="170" t="s">
        <v>246</v>
      </c>
      <c r="H887" s="171">
        <v>43.2</v>
      </c>
      <c r="I887" s="172"/>
      <c r="J887" s="173">
        <f>ROUND(I887*H887,2)</f>
        <v>0</v>
      </c>
      <c r="K887" s="169" t="s">
        <v>247</v>
      </c>
      <c r="L887" s="34"/>
      <c r="M887" s="174" t="s">
        <v>1</v>
      </c>
      <c r="N887" s="175" t="s">
        <v>49</v>
      </c>
      <c r="O887" s="59"/>
      <c r="P887" s="176">
        <f>O887*H887</f>
        <v>0</v>
      </c>
      <c r="Q887" s="176">
        <v>0</v>
      </c>
      <c r="R887" s="176">
        <f>Q887*H887</f>
        <v>0</v>
      </c>
      <c r="S887" s="176">
        <v>0</v>
      </c>
      <c r="T887" s="177">
        <f>S887*H887</f>
        <v>0</v>
      </c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R887" s="178" t="s">
        <v>331</v>
      </c>
      <c r="AT887" s="178" t="s">
        <v>168</v>
      </c>
      <c r="AU887" s="178" t="s">
        <v>92</v>
      </c>
      <c r="AY887" s="18" t="s">
        <v>165</v>
      </c>
      <c r="BE887" s="179">
        <f>IF(N887="základní",J887,0)</f>
        <v>0</v>
      </c>
      <c r="BF887" s="179">
        <f>IF(N887="snížená",J887,0)</f>
        <v>0</v>
      </c>
      <c r="BG887" s="179">
        <f>IF(N887="zákl. přenesená",J887,0)</f>
        <v>0</v>
      </c>
      <c r="BH887" s="179">
        <f>IF(N887="sníž. přenesená",J887,0)</f>
        <v>0</v>
      </c>
      <c r="BI887" s="179">
        <f>IF(N887="nulová",J887,0)</f>
        <v>0</v>
      </c>
      <c r="BJ887" s="18" t="s">
        <v>21</v>
      </c>
      <c r="BK887" s="179">
        <f>ROUND(I887*H887,2)</f>
        <v>0</v>
      </c>
      <c r="BL887" s="18" t="s">
        <v>331</v>
      </c>
      <c r="BM887" s="178" t="s">
        <v>1318</v>
      </c>
    </row>
    <row r="888" spans="1:47" s="2" customFormat="1" ht="29.25">
      <c r="A888" s="33"/>
      <c r="B888" s="34"/>
      <c r="C888" s="33"/>
      <c r="D888" s="180" t="s">
        <v>173</v>
      </c>
      <c r="E888" s="33"/>
      <c r="F888" s="181" t="s">
        <v>1319</v>
      </c>
      <c r="G888" s="33"/>
      <c r="H888" s="33"/>
      <c r="I888" s="102"/>
      <c r="J888" s="33"/>
      <c r="K888" s="33"/>
      <c r="L888" s="34"/>
      <c r="M888" s="182"/>
      <c r="N888" s="183"/>
      <c r="O888" s="59"/>
      <c r="P888" s="59"/>
      <c r="Q888" s="59"/>
      <c r="R888" s="59"/>
      <c r="S888" s="59"/>
      <c r="T888" s="60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T888" s="18" t="s">
        <v>173</v>
      </c>
      <c r="AU888" s="18" t="s">
        <v>92</v>
      </c>
    </row>
    <row r="889" spans="2:51" s="13" customFormat="1" ht="12">
      <c r="B889" s="188"/>
      <c r="D889" s="180" t="s">
        <v>249</v>
      </c>
      <c r="E889" s="189" t="s">
        <v>1</v>
      </c>
      <c r="F889" s="190" t="s">
        <v>1320</v>
      </c>
      <c r="H889" s="189" t="s">
        <v>1</v>
      </c>
      <c r="I889" s="191"/>
      <c r="L889" s="188"/>
      <c r="M889" s="192"/>
      <c r="N889" s="193"/>
      <c r="O889" s="193"/>
      <c r="P889" s="193"/>
      <c r="Q889" s="193"/>
      <c r="R889" s="193"/>
      <c r="S889" s="193"/>
      <c r="T889" s="194"/>
      <c r="AT889" s="189" t="s">
        <v>249</v>
      </c>
      <c r="AU889" s="189" t="s">
        <v>92</v>
      </c>
      <c r="AV889" s="13" t="s">
        <v>21</v>
      </c>
      <c r="AW889" s="13" t="s">
        <v>39</v>
      </c>
      <c r="AX889" s="13" t="s">
        <v>84</v>
      </c>
      <c r="AY889" s="189" t="s">
        <v>165</v>
      </c>
    </row>
    <row r="890" spans="2:51" s="14" customFormat="1" ht="12">
      <c r="B890" s="195"/>
      <c r="D890" s="180" t="s">
        <v>249</v>
      </c>
      <c r="E890" s="196" t="s">
        <v>1</v>
      </c>
      <c r="F890" s="197" t="s">
        <v>1321</v>
      </c>
      <c r="H890" s="198">
        <v>43.2</v>
      </c>
      <c r="I890" s="199"/>
      <c r="L890" s="195"/>
      <c r="M890" s="200"/>
      <c r="N890" s="201"/>
      <c r="O890" s="201"/>
      <c r="P890" s="201"/>
      <c r="Q890" s="201"/>
      <c r="R890" s="201"/>
      <c r="S890" s="201"/>
      <c r="T890" s="202"/>
      <c r="AT890" s="196" t="s">
        <v>249</v>
      </c>
      <c r="AU890" s="196" t="s">
        <v>92</v>
      </c>
      <c r="AV890" s="14" t="s">
        <v>92</v>
      </c>
      <c r="AW890" s="14" t="s">
        <v>39</v>
      </c>
      <c r="AX890" s="14" t="s">
        <v>84</v>
      </c>
      <c r="AY890" s="196" t="s">
        <v>165</v>
      </c>
    </row>
    <row r="891" spans="2:51" s="15" customFormat="1" ht="12">
      <c r="B891" s="203"/>
      <c r="D891" s="180" t="s">
        <v>249</v>
      </c>
      <c r="E891" s="204" t="s">
        <v>1</v>
      </c>
      <c r="F891" s="205" t="s">
        <v>252</v>
      </c>
      <c r="H891" s="206">
        <v>43.2</v>
      </c>
      <c r="I891" s="207"/>
      <c r="L891" s="203"/>
      <c r="M891" s="208"/>
      <c r="N891" s="209"/>
      <c r="O891" s="209"/>
      <c r="P891" s="209"/>
      <c r="Q891" s="209"/>
      <c r="R891" s="209"/>
      <c r="S891" s="209"/>
      <c r="T891" s="210"/>
      <c r="AT891" s="204" t="s">
        <v>249</v>
      </c>
      <c r="AU891" s="204" t="s">
        <v>92</v>
      </c>
      <c r="AV891" s="15" t="s">
        <v>164</v>
      </c>
      <c r="AW891" s="15" t="s">
        <v>39</v>
      </c>
      <c r="AX891" s="15" t="s">
        <v>21</v>
      </c>
      <c r="AY891" s="204" t="s">
        <v>165</v>
      </c>
    </row>
    <row r="892" spans="1:65" s="2" customFormat="1" ht="16.5" customHeight="1">
      <c r="A892" s="33"/>
      <c r="B892" s="166"/>
      <c r="C892" s="212" t="s">
        <v>1322</v>
      </c>
      <c r="D892" s="212" t="s">
        <v>386</v>
      </c>
      <c r="E892" s="213" t="s">
        <v>1323</v>
      </c>
      <c r="F892" s="214" t="s">
        <v>1324</v>
      </c>
      <c r="G892" s="215" t="s">
        <v>246</v>
      </c>
      <c r="H892" s="216">
        <v>46.656</v>
      </c>
      <c r="I892" s="217"/>
      <c r="J892" s="218">
        <f>ROUND(I892*H892,2)</f>
        <v>0</v>
      </c>
      <c r="K892" s="214" t="s">
        <v>247</v>
      </c>
      <c r="L892" s="219"/>
      <c r="M892" s="220" t="s">
        <v>1</v>
      </c>
      <c r="N892" s="221" t="s">
        <v>49</v>
      </c>
      <c r="O892" s="59"/>
      <c r="P892" s="176">
        <f>O892*H892</f>
        <v>0</v>
      </c>
      <c r="Q892" s="176">
        <v>0.009</v>
      </c>
      <c r="R892" s="176">
        <f>Q892*H892</f>
        <v>0.41990399999999994</v>
      </c>
      <c r="S892" s="176">
        <v>0</v>
      </c>
      <c r="T892" s="177">
        <f>S892*H892</f>
        <v>0</v>
      </c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R892" s="178" t="s">
        <v>431</v>
      </c>
      <c r="AT892" s="178" t="s">
        <v>386</v>
      </c>
      <c r="AU892" s="178" t="s">
        <v>92</v>
      </c>
      <c r="AY892" s="18" t="s">
        <v>165</v>
      </c>
      <c r="BE892" s="179">
        <f>IF(N892="základní",J892,0)</f>
        <v>0</v>
      </c>
      <c r="BF892" s="179">
        <f>IF(N892="snížená",J892,0)</f>
        <v>0</v>
      </c>
      <c r="BG892" s="179">
        <f>IF(N892="zákl. přenesená",J892,0)</f>
        <v>0</v>
      </c>
      <c r="BH892" s="179">
        <f>IF(N892="sníž. přenesená",J892,0)</f>
        <v>0</v>
      </c>
      <c r="BI892" s="179">
        <f>IF(N892="nulová",J892,0)</f>
        <v>0</v>
      </c>
      <c r="BJ892" s="18" t="s">
        <v>21</v>
      </c>
      <c r="BK892" s="179">
        <f>ROUND(I892*H892,2)</f>
        <v>0</v>
      </c>
      <c r="BL892" s="18" t="s">
        <v>331</v>
      </c>
      <c r="BM892" s="178" t="s">
        <v>1325</v>
      </c>
    </row>
    <row r="893" spans="1:47" s="2" customFormat="1" ht="29.25">
      <c r="A893" s="33"/>
      <c r="B893" s="34"/>
      <c r="C893" s="33"/>
      <c r="D893" s="180" t="s">
        <v>173</v>
      </c>
      <c r="E893" s="33"/>
      <c r="F893" s="181" t="s">
        <v>1326</v>
      </c>
      <c r="G893" s="33"/>
      <c r="H893" s="33"/>
      <c r="I893" s="102"/>
      <c r="J893" s="33"/>
      <c r="K893" s="33"/>
      <c r="L893" s="34"/>
      <c r="M893" s="182"/>
      <c r="N893" s="183"/>
      <c r="O893" s="59"/>
      <c r="P893" s="59"/>
      <c r="Q893" s="59"/>
      <c r="R893" s="59"/>
      <c r="S893" s="59"/>
      <c r="T893" s="60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T893" s="18" t="s">
        <v>173</v>
      </c>
      <c r="AU893" s="18" t="s">
        <v>92</v>
      </c>
    </row>
    <row r="894" spans="2:51" s="14" customFormat="1" ht="12">
      <c r="B894" s="195"/>
      <c r="D894" s="180" t="s">
        <v>249</v>
      </c>
      <c r="E894" s="196" t="s">
        <v>1</v>
      </c>
      <c r="F894" s="197" t="s">
        <v>1327</v>
      </c>
      <c r="H894" s="198">
        <v>46.656</v>
      </c>
      <c r="I894" s="199"/>
      <c r="L894" s="195"/>
      <c r="M894" s="200"/>
      <c r="N894" s="201"/>
      <c r="O894" s="201"/>
      <c r="P894" s="201"/>
      <c r="Q894" s="201"/>
      <c r="R894" s="201"/>
      <c r="S894" s="201"/>
      <c r="T894" s="202"/>
      <c r="AT894" s="196" t="s">
        <v>249</v>
      </c>
      <c r="AU894" s="196" t="s">
        <v>92</v>
      </c>
      <c r="AV894" s="14" t="s">
        <v>92</v>
      </c>
      <c r="AW894" s="14" t="s">
        <v>39</v>
      </c>
      <c r="AX894" s="14" t="s">
        <v>84</v>
      </c>
      <c r="AY894" s="196" t="s">
        <v>165</v>
      </c>
    </row>
    <row r="895" spans="2:51" s="15" customFormat="1" ht="12">
      <c r="B895" s="203"/>
      <c r="D895" s="180" t="s">
        <v>249</v>
      </c>
      <c r="E895" s="204" t="s">
        <v>1</v>
      </c>
      <c r="F895" s="205" t="s">
        <v>252</v>
      </c>
      <c r="H895" s="206">
        <v>46.656</v>
      </c>
      <c r="I895" s="207"/>
      <c r="L895" s="203"/>
      <c r="M895" s="208"/>
      <c r="N895" s="209"/>
      <c r="O895" s="209"/>
      <c r="P895" s="209"/>
      <c r="Q895" s="209"/>
      <c r="R895" s="209"/>
      <c r="S895" s="209"/>
      <c r="T895" s="210"/>
      <c r="AT895" s="204" t="s">
        <v>249</v>
      </c>
      <c r="AU895" s="204" t="s">
        <v>92</v>
      </c>
      <c r="AV895" s="15" t="s">
        <v>164</v>
      </c>
      <c r="AW895" s="15" t="s">
        <v>39</v>
      </c>
      <c r="AX895" s="15" t="s">
        <v>21</v>
      </c>
      <c r="AY895" s="204" t="s">
        <v>165</v>
      </c>
    </row>
    <row r="896" spans="1:65" s="2" customFormat="1" ht="24" customHeight="1">
      <c r="A896" s="33"/>
      <c r="B896" s="166"/>
      <c r="C896" s="167" t="s">
        <v>1328</v>
      </c>
      <c r="D896" s="167" t="s">
        <v>168</v>
      </c>
      <c r="E896" s="168" t="s">
        <v>1329</v>
      </c>
      <c r="F896" s="169" t="s">
        <v>1330</v>
      </c>
      <c r="G896" s="170" t="s">
        <v>246</v>
      </c>
      <c r="H896" s="171">
        <v>43.2</v>
      </c>
      <c r="I896" s="172"/>
      <c r="J896" s="173">
        <f>ROUND(I896*H896,2)</f>
        <v>0</v>
      </c>
      <c r="K896" s="169" t="s">
        <v>247</v>
      </c>
      <c r="L896" s="34"/>
      <c r="M896" s="174" t="s">
        <v>1</v>
      </c>
      <c r="N896" s="175" t="s">
        <v>49</v>
      </c>
      <c r="O896" s="59"/>
      <c r="P896" s="176">
        <f>O896*H896</f>
        <v>0</v>
      </c>
      <c r="Q896" s="176">
        <v>0</v>
      </c>
      <c r="R896" s="176">
        <f>Q896*H896</f>
        <v>0</v>
      </c>
      <c r="S896" s="176">
        <v>0.03</v>
      </c>
      <c r="T896" s="177">
        <f>S896*H896</f>
        <v>1.296</v>
      </c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R896" s="178" t="s">
        <v>331</v>
      </c>
      <c r="AT896" s="178" t="s">
        <v>168</v>
      </c>
      <c r="AU896" s="178" t="s">
        <v>92</v>
      </c>
      <c r="AY896" s="18" t="s">
        <v>165</v>
      </c>
      <c r="BE896" s="179">
        <f>IF(N896="základní",J896,0)</f>
        <v>0</v>
      </c>
      <c r="BF896" s="179">
        <f>IF(N896="snížená",J896,0)</f>
        <v>0</v>
      </c>
      <c r="BG896" s="179">
        <f>IF(N896="zákl. přenesená",J896,0)</f>
        <v>0</v>
      </c>
      <c r="BH896" s="179">
        <f>IF(N896="sníž. přenesená",J896,0)</f>
        <v>0</v>
      </c>
      <c r="BI896" s="179">
        <f>IF(N896="nulová",J896,0)</f>
        <v>0</v>
      </c>
      <c r="BJ896" s="18" t="s">
        <v>21</v>
      </c>
      <c r="BK896" s="179">
        <f>ROUND(I896*H896,2)</f>
        <v>0</v>
      </c>
      <c r="BL896" s="18" t="s">
        <v>331</v>
      </c>
      <c r="BM896" s="178" t="s">
        <v>1331</v>
      </c>
    </row>
    <row r="897" spans="1:47" s="2" customFormat="1" ht="19.5">
      <c r="A897" s="33"/>
      <c r="B897" s="34"/>
      <c r="C897" s="33"/>
      <c r="D897" s="180" t="s">
        <v>173</v>
      </c>
      <c r="E897" s="33"/>
      <c r="F897" s="181" t="s">
        <v>1332</v>
      </c>
      <c r="G897" s="33"/>
      <c r="H897" s="33"/>
      <c r="I897" s="102"/>
      <c r="J897" s="33"/>
      <c r="K897" s="33"/>
      <c r="L897" s="34"/>
      <c r="M897" s="182"/>
      <c r="N897" s="183"/>
      <c r="O897" s="59"/>
      <c r="P897" s="59"/>
      <c r="Q897" s="59"/>
      <c r="R897" s="59"/>
      <c r="S897" s="59"/>
      <c r="T897" s="60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T897" s="18" t="s">
        <v>173</v>
      </c>
      <c r="AU897" s="18" t="s">
        <v>92</v>
      </c>
    </row>
    <row r="898" spans="1:65" s="2" customFormat="1" ht="24" customHeight="1">
      <c r="A898" s="33"/>
      <c r="B898" s="166"/>
      <c r="C898" s="167" t="s">
        <v>1333</v>
      </c>
      <c r="D898" s="167" t="s">
        <v>168</v>
      </c>
      <c r="E898" s="168" t="s">
        <v>1334</v>
      </c>
      <c r="F898" s="169" t="s">
        <v>1335</v>
      </c>
      <c r="G898" s="170" t="s">
        <v>246</v>
      </c>
      <c r="H898" s="171">
        <v>43.2</v>
      </c>
      <c r="I898" s="172"/>
      <c r="J898" s="173">
        <f>ROUND(I898*H898,2)</f>
        <v>0</v>
      </c>
      <c r="K898" s="169" t="s">
        <v>247</v>
      </c>
      <c r="L898" s="34"/>
      <c r="M898" s="174" t="s">
        <v>1</v>
      </c>
      <c r="N898" s="175" t="s">
        <v>49</v>
      </c>
      <c r="O898" s="59"/>
      <c r="P898" s="176">
        <f>O898*H898</f>
        <v>0</v>
      </c>
      <c r="Q898" s="176">
        <v>0.00019424</v>
      </c>
      <c r="R898" s="176">
        <f>Q898*H898</f>
        <v>0.008391168000000001</v>
      </c>
      <c r="S898" s="176">
        <v>0</v>
      </c>
      <c r="T898" s="177">
        <f>S898*H898</f>
        <v>0</v>
      </c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R898" s="178" t="s">
        <v>331</v>
      </c>
      <c r="AT898" s="178" t="s">
        <v>168</v>
      </c>
      <c r="AU898" s="178" t="s">
        <v>92</v>
      </c>
      <c r="AY898" s="18" t="s">
        <v>165</v>
      </c>
      <c r="BE898" s="179">
        <f>IF(N898="základní",J898,0)</f>
        <v>0</v>
      </c>
      <c r="BF898" s="179">
        <f>IF(N898="snížená",J898,0)</f>
        <v>0</v>
      </c>
      <c r="BG898" s="179">
        <f>IF(N898="zákl. přenesená",J898,0)</f>
        <v>0</v>
      </c>
      <c r="BH898" s="179">
        <f>IF(N898="sníž. přenesená",J898,0)</f>
        <v>0</v>
      </c>
      <c r="BI898" s="179">
        <f>IF(N898="nulová",J898,0)</f>
        <v>0</v>
      </c>
      <c r="BJ898" s="18" t="s">
        <v>21</v>
      </c>
      <c r="BK898" s="179">
        <f>ROUND(I898*H898,2)</f>
        <v>0</v>
      </c>
      <c r="BL898" s="18" t="s">
        <v>331</v>
      </c>
      <c r="BM898" s="178" t="s">
        <v>1336</v>
      </c>
    </row>
    <row r="899" spans="1:47" s="2" customFormat="1" ht="19.5">
      <c r="A899" s="33"/>
      <c r="B899" s="34"/>
      <c r="C899" s="33"/>
      <c r="D899" s="180" t="s">
        <v>173</v>
      </c>
      <c r="E899" s="33"/>
      <c r="F899" s="181" t="s">
        <v>1337</v>
      </c>
      <c r="G899" s="33"/>
      <c r="H899" s="33"/>
      <c r="I899" s="102"/>
      <c r="J899" s="33"/>
      <c r="K899" s="33"/>
      <c r="L899" s="34"/>
      <c r="M899" s="182"/>
      <c r="N899" s="183"/>
      <c r="O899" s="59"/>
      <c r="P899" s="59"/>
      <c r="Q899" s="59"/>
      <c r="R899" s="59"/>
      <c r="S899" s="59"/>
      <c r="T899" s="60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T899" s="18" t="s">
        <v>173</v>
      </c>
      <c r="AU899" s="18" t="s">
        <v>92</v>
      </c>
    </row>
    <row r="900" spans="1:65" s="2" customFormat="1" ht="24" customHeight="1">
      <c r="A900" s="33"/>
      <c r="B900" s="166"/>
      <c r="C900" s="167" t="s">
        <v>1338</v>
      </c>
      <c r="D900" s="167" t="s">
        <v>168</v>
      </c>
      <c r="E900" s="168" t="s">
        <v>1339</v>
      </c>
      <c r="F900" s="169" t="s">
        <v>1340</v>
      </c>
      <c r="G900" s="170" t="s">
        <v>305</v>
      </c>
      <c r="H900" s="171">
        <v>1.531</v>
      </c>
      <c r="I900" s="172"/>
      <c r="J900" s="173">
        <f>ROUND(I900*H900,2)</f>
        <v>0</v>
      </c>
      <c r="K900" s="169" t="s">
        <v>247</v>
      </c>
      <c r="L900" s="34"/>
      <c r="M900" s="174" t="s">
        <v>1</v>
      </c>
      <c r="N900" s="175" t="s">
        <v>49</v>
      </c>
      <c r="O900" s="59"/>
      <c r="P900" s="176">
        <f>O900*H900</f>
        <v>0</v>
      </c>
      <c r="Q900" s="176">
        <v>0</v>
      </c>
      <c r="R900" s="176">
        <f>Q900*H900</f>
        <v>0</v>
      </c>
      <c r="S900" s="176">
        <v>0</v>
      </c>
      <c r="T900" s="177">
        <f>S900*H900</f>
        <v>0</v>
      </c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R900" s="178" t="s">
        <v>331</v>
      </c>
      <c r="AT900" s="178" t="s">
        <v>168</v>
      </c>
      <c r="AU900" s="178" t="s">
        <v>92</v>
      </c>
      <c r="AY900" s="18" t="s">
        <v>165</v>
      </c>
      <c r="BE900" s="179">
        <f>IF(N900="základní",J900,0)</f>
        <v>0</v>
      </c>
      <c r="BF900" s="179">
        <f>IF(N900="snížená",J900,0)</f>
        <v>0</v>
      </c>
      <c r="BG900" s="179">
        <f>IF(N900="zákl. přenesená",J900,0)</f>
        <v>0</v>
      </c>
      <c r="BH900" s="179">
        <f>IF(N900="sníž. přenesená",J900,0)</f>
        <v>0</v>
      </c>
      <c r="BI900" s="179">
        <f>IF(N900="nulová",J900,0)</f>
        <v>0</v>
      </c>
      <c r="BJ900" s="18" t="s">
        <v>21</v>
      </c>
      <c r="BK900" s="179">
        <f>ROUND(I900*H900,2)</f>
        <v>0</v>
      </c>
      <c r="BL900" s="18" t="s">
        <v>331</v>
      </c>
      <c r="BM900" s="178" t="s">
        <v>1341</v>
      </c>
    </row>
    <row r="901" spans="1:47" s="2" customFormat="1" ht="29.25">
      <c r="A901" s="33"/>
      <c r="B901" s="34"/>
      <c r="C901" s="33"/>
      <c r="D901" s="180" t="s">
        <v>173</v>
      </c>
      <c r="E901" s="33"/>
      <c r="F901" s="181" t="s">
        <v>1342</v>
      </c>
      <c r="G901" s="33"/>
      <c r="H901" s="33"/>
      <c r="I901" s="102"/>
      <c r="J901" s="33"/>
      <c r="K901" s="33"/>
      <c r="L901" s="34"/>
      <c r="M901" s="182"/>
      <c r="N901" s="183"/>
      <c r="O901" s="59"/>
      <c r="P901" s="59"/>
      <c r="Q901" s="59"/>
      <c r="R901" s="59"/>
      <c r="S901" s="59"/>
      <c r="T901" s="60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T901" s="18" t="s">
        <v>173</v>
      </c>
      <c r="AU901" s="18" t="s">
        <v>92</v>
      </c>
    </row>
    <row r="902" spans="2:63" s="12" customFormat="1" ht="22.9" customHeight="1">
      <c r="B902" s="153"/>
      <c r="D902" s="154" t="s">
        <v>83</v>
      </c>
      <c r="E902" s="164" t="s">
        <v>1343</v>
      </c>
      <c r="F902" s="164" t="s">
        <v>1344</v>
      </c>
      <c r="I902" s="156"/>
      <c r="J902" s="165">
        <f>BK902</f>
        <v>0</v>
      </c>
      <c r="L902" s="153"/>
      <c r="M902" s="158"/>
      <c r="N902" s="159"/>
      <c r="O902" s="159"/>
      <c r="P902" s="160">
        <f>SUM(P903:P919)</f>
        <v>0</v>
      </c>
      <c r="Q902" s="159"/>
      <c r="R902" s="160">
        <f>SUM(R903:R919)</f>
        <v>0.156306</v>
      </c>
      <c r="S902" s="159"/>
      <c r="T902" s="161">
        <f>SUM(T903:T919)</f>
        <v>0</v>
      </c>
      <c r="AR902" s="154" t="s">
        <v>92</v>
      </c>
      <c r="AT902" s="162" t="s">
        <v>83</v>
      </c>
      <c r="AU902" s="162" t="s">
        <v>21</v>
      </c>
      <c r="AY902" s="154" t="s">
        <v>165</v>
      </c>
      <c r="BK902" s="163">
        <f>SUM(BK903:BK919)</f>
        <v>0</v>
      </c>
    </row>
    <row r="903" spans="1:65" s="2" customFormat="1" ht="24" customHeight="1">
      <c r="A903" s="33"/>
      <c r="B903" s="166"/>
      <c r="C903" s="167" t="s">
        <v>1345</v>
      </c>
      <c r="D903" s="167" t="s">
        <v>168</v>
      </c>
      <c r="E903" s="168" t="s">
        <v>1346</v>
      </c>
      <c r="F903" s="169" t="s">
        <v>1347</v>
      </c>
      <c r="G903" s="170" t="s">
        <v>334</v>
      </c>
      <c r="H903" s="171">
        <v>13.2</v>
      </c>
      <c r="I903" s="172"/>
      <c r="J903" s="173">
        <f>ROUND(I903*H903,2)</f>
        <v>0</v>
      </c>
      <c r="K903" s="169" t="s">
        <v>247</v>
      </c>
      <c r="L903" s="34"/>
      <c r="M903" s="174" t="s">
        <v>1</v>
      </c>
      <c r="N903" s="175" t="s">
        <v>49</v>
      </c>
      <c r="O903" s="59"/>
      <c r="P903" s="176">
        <f>O903*H903</f>
        <v>0</v>
      </c>
      <c r="Q903" s="176">
        <v>0.00351</v>
      </c>
      <c r="R903" s="176">
        <f>Q903*H903</f>
        <v>0.046332</v>
      </c>
      <c r="S903" s="176">
        <v>0</v>
      </c>
      <c r="T903" s="177">
        <f>S903*H903</f>
        <v>0</v>
      </c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R903" s="178" t="s">
        <v>331</v>
      </c>
      <c r="AT903" s="178" t="s">
        <v>168</v>
      </c>
      <c r="AU903" s="178" t="s">
        <v>92</v>
      </c>
      <c r="AY903" s="18" t="s">
        <v>165</v>
      </c>
      <c r="BE903" s="179">
        <f>IF(N903="základní",J903,0)</f>
        <v>0</v>
      </c>
      <c r="BF903" s="179">
        <f>IF(N903="snížená",J903,0)</f>
        <v>0</v>
      </c>
      <c r="BG903" s="179">
        <f>IF(N903="zákl. přenesená",J903,0)</f>
        <v>0</v>
      </c>
      <c r="BH903" s="179">
        <f>IF(N903="sníž. přenesená",J903,0)</f>
        <v>0</v>
      </c>
      <c r="BI903" s="179">
        <f>IF(N903="nulová",J903,0)</f>
        <v>0</v>
      </c>
      <c r="BJ903" s="18" t="s">
        <v>21</v>
      </c>
      <c r="BK903" s="179">
        <f>ROUND(I903*H903,2)</f>
        <v>0</v>
      </c>
      <c r="BL903" s="18" t="s">
        <v>331</v>
      </c>
      <c r="BM903" s="178" t="s">
        <v>1348</v>
      </c>
    </row>
    <row r="904" spans="1:47" s="2" customFormat="1" ht="19.5">
      <c r="A904" s="33"/>
      <c r="B904" s="34"/>
      <c r="C904" s="33"/>
      <c r="D904" s="180" t="s">
        <v>173</v>
      </c>
      <c r="E904" s="33"/>
      <c r="F904" s="181" t="s">
        <v>1349</v>
      </c>
      <c r="G904" s="33"/>
      <c r="H904" s="33"/>
      <c r="I904" s="102"/>
      <c r="J904" s="33"/>
      <c r="K904" s="33"/>
      <c r="L904" s="34"/>
      <c r="M904" s="182"/>
      <c r="N904" s="183"/>
      <c r="O904" s="59"/>
      <c r="P904" s="59"/>
      <c r="Q904" s="59"/>
      <c r="R904" s="59"/>
      <c r="S904" s="59"/>
      <c r="T904" s="60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T904" s="18" t="s">
        <v>173</v>
      </c>
      <c r="AU904" s="18" t="s">
        <v>92</v>
      </c>
    </row>
    <row r="905" spans="2:51" s="13" customFormat="1" ht="12">
      <c r="B905" s="188"/>
      <c r="D905" s="180" t="s">
        <v>249</v>
      </c>
      <c r="E905" s="189" t="s">
        <v>1</v>
      </c>
      <c r="F905" s="190" t="s">
        <v>250</v>
      </c>
      <c r="H905" s="189" t="s">
        <v>1</v>
      </c>
      <c r="I905" s="191"/>
      <c r="L905" s="188"/>
      <c r="M905" s="192"/>
      <c r="N905" s="193"/>
      <c r="O905" s="193"/>
      <c r="P905" s="193"/>
      <c r="Q905" s="193"/>
      <c r="R905" s="193"/>
      <c r="S905" s="193"/>
      <c r="T905" s="194"/>
      <c r="AT905" s="189" t="s">
        <v>249</v>
      </c>
      <c r="AU905" s="189" t="s">
        <v>92</v>
      </c>
      <c r="AV905" s="13" t="s">
        <v>21</v>
      </c>
      <c r="AW905" s="13" t="s">
        <v>39</v>
      </c>
      <c r="AX905" s="13" t="s">
        <v>84</v>
      </c>
      <c r="AY905" s="189" t="s">
        <v>165</v>
      </c>
    </row>
    <row r="906" spans="2:51" s="14" customFormat="1" ht="12">
      <c r="B906" s="195"/>
      <c r="D906" s="180" t="s">
        <v>249</v>
      </c>
      <c r="E906" s="196" t="s">
        <v>1</v>
      </c>
      <c r="F906" s="197" t="s">
        <v>1350</v>
      </c>
      <c r="H906" s="198">
        <v>13.2</v>
      </c>
      <c r="I906" s="199"/>
      <c r="L906" s="195"/>
      <c r="M906" s="200"/>
      <c r="N906" s="201"/>
      <c r="O906" s="201"/>
      <c r="P906" s="201"/>
      <c r="Q906" s="201"/>
      <c r="R906" s="201"/>
      <c r="S906" s="201"/>
      <c r="T906" s="202"/>
      <c r="AT906" s="196" t="s">
        <v>249</v>
      </c>
      <c r="AU906" s="196" t="s">
        <v>92</v>
      </c>
      <c r="AV906" s="14" t="s">
        <v>92</v>
      </c>
      <c r="AW906" s="14" t="s">
        <v>39</v>
      </c>
      <c r="AX906" s="14" t="s">
        <v>84</v>
      </c>
      <c r="AY906" s="196" t="s">
        <v>165</v>
      </c>
    </row>
    <row r="907" spans="2:51" s="15" customFormat="1" ht="12">
      <c r="B907" s="203"/>
      <c r="D907" s="180" t="s">
        <v>249</v>
      </c>
      <c r="E907" s="204" t="s">
        <v>1</v>
      </c>
      <c r="F907" s="205" t="s">
        <v>252</v>
      </c>
      <c r="H907" s="206">
        <v>13.2</v>
      </c>
      <c r="I907" s="207"/>
      <c r="L907" s="203"/>
      <c r="M907" s="208"/>
      <c r="N907" s="209"/>
      <c r="O907" s="209"/>
      <c r="P907" s="209"/>
      <c r="Q907" s="209"/>
      <c r="R907" s="209"/>
      <c r="S907" s="209"/>
      <c r="T907" s="210"/>
      <c r="AT907" s="204" t="s">
        <v>249</v>
      </c>
      <c r="AU907" s="204" t="s">
        <v>92</v>
      </c>
      <c r="AV907" s="15" t="s">
        <v>164</v>
      </c>
      <c r="AW907" s="15" t="s">
        <v>39</v>
      </c>
      <c r="AX907" s="15" t="s">
        <v>21</v>
      </c>
      <c r="AY907" s="204" t="s">
        <v>165</v>
      </c>
    </row>
    <row r="908" spans="1:65" s="2" customFormat="1" ht="24" customHeight="1">
      <c r="A908" s="33"/>
      <c r="B908" s="166"/>
      <c r="C908" s="167" t="s">
        <v>1351</v>
      </c>
      <c r="D908" s="167" t="s">
        <v>168</v>
      </c>
      <c r="E908" s="168" t="s">
        <v>1352</v>
      </c>
      <c r="F908" s="169" t="s">
        <v>1353</v>
      </c>
      <c r="G908" s="170" t="s">
        <v>334</v>
      </c>
      <c r="H908" s="171">
        <v>10.2</v>
      </c>
      <c r="I908" s="172"/>
      <c r="J908" s="173">
        <f>ROUND(I908*H908,2)</f>
        <v>0</v>
      </c>
      <c r="K908" s="169" t="s">
        <v>247</v>
      </c>
      <c r="L908" s="34"/>
      <c r="M908" s="174" t="s">
        <v>1</v>
      </c>
      <c r="N908" s="175" t="s">
        <v>49</v>
      </c>
      <c r="O908" s="59"/>
      <c r="P908" s="176">
        <f>O908*H908</f>
        <v>0</v>
      </c>
      <c r="Q908" s="176">
        <v>0.00352</v>
      </c>
      <c r="R908" s="176">
        <f>Q908*H908</f>
        <v>0.035904</v>
      </c>
      <c r="S908" s="176">
        <v>0</v>
      </c>
      <c r="T908" s="177">
        <f>S908*H908</f>
        <v>0</v>
      </c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R908" s="178" t="s">
        <v>331</v>
      </c>
      <c r="AT908" s="178" t="s">
        <v>168</v>
      </c>
      <c r="AU908" s="178" t="s">
        <v>92</v>
      </c>
      <c r="AY908" s="18" t="s">
        <v>165</v>
      </c>
      <c r="BE908" s="179">
        <f>IF(N908="základní",J908,0)</f>
        <v>0</v>
      </c>
      <c r="BF908" s="179">
        <f>IF(N908="snížená",J908,0)</f>
        <v>0</v>
      </c>
      <c r="BG908" s="179">
        <f>IF(N908="zákl. přenesená",J908,0)</f>
        <v>0</v>
      </c>
      <c r="BH908" s="179">
        <f>IF(N908="sníž. přenesená",J908,0)</f>
        <v>0</v>
      </c>
      <c r="BI908" s="179">
        <f>IF(N908="nulová",J908,0)</f>
        <v>0</v>
      </c>
      <c r="BJ908" s="18" t="s">
        <v>21</v>
      </c>
      <c r="BK908" s="179">
        <f>ROUND(I908*H908,2)</f>
        <v>0</v>
      </c>
      <c r="BL908" s="18" t="s">
        <v>331</v>
      </c>
      <c r="BM908" s="178" t="s">
        <v>1354</v>
      </c>
    </row>
    <row r="909" spans="1:47" s="2" customFormat="1" ht="19.5">
      <c r="A909" s="33"/>
      <c r="B909" s="34"/>
      <c r="C909" s="33"/>
      <c r="D909" s="180" t="s">
        <v>173</v>
      </c>
      <c r="E909" s="33"/>
      <c r="F909" s="181" t="s">
        <v>1355</v>
      </c>
      <c r="G909" s="33"/>
      <c r="H909" s="33"/>
      <c r="I909" s="102"/>
      <c r="J909" s="33"/>
      <c r="K909" s="33"/>
      <c r="L909" s="34"/>
      <c r="M909" s="182"/>
      <c r="N909" s="183"/>
      <c r="O909" s="59"/>
      <c r="P909" s="59"/>
      <c r="Q909" s="59"/>
      <c r="R909" s="59"/>
      <c r="S909" s="59"/>
      <c r="T909" s="60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T909" s="18" t="s">
        <v>173</v>
      </c>
      <c r="AU909" s="18" t="s">
        <v>92</v>
      </c>
    </row>
    <row r="910" spans="2:51" s="14" customFormat="1" ht="12">
      <c r="B910" s="195"/>
      <c r="D910" s="180" t="s">
        <v>249</v>
      </c>
      <c r="E910" s="196" t="s">
        <v>1</v>
      </c>
      <c r="F910" s="197" t="s">
        <v>1356</v>
      </c>
      <c r="H910" s="198">
        <v>10.2</v>
      </c>
      <c r="I910" s="199"/>
      <c r="L910" s="195"/>
      <c r="M910" s="200"/>
      <c r="N910" s="201"/>
      <c r="O910" s="201"/>
      <c r="P910" s="201"/>
      <c r="Q910" s="201"/>
      <c r="R910" s="201"/>
      <c r="S910" s="201"/>
      <c r="T910" s="202"/>
      <c r="AT910" s="196" t="s">
        <v>249</v>
      </c>
      <c r="AU910" s="196" t="s">
        <v>92</v>
      </c>
      <c r="AV910" s="14" t="s">
        <v>92</v>
      </c>
      <c r="AW910" s="14" t="s">
        <v>39</v>
      </c>
      <c r="AX910" s="14" t="s">
        <v>84</v>
      </c>
      <c r="AY910" s="196" t="s">
        <v>165</v>
      </c>
    </row>
    <row r="911" spans="2:51" s="15" customFormat="1" ht="12">
      <c r="B911" s="203"/>
      <c r="D911" s="180" t="s">
        <v>249</v>
      </c>
      <c r="E911" s="204" t="s">
        <v>1</v>
      </c>
      <c r="F911" s="205" t="s">
        <v>252</v>
      </c>
      <c r="H911" s="206">
        <v>10.2</v>
      </c>
      <c r="I911" s="207"/>
      <c r="L911" s="203"/>
      <c r="M911" s="208"/>
      <c r="N911" s="209"/>
      <c r="O911" s="209"/>
      <c r="P911" s="209"/>
      <c r="Q911" s="209"/>
      <c r="R911" s="209"/>
      <c r="S911" s="209"/>
      <c r="T911" s="210"/>
      <c r="AT911" s="204" t="s">
        <v>249</v>
      </c>
      <c r="AU911" s="204" t="s">
        <v>92</v>
      </c>
      <c r="AV911" s="15" t="s">
        <v>164</v>
      </c>
      <c r="AW911" s="15" t="s">
        <v>39</v>
      </c>
      <c r="AX911" s="15" t="s">
        <v>21</v>
      </c>
      <c r="AY911" s="204" t="s">
        <v>165</v>
      </c>
    </row>
    <row r="912" spans="1:65" s="2" customFormat="1" ht="24" customHeight="1">
      <c r="A912" s="33"/>
      <c r="B912" s="166"/>
      <c r="C912" s="167" t="s">
        <v>1357</v>
      </c>
      <c r="D912" s="167" t="s">
        <v>168</v>
      </c>
      <c r="E912" s="168" t="s">
        <v>1358</v>
      </c>
      <c r="F912" s="169" t="s">
        <v>1359</v>
      </c>
      <c r="G912" s="170" t="s">
        <v>334</v>
      </c>
      <c r="H912" s="171">
        <v>21</v>
      </c>
      <c r="I912" s="172"/>
      <c r="J912" s="173">
        <f>ROUND(I912*H912,2)</f>
        <v>0</v>
      </c>
      <c r="K912" s="169" t="s">
        <v>247</v>
      </c>
      <c r="L912" s="34"/>
      <c r="M912" s="174" t="s">
        <v>1</v>
      </c>
      <c r="N912" s="175" t="s">
        <v>49</v>
      </c>
      <c r="O912" s="59"/>
      <c r="P912" s="176">
        <f>O912*H912</f>
        <v>0</v>
      </c>
      <c r="Q912" s="176">
        <v>0.00209</v>
      </c>
      <c r="R912" s="176">
        <f>Q912*H912</f>
        <v>0.04389</v>
      </c>
      <c r="S912" s="176">
        <v>0</v>
      </c>
      <c r="T912" s="177">
        <f>S912*H912</f>
        <v>0</v>
      </c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R912" s="178" t="s">
        <v>331</v>
      </c>
      <c r="AT912" s="178" t="s">
        <v>168</v>
      </c>
      <c r="AU912" s="178" t="s">
        <v>92</v>
      </c>
      <c r="AY912" s="18" t="s">
        <v>165</v>
      </c>
      <c r="BE912" s="179">
        <f>IF(N912="základní",J912,0)</f>
        <v>0</v>
      </c>
      <c r="BF912" s="179">
        <f>IF(N912="snížená",J912,0)</f>
        <v>0</v>
      </c>
      <c r="BG912" s="179">
        <f>IF(N912="zákl. přenesená",J912,0)</f>
        <v>0</v>
      </c>
      <c r="BH912" s="179">
        <f>IF(N912="sníž. přenesená",J912,0)</f>
        <v>0</v>
      </c>
      <c r="BI912" s="179">
        <f>IF(N912="nulová",J912,0)</f>
        <v>0</v>
      </c>
      <c r="BJ912" s="18" t="s">
        <v>21</v>
      </c>
      <c r="BK912" s="179">
        <f>ROUND(I912*H912,2)</f>
        <v>0</v>
      </c>
      <c r="BL912" s="18" t="s">
        <v>331</v>
      </c>
      <c r="BM912" s="178" t="s">
        <v>1360</v>
      </c>
    </row>
    <row r="913" spans="1:47" s="2" customFormat="1" ht="19.5">
      <c r="A913" s="33"/>
      <c r="B913" s="34"/>
      <c r="C913" s="33"/>
      <c r="D913" s="180" t="s">
        <v>173</v>
      </c>
      <c r="E913" s="33"/>
      <c r="F913" s="181" t="s">
        <v>1361</v>
      </c>
      <c r="G913" s="33"/>
      <c r="H913" s="33"/>
      <c r="I913" s="102"/>
      <c r="J913" s="33"/>
      <c r="K913" s="33"/>
      <c r="L913" s="34"/>
      <c r="M913" s="182"/>
      <c r="N913" s="183"/>
      <c r="O913" s="59"/>
      <c r="P913" s="59"/>
      <c r="Q913" s="59"/>
      <c r="R913" s="59"/>
      <c r="S913" s="59"/>
      <c r="T913" s="60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T913" s="18" t="s">
        <v>173</v>
      </c>
      <c r="AU913" s="18" t="s">
        <v>92</v>
      </c>
    </row>
    <row r="914" spans="1:65" s="2" customFormat="1" ht="24" customHeight="1">
      <c r="A914" s="33"/>
      <c r="B914" s="166"/>
      <c r="C914" s="167" t="s">
        <v>1362</v>
      </c>
      <c r="D914" s="167" t="s">
        <v>168</v>
      </c>
      <c r="E914" s="168" t="s">
        <v>1363</v>
      </c>
      <c r="F914" s="169" t="s">
        <v>1364</v>
      </c>
      <c r="G914" s="170" t="s">
        <v>328</v>
      </c>
      <c r="H914" s="171">
        <v>2</v>
      </c>
      <c r="I914" s="172"/>
      <c r="J914" s="173">
        <f>ROUND(I914*H914,2)</f>
        <v>0</v>
      </c>
      <c r="K914" s="169" t="s">
        <v>247</v>
      </c>
      <c r="L914" s="34"/>
      <c r="M914" s="174" t="s">
        <v>1</v>
      </c>
      <c r="N914" s="175" t="s">
        <v>49</v>
      </c>
      <c r="O914" s="59"/>
      <c r="P914" s="176">
        <f>O914*H914</f>
        <v>0</v>
      </c>
      <c r="Q914" s="176">
        <v>0.00025</v>
      </c>
      <c r="R914" s="176">
        <f>Q914*H914</f>
        <v>0.0005</v>
      </c>
      <c r="S914" s="176">
        <v>0</v>
      </c>
      <c r="T914" s="177">
        <f>S914*H914</f>
        <v>0</v>
      </c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R914" s="178" t="s">
        <v>331</v>
      </c>
      <c r="AT914" s="178" t="s">
        <v>168</v>
      </c>
      <c r="AU914" s="178" t="s">
        <v>92</v>
      </c>
      <c r="AY914" s="18" t="s">
        <v>165</v>
      </c>
      <c r="BE914" s="179">
        <f>IF(N914="základní",J914,0)</f>
        <v>0</v>
      </c>
      <c r="BF914" s="179">
        <f>IF(N914="snížená",J914,0)</f>
        <v>0</v>
      </c>
      <c r="BG914" s="179">
        <f>IF(N914="zákl. přenesená",J914,0)</f>
        <v>0</v>
      </c>
      <c r="BH914" s="179">
        <f>IF(N914="sníž. přenesená",J914,0)</f>
        <v>0</v>
      </c>
      <c r="BI914" s="179">
        <f>IF(N914="nulová",J914,0)</f>
        <v>0</v>
      </c>
      <c r="BJ914" s="18" t="s">
        <v>21</v>
      </c>
      <c r="BK914" s="179">
        <f>ROUND(I914*H914,2)</f>
        <v>0</v>
      </c>
      <c r="BL914" s="18" t="s">
        <v>331</v>
      </c>
      <c r="BM914" s="178" t="s">
        <v>1365</v>
      </c>
    </row>
    <row r="915" spans="1:47" s="2" customFormat="1" ht="29.25">
      <c r="A915" s="33"/>
      <c r="B915" s="34"/>
      <c r="C915" s="33"/>
      <c r="D915" s="180" t="s">
        <v>173</v>
      </c>
      <c r="E915" s="33"/>
      <c r="F915" s="181" t="s">
        <v>1366</v>
      </c>
      <c r="G915" s="33"/>
      <c r="H915" s="33"/>
      <c r="I915" s="102"/>
      <c r="J915" s="33"/>
      <c r="K915" s="33"/>
      <c r="L915" s="34"/>
      <c r="M915" s="182"/>
      <c r="N915" s="183"/>
      <c r="O915" s="59"/>
      <c r="P915" s="59"/>
      <c r="Q915" s="59"/>
      <c r="R915" s="59"/>
      <c r="S915" s="59"/>
      <c r="T915" s="60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T915" s="18" t="s">
        <v>173</v>
      </c>
      <c r="AU915" s="18" t="s">
        <v>92</v>
      </c>
    </row>
    <row r="916" spans="1:65" s="2" customFormat="1" ht="24" customHeight="1">
      <c r="A916" s="33"/>
      <c r="B916" s="166"/>
      <c r="C916" s="167" t="s">
        <v>1367</v>
      </c>
      <c r="D916" s="167" t="s">
        <v>168</v>
      </c>
      <c r="E916" s="168" t="s">
        <v>1368</v>
      </c>
      <c r="F916" s="169" t="s">
        <v>1369</v>
      </c>
      <c r="G916" s="170" t="s">
        <v>334</v>
      </c>
      <c r="H916" s="171">
        <v>14</v>
      </c>
      <c r="I916" s="172"/>
      <c r="J916" s="173">
        <f>ROUND(I916*H916,2)</f>
        <v>0</v>
      </c>
      <c r="K916" s="169" t="s">
        <v>247</v>
      </c>
      <c r="L916" s="34"/>
      <c r="M916" s="174" t="s">
        <v>1</v>
      </c>
      <c r="N916" s="175" t="s">
        <v>49</v>
      </c>
      <c r="O916" s="59"/>
      <c r="P916" s="176">
        <f>O916*H916</f>
        <v>0</v>
      </c>
      <c r="Q916" s="176">
        <v>0.00212</v>
      </c>
      <c r="R916" s="176">
        <f>Q916*H916</f>
        <v>0.029679999999999998</v>
      </c>
      <c r="S916" s="176">
        <v>0</v>
      </c>
      <c r="T916" s="177">
        <f>S916*H916</f>
        <v>0</v>
      </c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R916" s="178" t="s">
        <v>331</v>
      </c>
      <c r="AT916" s="178" t="s">
        <v>168</v>
      </c>
      <c r="AU916" s="178" t="s">
        <v>92</v>
      </c>
      <c r="AY916" s="18" t="s">
        <v>165</v>
      </c>
      <c r="BE916" s="179">
        <f>IF(N916="základní",J916,0)</f>
        <v>0</v>
      </c>
      <c r="BF916" s="179">
        <f>IF(N916="snížená",J916,0)</f>
        <v>0</v>
      </c>
      <c r="BG916" s="179">
        <f>IF(N916="zákl. přenesená",J916,0)</f>
        <v>0</v>
      </c>
      <c r="BH916" s="179">
        <f>IF(N916="sníž. přenesená",J916,0)</f>
        <v>0</v>
      </c>
      <c r="BI916" s="179">
        <f>IF(N916="nulová",J916,0)</f>
        <v>0</v>
      </c>
      <c r="BJ916" s="18" t="s">
        <v>21</v>
      </c>
      <c r="BK916" s="179">
        <f>ROUND(I916*H916,2)</f>
        <v>0</v>
      </c>
      <c r="BL916" s="18" t="s">
        <v>331</v>
      </c>
      <c r="BM916" s="178" t="s">
        <v>1370</v>
      </c>
    </row>
    <row r="917" spans="1:47" s="2" customFormat="1" ht="19.5">
      <c r="A917" s="33"/>
      <c r="B917" s="34"/>
      <c r="C917" s="33"/>
      <c r="D917" s="180" t="s">
        <v>173</v>
      </c>
      <c r="E917" s="33"/>
      <c r="F917" s="181" t="s">
        <v>1371</v>
      </c>
      <c r="G917" s="33"/>
      <c r="H917" s="33"/>
      <c r="I917" s="102"/>
      <c r="J917" s="33"/>
      <c r="K917" s="33"/>
      <c r="L917" s="34"/>
      <c r="M917" s="182"/>
      <c r="N917" s="183"/>
      <c r="O917" s="59"/>
      <c r="P917" s="59"/>
      <c r="Q917" s="59"/>
      <c r="R917" s="59"/>
      <c r="S917" s="59"/>
      <c r="T917" s="60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T917" s="18" t="s">
        <v>173</v>
      </c>
      <c r="AU917" s="18" t="s">
        <v>92</v>
      </c>
    </row>
    <row r="918" spans="1:65" s="2" customFormat="1" ht="24" customHeight="1">
      <c r="A918" s="33"/>
      <c r="B918" s="166"/>
      <c r="C918" s="167" t="s">
        <v>1372</v>
      </c>
      <c r="D918" s="167" t="s">
        <v>168</v>
      </c>
      <c r="E918" s="168" t="s">
        <v>1373</v>
      </c>
      <c r="F918" s="169" t="s">
        <v>1374</v>
      </c>
      <c r="G918" s="170" t="s">
        <v>305</v>
      </c>
      <c r="H918" s="171">
        <v>0.156</v>
      </c>
      <c r="I918" s="172"/>
      <c r="J918" s="173">
        <f>ROUND(I918*H918,2)</f>
        <v>0</v>
      </c>
      <c r="K918" s="169" t="s">
        <v>247</v>
      </c>
      <c r="L918" s="34"/>
      <c r="M918" s="174" t="s">
        <v>1</v>
      </c>
      <c r="N918" s="175" t="s">
        <v>49</v>
      </c>
      <c r="O918" s="59"/>
      <c r="P918" s="176">
        <f>O918*H918</f>
        <v>0</v>
      </c>
      <c r="Q918" s="176">
        <v>0</v>
      </c>
      <c r="R918" s="176">
        <f>Q918*H918</f>
        <v>0</v>
      </c>
      <c r="S918" s="176">
        <v>0</v>
      </c>
      <c r="T918" s="177">
        <f>S918*H918</f>
        <v>0</v>
      </c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R918" s="178" t="s">
        <v>331</v>
      </c>
      <c r="AT918" s="178" t="s">
        <v>168</v>
      </c>
      <c r="AU918" s="178" t="s">
        <v>92</v>
      </c>
      <c r="AY918" s="18" t="s">
        <v>165</v>
      </c>
      <c r="BE918" s="179">
        <f>IF(N918="základní",J918,0)</f>
        <v>0</v>
      </c>
      <c r="BF918" s="179">
        <f>IF(N918="snížená",J918,0)</f>
        <v>0</v>
      </c>
      <c r="BG918" s="179">
        <f>IF(N918="zákl. přenesená",J918,0)</f>
        <v>0</v>
      </c>
      <c r="BH918" s="179">
        <f>IF(N918="sníž. přenesená",J918,0)</f>
        <v>0</v>
      </c>
      <c r="BI918" s="179">
        <f>IF(N918="nulová",J918,0)</f>
        <v>0</v>
      </c>
      <c r="BJ918" s="18" t="s">
        <v>21</v>
      </c>
      <c r="BK918" s="179">
        <f>ROUND(I918*H918,2)</f>
        <v>0</v>
      </c>
      <c r="BL918" s="18" t="s">
        <v>331</v>
      </c>
      <c r="BM918" s="178" t="s">
        <v>1375</v>
      </c>
    </row>
    <row r="919" spans="1:47" s="2" customFormat="1" ht="29.25">
      <c r="A919" s="33"/>
      <c r="B919" s="34"/>
      <c r="C919" s="33"/>
      <c r="D919" s="180" t="s">
        <v>173</v>
      </c>
      <c r="E919" s="33"/>
      <c r="F919" s="181" t="s">
        <v>1376</v>
      </c>
      <c r="G919" s="33"/>
      <c r="H919" s="33"/>
      <c r="I919" s="102"/>
      <c r="J919" s="33"/>
      <c r="K919" s="33"/>
      <c r="L919" s="34"/>
      <c r="M919" s="182"/>
      <c r="N919" s="183"/>
      <c r="O919" s="59"/>
      <c r="P919" s="59"/>
      <c r="Q919" s="59"/>
      <c r="R919" s="59"/>
      <c r="S919" s="59"/>
      <c r="T919" s="60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T919" s="18" t="s">
        <v>173</v>
      </c>
      <c r="AU919" s="18" t="s">
        <v>92</v>
      </c>
    </row>
    <row r="920" spans="2:63" s="12" customFormat="1" ht="22.9" customHeight="1">
      <c r="B920" s="153"/>
      <c r="D920" s="154" t="s">
        <v>83</v>
      </c>
      <c r="E920" s="164" t="s">
        <v>1377</v>
      </c>
      <c r="F920" s="164" t="s">
        <v>1378</v>
      </c>
      <c r="I920" s="156"/>
      <c r="J920" s="165">
        <f>BK920</f>
        <v>0</v>
      </c>
      <c r="L920" s="153"/>
      <c r="M920" s="158"/>
      <c r="N920" s="159"/>
      <c r="O920" s="159"/>
      <c r="P920" s="160">
        <f>SUM(P921:P943)</f>
        <v>0</v>
      </c>
      <c r="Q920" s="159"/>
      <c r="R920" s="160">
        <f>SUM(R921:R943)</f>
        <v>0.5303740000000001</v>
      </c>
      <c r="S920" s="159"/>
      <c r="T920" s="161">
        <f>SUM(T921:T943)</f>
        <v>0</v>
      </c>
      <c r="AR920" s="154" t="s">
        <v>92</v>
      </c>
      <c r="AT920" s="162" t="s">
        <v>83</v>
      </c>
      <c r="AU920" s="162" t="s">
        <v>21</v>
      </c>
      <c r="AY920" s="154" t="s">
        <v>165</v>
      </c>
      <c r="BK920" s="163">
        <f>SUM(BK921:BK943)</f>
        <v>0</v>
      </c>
    </row>
    <row r="921" spans="1:65" s="2" customFormat="1" ht="24" customHeight="1">
      <c r="A921" s="33"/>
      <c r="B921" s="166"/>
      <c r="C921" s="167" t="s">
        <v>1379</v>
      </c>
      <c r="D921" s="167" t="s">
        <v>168</v>
      </c>
      <c r="E921" s="168" t="s">
        <v>1380</v>
      </c>
      <c r="F921" s="169" t="s">
        <v>1381</v>
      </c>
      <c r="G921" s="170" t="s">
        <v>246</v>
      </c>
      <c r="H921" s="171">
        <v>15</v>
      </c>
      <c r="I921" s="172"/>
      <c r="J921" s="173">
        <f>ROUND(I921*H921,2)</f>
        <v>0</v>
      </c>
      <c r="K921" s="169" t="s">
        <v>247</v>
      </c>
      <c r="L921" s="34"/>
      <c r="M921" s="174" t="s">
        <v>1</v>
      </c>
      <c r="N921" s="175" t="s">
        <v>49</v>
      </c>
      <c r="O921" s="59"/>
      <c r="P921" s="176">
        <f>O921*H921</f>
        <v>0</v>
      </c>
      <c r="Q921" s="176">
        <v>0.00027</v>
      </c>
      <c r="R921" s="176">
        <f>Q921*H921</f>
        <v>0.00405</v>
      </c>
      <c r="S921" s="176">
        <v>0</v>
      </c>
      <c r="T921" s="177">
        <f>S921*H921</f>
        <v>0</v>
      </c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R921" s="178" t="s">
        <v>331</v>
      </c>
      <c r="AT921" s="178" t="s">
        <v>168</v>
      </c>
      <c r="AU921" s="178" t="s">
        <v>92</v>
      </c>
      <c r="AY921" s="18" t="s">
        <v>165</v>
      </c>
      <c r="BE921" s="179">
        <f>IF(N921="základní",J921,0)</f>
        <v>0</v>
      </c>
      <c r="BF921" s="179">
        <f>IF(N921="snížená",J921,0)</f>
        <v>0</v>
      </c>
      <c r="BG921" s="179">
        <f>IF(N921="zákl. přenesená",J921,0)</f>
        <v>0</v>
      </c>
      <c r="BH921" s="179">
        <f>IF(N921="sníž. přenesená",J921,0)</f>
        <v>0</v>
      </c>
      <c r="BI921" s="179">
        <f>IF(N921="nulová",J921,0)</f>
        <v>0</v>
      </c>
      <c r="BJ921" s="18" t="s">
        <v>21</v>
      </c>
      <c r="BK921" s="179">
        <f>ROUND(I921*H921,2)</f>
        <v>0</v>
      </c>
      <c r="BL921" s="18" t="s">
        <v>331</v>
      </c>
      <c r="BM921" s="178" t="s">
        <v>1382</v>
      </c>
    </row>
    <row r="922" spans="1:47" s="2" customFormat="1" ht="29.25">
      <c r="A922" s="33"/>
      <c r="B922" s="34"/>
      <c r="C922" s="33"/>
      <c r="D922" s="180" t="s">
        <v>173</v>
      </c>
      <c r="E922" s="33"/>
      <c r="F922" s="181" t="s">
        <v>1383</v>
      </c>
      <c r="G922" s="33"/>
      <c r="H922" s="33"/>
      <c r="I922" s="102"/>
      <c r="J922" s="33"/>
      <c r="K922" s="33"/>
      <c r="L922" s="34"/>
      <c r="M922" s="182"/>
      <c r="N922" s="183"/>
      <c r="O922" s="59"/>
      <c r="P922" s="59"/>
      <c r="Q922" s="59"/>
      <c r="R922" s="59"/>
      <c r="S922" s="59"/>
      <c r="T922" s="60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T922" s="18" t="s">
        <v>173</v>
      </c>
      <c r="AU922" s="18" t="s">
        <v>92</v>
      </c>
    </row>
    <row r="923" spans="2:51" s="14" customFormat="1" ht="12">
      <c r="B923" s="195"/>
      <c r="D923" s="180" t="s">
        <v>249</v>
      </c>
      <c r="E923" s="196" t="s">
        <v>1</v>
      </c>
      <c r="F923" s="197" t="s">
        <v>852</v>
      </c>
      <c r="H923" s="198">
        <v>15</v>
      </c>
      <c r="I923" s="199"/>
      <c r="L923" s="195"/>
      <c r="M923" s="200"/>
      <c r="N923" s="201"/>
      <c r="O923" s="201"/>
      <c r="P923" s="201"/>
      <c r="Q923" s="201"/>
      <c r="R923" s="201"/>
      <c r="S923" s="201"/>
      <c r="T923" s="202"/>
      <c r="AT923" s="196" t="s">
        <v>249</v>
      </c>
      <c r="AU923" s="196" t="s">
        <v>92</v>
      </c>
      <c r="AV923" s="14" t="s">
        <v>92</v>
      </c>
      <c r="AW923" s="14" t="s">
        <v>39</v>
      </c>
      <c r="AX923" s="14" t="s">
        <v>84</v>
      </c>
      <c r="AY923" s="196" t="s">
        <v>165</v>
      </c>
    </row>
    <row r="924" spans="2:51" s="15" customFormat="1" ht="12">
      <c r="B924" s="203"/>
      <c r="D924" s="180" t="s">
        <v>249</v>
      </c>
      <c r="E924" s="204" t="s">
        <v>1</v>
      </c>
      <c r="F924" s="205" t="s">
        <v>252</v>
      </c>
      <c r="H924" s="206">
        <v>15</v>
      </c>
      <c r="I924" s="207"/>
      <c r="L924" s="203"/>
      <c r="M924" s="208"/>
      <c r="N924" s="209"/>
      <c r="O924" s="209"/>
      <c r="P924" s="209"/>
      <c r="Q924" s="209"/>
      <c r="R924" s="209"/>
      <c r="S924" s="209"/>
      <c r="T924" s="210"/>
      <c r="AT924" s="204" t="s">
        <v>249</v>
      </c>
      <c r="AU924" s="204" t="s">
        <v>92</v>
      </c>
      <c r="AV924" s="15" t="s">
        <v>164</v>
      </c>
      <c r="AW924" s="15" t="s">
        <v>39</v>
      </c>
      <c r="AX924" s="15" t="s">
        <v>21</v>
      </c>
      <c r="AY924" s="204" t="s">
        <v>165</v>
      </c>
    </row>
    <row r="925" spans="1:65" s="2" customFormat="1" ht="24" customHeight="1">
      <c r="A925" s="33"/>
      <c r="B925" s="166"/>
      <c r="C925" s="212" t="s">
        <v>1384</v>
      </c>
      <c r="D925" s="212" t="s">
        <v>386</v>
      </c>
      <c r="E925" s="213" t="s">
        <v>1385</v>
      </c>
      <c r="F925" s="214" t="s">
        <v>1386</v>
      </c>
      <c r="G925" s="215" t="s">
        <v>246</v>
      </c>
      <c r="H925" s="216">
        <v>16.5</v>
      </c>
      <c r="I925" s="217"/>
      <c r="J925" s="218">
        <f>ROUND(I925*H925,2)</f>
        <v>0</v>
      </c>
      <c r="K925" s="214" t="s">
        <v>247</v>
      </c>
      <c r="L925" s="219"/>
      <c r="M925" s="220" t="s">
        <v>1</v>
      </c>
      <c r="N925" s="221" t="s">
        <v>49</v>
      </c>
      <c r="O925" s="59"/>
      <c r="P925" s="176">
        <f>O925*H925</f>
        <v>0</v>
      </c>
      <c r="Q925" s="176">
        <v>0.03056</v>
      </c>
      <c r="R925" s="176">
        <f>Q925*H925</f>
        <v>0.50424</v>
      </c>
      <c r="S925" s="176">
        <v>0</v>
      </c>
      <c r="T925" s="177">
        <f>S925*H925</f>
        <v>0</v>
      </c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R925" s="178" t="s">
        <v>431</v>
      </c>
      <c r="AT925" s="178" t="s">
        <v>386</v>
      </c>
      <c r="AU925" s="178" t="s">
        <v>92</v>
      </c>
      <c r="AY925" s="18" t="s">
        <v>165</v>
      </c>
      <c r="BE925" s="179">
        <f>IF(N925="základní",J925,0)</f>
        <v>0</v>
      </c>
      <c r="BF925" s="179">
        <f>IF(N925="snížená",J925,0)</f>
        <v>0</v>
      </c>
      <c r="BG925" s="179">
        <f>IF(N925="zákl. přenesená",J925,0)</f>
        <v>0</v>
      </c>
      <c r="BH925" s="179">
        <f>IF(N925="sníž. přenesená",J925,0)</f>
        <v>0</v>
      </c>
      <c r="BI925" s="179">
        <f>IF(N925="nulová",J925,0)</f>
        <v>0</v>
      </c>
      <c r="BJ925" s="18" t="s">
        <v>21</v>
      </c>
      <c r="BK925" s="179">
        <f>ROUND(I925*H925,2)</f>
        <v>0</v>
      </c>
      <c r="BL925" s="18" t="s">
        <v>331</v>
      </c>
      <c r="BM925" s="178" t="s">
        <v>1387</v>
      </c>
    </row>
    <row r="926" spans="1:47" s="2" customFormat="1" ht="19.5">
      <c r="A926" s="33"/>
      <c r="B926" s="34"/>
      <c r="C926" s="33"/>
      <c r="D926" s="180" t="s">
        <v>173</v>
      </c>
      <c r="E926" s="33"/>
      <c r="F926" s="181" t="s">
        <v>1388</v>
      </c>
      <c r="G926" s="33"/>
      <c r="H926" s="33"/>
      <c r="I926" s="102"/>
      <c r="J926" s="33"/>
      <c r="K926" s="33"/>
      <c r="L926" s="34"/>
      <c r="M926" s="182"/>
      <c r="N926" s="183"/>
      <c r="O926" s="59"/>
      <c r="P926" s="59"/>
      <c r="Q926" s="59"/>
      <c r="R926" s="59"/>
      <c r="S926" s="59"/>
      <c r="T926" s="60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T926" s="18" t="s">
        <v>173</v>
      </c>
      <c r="AU926" s="18" t="s">
        <v>92</v>
      </c>
    </row>
    <row r="927" spans="2:51" s="14" customFormat="1" ht="12">
      <c r="B927" s="195"/>
      <c r="D927" s="180" t="s">
        <v>249</v>
      </c>
      <c r="E927" s="196" t="s">
        <v>1</v>
      </c>
      <c r="F927" s="197" t="s">
        <v>1389</v>
      </c>
      <c r="H927" s="198">
        <v>16.5</v>
      </c>
      <c r="I927" s="199"/>
      <c r="L927" s="195"/>
      <c r="M927" s="200"/>
      <c r="N927" s="201"/>
      <c r="O927" s="201"/>
      <c r="P927" s="201"/>
      <c r="Q927" s="201"/>
      <c r="R927" s="201"/>
      <c r="S927" s="201"/>
      <c r="T927" s="202"/>
      <c r="AT927" s="196" t="s">
        <v>249</v>
      </c>
      <c r="AU927" s="196" t="s">
        <v>92</v>
      </c>
      <c r="AV927" s="14" t="s">
        <v>92</v>
      </c>
      <c r="AW927" s="14" t="s">
        <v>39</v>
      </c>
      <c r="AX927" s="14" t="s">
        <v>84</v>
      </c>
      <c r="AY927" s="196" t="s">
        <v>165</v>
      </c>
    </row>
    <row r="928" spans="2:51" s="15" customFormat="1" ht="12">
      <c r="B928" s="203"/>
      <c r="D928" s="180" t="s">
        <v>249</v>
      </c>
      <c r="E928" s="204" t="s">
        <v>1</v>
      </c>
      <c r="F928" s="205" t="s">
        <v>252</v>
      </c>
      <c r="H928" s="206">
        <v>16.5</v>
      </c>
      <c r="I928" s="207"/>
      <c r="L928" s="203"/>
      <c r="M928" s="208"/>
      <c r="N928" s="209"/>
      <c r="O928" s="209"/>
      <c r="P928" s="209"/>
      <c r="Q928" s="209"/>
      <c r="R928" s="209"/>
      <c r="S928" s="209"/>
      <c r="T928" s="210"/>
      <c r="AT928" s="204" t="s">
        <v>249</v>
      </c>
      <c r="AU928" s="204" t="s">
        <v>92</v>
      </c>
      <c r="AV928" s="15" t="s">
        <v>164</v>
      </c>
      <c r="AW928" s="15" t="s">
        <v>39</v>
      </c>
      <c r="AX928" s="15" t="s">
        <v>21</v>
      </c>
      <c r="AY928" s="204" t="s">
        <v>165</v>
      </c>
    </row>
    <row r="929" spans="1:65" s="2" customFormat="1" ht="24" customHeight="1">
      <c r="A929" s="33"/>
      <c r="B929" s="166"/>
      <c r="C929" s="167" t="s">
        <v>1390</v>
      </c>
      <c r="D929" s="167" t="s">
        <v>168</v>
      </c>
      <c r="E929" s="168" t="s">
        <v>1391</v>
      </c>
      <c r="F929" s="169" t="s">
        <v>1392</v>
      </c>
      <c r="G929" s="170" t="s">
        <v>334</v>
      </c>
      <c r="H929" s="171">
        <v>64</v>
      </c>
      <c r="I929" s="172"/>
      <c r="J929" s="173">
        <f>ROUND(I929*H929,2)</f>
        <v>0</v>
      </c>
      <c r="K929" s="169" t="s">
        <v>247</v>
      </c>
      <c r="L929" s="34"/>
      <c r="M929" s="174" t="s">
        <v>1</v>
      </c>
      <c r="N929" s="175" t="s">
        <v>49</v>
      </c>
      <c r="O929" s="59"/>
      <c r="P929" s="176">
        <f>O929*H929</f>
        <v>0</v>
      </c>
      <c r="Q929" s="176">
        <v>0.00016</v>
      </c>
      <c r="R929" s="176">
        <f>Q929*H929</f>
        <v>0.01024</v>
      </c>
      <c r="S929" s="176">
        <v>0</v>
      </c>
      <c r="T929" s="177">
        <f>S929*H929</f>
        <v>0</v>
      </c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R929" s="178" t="s">
        <v>331</v>
      </c>
      <c r="AT929" s="178" t="s">
        <v>168</v>
      </c>
      <c r="AU929" s="178" t="s">
        <v>92</v>
      </c>
      <c r="AY929" s="18" t="s">
        <v>165</v>
      </c>
      <c r="BE929" s="179">
        <f>IF(N929="základní",J929,0)</f>
        <v>0</v>
      </c>
      <c r="BF929" s="179">
        <f>IF(N929="snížená",J929,0)</f>
        <v>0</v>
      </c>
      <c r="BG929" s="179">
        <f>IF(N929="zákl. přenesená",J929,0)</f>
        <v>0</v>
      </c>
      <c r="BH929" s="179">
        <f>IF(N929="sníž. přenesená",J929,0)</f>
        <v>0</v>
      </c>
      <c r="BI929" s="179">
        <f>IF(N929="nulová",J929,0)</f>
        <v>0</v>
      </c>
      <c r="BJ929" s="18" t="s">
        <v>21</v>
      </c>
      <c r="BK929" s="179">
        <f>ROUND(I929*H929,2)</f>
        <v>0</v>
      </c>
      <c r="BL929" s="18" t="s">
        <v>331</v>
      </c>
      <c r="BM929" s="178" t="s">
        <v>1393</v>
      </c>
    </row>
    <row r="930" spans="1:47" s="2" customFormat="1" ht="29.25">
      <c r="A930" s="33"/>
      <c r="B930" s="34"/>
      <c r="C930" s="33"/>
      <c r="D930" s="180" t="s">
        <v>173</v>
      </c>
      <c r="E930" s="33"/>
      <c r="F930" s="181" t="s">
        <v>1394</v>
      </c>
      <c r="G930" s="33"/>
      <c r="H930" s="33"/>
      <c r="I930" s="102"/>
      <c r="J930" s="33"/>
      <c r="K930" s="33"/>
      <c r="L930" s="34"/>
      <c r="M930" s="182"/>
      <c r="N930" s="183"/>
      <c r="O930" s="59"/>
      <c r="P930" s="59"/>
      <c r="Q930" s="59"/>
      <c r="R930" s="59"/>
      <c r="S930" s="59"/>
      <c r="T930" s="60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T930" s="18" t="s">
        <v>173</v>
      </c>
      <c r="AU930" s="18" t="s">
        <v>92</v>
      </c>
    </row>
    <row r="931" spans="2:51" s="14" customFormat="1" ht="12">
      <c r="B931" s="195"/>
      <c r="D931" s="180" t="s">
        <v>249</v>
      </c>
      <c r="E931" s="196" t="s">
        <v>1</v>
      </c>
      <c r="F931" s="197" t="s">
        <v>1395</v>
      </c>
      <c r="H931" s="198">
        <v>64</v>
      </c>
      <c r="I931" s="199"/>
      <c r="L931" s="195"/>
      <c r="M931" s="200"/>
      <c r="N931" s="201"/>
      <c r="O931" s="201"/>
      <c r="P931" s="201"/>
      <c r="Q931" s="201"/>
      <c r="R931" s="201"/>
      <c r="S931" s="201"/>
      <c r="T931" s="202"/>
      <c r="AT931" s="196" t="s">
        <v>249</v>
      </c>
      <c r="AU931" s="196" t="s">
        <v>92</v>
      </c>
      <c r="AV931" s="14" t="s">
        <v>92</v>
      </c>
      <c r="AW931" s="14" t="s">
        <v>39</v>
      </c>
      <c r="AX931" s="14" t="s">
        <v>84</v>
      </c>
      <c r="AY931" s="196" t="s">
        <v>165</v>
      </c>
    </row>
    <row r="932" spans="2:51" s="15" customFormat="1" ht="12">
      <c r="B932" s="203"/>
      <c r="D932" s="180" t="s">
        <v>249</v>
      </c>
      <c r="E932" s="204" t="s">
        <v>1</v>
      </c>
      <c r="F932" s="205" t="s">
        <v>252</v>
      </c>
      <c r="H932" s="206">
        <v>64</v>
      </c>
      <c r="I932" s="207"/>
      <c r="L932" s="203"/>
      <c r="M932" s="208"/>
      <c r="N932" s="209"/>
      <c r="O932" s="209"/>
      <c r="P932" s="209"/>
      <c r="Q932" s="209"/>
      <c r="R932" s="209"/>
      <c r="S932" s="209"/>
      <c r="T932" s="210"/>
      <c r="AT932" s="204" t="s">
        <v>249</v>
      </c>
      <c r="AU932" s="204" t="s">
        <v>92</v>
      </c>
      <c r="AV932" s="15" t="s">
        <v>164</v>
      </c>
      <c r="AW932" s="15" t="s">
        <v>39</v>
      </c>
      <c r="AX932" s="15" t="s">
        <v>21</v>
      </c>
      <c r="AY932" s="204" t="s">
        <v>165</v>
      </c>
    </row>
    <row r="933" spans="1:65" s="2" customFormat="1" ht="24" customHeight="1">
      <c r="A933" s="33"/>
      <c r="B933" s="166"/>
      <c r="C933" s="167" t="s">
        <v>1396</v>
      </c>
      <c r="D933" s="167" t="s">
        <v>168</v>
      </c>
      <c r="E933" s="168" t="s">
        <v>1397</v>
      </c>
      <c r="F933" s="169" t="s">
        <v>1398</v>
      </c>
      <c r="G933" s="170" t="s">
        <v>328</v>
      </c>
      <c r="H933" s="171">
        <v>4</v>
      </c>
      <c r="I933" s="172"/>
      <c r="J933" s="173">
        <f>ROUND(I933*H933,2)</f>
        <v>0</v>
      </c>
      <c r="K933" s="169" t="s">
        <v>247</v>
      </c>
      <c r="L933" s="34"/>
      <c r="M933" s="174" t="s">
        <v>1</v>
      </c>
      <c r="N933" s="175" t="s">
        <v>49</v>
      </c>
      <c r="O933" s="59"/>
      <c r="P933" s="176">
        <f>O933*H933</f>
        <v>0</v>
      </c>
      <c r="Q933" s="176">
        <v>0</v>
      </c>
      <c r="R933" s="176">
        <f>Q933*H933</f>
        <v>0</v>
      </c>
      <c r="S933" s="176">
        <v>0</v>
      </c>
      <c r="T933" s="177">
        <f>S933*H933</f>
        <v>0</v>
      </c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R933" s="178" t="s">
        <v>331</v>
      </c>
      <c r="AT933" s="178" t="s">
        <v>168</v>
      </c>
      <c r="AU933" s="178" t="s">
        <v>92</v>
      </c>
      <c r="AY933" s="18" t="s">
        <v>165</v>
      </c>
      <c r="BE933" s="179">
        <f>IF(N933="základní",J933,0)</f>
        <v>0</v>
      </c>
      <c r="BF933" s="179">
        <f>IF(N933="snížená",J933,0)</f>
        <v>0</v>
      </c>
      <c r="BG933" s="179">
        <f>IF(N933="zákl. přenesená",J933,0)</f>
        <v>0</v>
      </c>
      <c r="BH933" s="179">
        <f>IF(N933="sníž. přenesená",J933,0)</f>
        <v>0</v>
      </c>
      <c r="BI933" s="179">
        <f>IF(N933="nulová",J933,0)</f>
        <v>0</v>
      </c>
      <c r="BJ933" s="18" t="s">
        <v>21</v>
      </c>
      <c r="BK933" s="179">
        <f>ROUND(I933*H933,2)</f>
        <v>0</v>
      </c>
      <c r="BL933" s="18" t="s">
        <v>331</v>
      </c>
      <c r="BM933" s="178" t="s">
        <v>1399</v>
      </c>
    </row>
    <row r="934" spans="1:47" s="2" customFormat="1" ht="29.25">
      <c r="A934" s="33"/>
      <c r="B934" s="34"/>
      <c r="C934" s="33"/>
      <c r="D934" s="180" t="s">
        <v>173</v>
      </c>
      <c r="E934" s="33"/>
      <c r="F934" s="181" t="s">
        <v>1400</v>
      </c>
      <c r="G934" s="33"/>
      <c r="H934" s="33"/>
      <c r="I934" s="102"/>
      <c r="J934" s="33"/>
      <c r="K934" s="33"/>
      <c r="L934" s="34"/>
      <c r="M934" s="182"/>
      <c r="N934" s="183"/>
      <c r="O934" s="59"/>
      <c r="P934" s="59"/>
      <c r="Q934" s="59"/>
      <c r="R934" s="59"/>
      <c r="S934" s="59"/>
      <c r="T934" s="60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T934" s="18" t="s">
        <v>173</v>
      </c>
      <c r="AU934" s="18" t="s">
        <v>92</v>
      </c>
    </row>
    <row r="935" spans="1:65" s="2" customFormat="1" ht="16.5" customHeight="1">
      <c r="A935" s="33"/>
      <c r="B935" s="166"/>
      <c r="C935" s="212" t="s">
        <v>1401</v>
      </c>
      <c r="D935" s="212" t="s">
        <v>386</v>
      </c>
      <c r="E935" s="213" t="s">
        <v>1402</v>
      </c>
      <c r="F935" s="214" t="s">
        <v>1403</v>
      </c>
      <c r="G935" s="215" t="s">
        <v>334</v>
      </c>
      <c r="H935" s="216">
        <v>4</v>
      </c>
      <c r="I935" s="217"/>
      <c r="J935" s="218">
        <f>ROUND(I935*H935,2)</f>
        <v>0</v>
      </c>
      <c r="K935" s="214" t="s">
        <v>247</v>
      </c>
      <c r="L935" s="219"/>
      <c r="M935" s="220" t="s">
        <v>1</v>
      </c>
      <c r="N935" s="221" t="s">
        <v>49</v>
      </c>
      <c r="O935" s="59"/>
      <c r="P935" s="176">
        <f>O935*H935</f>
        <v>0</v>
      </c>
      <c r="Q935" s="176">
        <v>0.0024</v>
      </c>
      <c r="R935" s="176">
        <f>Q935*H935</f>
        <v>0.0096</v>
      </c>
      <c r="S935" s="176">
        <v>0</v>
      </c>
      <c r="T935" s="177">
        <f>S935*H935</f>
        <v>0</v>
      </c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R935" s="178" t="s">
        <v>431</v>
      </c>
      <c r="AT935" s="178" t="s">
        <v>386</v>
      </c>
      <c r="AU935" s="178" t="s">
        <v>92</v>
      </c>
      <c r="AY935" s="18" t="s">
        <v>165</v>
      </c>
      <c r="BE935" s="179">
        <f>IF(N935="základní",J935,0)</f>
        <v>0</v>
      </c>
      <c r="BF935" s="179">
        <f>IF(N935="snížená",J935,0)</f>
        <v>0</v>
      </c>
      <c r="BG935" s="179">
        <f>IF(N935="zákl. přenesená",J935,0)</f>
        <v>0</v>
      </c>
      <c r="BH935" s="179">
        <f>IF(N935="sníž. přenesená",J935,0)</f>
        <v>0</v>
      </c>
      <c r="BI935" s="179">
        <f>IF(N935="nulová",J935,0)</f>
        <v>0</v>
      </c>
      <c r="BJ935" s="18" t="s">
        <v>21</v>
      </c>
      <c r="BK935" s="179">
        <f>ROUND(I935*H935,2)</f>
        <v>0</v>
      </c>
      <c r="BL935" s="18" t="s">
        <v>331</v>
      </c>
      <c r="BM935" s="178" t="s">
        <v>1404</v>
      </c>
    </row>
    <row r="936" spans="1:47" s="2" customFormat="1" ht="12">
      <c r="A936" s="33"/>
      <c r="B936" s="34"/>
      <c r="C936" s="33"/>
      <c r="D936" s="180" t="s">
        <v>173</v>
      </c>
      <c r="E936" s="33"/>
      <c r="F936" s="181" t="s">
        <v>1403</v>
      </c>
      <c r="G936" s="33"/>
      <c r="H936" s="33"/>
      <c r="I936" s="102"/>
      <c r="J936" s="33"/>
      <c r="K936" s="33"/>
      <c r="L936" s="34"/>
      <c r="M936" s="182"/>
      <c r="N936" s="183"/>
      <c r="O936" s="59"/>
      <c r="P936" s="59"/>
      <c r="Q936" s="59"/>
      <c r="R936" s="59"/>
      <c r="S936" s="59"/>
      <c r="T936" s="60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T936" s="18" t="s">
        <v>173</v>
      </c>
      <c r="AU936" s="18" t="s">
        <v>92</v>
      </c>
    </row>
    <row r="937" spans="1:65" s="2" customFormat="1" ht="16.5" customHeight="1">
      <c r="A937" s="33"/>
      <c r="B937" s="166"/>
      <c r="C937" s="212" t="s">
        <v>1405</v>
      </c>
      <c r="D937" s="212" t="s">
        <v>386</v>
      </c>
      <c r="E937" s="213" t="s">
        <v>1406</v>
      </c>
      <c r="F937" s="214" t="s">
        <v>1407</v>
      </c>
      <c r="G937" s="215" t="s">
        <v>1408</v>
      </c>
      <c r="H937" s="216">
        <v>11.22</v>
      </c>
      <c r="I937" s="217"/>
      <c r="J937" s="218">
        <f>ROUND(I937*H937,2)</f>
        <v>0</v>
      </c>
      <c r="K937" s="214" t="s">
        <v>247</v>
      </c>
      <c r="L937" s="219"/>
      <c r="M937" s="220" t="s">
        <v>1</v>
      </c>
      <c r="N937" s="221" t="s">
        <v>49</v>
      </c>
      <c r="O937" s="59"/>
      <c r="P937" s="176">
        <f>O937*H937</f>
        <v>0</v>
      </c>
      <c r="Q937" s="176">
        <v>0.0002</v>
      </c>
      <c r="R937" s="176">
        <f>Q937*H937</f>
        <v>0.0022440000000000003</v>
      </c>
      <c r="S937" s="176">
        <v>0</v>
      </c>
      <c r="T937" s="177">
        <f>S937*H937</f>
        <v>0</v>
      </c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R937" s="178" t="s">
        <v>431</v>
      </c>
      <c r="AT937" s="178" t="s">
        <v>386</v>
      </c>
      <c r="AU937" s="178" t="s">
        <v>92</v>
      </c>
      <c r="AY937" s="18" t="s">
        <v>165</v>
      </c>
      <c r="BE937" s="179">
        <f>IF(N937="základní",J937,0)</f>
        <v>0</v>
      </c>
      <c r="BF937" s="179">
        <f>IF(N937="snížená",J937,0)</f>
        <v>0</v>
      </c>
      <c r="BG937" s="179">
        <f>IF(N937="zákl. přenesená",J937,0)</f>
        <v>0</v>
      </c>
      <c r="BH937" s="179">
        <f>IF(N937="sníž. přenesená",J937,0)</f>
        <v>0</v>
      </c>
      <c r="BI937" s="179">
        <f>IF(N937="nulová",J937,0)</f>
        <v>0</v>
      </c>
      <c r="BJ937" s="18" t="s">
        <v>21</v>
      </c>
      <c r="BK937" s="179">
        <f>ROUND(I937*H937,2)</f>
        <v>0</v>
      </c>
      <c r="BL937" s="18" t="s">
        <v>331</v>
      </c>
      <c r="BM937" s="178" t="s">
        <v>1409</v>
      </c>
    </row>
    <row r="938" spans="1:47" s="2" customFormat="1" ht="12">
      <c r="A938" s="33"/>
      <c r="B938" s="34"/>
      <c r="C938" s="33"/>
      <c r="D938" s="180" t="s">
        <v>173</v>
      </c>
      <c r="E938" s="33"/>
      <c r="F938" s="181" t="s">
        <v>1407</v>
      </c>
      <c r="G938" s="33"/>
      <c r="H938" s="33"/>
      <c r="I938" s="102"/>
      <c r="J938" s="33"/>
      <c r="K938" s="33"/>
      <c r="L938" s="34"/>
      <c r="M938" s="182"/>
      <c r="N938" s="183"/>
      <c r="O938" s="59"/>
      <c r="P938" s="59"/>
      <c r="Q938" s="59"/>
      <c r="R938" s="59"/>
      <c r="S938" s="59"/>
      <c r="T938" s="60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T938" s="18" t="s">
        <v>173</v>
      </c>
      <c r="AU938" s="18" t="s">
        <v>92</v>
      </c>
    </row>
    <row r="939" spans="2:51" s="14" customFormat="1" ht="12">
      <c r="B939" s="195"/>
      <c r="D939" s="180" t="s">
        <v>249</v>
      </c>
      <c r="E939" s="196" t="s">
        <v>1</v>
      </c>
      <c r="F939" s="197" t="s">
        <v>1356</v>
      </c>
      <c r="H939" s="198">
        <v>10.2</v>
      </c>
      <c r="I939" s="199"/>
      <c r="L939" s="195"/>
      <c r="M939" s="200"/>
      <c r="N939" s="201"/>
      <c r="O939" s="201"/>
      <c r="P939" s="201"/>
      <c r="Q939" s="201"/>
      <c r="R939" s="201"/>
      <c r="S939" s="201"/>
      <c r="T939" s="202"/>
      <c r="AT939" s="196" t="s">
        <v>249</v>
      </c>
      <c r="AU939" s="196" t="s">
        <v>92</v>
      </c>
      <c r="AV939" s="14" t="s">
        <v>92</v>
      </c>
      <c r="AW939" s="14" t="s">
        <v>39</v>
      </c>
      <c r="AX939" s="14" t="s">
        <v>84</v>
      </c>
      <c r="AY939" s="196" t="s">
        <v>165</v>
      </c>
    </row>
    <row r="940" spans="2:51" s="14" customFormat="1" ht="12">
      <c r="B940" s="195"/>
      <c r="D940" s="180" t="s">
        <v>249</v>
      </c>
      <c r="E940" s="196" t="s">
        <v>1</v>
      </c>
      <c r="F940" s="197" t="s">
        <v>1410</v>
      </c>
      <c r="H940" s="198">
        <v>1.02</v>
      </c>
      <c r="I940" s="199"/>
      <c r="L940" s="195"/>
      <c r="M940" s="200"/>
      <c r="N940" s="201"/>
      <c r="O940" s="201"/>
      <c r="P940" s="201"/>
      <c r="Q940" s="201"/>
      <c r="R940" s="201"/>
      <c r="S940" s="201"/>
      <c r="T940" s="202"/>
      <c r="AT940" s="196" t="s">
        <v>249</v>
      </c>
      <c r="AU940" s="196" t="s">
        <v>92</v>
      </c>
      <c r="AV940" s="14" t="s">
        <v>92</v>
      </c>
      <c r="AW940" s="14" t="s">
        <v>39</v>
      </c>
      <c r="AX940" s="14" t="s">
        <v>84</v>
      </c>
      <c r="AY940" s="196" t="s">
        <v>165</v>
      </c>
    </row>
    <row r="941" spans="2:51" s="15" customFormat="1" ht="12">
      <c r="B941" s="203"/>
      <c r="D941" s="180" t="s">
        <v>249</v>
      </c>
      <c r="E941" s="204" t="s">
        <v>1</v>
      </c>
      <c r="F941" s="205" t="s">
        <v>252</v>
      </c>
      <c r="H941" s="206">
        <v>11.219999999999999</v>
      </c>
      <c r="I941" s="207"/>
      <c r="L941" s="203"/>
      <c r="M941" s="208"/>
      <c r="N941" s="209"/>
      <c r="O941" s="209"/>
      <c r="P941" s="209"/>
      <c r="Q941" s="209"/>
      <c r="R941" s="209"/>
      <c r="S941" s="209"/>
      <c r="T941" s="210"/>
      <c r="AT941" s="204" t="s">
        <v>249</v>
      </c>
      <c r="AU941" s="204" t="s">
        <v>92</v>
      </c>
      <c r="AV941" s="15" t="s">
        <v>164</v>
      </c>
      <c r="AW941" s="15" t="s">
        <v>39</v>
      </c>
      <c r="AX941" s="15" t="s">
        <v>21</v>
      </c>
      <c r="AY941" s="204" t="s">
        <v>165</v>
      </c>
    </row>
    <row r="942" spans="1:65" s="2" customFormat="1" ht="24" customHeight="1">
      <c r="A942" s="33"/>
      <c r="B942" s="166"/>
      <c r="C942" s="167" t="s">
        <v>1411</v>
      </c>
      <c r="D942" s="167" t="s">
        <v>168</v>
      </c>
      <c r="E942" s="168" t="s">
        <v>1412</v>
      </c>
      <c r="F942" s="169" t="s">
        <v>1413</v>
      </c>
      <c r="G942" s="170" t="s">
        <v>305</v>
      </c>
      <c r="H942" s="171">
        <v>0.53</v>
      </c>
      <c r="I942" s="172"/>
      <c r="J942" s="173">
        <f>ROUND(I942*H942,2)</f>
        <v>0</v>
      </c>
      <c r="K942" s="169" t="s">
        <v>247</v>
      </c>
      <c r="L942" s="34"/>
      <c r="M942" s="174" t="s">
        <v>1</v>
      </c>
      <c r="N942" s="175" t="s">
        <v>49</v>
      </c>
      <c r="O942" s="59"/>
      <c r="P942" s="176">
        <f>O942*H942</f>
        <v>0</v>
      </c>
      <c r="Q942" s="176">
        <v>0</v>
      </c>
      <c r="R942" s="176">
        <f>Q942*H942</f>
        <v>0</v>
      </c>
      <c r="S942" s="176">
        <v>0</v>
      </c>
      <c r="T942" s="177">
        <f>S942*H942</f>
        <v>0</v>
      </c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R942" s="178" t="s">
        <v>331</v>
      </c>
      <c r="AT942" s="178" t="s">
        <v>168</v>
      </c>
      <c r="AU942" s="178" t="s">
        <v>92</v>
      </c>
      <c r="AY942" s="18" t="s">
        <v>165</v>
      </c>
      <c r="BE942" s="179">
        <f>IF(N942="základní",J942,0)</f>
        <v>0</v>
      </c>
      <c r="BF942" s="179">
        <f>IF(N942="snížená",J942,0)</f>
        <v>0</v>
      </c>
      <c r="BG942" s="179">
        <f>IF(N942="zákl. přenesená",J942,0)</f>
        <v>0</v>
      </c>
      <c r="BH942" s="179">
        <f>IF(N942="sníž. přenesená",J942,0)</f>
        <v>0</v>
      </c>
      <c r="BI942" s="179">
        <f>IF(N942="nulová",J942,0)</f>
        <v>0</v>
      </c>
      <c r="BJ942" s="18" t="s">
        <v>21</v>
      </c>
      <c r="BK942" s="179">
        <f>ROUND(I942*H942,2)</f>
        <v>0</v>
      </c>
      <c r="BL942" s="18" t="s">
        <v>331</v>
      </c>
      <c r="BM942" s="178" t="s">
        <v>1414</v>
      </c>
    </row>
    <row r="943" spans="1:47" s="2" customFormat="1" ht="29.25">
      <c r="A943" s="33"/>
      <c r="B943" s="34"/>
      <c r="C943" s="33"/>
      <c r="D943" s="180" t="s">
        <v>173</v>
      </c>
      <c r="E943" s="33"/>
      <c r="F943" s="181" t="s">
        <v>1415</v>
      </c>
      <c r="G943" s="33"/>
      <c r="H943" s="33"/>
      <c r="I943" s="102"/>
      <c r="J943" s="33"/>
      <c r="K943" s="33"/>
      <c r="L943" s="34"/>
      <c r="M943" s="182"/>
      <c r="N943" s="183"/>
      <c r="O943" s="59"/>
      <c r="P943" s="59"/>
      <c r="Q943" s="59"/>
      <c r="R943" s="59"/>
      <c r="S943" s="59"/>
      <c r="T943" s="60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T943" s="18" t="s">
        <v>173</v>
      </c>
      <c r="AU943" s="18" t="s">
        <v>92</v>
      </c>
    </row>
    <row r="944" spans="2:63" s="12" customFormat="1" ht="22.9" customHeight="1">
      <c r="B944" s="153"/>
      <c r="D944" s="154" t="s">
        <v>83</v>
      </c>
      <c r="E944" s="164" t="s">
        <v>1416</v>
      </c>
      <c r="F944" s="164" t="s">
        <v>1417</v>
      </c>
      <c r="I944" s="156"/>
      <c r="J944" s="165">
        <f>BK944</f>
        <v>0</v>
      </c>
      <c r="L944" s="153"/>
      <c r="M944" s="158"/>
      <c r="N944" s="159"/>
      <c r="O944" s="159"/>
      <c r="P944" s="160">
        <f>SUM(P945:P946)</f>
        <v>0</v>
      </c>
      <c r="Q944" s="159"/>
      <c r="R944" s="160">
        <f>SUM(R945:R946)</f>
        <v>0</v>
      </c>
      <c r="S944" s="159"/>
      <c r="T944" s="161">
        <f>SUM(T945:T946)</f>
        <v>0</v>
      </c>
      <c r="AR944" s="154" t="s">
        <v>92</v>
      </c>
      <c r="AT944" s="162" t="s">
        <v>83</v>
      </c>
      <c r="AU944" s="162" t="s">
        <v>21</v>
      </c>
      <c r="AY944" s="154" t="s">
        <v>165</v>
      </c>
      <c r="BK944" s="163">
        <f>SUM(BK945:BK946)</f>
        <v>0</v>
      </c>
    </row>
    <row r="945" spans="1:65" s="2" customFormat="1" ht="24" customHeight="1">
      <c r="A945" s="33"/>
      <c r="B945" s="166"/>
      <c r="C945" s="167" t="s">
        <v>1418</v>
      </c>
      <c r="D945" s="167" t="s">
        <v>168</v>
      </c>
      <c r="E945" s="168" t="s">
        <v>1419</v>
      </c>
      <c r="F945" s="169" t="s">
        <v>1420</v>
      </c>
      <c r="G945" s="170" t="s">
        <v>328</v>
      </c>
      <c r="H945" s="171">
        <v>4</v>
      </c>
      <c r="I945" s="172"/>
      <c r="J945" s="173">
        <f>ROUND(I945*H945,2)</f>
        <v>0</v>
      </c>
      <c r="K945" s="169" t="s">
        <v>1</v>
      </c>
      <c r="L945" s="34"/>
      <c r="M945" s="174" t="s">
        <v>1</v>
      </c>
      <c r="N945" s="175" t="s">
        <v>49</v>
      </c>
      <c r="O945" s="59"/>
      <c r="P945" s="176">
        <f>O945*H945</f>
        <v>0</v>
      </c>
      <c r="Q945" s="176">
        <v>0</v>
      </c>
      <c r="R945" s="176">
        <f>Q945*H945</f>
        <v>0</v>
      </c>
      <c r="S945" s="176">
        <v>0</v>
      </c>
      <c r="T945" s="177">
        <f>S945*H945</f>
        <v>0</v>
      </c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R945" s="178" t="s">
        <v>331</v>
      </c>
      <c r="AT945" s="178" t="s">
        <v>168</v>
      </c>
      <c r="AU945" s="178" t="s">
        <v>92</v>
      </c>
      <c r="AY945" s="18" t="s">
        <v>165</v>
      </c>
      <c r="BE945" s="179">
        <f>IF(N945="základní",J945,0)</f>
        <v>0</v>
      </c>
      <c r="BF945" s="179">
        <f>IF(N945="snížená",J945,0)</f>
        <v>0</v>
      </c>
      <c r="BG945" s="179">
        <f>IF(N945="zákl. přenesená",J945,0)</f>
        <v>0</v>
      </c>
      <c r="BH945" s="179">
        <f>IF(N945="sníž. přenesená",J945,0)</f>
        <v>0</v>
      </c>
      <c r="BI945" s="179">
        <f>IF(N945="nulová",J945,0)</f>
        <v>0</v>
      </c>
      <c r="BJ945" s="18" t="s">
        <v>21</v>
      </c>
      <c r="BK945" s="179">
        <f>ROUND(I945*H945,2)</f>
        <v>0</v>
      </c>
      <c r="BL945" s="18" t="s">
        <v>331</v>
      </c>
      <c r="BM945" s="178" t="s">
        <v>1421</v>
      </c>
    </row>
    <row r="946" spans="1:47" s="2" customFormat="1" ht="19.5">
      <c r="A946" s="33"/>
      <c r="B946" s="34"/>
      <c r="C946" s="33"/>
      <c r="D946" s="180" t="s">
        <v>173</v>
      </c>
      <c r="E946" s="33"/>
      <c r="F946" s="181" t="s">
        <v>1420</v>
      </c>
      <c r="G946" s="33"/>
      <c r="H946" s="33"/>
      <c r="I946" s="102"/>
      <c r="J946" s="33"/>
      <c r="K946" s="33"/>
      <c r="L946" s="34"/>
      <c r="M946" s="182"/>
      <c r="N946" s="183"/>
      <c r="O946" s="59"/>
      <c r="P946" s="59"/>
      <c r="Q946" s="59"/>
      <c r="R946" s="59"/>
      <c r="S946" s="59"/>
      <c r="T946" s="60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T946" s="18" t="s">
        <v>173</v>
      </c>
      <c r="AU946" s="18" t="s">
        <v>92</v>
      </c>
    </row>
    <row r="947" spans="2:63" s="12" customFormat="1" ht="22.9" customHeight="1">
      <c r="B947" s="153"/>
      <c r="D947" s="154" t="s">
        <v>83</v>
      </c>
      <c r="E947" s="164" t="s">
        <v>1422</v>
      </c>
      <c r="F947" s="164" t="s">
        <v>1423</v>
      </c>
      <c r="I947" s="156"/>
      <c r="J947" s="165">
        <f>BK947</f>
        <v>0</v>
      </c>
      <c r="L947" s="153"/>
      <c r="M947" s="158"/>
      <c r="N947" s="159"/>
      <c r="O947" s="159"/>
      <c r="P947" s="160">
        <f>SUM(P948:P957)</f>
        <v>0</v>
      </c>
      <c r="Q947" s="159"/>
      <c r="R947" s="160">
        <f>SUM(R948:R957)</f>
        <v>0</v>
      </c>
      <c r="S947" s="159"/>
      <c r="T947" s="161">
        <f>SUM(T948:T957)</f>
        <v>0</v>
      </c>
      <c r="AR947" s="154" t="s">
        <v>92</v>
      </c>
      <c r="AT947" s="162" t="s">
        <v>83</v>
      </c>
      <c r="AU947" s="162" t="s">
        <v>21</v>
      </c>
      <c r="AY947" s="154" t="s">
        <v>165</v>
      </c>
      <c r="BK947" s="163">
        <f>SUM(BK948:BK957)</f>
        <v>0</v>
      </c>
    </row>
    <row r="948" spans="1:65" s="2" customFormat="1" ht="36" customHeight="1">
      <c r="A948" s="33"/>
      <c r="B948" s="166"/>
      <c r="C948" s="167" t="s">
        <v>1424</v>
      </c>
      <c r="D948" s="167" t="s">
        <v>168</v>
      </c>
      <c r="E948" s="168" t="s">
        <v>1425</v>
      </c>
      <c r="F948" s="169" t="s">
        <v>1426</v>
      </c>
      <c r="G948" s="170" t="s">
        <v>246</v>
      </c>
      <c r="H948" s="171">
        <v>268.1</v>
      </c>
      <c r="I948" s="172"/>
      <c r="J948" s="173">
        <f>ROUND(I948*H948,2)</f>
        <v>0</v>
      </c>
      <c r="K948" s="169" t="s">
        <v>1</v>
      </c>
      <c r="L948" s="34"/>
      <c r="M948" s="174" t="s">
        <v>1</v>
      </c>
      <c r="N948" s="175" t="s">
        <v>49</v>
      </c>
      <c r="O948" s="59"/>
      <c r="P948" s="176">
        <f>O948*H948</f>
        <v>0</v>
      </c>
      <c r="Q948" s="176">
        <v>0</v>
      </c>
      <c r="R948" s="176">
        <f>Q948*H948</f>
        <v>0</v>
      </c>
      <c r="S948" s="176">
        <v>0</v>
      </c>
      <c r="T948" s="177">
        <f>S948*H948</f>
        <v>0</v>
      </c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R948" s="178" t="s">
        <v>331</v>
      </c>
      <c r="AT948" s="178" t="s">
        <v>168</v>
      </c>
      <c r="AU948" s="178" t="s">
        <v>92</v>
      </c>
      <c r="AY948" s="18" t="s">
        <v>165</v>
      </c>
      <c r="BE948" s="179">
        <f>IF(N948="základní",J948,0)</f>
        <v>0</v>
      </c>
      <c r="BF948" s="179">
        <f>IF(N948="snížená",J948,0)</f>
        <v>0</v>
      </c>
      <c r="BG948" s="179">
        <f>IF(N948="zákl. přenesená",J948,0)</f>
        <v>0</v>
      </c>
      <c r="BH948" s="179">
        <f>IF(N948="sníž. přenesená",J948,0)</f>
        <v>0</v>
      </c>
      <c r="BI948" s="179">
        <f>IF(N948="nulová",J948,0)</f>
        <v>0</v>
      </c>
      <c r="BJ948" s="18" t="s">
        <v>21</v>
      </c>
      <c r="BK948" s="179">
        <f>ROUND(I948*H948,2)</f>
        <v>0</v>
      </c>
      <c r="BL948" s="18" t="s">
        <v>331</v>
      </c>
      <c r="BM948" s="178" t="s">
        <v>1427</v>
      </c>
    </row>
    <row r="949" spans="1:47" s="2" customFormat="1" ht="29.25">
      <c r="A949" s="33"/>
      <c r="B949" s="34"/>
      <c r="C949" s="33"/>
      <c r="D949" s="180" t="s">
        <v>173</v>
      </c>
      <c r="E949" s="33"/>
      <c r="F949" s="181" t="s">
        <v>1426</v>
      </c>
      <c r="G949" s="33"/>
      <c r="H949" s="33"/>
      <c r="I949" s="102"/>
      <c r="J949" s="33"/>
      <c r="K949" s="33"/>
      <c r="L949" s="34"/>
      <c r="M949" s="182"/>
      <c r="N949" s="183"/>
      <c r="O949" s="59"/>
      <c r="P949" s="59"/>
      <c r="Q949" s="59"/>
      <c r="R949" s="59"/>
      <c r="S949" s="59"/>
      <c r="T949" s="60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T949" s="18" t="s">
        <v>173</v>
      </c>
      <c r="AU949" s="18" t="s">
        <v>92</v>
      </c>
    </row>
    <row r="950" spans="2:51" s="14" customFormat="1" ht="12">
      <c r="B950" s="195"/>
      <c r="D950" s="180" t="s">
        <v>249</v>
      </c>
      <c r="E950" s="196" t="s">
        <v>1</v>
      </c>
      <c r="F950" s="197" t="s">
        <v>718</v>
      </c>
      <c r="H950" s="198">
        <v>260</v>
      </c>
      <c r="I950" s="199"/>
      <c r="L950" s="195"/>
      <c r="M950" s="200"/>
      <c r="N950" s="201"/>
      <c r="O950" s="201"/>
      <c r="P950" s="201"/>
      <c r="Q950" s="201"/>
      <c r="R950" s="201"/>
      <c r="S950" s="201"/>
      <c r="T950" s="202"/>
      <c r="AT950" s="196" t="s">
        <v>249</v>
      </c>
      <c r="AU950" s="196" t="s">
        <v>92</v>
      </c>
      <c r="AV950" s="14" t="s">
        <v>92</v>
      </c>
      <c r="AW950" s="14" t="s">
        <v>39</v>
      </c>
      <c r="AX950" s="14" t="s">
        <v>84</v>
      </c>
      <c r="AY950" s="196" t="s">
        <v>165</v>
      </c>
    </row>
    <row r="951" spans="2:51" s="14" customFormat="1" ht="12">
      <c r="B951" s="195"/>
      <c r="D951" s="180" t="s">
        <v>249</v>
      </c>
      <c r="E951" s="196" t="s">
        <v>1</v>
      </c>
      <c r="F951" s="197" t="s">
        <v>886</v>
      </c>
      <c r="H951" s="198">
        <v>8.1</v>
      </c>
      <c r="I951" s="199"/>
      <c r="L951" s="195"/>
      <c r="M951" s="200"/>
      <c r="N951" s="201"/>
      <c r="O951" s="201"/>
      <c r="P951" s="201"/>
      <c r="Q951" s="201"/>
      <c r="R951" s="201"/>
      <c r="S951" s="201"/>
      <c r="T951" s="202"/>
      <c r="AT951" s="196" t="s">
        <v>249</v>
      </c>
      <c r="AU951" s="196" t="s">
        <v>92</v>
      </c>
      <c r="AV951" s="14" t="s">
        <v>92</v>
      </c>
      <c r="AW951" s="14" t="s">
        <v>39</v>
      </c>
      <c r="AX951" s="14" t="s">
        <v>84</v>
      </c>
      <c r="AY951" s="196" t="s">
        <v>165</v>
      </c>
    </row>
    <row r="952" spans="2:51" s="15" customFormat="1" ht="12">
      <c r="B952" s="203"/>
      <c r="D952" s="180" t="s">
        <v>249</v>
      </c>
      <c r="E952" s="204" t="s">
        <v>1</v>
      </c>
      <c r="F952" s="205" t="s">
        <v>252</v>
      </c>
      <c r="H952" s="206">
        <v>268.1</v>
      </c>
      <c r="I952" s="207"/>
      <c r="L952" s="203"/>
      <c r="M952" s="208"/>
      <c r="N952" s="209"/>
      <c r="O952" s="209"/>
      <c r="P952" s="209"/>
      <c r="Q952" s="209"/>
      <c r="R952" s="209"/>
      <c r="S952" s="209"/>
      <c r="T952" s="210"/>
      <c r="AT952" s="204" t="s">
        <v>249</v>
      </c>
      <c r="AU952" s="204" t="s">
        <v>92</v>
      </c>
      <c r="AV952" s="15" t="s">
        <v>164</v>
      </c>
      <c r="AW952" s="15" t="s">
        <v>39</v>
      </c>
      <c r="AX952" s="15" t="s">
        <v>21</v>
      </c>
      <c r="AY952" s="204" t="s">
        <v>165</v>
      </c>
    </row>
    <row r="953" spans="1:65" s="2" customFormat="1" ht="24" customHeight="1">
      <c r="A953" s="33"/>
      <c r="B953" s="166"/>
      <c r="C953" s="167" t="s">
        <v>1428</v>
      </c>
      <c r="D953" s="167" t="s">
        <v>168</v>
      </c>
      <c r="E953" s="168" t="s">
        <v>1429</v>
      </c>
      <c r="F953" s="169" t="s">
        <v>1430</v>
      </c>
      <c r="G953" s="170" t="s">
        <v>246</v>
      </c>
      <c r="H953" s="171">
        <v>128</v>
      </c>
      <c r="I953" s="172"/>
      <c r="J953" s="173">
        <f>ROUND(I953*H953,2)</f>
        <v>0</v>
      </c>
      <c r="K953" s="169" t="s">
        <v>1</v>
      </c>
      <c r="L953" s="34"/>
      <c r="M953" s="174" t="s">
        <v>1</v>
      </c>
      <c r="N953" s="175" t="s">
        <v>49</v>
      </c>
      <c r="O953" s="59"/>
      <c r="P953" s="176">
        <f>O953*H953</f>
        <v>0</v>
      </c>
      <c r="Q953" s="176">
        <v>0</v>
      </c>
      <c r="R953" s="176">
        <f>Q953*H953</f>
        <v>0</v>
      </c>
      <c r="S953" s="176">
        <v>0</v>
      </c>
      <c r="T953" s="177">
        <f>S953*H953</f>
        <v>0</v>
      </c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R953" s="178" t="s">
        <v>331</v>
      </c>
      <c r="AT953" s="178" t="s">
        <v>168</v>
      </c>
      <c r="AU953" s="178" t="s">
        <v>92</v>
      </c>
      <c r="AY953" s="18" t="s">
        <v>165</v>
      </c>
      <c r="BE953" s="179">
        <f>IF(N953="základní",J953,0)</f>
        <v>0</v>
      </c>
      <c r="BF953" s="179">
        <f>IF(N953="snížená",J953,0)</f>
        <v>0</v>
      </c>
      <c r="BG953" s="179">
        <f>IF(N953="zákl. přenesená",J953,0)</f>
        <v>0</v>
      </c>
      <c r="BH953" s="179">
        <f>IF(N953="sníž. přenesená",J953,0)</f>
        <v>0</v>
      </c>
      <c r="BI953" s="179">
        <f>IF(N953="nulová",J953,0)</f>
        <v>0</v>
      </c>
      <c r="BJ953" s="18" t="s">
        <v>21</v>
      </c>
      <c r="BK953" s="179">
        <f>ROUND(I953*H953,2)</f>
        <v>0</v>
      </c>
      <c r="BL953" s="18" t="s">
        <v>331</v>
      </c>
      <c r="BM953" s="178" t="s">
        <v>1431</v>
      </c>
    </row>
    <row r="954" spans="1:47" s="2" customFormat="1" ht="12">
      <c r="A954" s="33"/>
      <c r="B954" s="34"/>
      <c r="C954" s="33"/>
      <c r="D954" s="180" t="s">
        <v>173</v>
      </c>
      <c r="E954" s="33"/>
      <c r="F954" s="181" t="s">
        <v>1430</v>
      </c>
      <c r="G954" s="33"/>
      <c r="H954" s="33"/>
      <c r="I954" s="102"/>
      <c r="J954" s="33"/>
      <c r="K954" s="33"/>
      <c r="L954" s="34"/>
      <c r="M954" s="182"/>
      <c r="N954" s="183"/>
      <c r="O954" s="59"/>
      <c r="P954" s="59"/>
      <c r="Q954" s="59"/>
      <c r="R954" s="59"/>
      <c r="S954" s="59"/>
      <c r="T954" s="60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T954" s="18" t="s">
        <v>173</v>
      </c>
      <c r="AU954" s="18" t="s">
        <v>92</v>
      </c>
    </row>
    <row r="955" spans="2:51" s="14" customFormat="1" ht="12">
      <c r="B955" s="195"/>
      <c r="D955" s="180" t="s">
        <v>249</v>
      </c>
      <c r="E955" s="196" t="s">
        <v>1</v>
      </c>
      <c r="F955" s="197" t="s">
        <v>1432</v>
      </c>
      <c r="H955" s="198">
        <v>144</v>
      </c>
      <c r="I955" s="199"/>
      <c r="L955" s="195"/>
      <c r="M955" s="200"/>
      <c r="N955" s="201"/>
      <c r="O955" s="201"/>
      <c r="P955" s="201"/>
      <c r="Q955" s="201"/>
      <c r="R955" s="201"/>
      <c r="S955" s="201"/>
      <c r="T955" s="202"/>
      <c r="AT955" s="196" t="s">
        <v>249</v>
      </c>
      <c r="AU955" s="196" t="s">
        <v>92</v>
      </c>
      <c r="AV955" s="14" t="s">
        <v>92</v>
      </c>
      <c r="AW955" s="14" t="s">
        <v>39</v>
      </c>
      <c r="AX955" s="14" t="s">
        <v>84</v>
      </c>
      <c r="AY955" s="196" t="s">
        <v>165</v>
      </c>
    </row>
    <row r="956" spans="2:51" s="14" customFormat="1" ht="12">
      <c r="B956" s="195"/>
      <c r="D956" s="180" t="s">
        <v>249</v>
      </c>
      <c r="E956" s="196" t="s">
        <v>1</v>
      </c>
      <c r="F956" s="197" t="s">
        <v>1433</v>
      </c>
      <c r="H956" s="198">
        <v>-16</v>
      </c>
      <c r="I956" s="199"/>
      <c r="L956" s="195"/>
      <c r="M956" s="200"/>
      <c r="N956" s="201"/>
      <c r="O956" s="201"/>
      <c r="P956" s="201"/>
      <c r="Q956" s="201"/>
      <c r="R956" s="201"/>
      <c r="S956" s="201"/>
      <c r="T956" s="202"/>
      <c r="AT956" s="196" t="s">
        <v>249</v>
      </c>
      <c r="AU956" s="196" t="s">
        <v>92</v>
      </c>
      <c r="AV956" s="14" t="s">
        <v>92</v>
      </c>
      <c r="AW956" s="14" t="s">
        <v>39</v>
      </c>
      <c r="AX956" s="14" t="s">
        <v>84</v>
      </c>
      <c r="AY956" s="196" t="s">
        <v>165</v>
      </c>
    </row>
    <row r="957" spans="2:51" s="15" customFormat="1" ht="12">
      <c r="B957" s="203"/>
      <c r="D957" s="180" t="s">
        <v>249</v>
      </c>
      <c r="E957" s="204" t="s">
        <v>1</v>
      </c>
      <c r="F957" s="205" t="s">
        <v>252</v>
      </c>
      <c r="H957" s="206">
        <v>128</v>
      </c>
      <c r="I957" s="207"/>
      <c r="L957" s="203"/>
      <c r="M957" s="208"/>
      <c r="N957" s="209"/>
      <c r="O957" s="209"/>
      <c r="P957" s="209"/>
      <c r="Q957" s="209"/>
      <c r="R957" s="209"/>
      <c r="S957" s="209"/>
      <c r="T957" s="210"/>
      <c r="AT957" s="204" t="s">
        <v>249</v>
      </c>
      <c r="AU957" s="204" t="s">
        <v>92</v>
      </c>
      <c r="AV957" s="15" t="s">
        <v>164</v>
      </c>
      <c r="AW957" s="15" t="s">
        <v>39</v>
      </c>
      <c r="AX957" s="15" t="s">
        <v>21</v>
      </c>
      <c r="AY957" s="204" t="s">
        <v>165</v>
      </c>
    </row>
    <row r="958" spans="2:63" s="12" customFormat="1" ht="22.9" customHeight="1">
      <c r="B958" s="153"/>
      <c r="D958" s="154" t="s">
        <v>83</v>
      </c>
      <c r="E958" s="164" t="s">
        <v>1434</v>
      </c>
      <c r="F958" s="164" t="s">
        <v>1435</v>
      </c>
      <c r="I958" s="156"/>
      <c r="J958" s="165">
        <f>BK958</f>
        <v>0</v>
      </c>
      <c r="L958" s="153"/>
      <c r="M958" s="158"/>
      <c r="N958" s="159"/>
      <c r="O958" s="159"/>
      <c r="P958" s="160">
        <f>SUM(P959:P974)</f>
        <v>0</v>
      </c>
      <c r="Q958" s="159"/>
      <c r="R958" s="160">
        <f>SUM(R959:R974)</f>
        <v>0.02956541</v>
      </c>
      <c r="S958" s="159"/>
      <c r="T958" s="161">
        <f>SUM(T959:T974)</f>
        <v>0</v>
      </c>
      <c r="AR958" s="154" t="s">
        <v>92</v>
      </c>
      <c r="AT958" s="162" t="s">
        <v>83</v>
      </c>
      <c r="AU958" s="162" t="s">
        <v>21</v>
      </c>
      <c r="AY958" s="154" t="s">
        <v>165</v>
      </c>
      <c r="BK958" s="163">
        <f>SUM(BK959:BK974)</f>
        <v>0</v>
      </c>
    </row>
    <row r="959" spans="1:65" s="2" customFormat="1" ht="24" customHeight="1">
      <c r="A959" s="33"/>
      <c r="B959" s="166"/>
      <c r="C959" s="167" t="s">
        <v>1436</v>
      </c>
      <c r="D959" s="167" t="s">
        <v>168</v>
      </c>
      <c r="E959" s="168" t="s">
        <v>1437</v>
      </c>
      <c r="F959" s="169" t="s">
        <v>1438</v>
      </c>
      <c r="G959" s="170" t="s">
        <v>246</v>
      </c>
      <c r="H959" s="171">
        <v>33.6</v>
      </c>
      <c r="I959" s="172"/>
      <c r="J959" s="173">
        <f>ROUND(I959*H959,2)</f>
        <v>0</v>
      </c>
      <c r="K959" s="169" t="s">
        <v>247</v>
      </c>
      <c r="L959" s="34"/>
      <c r="M959" s="174" t="s">
        <v>1</v>
      </c>
      <c r="N959" s="175" t="s">
        <v>49</v>
      </c>
      <c r="O959" s="59"/>
      <c r="P959" s="176">
        <f>O959*H959</f>
        <v>0</v>
      </c>
      <c r="Q959" s="176">
        <v>0.00021</v>
      </c>
      <c r="R959" s="176">
        <f>Q959*H959</f>
        <v>0.007056000000000001</v>
      </c>
      <c r="S959" s="176">
        <v>0</v>
      </c>
      <c r="T959" s="177">
        <f>S959*H959</f>
        <v>0</v>
      </c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R959" s="178" t="s">
        <v>331</v>
      </c>
      <c r="AT959" s="178" t="s">
        <v>168</v>
      </c>
      <c r="AU959" s="178" t="s">
        <v>92</v>
      </c>
      <c r="AY959" s="18" t="s">
        <v>165</v>
      </c>
      <c r="BE959" s="179">
        <f>IF(N959="základní",J959,0)</f>
        <v>0</v>
      </c>
      <c r="BF959" s="179">
        <f>IF(N959="snížená",J959,0)</f>
        <v>0</v>
      </c>
      <c r="BG959" s="179">
        <f>IF(N959="zákl. přenesená",J959,0)</f>
        <v>0</v>
      </c>
      <c r="BH959" s="179">
        <f>IF(N959="sníž. přenesená",J959,0)</f>
        <v>0</v>
      </c>
      <c r="BI959" s="179">
        <f>IF(N959="nulová",J959,0)</f>
        <v>0</v>
      </c>
      <c r="BJ959" s="18" t="s">
        <v>21</v>
      </c>
      <c r="BK959" s="179">
        <f>ROUND(I959*H959,2)</f>
        <v>0</v>
      </c>
      <c r="BL959" s="18" t="s">
        <v>331</v>
      </c>
      <c r="BM959" s="178" t="s">
        <v>1439</v>
      </c>
    </row>
    <row r="960" spans="1:47" s="2" customFormat="1" ht="12">
      <c r="A960" s="33"/>
      <c r="B960" s="34"/>
      <c r="C960" s="33"/>
      <c r="D960" s="180" t="s">
        <v>173</v>
      </c>
      <c r="E960" s="33"/>
      <c r="F960" s="181" t="s">
        <v>1438</v>
      </c>
      <c r="G960" s="33"/>
      <c r="H960" s="33"/>
      <c r="I960" s="102"/>
      <c r="J960" s="33"/>
      <c r="K960" s="33"/>
      <c r="L960" s="34"/>
      <c r="M960" s="182"/>
      <c r="N960" s="183"/>
      <c r="O960" s="59"/>
      <c r="P960" s="59"/>
      <c r="Q960" s="59"/>
      <c r="R960" s="59"/>
      <c r="S960" s="59"/>
      <c r="T960" s="60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T960" s="18" t="s">
        <v>173</v>
      </c>
      <c r="AU960" s="18" t="s">
        <v>92</v>
      </c>
    </row>
    <row r="961" spans="2:51" s="14" customFormat="1" ht="12">
      <c r="B961" s="195"/>
      <c r="D961" s="180" t="s">
        <v>249</v>
      </c>
      <c r="E961" s="196" t="s">
        <v>1</v>
      </c>
      <c r="F961" s="197" t="s">
        <v>1440</v>
      </c>
      <c r="H961" s="198">
        <v>33.6</v>
      </c>
      <c r="I961" s="199"/>
      <c r="L961" s="195"/>
      <c r="M961" s="200"/>
      <c r="N961" s="201"/>
      <c r="O961" s="201"/>
      <c r="P961" s="201"/>
      <c r="Q961" s="201"/>
      <c r="R961" s="201"/>
      <c r="S961" s="201"/>
      <c r="T961" s="202"/>
      <c r="AT961" s="196" t="s">
        <v>249</v>
      </c>
      <c r="AU961" s="196" t="s">
        <v>92</v>
      </c>
      <c r="AV961" s="14" t="s">
        <v>92</v>
      </c>
      <c r="AW961" s="14" t="s">
        <v>39</v>
      </c>
      <c r="AX961" s="14" t="s">
        <v>84</v>
      </c>
      <c r="AY961" s="196" t="s">
        <v>165</v>
      </c>
    </row>
    <row r="962" spans="2:51" s="15" customFormat="1" ht="12">
      <c r="B962" s="203"/>
      <c r="D962" s="180" t="s">
        <v>249</v>
      </c>
      <c r="E962" s="204" t="s">
        <v>1</v>
      </c>
      <c r="F962" s="205" t="s">
        <v>252</v>
      </c>
      <c r="H962" s="206">
        <v>33.6</v>
      </c>
      <c r="I962" s="207"/>
      <c r="L962" s="203"/>
      <c r="M962" s="208"/>
      <c r="N962" s="209"/>
      <c r="O962" s="209"/>
      <c r="P962" s="209"/>
      <c r="Q962" s="209"/>
      <c r="R962" s="209"/>
      <c r="S962" s="209"/>
      <c r="T962" s="210"/>
      <c r="AT962" s="204" t="s">
        <v>249</v>
      </c>
      <c r="AU962" s="204" t="s">
        <v>92</v>
      </c>
      <c r="AV962" s="15" t="s">
        <v>164</v>
      </c>
      <c r="AW962" s="15" t="s">
        <v>39</v>
      </c>
      <c r="AX962" s="15" t="s">
        <v>21</v>
      </c>
      <c r="AY962" s="204" t="s">
        <v>165</v>
      </c>
    </row>
    <row r="963" spans="1:65" s="2" customFormat="1" ht="24" customHeight="1">
      <c r="A963" s="33"/>
      <c r="B963" s="166"/>
      <c r="C963" s="167" t="s">
        <v>1441</v>
      </c>
      <c r="D963" s="167" t="s">
        <v>168</v>
      </c>
      <c r="E963" s="168" t="s">
        <v>1442</v>
      </c>
      <c r="F963" s="169" t="s">
        <v>1443</v>
      </c>
      <c r="G963" s="170" t="s">
        <v>246</v>
      </c>
      <c r="H963" s="171">
        <v>54.901</v>
      </c>
      <c r="I963" s="172"/>
      <c r="J963" s="173">
        <f>ROUND(I963*H963,2)</f>
        <v>0</v>
      </c>
      <c r="K963" s="169" t="s">
        <v>247</v>
      </c>
      <c r="L963" s="34"/>
      <c r="M963" s="174" t="s">
        <v>1</v>
      </c>
      <c r="N963" s="175" t="s">
        <v>49</v>
      </c>
      <c r="O963" s="59"/>
      <c r="P963" s="176">
        <f>O963*H963</f>
        <v>0</v>
      </c>
      <c r="Q963" s="176">
        <v>0.00017</v>
      </c>
      <c r="R963" s="176">
        <f>Q963*H963</f>
        <v>0.009333170000000002</v>
      </c>
      <c r="S963" s="176">
        <v>0</v>
      </c>
      <c r="T963" s="177">
        <f>S963*H963</f>
        <v>0</v>
      </c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R963" s="178" t="s">
        <v>331</v>
      </c>
      <c r="AT963" s="178" t="s">
        <v>168</v>
      </c>
      <c r="AU963" s="178" t="s">
        <v>92</v>
      </c>
      <c r="AY963" s="18" t="s">
        <v>165</v>
      </c>
      <c r="BE963" s="179">
        <f>IF(N963="základní",J963,0)</f>
        <v>0</v>
      </c>
      <c r="BF963" s="179">
        <f>IF(N963="snížená",J963,0)</f>
        <v>0</v>
      </c>
      <c r="BG963" s="179">
        <f>IF(N963="zákl. přenesená",J963,0)</f>
        <v>0</v>
      </c>
      <c r="BH963" s="179">
        <f>IF(N963="sníž. přenesená",J963,0)</f>
        <v>0</v>
      </c>
      <c r="BI963" s="179">
        <f>IF(N963="nulová",J963,0)</f>
        <v>0</v>
      </c>
      <c r="BJ963" s="18" t="s">
        <v>21</v>
      </c>
      <c r="BK963" s="179">
        <f>ROUND(I963*H963,2)</f>
        <v>0</v>
      </c>
      <c r="BL963" s="18" t="s">
        <v>331</v>
      </c>
      <c r="BM963" s="178" t="s">
        <v>1444</v>
      </c>
    </row>
    <row r="964" spans="1:47" s="2" customFormat="1" ht="19.5">
      <c r="A964" s="33"/>
      <c r="B964" s="34"/>
      <c r="C964" s="33"/>
      <c r="D964" s="180" t="s">
        <v>173</v>
      </c>
      <c r="E964" s="33"/>
      <c r="F964" s="181" t="s">
        <v>1445</v>
      </c>
      <c r="G964" s="33"/>
      <c r="H964" s="33"/>
      <c r="I964" s="102"/>
      <c r="J964" s="33"/>
      <c r="K964" s="33"/>
      <c r="L964" s="34"/>
      <c r="M964" s="182"/>
      <c r="N964" s="183"/>
      <c r="O964" s="59"/>
      <c r="P964" s="59"/>
      <c r="Q964" s="59"/>
      <c r="R964" s="59"/>
      <c r="S964" s="59"/>
      <c r="T964" s="60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T964" s="18" t="s">
        <v>173</v>
      </c>
      <c r="AU964" s="18" t="s">
        <v>92</v>
      </c>
    </row>
    <row r="965" spans="2:51" s="13" customFormat="1" ht="12">
      <c r="B965" s="188"/>
      <c r="D965" s="180" t="s">
        <v>249</v>
      </c>
      <c r="E965" s="189" t="s">
        <v>1</v>
      </c>
      <c r="F965" s="190" t="s">
        <v>1446</v>
      </c>
      <c r="H965" s="189" t="s">
        <v>1</v>
      </c>
      <c r="I965" s="191"/>
      <c r="L965" s="188"/>
      <c r="M965" s="192"/>
      <c r="N965" s="193"/>
      <c r="O965" s="193"/>
      <c r="P965" s="193"/>
      <c r="Q965" s="193"/>
      <c r="R965" s="193"/>
      <c r="S965" s="193"/>
      <c r="T965" s="194"/>
      <c r="AT965" s="189" t="s">
        <v>249</v>
      </c>
      <c r="AU965" s="189" t="s">
        <v>92</v>
      </c>
      <c r="AV965" s="13" t="s">
        <v>21</v>
      </c>
      <c r="AW965" s="13" t="s">
        <v>39</v>
      </c>
      <c r="AX965" s="13" t="s">
        <v>84</v>
      </c>
      <c r="AY965" s="189" t="s">
        <v>165</v>
      </c>
    </row>
    <row r="966" spans="2:51" s="14" customFormat="1" ht="12">
      <c r="B966" s="195"/>
      <c r="D966" s="180" t="s">
        <v>249</v>
      </c>
      <c r="E966" s="196" t="s">
        <v>1</v>
      </c>
      <c r="F966" s="197" t="s">
        <v>1447</v>
      </c>
      <c r="H966" s="198">
        <v>23.247</v>
      </c>
      <c r="I966" s="199"/>
      <c r="L966" s="195"/>
      <c r="M966" s="200"/>
      <c r="N966" s="201"/>
      <c r="O966" s="201"/>
      <c r="P966" s="201"/>
      <c r="Q966" s="201"/>
      <c r="R966" s="201"/>
      <c r="S966" s="201"/>
      <c r="T966" s="202"/>
      <c r="AT966" s="196" t="s">
        <v>249</v>
      </c>
      <c r="AU966" s="196" t="s">
        <v>92</v>
      </c>
      <c r="AV966" s="14" t="s">
        <v>92</v>
      </c>
      <c r="AW966" s="14" t="s">
        <v>39</v>
      </c>
      <c r="AX966" s="14" t="s">
        <v>84</v>
      </c>
      <c r="AY966" s="196" t="s">
        <v>165</v>
      </c>
    </row>
    <row r="967" spans="2:51" s="14" customFormat="1" ht="12">
      <c r="B967" s="195"/>
      <c r="D967" s="180" t="s">
        <v>249</v>
      </c>
      <c r="E967" s="196" t="s">
        <v>1</v>
      </c>
      <c r="F967" s="197" t="s">
        <v>1448</v>
      </c>
      <c r="H967" s="198">
        <v>12.054</v>
      </c>
      <c r="I967" s="199"/>
      <c r="L967" s="195"/>
      <c r="M967" s="200"/>
      <c r="N967" s="201"/>
      <c r="O967" s="201"/>
      <c r="P967" s="201"/>
      <c r="Q967" s="201"/>
      <c r="R967" s="201"/>
      <c r="S967" s="201"/>
      <c r="T967" s="202"/>
      <c r="AT967" s="196" t="s">
        <v>249</v>
      </c>
      <c r="AU967" s="196" t="s">
        <v>92</v>
      </c>
      <c r="AV967" s="14" t="s">
        <v>92</v>
      </c>
      <c r="AW967" s="14" t="s">
        <v>39</v>
      </c>
      <c r="AX967" s="14" t="s">
        <v>84</v>
      </c>
      <c r="AY967" s="196" t="s">
        <v>165</v>
      </c>
    </row>
    <row r="968" spans="2:51" s="14" customFormat="1" ht="12">
      <c r="B968" s="195"/>
      <c r="D968" s="180" t="s">
        <v>249</v>
      </c>
      <c r="E968" s="196" t="s">
        <v>1</v>
      </c>
      <c r="F968" s="197" t="s">
        <v>1449</v>
      </c>
      <c r="H968" s="198">
        <v>14</v>
      </c>
      <c r="I968" s="199"/>
      <c r="L968" s="195"/>
      <c r="M968" s="200"/>
      <c r="N968" s="201"/>
      <c r="O968" s="201"/>
      <c r="P968" s="201"/>
      <c r="Q968" s="201"/>
      <c r="R968" s="201"/>
      <c r="S968" s="201"/>
      <c r="T968" s="202"/>
      <c r="AT968" s="196" t="s">
        <v>249</v>
      </c>
      <c r="AU968" s="196" t="s">
        <v>92</v>
      </c>
      <c r="AV968" s="14" t="s">
        <v>92</v>
      </c>
      <c r="AW968" s="14" t="s">
        <v>39</v>
      </c>
      <c r="AX968" s="14" t="s">
        <v>84</v>
      </c>
      <c r="AY968" s="196" t="s">
        <v>165</v>
      </c>
    </row>
    <row r="969" spans="2:51" s="14" customFormat="1" ht="12">
      <c r="B969" s="195"/>
      <c r="D969" s="180" t="s">
        <v>249</v>
      </c>
      <c r="E969" s="196" t="s">
        <v>1</v>
      </c>
      <c r="F969" s="197" t="s">
        <v>1450</v>
      </c>
      <c r="H969" s="198">
        <v>5.6</v>
      </c>
      <c r="I969" s="199"/>
      <c r="L969" s="195"/>
      <c r="M969" s="200"/>
      <c r="N969" s="201"/>
      <c r="O969" s="201"/>
      <c r="P969" s="201"/>
      <c r="Q969" s="201"/>
      <c r="R969" s="201"/>
      <c r="S969" s="201"/>
      <c r="T969" s="202"/>
      <c r="AT969" s="196" t="s">
        <v>249</v>
      </c>
      <c r="AU969" s="196" t="s">
        <v>92</v>
      </c>
      <c r="AV969" s="14" t="s">
        <v>92</v>
      </c>
      <c r="AW969" s="14" t="s">
        <v>39</v>
      </c>
      <c r="AX969" s="14" t="s">
        <v>84</v>
      </c>
      <c r="AY969" s="196" t="s">
        <v>165</v>
      </c>
    </row>
    <row r="970" spans="2:51" s="15" customFormat="1" ht="12">
      <c r="B970" s="203"/>
      <c r="D970" s="180" t="s">
        <v>249</v>
      </c>
      <c r="E970" s="204" t="s">
        <v>1</v>
      </c>
      <c r="F970" s="205" t="s">
        <v>252</v>
      </c>
      <c r="H970" s="206">
        <v>54.901</v>
      </c>
      <c r="I970" s="207"/>
      <c r="L970" s="203"/>
      <c r="M970" s="208"/>
      <c r="N970" s="209"/>
      <c r="O970" s="209"/>
      <c r="P970" s="209"/>
      <c r="Q970" s="209"/>
      <c r="R970" s="209"/>
      <c r="S970" s="209"/>
      <c r="T970" s="210"/>
      <c r="AT970" s="204" t="s">
        <v>249</v>
      </c>
      <c r="AU970" s="204" t="s">
        <v>92</v>
      </c>
      <c r="AV970" s="15" t="s">
        <v>164</v>
      </c>
      <c r="AW970" s="15" t="s">
        <v>39</v>
      </c>
      <c r="AX970" s="15" t="s">
        <v>21</v>
      </c>
      <c r="AY970" s="204" t="s">
        <v>165</v>
      </c>
    </row>
    <row r="971" spans="1:65" s="2" customFormat="1" ht="24" customHeight="1">
      <c r="A971" s="33"/>
      <c r="B971" s="166"/>
      <c r="C971" s="167" t="s">
        <v>1451</v>
      </c>
      <c r="D971" s="167" t="s">
        <v>168</v>
      </c>
      <c r="E971" s="168" t="s">
        <v>1452</v>
      </c>
      <c r="F971" s="169" t="s">
        <v>1453</v>
      </c>
      <c r="G971" s="170" t="s">
        <v>246</v>
      </c>
      <c r="H971" s="171">
        <v>109.802</v>
      </c>
      <c r="I971" s="172"/>
      <c r="J971" s="173">
        <f>ROUND(I971*H971,2)</f>
        <v>0</v>
      </c>
      <c r="K971" s="169" t="s">
        <v>247</v>
      </c>
      <c r="L971" s="34"/>
      <c r="M971" s="174" t="s">
        <v>1</v>
      </c>
      <c r="N971" s="175" t="s">
        <v>49</v>
      </c>
      <c r="O971" s="59"/>
      <c r="P971" s="176">
        <f>O971*H971</f>
        <v>0</v>
      </c>
      <c r="Q971" s="176">
        <v>0.00012</v>
      </c>
      <c r="R971" s="176">
        <f>Q971*H971</f>
        <v>0.01317624</v>
      </c>
      <c r="S971" s="176">
        <v>0</v>
      </c>
      <c r="T971" s="177">
        <f>S971*H971</f>
        <v>0</v>
      </c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R971" s="178" t="s">
        <v>331</v>
      </c>
      <c r="AT971" s="178" t="s">
        <v>168</v>
      </c>
      <c r="AU971" s="178" t="s">
        <v>92</v>
      </c>
      <c r="AY971" s="18" t="s">
        <v>165</v>
      </c>
      <c r="BE971" s="179">
        <f>IF(N971="základní",J971,0)</f>
        <v>0</v>
      </c>
      <c r="BF971" s="179">
        <f>IF(N971="snížená",J971,0)</f>
        <v>0</v>
      </c>
      <c r="BG971" s="179">
        <f>IF(N971="zákl. přenesená",J971,0)</f>
        <v>0</v>
      </c>
      <c r="BH971" s="179">
        <f>IF(N971="sníž. přenesená",J971,0)</f>
        <v>0</v>
      </c>
      <c r="BI971" s="179">
        <f>IF(N971="nulová",J971,0)</f>
        <v>0</v>
      </c>
      <c r="BJ971" s="18" t="s">
        <v>21</v>
      </c>
      <c r="BK971" s="179">
        <f>ROUND(I971*H971,2)</f>
        <v>0</v>
      </c>
      <c r="BL971" s="18" t="s">
        <v>331</v>
      </c>
      <c r="BM971" s="178" t="s">
        <v>1454</v>
      </c>
    </row>
    <row r="972" spans="1:47" s="2" customFormat="1" ht="19.5">
      <c r="A972" s="33"/>
      <c r="B972" s="34"/>
      <c r="C972" s="33"/>
      <c r="D972" s="180" t="s">
        <v>173</v>
      </c>
      <c r="E972" s="33"/>
      <c r="F972" s="181" t="s">
        <v>1455</v>
      </c>
      <c r="G972" s="33"/>
      <c r="H972" s="33"/>
      <c r="I972" s="102"/>
      <c r="J972" s="33"/>
      <c r="K972" s="33"/>
      <c r="L972" s="34"/>
      <c r="M972" s="182"/>
      <c r="N972" s="183"/>
      <c r="O972" s="59"/>
      <c r="P972" s="59"/>
      <c r="Q972" s="59"/>
      <c r="R972" s="59"/>
      <c r="S972" s="59"/>
      <c r="T972" s="60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T972" s="18" t="s">
        <v>173</v>
      </c>
      <c r="AU972" s="18" t="s">
        <v>92</v>
      </c>
    </row>
    <row r="973" spans="2:51" s="14" customFormat="1" ht="12">
      <c r="B973" s="195"/>
      <c r="D973" s="180" t="s">
        <v>249</v>
      </c>
      <c r="E973" s="196" t="s">
        <v>1</v>
      </c>
      <c r="F973" s="197" t="s">
        <v>1456</v>
      </c>
      <c r="H973" s="198">
        <v>109.802</v>
      </c>
      <c r="I973" s="199"/>
      <c r="L973" s="195"/>
      <c r="M973" s="200"/>
      <c r="N973" s="201"/>
      <c r="O973" s="201"/>
      <c r="P973" s="201"/>
      <c r="Q973" s="201"/>
      <c r="R973" s="201"/>
      <c r="S973" s="201"/>
      <c r="T973" s="202"/>
      <c r="AT973" s="196" t="s">
        <v>249</v>
      </c>
      <c r="AU973" s="196" t="s">
        <v>92</v>
      </c>
      <c r="AV973" s="14" t="s">
        <v>92</v>
      </c>
      <c r="AW973" s="14" t="s">
        <v>39</v>
      </c>
      <c r="AX973" s="14" t="s">
        <v>84</v>
      </c>
      <c r="AY973" s="196" t="s">
        <v>165</v>
      </c>
    </row>
    <row r="974" spans="2:51" s="15" customFormat="1" ht="12">
      <c r="B974" s="203"/>
      <c r="D974" s="180" t="s">
        <v>249</v>
      </c>
      <c r="E974" s="204" t="s">
        <v>1</v>
      </c>
      <c r="F974" s="205" t="s">
        <v>252</v>
      </c>
      <c r="H974" s="206">
        <v>109.802</v>
      </c>
      <c r="I974" s="207"/>
      <c r="L974" s="203"/>
      <c r="M974" s="208"/>
      <c r="N974" s="209"/>
      <c r="O974" s="209"/>
      <c r="P974" s="209"/>
      <c r="Q974" s="209"/>
      <c r="R974" s="209"/>
      <c r="S974" s="209"/>
      <c r="T974" s="210"/>
      <c r="AT974" s="204" t="s">
        <v>249</v>
      </c>
      <c r="AU974" s="204" t="s">
        <v>92</v>
      </c>
      <c r="AV974" s="15" t="s">
        <v>164</v>
      </c>
      <c r="AW974" s="15" t="s">
        <v>39</v>
      </c>
      <c r="AX974" s="15" t="s">
        <v>21</v>
      </c>
      <c r="AY974" s="204" t="s">
        <v>165</v>
      </c>
    </row>
    <row r="975" spans="2:63" s="12" customFormat="1" ht="22.9" customHeight="1">
      <c r="B975" s="153"/>
      <c r="D975" s="154" t="s">
        <v>83</v>
      </c>
      <c r="E975" s="164" t="s">
        <v>1457</v>
      </c>
      <c r="F975" s="164" t="s">
        <v>1458</v>
      </c>
      <c r="I975" s="156"/>
      <c r="J975" s="165">
        <f>BK975</f>
        <v>0</v>
      </c>
      <c r="L975" s="153"/>
      <c r="M975" s="158"/>
      <c r="N975" s="159"/>
      <c r="O975" s="159"/>
      <c r="P975" s="160">
        <f>SUM(P976:P991)</f>
        <v>0</v>
      </c>
      <c r="Q975" s="159"/>
      <c r="R975" s="160">
        <f>SUM(R976:R991)</f>
        <v>0.4212275200000001</v>
      </c>
      <c r="S975" s="159"/>
      <c r="T975" s="161">
        <f>SUM(T976:T991)</f>
        <v>0</v>
      </c>
      <c r="AR975" s="154" t="s">
        <v>92</v>
      </c>
      <c r="AT975" s="162" t="s">
        <v>83</v>
      </c>
      <c r="AU975" s="162" t="s">
        <v>21</v>
      </c>
      <c r="AY975" s="154" t="s">
        <v>165</v>
      </c>
      <c r="BK975" s="163">
        <f>SUM(BK976:BK991)</f>
        <v>0</v>
      </c>
    </row>
    <row r="976" spans="1:65" s="2" customFormat="1" ht="16.5" customHeight="1">
      <c r="A976" s="33"/>
      <c r="B976" s="166"/>
      <c r="C976" s="167" t="s">
        <v>1459</v>
      </c>
      <c r="D976" s="167" t="s">
        <v>168</v>
      </c>
      <c r="E976" s="168" t="s">
        <v>1460</v>
      </c>
      <c r="F976" s="169" t="s">
        <v>1461</v>
      </c>
      <c r="G976" s="170" t="s">
        <v>246</v>
      </c>
      <c r="H976" s="171">
        <v>260</v>
      </c>
      <c r="I976" s="172"/>
      <c r="J976" s="173">
        <f>ROUND(I976*H976,2)</f>
        <v>0</v>
      </c>
      <c r="K976" s="169" t="s">
        <v>247</v>
      </c>
      <c r="L976" s="34"/>
      <c r="M976" s="174" t="s">
        <v>1</v>
      </c>
      <c r="N976" s="175" t="s">
        <v>49</v>
      </c>
      <c r="O976" s="59"/>
      <c r="P976" s="176">
        <f>O976*H976</f>
        <v>0</v>
      </c>
      <c r="Q976" s="176">
        <v>0</v>
      </c>
      <c r="R976" s="176">
        <f>Q976*H976</f>
        <v>0</v>
      </c>
      <c r="S976" s="176">
        <v>0</v>
      </c>
      <c r="T976" s="177">
        <f>S976*H976</f>
        <v>0</v>
      </c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R976" s="178" t="s">
        <v>331</v>
      </c>
      <c r="AT976" s="178" t="s">
        <v>168</v>
      </c>
      <c r="AU976" s="178" t="s">
        <v>92</v>
      </c>
      <c r="AY976" s="18" t="s">
        <v>165</v>
      </c>
      <c r="BE976" s="179">
        <f>IF(N976="základní",J976,0)</f>
        <v>0</v>
      </c>
      <c r="BF976" s="179">
        <f>IF(N976="snížená",J976,0)</f>
        <v>0</v>
      </c>
      <c r="BG976" s="179">
        <f>IF(N976="zákl. přenesená",J976,0)</f>
        <v>0</v>
      </c>
      <c r="BH976" s="179">
        <f>IF(N976="sníž. přenesená",J976,0)</f>
        <v>0</v>
      </c>
      <c r="BI976" s="179">
        <f>IF(N976="nulová",J976,0)</f>
        <v>0</v>
      </c>
      <c r="BJ976" s="18" t="s">
        <v>21</v>
      </c>
      <c r="BK976" s="179">
        <f>ROUND(I976*H976,2)</f>
        <v>0</v>
      </c>
      <c r="BL976" s="18" t="s">
        <v>331</v>
      </c>
      <c r="BM976" s="178" t="s">
        <v>1462</v>
      </c>
    </row>
    <row r="977" spans="1:47" s="2" customFormat="1" ht="19.5">
      <c r="A977" s="33"/>
      <c r="B977" s="34"/>
      <c r="C977" s="33"/>
      <c r="D977" s="180" t="s">
        <v>173</v>
      </c>
      <c r="E977" s="33"/>
      <c r="F977" s="181" t="s">
        <v>1463</v>
      </c>
      <c r="G977" s="33"/>
      <c r="H977" s="33"/>
      <c r="I977" s="102"/>
      <c r="J977" s="33"/>
      <c r="K977" s="33"/>
      <c r="L977" s="34"/>
      <c r="M977" s="182"/>
      <c r="N977" s="183"/>
      <c r="O977" s="59"/>
      <c r="P977" s="59"/>
      <c r="Q977" s="59"/>
      <c r="R977" s="59"/>
      <c r="S977" s="59"/>
      <c r="T977" s="60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T977" s="18" t="s">
        <v>173</v>
      </c>
      <c r="AU977" s="18" t="s">
        <v>92</v>
      </c>
    </row>
    <row r="978" spans="2:51" s="14" customFormat="1" ht="12">
      <c r="B978" s="195"/>
      <c r="D978" s="180" t="s">
        <v>249</v>
      </c>
      <c r="E978" s="196" t="s">
        <v>1</v>
      </c>
      <c r="F978" s="197" t="s">
        <v>718</v>
      </c>
      <c r="H978" s="198">
        <v>260</v>
      </c>
      <c r="I978" s="199"/>
      <c r="L978" s="195"/>
      <c r="M978" s="200"/>
      <c r="N978" s="201"/>
      <c r="O978" s="201"/>
      <c r="P978" s="201"/>
      <c r="Q978" s="201"/>
      <c r="R978" s="201"/>
      <c r="S978" s="201"/>
      <c r="T978" s="202"/>
      <c r="AT978" s="196" t="s">
        <v>249</v>
      </c>
      <c r="AU978" s="196" t="s">
        <v>92</v>
      </c>
      <c r="AV978" s="14" t="s">
        <v>92</v>
      </c>
      <c r="AW978" s="14" t="s">
        <v>39</v>
      </c>
      <c r="AX978" s="14" t="s">
        <v>84</v>
      </c>
      <c r="AY978" s="196" t="s">
        <v>165</v>
      </c>
    </row>
    <row r="979" spans="2:51" s="15" customFormat="1" ht="12">
      <c r="B979" s="203"/>
      <c r="D979" s="180" t="s">
        <v>249</v>
      </c>
      <c r="E979" s="204" t="s">
        <v>1</v>
      </c>
      <c r="F979" s="205" t="s">
        <v>252</v>
      </c>
      <c r="H979" s="206">
        <v>260</v>
      </c>
      <c r="I979" s="207"/>
      <c r="L979" s="203"/>
      <c r="M979" s="208"/>
      <c r="N979" s="209"/>
      <c r="O979" s="209"/>
      <c r="P979" s="209"/>
      <c r="Q979" s="209"/>
      <c r="R979" s="209"/>
      <c r="S979" s="209"/>
      <c r="T979" s="210"/>
      <c r="AT979" s="204" t="s">
        <v>249</v>
      </c>
      <c r="AU979" s="204" t="s">
        <v>92</v>
      </c>
      <c r="AV979" s="15" t="s">
        <v>164</v>
      </c>
      <c r="AW979" s="15" t="s">
        <v>39</v>
      </c>
      <c r="AX979" s="15" t="s">
        <v>21</v>
      </c>
      <c r="AY979" s="204" t="s">
        <v>165</v>
      </c>
    </row>
    <row r="980" spans="1:65" s="2" customFormat="1" ht="16.5" customHeight="1">
      <c r="A980" s="33"/>
      <c r="B980" s="166"/>
      <c r="C980" s="212" t="s">
        <v>1464</v>
      </c>
      <c r="D980" s="212" t="s">
        <v>386</v>
      </c>
      <c r="E980" s="213" t="s">
        <v>1465</v>
      </c>
      <c r="F980" s="214" t="s">
        <v>1466</v>
      </c>
      <c r="G980" s="215" t="s">
        <v>246</v>
      </c>
      <c r="H980" s="216">
        <v>273</v>
      </c>
      <c r="I980" s="217"/>
      <c r="J980" s="218">
        <f>ROUND(I980*H980,2)</f>
        <v>0</v>
      </c>
      <c r="K980" s="214" t="s">
        <v>247</v>
      </c>
      <c r="L980" s="219"/>
      <c r="M980" s="220" t="s">
        <v>1</v>
      </c>
      <c r="N980" s="221" t="s">
        <v>49</v>
      </c>
      <c r="O980" s="59"/>
      <c r="P980" s="176">
        <f>O980*H980</f>
        <v>0</v>
      </c>
      <c r="Q980" s="176">
        <v>0</v>
      </c>
      <c r="R980" s="176">
        <f>Q980*H980</f>
        <v>0</v>
      </c>
      <c r="S980" s="176">
        <v>0</v>
      </c>
      <c r="T980" s="177">
        <f>S980*H980</f>
        <v>0</v>
      </c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R980" s="178" t="s">
        <v>431</v>
      </c>
      <c r="AT980" s="178" t="s">
        <v>386</v>
      </c>
      <c r="AU980" s="178" t="s">
        <v>92</v>
      </c>
      <c r="AY980" s="18" t="s">
        <v>165</v>
      </c>
      <c r="BE980" s="179">
        <f>IF(N980="základní",J980,0)</f>
        <v>0</v>
      </c>
      <c r="BF980" s="179">
        <f>IF(N980="snížená",J980,0)</f>
        <v>0</v>
      </c>
      <c r="BG980" s="179">
        <f>IF(N980="zákl. přenesená",J980,0)</f>
        <v>0</v>
      </c>
      <c r="BH980" s="179">
        <f>IF(N980="sníž. přenesená",J980,0)</f>
        <v>0</v>
      </c>
      <c r="BI980" s="179">
        <f>IF(N980="nulová",J980,0)</f>
        <v>0</v>
      </c>
      <c r="BJ980" s="18" t="s">
        <v>21</v>
      </c>
      <c r="BK980" s="179">
        <f>ROUND(I980*H980,2)</f>
        <v>0</v>
      </c>
      <c r="BL980" s="18" t="s">
        <v>331</v>
      </c>
      <c r="BM980" s="178" t="s">
        <v>1467</v>
      </c>
    </row>
    <row r="981" spans="1:47" s="2" customFormat="1" ht="29.25">
      <c r="A981" s="33"/>
      <c r="B981" s="34"/>
      <c r="C981" s="33"/>
      <c r="D981" s="180" t="s">
        <v>173</v>
      </c>
      <c r="E981" s="33"/>
      <c r="F981" s="181" t="s">
        <v>1468</v>
      </c>
      <c r="G981" s="33"/>
      <c r="H981" s="33"/>
      <c r="I981" s="102"/>
      <c r="J981" s="33"/>
      <c r="K981" s="33"/>
      <c r="L981" s="34"/>
      <c r="M981" s="182"/>
      <c r="N981" s="183"/>
      <c r="O981" s="59"/>
      <c r="P981" s="59"/>
      <c r="Q981" s="59"/>
      <c r="R981" s="59"/>
      <c r="S981" s="59"/>
      <c r="T981" s="60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T981" s="18" t="s">
        <v>173</v>
      </c>
      <c r="AU981" s="18" t="s">
        <v>92</v>
      </c>
    </row>
    <row r="982" spans="2:51" s="14" customFormat="1" ht="12">
      <c r="B982" s="195"/>
      <c r="D982" s="180" t="s">
        <v>249</v>
      </c>
      <c r="E982" s="196" t="s">
        <v>1</v>
      </c>
      <c r="F982" s="197" t="s">
        <v>1469</v>
      </c>
      <c r="H982" s="198">
        <v>273</v>
      </c>
      <c r="I982" s="199"/>
      <c r="L982" s="195"/>
      <c r="M982" s="200"/>
      <c r="N982" s="201"/>
      <c r="O982" s="201"/>
      <c r="P982" s="201"/>
      <c r="Q982" s="201"/>
      <c r="R982" s="201"/>
      <c r="S982" s="201"/>
      <c r="T982" s="202"/>
      <c r="AT982" s="196" t="s">
        <v>249</v>
      </c>
      <c r="AU982" s="196" t="s">
        <v>92</v>
      </c>
      <c r="AV982" s="14" t="s">
        <v>92</v>
      </c>
      <c r="AW982" s="14" t="s">
        <v>39</v>
      </c>
      <c r="AX982" s="14" t="s">
        <v>84</v>
      </c>
      <c r="AY982" s="196" t="s">
        <v>165</v>
      </c>
    </row>
    <row r="983" spans="2:51" s="15" customFormat="1" ht="12">
      <c r="B983" s="203"/>
      <c r="D983" s="180" t="s">
        <v>249</v>
      </c>
      <c r="E983" s="204" t="s">
        <v>1</v>
      </c>
      <c r="F983" s="205" t="s">
        <v>252</v>
      </c>
      <c r="H983" s="206">
        <v>273</v>
      </c>
      <c r="I983" s="207"/>
      <c r="L983" s="203"/>
      <c r="M983" s="208"/>
      <c r="N983" s="209"/>
      <c r="O983" s="209"/>
      <c r="P983" s="209"/>
      <c r="Q983" s="209"/>
      <c r="R983" s="209"/>
      <c r="S983" s="209"/>
      <c r="T983" s="210"/>
      <c r="AT983" s="204" t="s">
        <v>249</v>
      </c>
      <c r="AU983" s="204" t="s">
        <v>92</v>
      </c>
      <c r="AV983" s="15" t="s">
        <v>164</v>
      </c>
      <c r="AW983" s="15" t="s">
        <v>39</v>
      </c>
      <c r="AX983" s="15" t="s">
        <v>21</v>
      </c>
      <c r="AY983" s="204" t="s">
        <v>165</v>
      </c>
    </row>
    <row r="984" spans="1:65" s="2" customFormat="1" ht="24" customHeight="1">
      <c r="A984" s="33"/>
      <c r="B984" s="166"/>
      <c r="C984" s="167" t="s">
        <v>1470</v>
      </c>
      <c r="D984" s="167" t="s">
        <v>168</v>
      </c>
      <c r="E984" s="168" t="s">
        <v>1471</v>
      </c>
      <c r="F984" s="169" t="s">
        <v>1472</v>
      </c>
      <c r="G984" s="170" t="s">
        <v>246</v>
      </c>
      <c r="H984" s="171">
        <v>901.6</v>
      </c>
      <c r="I984" s="172"/>
      <c r="J984" s="173">
        <f>ROUND(I984*H984,2)</f>
        <v>0</v>
      </c>
      <c r="K984" s="169" t="s">
        <v>247</v>
      </c>
      <c r="L984" s="34"/>
      <c r="M984" s="174" t="s">
        <v>1</v>
      </c>
      <c r="N984" s="175" t="s">
        <v>49</v>
      </c>
      <c r="O984" s="59"/>
      <c r="P984" s="176">
        <f>O984*H984</f>
        <v>0</v>
      </c>
      <c r="Q984" s="176">
        <v>0.0002012</v>
      </c>
      <c r="R984" s="176">
        <f>Q984*H984</f>
        <v>0.18140192000000002</v>
      </c>
      <c r="S984" s="176">
        <v>0</v>
      </c>
      <c r="T984" s="177">
        <f>S984*H984</f>
        <v>0</v>
      </c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R984" s="178" t="s">
        <v>331</v>
      </c>
      <c r="AT984" s="178" t="s">
        <v>168</v>
      </c>
      <c r="AU984" s="178" t="s">
        <v>92</v>
      </c>
      <c r="AY984" s="18" t="s">
        <v>165</v>
      </c>
      <c r="BE984" s="179">
        <f>IF(N984="základní",J984,0)</f>
        <v>0</v>
      </c>
      <c r="BF984" s="179">
        <f>IF(N984="snížená",J984,0)</f>
        <v>0</v>
      </c>
      <c r="BG984" s="179">
        <f>IF(N984="zákl. přenesená",J984,0)</f>
        <v>0</v>
      </c>
      <c r="BH984" s="179">
        <f>IF(N984="sníž. přenesená",J984,0)</f>
        <v>0</v>
      </c>
      <c r="BI984" s="179">
        <f>IF(N984="nulová",J984,0)</f>
        <v>0</v>
      </c>
      <c r="BJ984" s="18" t="s">
        <v>21</v>
      </c>
      <c r="BK984" s="179">
        <f>ROUND(I984*H984,2)</f>
        <v>0</v>
      </c>
      <c r="BL984" s="18" t="s">
        <v>331</v>
      </c>
      <c r="BM984" s="178" t="s">
        <v>1473</v>
      </c>
    </row>
    <row r="985" spans="1:47" s="2" customFormat="1" ht="19.5">
      <c r="A985" s="33"/>
      <c r="B985" s="34"/>
      <c r="C985" s="33"/>
      <c r="D985" s="180" t="s">
        <v>173</v>
      </c>
      <c r="E985" s="33"/>
      <c r="F985" s="181" t="s">
        <v>1474</v>
      </c>
      <c r="G985" s="33"/>
      <c r="H985" s="33"/>
      <c r="I985" s="102"/>
      <c r="J985" s="33"/>
      <c r="K985" s="33"/>
      <c r="L985" s="34"/>
      <c r="M985" s="182"/>
      <c r="N985" s="183"/>
      <c r="O985" s="59"/>
      <c r="P985" s="59"/>
      <c r="Q985" s="59"/>
      <c r="R985" s="59"/>
      <c r="S985" s="59"/>
      <c r="T985" s="60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T985" s="18" t="s">
        <v>173</v>
      </c>
      <c r="AU985" s="18" t="s">
        <v>92</v>
      </c>
    </row>
    <row r="986" spans="2:51" s="14" customFormat="1" ht="12">
      <c r="B986" s="195"/>
      <c r="D986" s="180" t="s">
        <v>249</v>
      </c>
      <c r="E986" s="196" t="s">
        <v>1</v>
      </c>
      <c r="F986" s="197" t="s">
        <v>718</v>
      </c>
      <c r="H986" s="198">
        <v>260</v>
      </c>
      <c r="I986" s="199"/>
      <c r="L986" s="195"/>
      <c r="M986" s="200"/>
      <c r="N986" s="201"/>
      <c r="O986" s="201"/>
      <c r="P986" s="201"/>
      <c r="Q986" s="201"/>
      <c r="R986" s="201"/>
      <c r="S986" s="201"/>
      <c r="T986" s="202"/>
      <c r="AT986" s="196" t="s">
        <v>249</v>
      </c>
      <c r="AU986" s="196" t="s">
        <v>92</v>
      </c>
      <c r="AV986" s="14" t="s">
        <v>92</v>
      </c>
      <c r="AW986" s="14" t="s">
        <v>39</v>
      </c>
      <c r="AX986" s="14" t="s">
        <v>84</v>
      </c>
      <c r="AY986" s="196" t="s">
        <v>165</v>
      </c>
    </row>
    <row r="987" spans="2:51" s="14" customFormat="1" ht="12">
      <c r="B987" s="195"/>
      <c r="D987" s="180" t="s">
        <v>249</v>
      </c>
      <c r="E987" s="196" t="s">
        <v>1</v>
      </c>
      <c r="F987" s="197" t="s">
        <v>1475</v>
      </c>
      <c r="H987" s="198">
        <v>705.6</v>
      </c>
      <c r="I987" s="199"/>
      <c r="L987" s="195"/>
      <c r="M987" s="200"/>
      <c r="N987" s="201"/>
      <c r="O987" s="201"/>
      <c r="P987" s="201"/>
      <c r="Q987" s="201"/>
      <c r="R987" s="201"/>
      <c r="S987" s="201"/>
      <c r="T987" s="202"/>
      <c r="AT987" s="196" t="s">
        <v>249</v>
      </c>
      <c r="AU987" s="196" t="s">
        <v>92</v>
      </c>
      <c r="AV987" s="14" t="s">
        <v>92</v>
      </c>
      <c r="AW987" s="14" t="s">
        <v>39</v>
      </c>
      <c r="AX987" s="14" t="s">
        <v>84</v>
      </c>
      <c r="AY987" s="196" t="s">
        <v>165</v>
      </c>
    </row>
    <row r="988" spans="2:51" s="14" customFormat="1" ht="12">
      <c r="B988" s="195"/>
      <c r="D988" s="180" t="s">
        <v>249</v>
      </c>
      <c r="E988" s="196" t="s">
        <v>1</v>
      </c>
      <c r="F988" s="197" t="s">
        <v>532</v>
      </c>
      <c r="H988" s="198">
        <v>-64</v>
      </c>
      <c r="I988" s="199"/>
      <c r="L988" s="195"/>
      <c r="M988" s="200"/>
      <c r="N988" s="201"/>
      <c r="O988" s="201"/>
      <c r="P988" s="201"/>
      <c r="Q988" s="201"/>
      <c r="R988" s="201"/>
      <c r="S988" s="201"/>
      <c r="T988" s="202"/>
      <c r="AT988" s="196" t="s">
        <v>249</v>
      </c>
      <c r="AU988" s="196" t="s">
        <v>92</v>
      </c>
      <c r="AV988" s="14" t="s">
        <v>92</v>
      </c>
      <c r="AW988" s="14" t="s">
        <v>39</v>
      </c>
      <c r="AX988" s="14" t="s">
        <v>84</v>
      </c>
      <c r="AY988" s="196" t="s">
        <v>165</v>
      </c>
    </row>
    <row r="989" spans="2:51" s="15" customFormat="1" ht="12">
      <c r="B989" s="203"/>
      <c r="D989" s="180" t="s">
        <v>249</v>
      </c>
      <c r="E989" s="204" t="s">
        <v>1</v>
      </c>
      <c r="F989" s="205" t="s">
        <v>252</v>
      </c>
      <c r="H989" s="206">
        <v>901.6</v>
      </c>
      <c r="I989" s="207"/>
      <c r="L989" s="203"/>
      <c r="M989" s="208"/>
      <c r="N989" s="209"/>
      <c r="O989" s="209"/>
      <c r="P989" s="209"/>
      <c r="Q989" s="209"/>
      <c r="R989" s="209"/>
      <c r="S989" s="209"/>
      <c r="T989" s="210"/>
      <c r="AT989" s="204" t="s">
        <v>249</v>
      </c>
      <c r="AU989" s="204" t="s">
        <v>92</v>
      </c>
      <c r="AV989" s="15" t="s">
        <v>164</v>
      </c>
      <c r="AW989" s="15" t="s">
        <v>39</v>
      </c>
      <c r="AX989" s="15" t="s">
        <v>21</v>
      </c>
      <c r="AY989" s="204" t="s">
        <v>165</v>
      </c>
    </row>
    <row r="990" spans="1:65" s="2" customFormat="1" ht="24" customHeight="1">
      <c r="A990" s="33"/>
      <c r="B990" s="166"/>
      <c r="C990" s="167" t="s">
        <v>1476</v>
      </c>
      <c r="D990" s="167" t="s">
        <v>168</v>
      </c>
      <c r="E990" s="168" t="s">
        <v>1477</v>
      </c>
      <c r="F990" s="169" t="s">
        <v>1478</v>
      </c>
      <c r="G990" s="170" t="s">
        <v>246</v>
      </c>
      <c r="H990" s="171">
        <v>901.6</v>
      </c>
      <c r="I990" s="172"/>
      <c r="J990" s="173">
        <f>ROUND(I990*H990,2)</f>
        <v>0</v>
      </c>
      <c r="K990" s="169" t="s">
        <v>247</v>
      </c>
      <c r="L990" s="34"/>
      <c r="M990" s="174" t="s">
        <v>1</v>
      </c>
      <c r="N990" s="175" t="s">
        <v>49</v>
      </c>
      <c r="O990" s="59"/>
      <c r="P990" s="176">
        <f>O990*H990</f>
        <v>0</v>
      </c>
      <c r="Q990" s="176">
        <v>0.000266</v>
      </c>
      <c r="R990" s="176">
        <f>Q990*H990</f>
        <v>0.23982560000000003</v>
      </c>
      <c r="S990" s="176">
        <v>0</v>
      </c>
      <c r="T990" s="177">
        <f>S990*H990</f>
        <v>0</v>
      </c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R990" s="178" t="s">
        <v>331</v>
      </c>
      <c r="AT990" s="178" t="s">
        <v>168</v>
      </c>
      <c r="AU990" s="178" t="s">
        <v>92</v>
      </c>
      <c r="AY990" s="18" t="s">
        <v>165</v>
      </c>
      <c r="BE990" s="179">
        <f>IF(N990="základní",J990,0)</f>
        <v>0</v>
      </c>
      <c r="BF990" s="179">
        <f>IF(N990="snížená",J990,0)</f>
        <v>0</v>
      </c>
      <c r="BG990" s="179">
        <f>IF(N990="zákl. přenesená",J990,0)</f>
        <v>0</v>
      </c>
      <c r="BH990" s="179">
        <f>IF(N990="sníž. přenesená",J990,0)</f>
        <v>0</v>
      </c>
      <c r="BI990" s="179">
        <f>IF(N990="nulová",J990,0)</f>
        <v>0</v>
      </c>
      <c r="BJ990" s="18" t="s">
        <v>21</v>
      </c>
      <c r="BK990" s="179">
        <f>ROUND(I990*H990,2)</f>
        <v>0</v>
      </c>
      <c r="BL990" s="18" t="s">
        <v>331</v>
      </c>
      <c r="BM990" s="178" t="s">
        <v>1479</v>
      </c>
    </row>
    <row r="991" spans="1:47" s="2" customFormat="1" ht="29.25">
      <c r="A991" s="33"/>
      <c r="B991" s="34"/>
      <c r="C991" s="33"/>
      <c r="D991" s="180" t="s">
        <v>173</v>
      </c>
      <c r="E991" s="33"/>
      <c r="F991" s="181" t="s">
        <v>1480</v>
      </c>
      <c r="G991" s="33"/>
      <c r="H991" s="33"/>
      <c r="I991" s="102"/>
      <c r="J991" s="33"/>
      <c r="K991" s="33"/>
      <c r="L991" s="34"/>
      <c r="M991" s="184"/>
      <c r="N991" s="185"/>
      <c r="O991" s="186"/>
      <c r="P991" s="186"/>
      <c r="Q991" s="186"/>
      <c r="R991" s="186"/>
      <c r="S991" s="186"/>
      <c r="T991" s="187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T991" s="18" t="s">
        <v>173</v>
      </c>
      <c r="AU991" s="18" t="s">
        <v>92</v>
      </c>
    </row>
    <row r="992" spans="1:31" s="2" customFormat="1" ht="6.95" customHeight="1">
      <c r="A992" s="33"/>
      <c r="B992" s="48"/>
      <c r="C992" s="49"/>
      <c r="D992" s="49"/>
      <c r="E992" s="49"/>
      <c r="F992" s="49"/>
      <c r="G992" s="49"/>
      <c r="H992" s="49"/>
      <c r="I992" s="126"/>
      <c r="J992" s="49"/>
      <c r="K992" s="49"/>
      <c r="L992" s="34"/>
      <c r="M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</row>
  </sheetData>
  <autoFilter ref="C144:K991"/>
  <mergeCells count="12">
    <mergeCell ref="E137:H137"/>
    <mergeCell ref="L2:V2"/>
    <mergeCell ref="E85:H85"/>
    <mergeCell ref="E87:H87"/>
    <mergeCell ref="E89:H89"/>
    <mergeCell ref="E133:H133"/>
    <mergeCell ref="E135:H13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57" t="s">
        <v>5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8" t="s">
        <v>106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92</v>
      </c>
    </row>
    <row r="4" spans="2:46" s="1" customFormat="1" ht="24.95" customHeight="1">
      <c r="B4" s="21"/>
      <c r="D4" s="22" t="s">
        <v>137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81" t="str">
        <f>'Rekapitulace stavby'!K6</f>
        <v>Novostavba garáží v areálu KSÚSV v Humpolci</v>
      </c>
      <c r="F7" s="282"/>
      <c r="G7" s="282"/>
      <c r="H7" s="282"/>
      <c r="I7" s="99"/>
      <c r="L7" s="21"/>
    </row>
    <row r="8" spans="2:12" s="1" customFormat="1" ht="12" customHeight="1">
      <c r="B8" s="21"/>
      <c r="D8" s="28" t="s">
        <v>138</v>
      </c>
      <c r="I8" s="99"/>
      <c r="L8" s="21"/>
    </row>
    <row r="9" spans="1:31" s="2" customFormat="1" ht="16.5" customHeight="1">
      <c r="A9" s="33"/>
      <c r="B9" s="34"/>
      <c r="C9" s="33"/>
      <c r="D9" s="33"/>
      <c r="E9" s="281" t="s">
        <v>213</v>
      </c>
      <c r="F9" s="280"/>
      <c r="G9" s="280"/>
      <c r="H9" s="280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65" t="s">
        <v>1481</v>
      </c>
      <c r="F11" s="280"/>
      <c r="G11" s="280"/>
      <c r="H11" s="280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19</v>
      </c>
      <c r="E13" s="33"/>
      <c r="F13" s="26" t="s">
        <v>107</v>
      </c>
      <c r="G13" s="33"/>
      <c r="H13" s="33"/>
      <c r="I13" s="103" t="s">
        <v>20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22</v>
      </c>
      <c r="E14" s="33"/>
      <c r="F14" s="26" t="s">
        <v>23</v>
      </c>
      <c r="G14" s="33"/>
      <c r="H14" s="33"/>
      <c r="I14" s="103" t="s">
        <v>24</v>
      </c>
      <c r="J14" s="56" t="str">
        <f>'Rekapitulace stavby'!AN8</f>
        <v>27. 10. 2015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28</v>
      </c>
      <c r="E16" s="33"/>
      <c r="F16" s="33"/>
      <c r="G16" s="33"/>
      <c r="H16" s="33"/>
      <c r="I16" s="103" t="s">
        <v>29</v>
      </c>
      <c r="J16" s="26" t="s">
        <v>30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31</v>
      </c>
      <c r="F17" s="33"/>
      <c r="G17" s="33"/>
      <c r="H17" s="33"/>
      <c r="I17" s="103" t="s">
        <v>32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33</v>
      </c>
      <c r="E19" s="33"/>
      <c r="F19" s="33"/>
      <c r="G19" s="33"/>
      <c r="H19" s="33"/>
      <c r="I19" s="103" t="s">
        <v>29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3" t="str">
        <f>'Rekapitulace stavby'!E14</f>
        <v>Vyplň údaj</v>
      </c>
      <c r="F20" s="268"/>
      <c r="G20" s="268"/>
      <c r="H20" s="268"/>
      <c r="I20" s="103" t="s">
        <v>32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35</v>
      </c>
      <c r="E22" s="33"/>
      <c r="F22" s="33"/>
      <c r="G22" s="33"/>
      <c r="H22" s="33"/>
      <c r="I22" s="103" t="s">
        <v>29</v>
      </c>
      <c r="J22" s="26" t="s">
        <v>36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37</v>
      </c>
      <c r="F23" s="33"/>
      <c r="G23" s="33"/>
      <c r="H23" s="33"/>
      <c r="I23" s="103" t="s">
        <v>32</v>
      </c>
      <c r="J23" s="26" t="s">
        <v>38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40</v>
      </c>
      <c r="E25" s="33"/>
      <c r="F25" s="33"/>
      <c r="G25" s="33"/>
      <c r="H25" s="33"/>
      <c r="I25" s="103" t="s">
        <v>29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32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42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306" customHeight="1">
      <c r="A29" s="104"/>
      <c r="B29" s="105"/>
      <c r="C29" s="104"/>
      <c r="D29" s="104"/>
      <c r="E29" s="272" t="s">
        <v>1482</v>
      </c>
      <c r="F29" s="272"/>
      <c r="G29" s="272"/>
      <c r="H29" s="272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44</v>
      </c>
      <c r="E32" s="33"/>
      <c r="F32" s="33"/>
      <c r="G32" s="33"/>
      <c r="H32" s="33"/>
      <c r="I32" s="102"/>
      <c r="J32" s="72">
        <f>ROUND(J125,2)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46</v>
      </c>
      <c r="G34" s="33"/>
      <c r="H34" s="33"/>
      <c r="I34" s="110" t="s">
        <v>45</v>
      </c>
      <c r="J34" s="37" t="s">
        <v>47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48</v>
      </c>
      <c r="E35" s="28" t="s">
        <v>49</v>
      </c>
      <c r="F35" s="112">
        <f>ROUND((SUM(BE125:BE168)),2)</f>
        <v>0</v>
      </c>
      <c r="G35" s="33"/>
      <c r="H35" s="33"/>
      <c r="I35" s="113">
        <v>0.21</v>
      </c>
      <c r="J35" s="112">
        <f>ROUND(((SUM(BE125:BE168))*I35),2)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50</v>
      </c>
      <c r="F36" s="112">
        <f>ROUND((SUM(BF125:BF168)),2)</f>
        <v>0</v>
      </c>
      <c r="G36" s="33"/>
      <c r="H36" s="33"/>
      <c r="I36" s="113">
        <v>0.15</v>
      </c>
      <c r="J36" s="112">
        <f>ROUND(((SUM(BF125:BF168))*I36),2)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51</v>
      </c>
      <c r="F37" s="112">
        <f>ROUND((SUM(BG125:BG168)),2)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52</v>
      </c>
      <c r="F38" s="112">
        <f>ROUND((SUM(BH125:BH168)),2)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53</v>
      </c>
      <c r="F39" s="112">
        <f>ROUND((SUM(BI125:BI168)),2)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54</v>
      </c>
      <c r="E41" s="61"/>
      <c r="F41" s="61"/>
      <c r="G41" s="116" t="s">
        <v>55</v>
      </c>
      <c r="H41" s="117" t="s">
        <v>56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57</v>
      </c>
      <c r="E50" s="45"/>
      <c r="F50" s="45"/>
      <c r="G50" s="44" t="s">
        <v>58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59</v>
      </c>
      <c r="E61" s="36"/>
      <c r="F61" s="122" t="s">
        <v>60</v>
      </c>
      <c r="G61" s="46" t="s">
        <v>59</v>
      </c>
      <c r="H61" s="36"/>
      <c r="I61" s="123"/>
      <c r="J61" s="124" t="s">
        <v>60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61</v>
      </c>
      <c r="E65" s="47"/>
      <c r="F65" s="47"/>
      <c r="G65" s="44" t="s">
        <v>62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59</v>
      </c>
      <c r="E76" s="36"/>
      <c r="F76" s="122" t="s">
        <v>60</v>
      </c>
      <c r="G76" s="46" t="s">
        <v>59</v>
      </c>
      <c r="H76" s="36"/>
      <c r="I76" s="123"/>
      <c r="J76" s="124" t="s">
        <v>60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Novostavba garáží v areálu KSÚSV v Humpolci</v>
      </c>
      <c r="F85" s="282"/>
      <c r="G85" s="282"/>
      <c r="H85" s="282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81" t="s">
        <v>213</v>
      </c>
      <c r="F87" s="280"/>
      <c r="G87" s="280"/>
      <c r="H87" s="280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01a - Zařízení zdravotně technických instalací, plynová zařízení</v>
      </c>
      <c r="F89" s="280"/>
      <c r="G89" s="280"/>
      <c r="H89" s="280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22</v>
      </c>
      <c r="D91" s="33"/>
      <c r="E91" s="33"/>
      <c r="F91" s="26" t="str">
        <f>F14</f>
        <v>město Humpolec, areál KSÚS ul. Spojovací</v>
      </c>
      <c r="G91" s="33"/>
      <c r="H91" s="33"/>
      <c r="I91" s="103" t="s">
        <v>24</v>
      </c>
      <c r="J91" s="56" t="str">
        <f>IF(J14="","",J14)</f>
        <v>27. 10. 2015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3.15" customHeight="1">
      <c r="A93" s="33"/>
      <c r="B93" s="34"/>
      <c r="C93" s="28" t="s">
        <v>28</v>
      </c>
      <c r="D93" s="33"/>
      <c r="E93" s="33"/>
      <c r="F93" s="26" t="str">
        <f>E17</f>
        <v>Krajská správa a údržba silnic Vysočiny</v>
      </c>
      <c r="G93" s="33"/>
      <c r="H93" s="33"/>
      <c r="I93" s="103" t="s">
        <v>35</v>
      </c>
      <c r="J93" s="31" t="str">
        <f>E23</f>
        <v>PROJEKT CENTRUM NOVA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33</v>
      </c>
      <c r="D94" s="33"/>
      <c r="E94" s="33"/>
      <c r="F94" s="26" t="str">
        <f>IF(E20="","",E20)</f>
        <v>Vyplň údaj</v>
      </c>
      <c r="G94" s="33"/>
      <c r="H94" s="33"/>
      <c r="I94" s="103" t="s">
        <v>40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143</v>
      </c>
      <c r="D96" s="114"/>
      <c r="E96" s="114"/>
      <c r="F96" s="114"/>
      <c r="G96" s="114"/>
      <c r="H96" s="114"/>
      <c r="I96" s="129"/>
      <c r="J96" s="130" t="s">
        <v>144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145</v>
      </c>
      <c r="D98" s="33"/>
      <c r="E98" s="33"/>
      <c r="F98" s="33"/>
      <c r="G98" s="33"/>
      <c r="H98" s="33"/>
      <c r="I98" s="102"/>
      <c r="J98" s="72">
        <f>J125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2:12" s="9" customFormat="1" ht="24.95" customHeight="1">
      <c r="B99" s="132"/>
      <c r="D99" s="133" t="s">
        <v>230</v>
      </c>
      <c r="E99" s="134"/>
      <c r="F99" s="134"/>
      <c r="G99" s="134"/>
      <c r="H99" s="134"/>
      <c r="I99" s="135"/>
      <c r="J99" s="136">
        <f>J126</f>
        <v>0</v>
      </c>
      <c r="L99" s="132"/>
    </row>
    <row r="100" spans="2:12" s="10" customFormat="1" ht="19.9" customHeight="1">
      <c r="B100" s="137"/>
      <c r="D100" s="138" t="s">
        <v>1483</v>
      </c>
      <c r="E100" s="139"/>
      <c r="F100" s="139"/>
      <c r="G100" s="139"/>
      <c r="H100" s="139"/>
      <c r="I100" s="140"/>
      <c r="J100" s="141">
        <f>J127</f>
        <v>0</v>
      </c>
      <c r="L100" s="137"/>
    </row>
    <row r="101" spans="2:12" s="10" customFormat="1" ht="19.9" customHeight="1">
      <c r="B101" s="137"/>
      <c r="D101" s="138" t="s">
        <v>1484</v>
      </c>
      <c r="E101" s="139"/>
      <c r="F101" s="139"/>
      <c r="G101" s="139"/>
      <c r="H101" s="139"/>
      <c r="I101" s="140"/>
      <c r="J101" s="141">
        <f>J150</f>
        <v>0</v>
      </c>
      <c r="L101" s="137"/>
    </row>
    <row r="102" spans="2:12" s="10" customFormat="1" ht="19.9" customHeight="1">
      <c r="B102" s="137"/>
      <c r="D102" s="138" t="s">
        <v>239</v>
      </c>
      <c r="E102" s="139"/>
      <c r="F102" s="139"/>
      <c r="G102" s="139"/>
      <c r="H102" s="139"/>
      <c r="I102" s="140"/>
      <c r="J102" s="141">
        <f>J157</f>
        <v>0</v>
      </c>
      <c r="L102" s="137"/>
    </row>
    <row r="103" spans="2:12" s="9" customFormat="1" ht="24.95" customHeight="1">
      <c r="B103" s="132"/>
      <c r="D103" s="133" t="s">
        <v>147</v>
      </c>
      <c r="E103" s="134"/>
      <c r="F103" s="134"/>
      <c r="G103" s="134"/>
      <c r="H103" s="134"/>
      <c r="I103" s="135"/>
      <c r="J103" s="136">
        <f>J164</f>
        <v>0</v>
      </c>
      <c r="L103" s="132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102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48"/>
      <c r="C105" s="49"/>
      <c r="D105" s="49"/>
      <c r="E105" s="49"/>
      <c r="F105" s="49"/>
      <c r="G105" s="49"/>
      <c r="H105" s="49"/>
      <c r="I105" s="126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5" customHeight="1">
      <c r="A109" s="33"/>
      <c r="B109" s="50"/>
      <c r="C109" s="51"/>
      <c r="D109" s="51"/>
      <c r="E109" s="51"/>
      <c r="F109" s="51"/>
      <c r="G109" s="51"/>
      <c r="H109" s="51"/>
      <c r="I109" s="127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149</v>
      </c>
      <c r="D110" s="33"/>
      <c r="E110" s="33"/>
      <c r="F110" s="33"/>
      <c r="G110" s="33"/>
      <c r="H110" s="33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102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16</v>
      </c>
      <c r="D112" s="33"/>
      <c r="E112" s="33"/>
      <c r="F112" s="33"/>
      <c r="G112" s="33"/>
      <c r="H112" s="33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3"/>
      <c r="D113" s="33"/>
      <c r="E113" s="281" t="str">
        <f>E7</f>
        <v>Novostavba garáží v areálu KSÚSV v Humpolci</v>
      </c>
      <c r="F113" s="282"/>
      <c r="G113" s="282"/>
      <c r="H113" s="282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2:12" s="1" customFormat="1" ht="12" customHeight="1">
      <c r="B114" s="21"/>
      <c r="C114" s="28" t="s">
        <v>138</v>
      </c>
      <c r="I114" s="99"/>
      <c r="L114" s="21"/>
    </row>
    <row r="115" spans="1:31" s="2" customFormat="1" ht="16.5" customHeight="1">
      <c r="A115" s="33"/>
      <c r="B115" s="34"/>
      <c r="C115" s="33"/>
      <c r="D115" s="33"/>
      <c r="E115" s="281" t="s">
        <v>213</v>
      </c>
      <c r="F115" s="280"/>
      <c r="G115" s="280"/>
      <c r="H115" s="280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140</v>
      </c>
      <c r="D116" s="33"/>
      <c r="E116" s="33"/>
      <c r="F116" s="33"/>
      <c r="G116" s="33"/>
      <c r="H116" s="33"/>
      <c r="I116" s="102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65" t="str">
        <f>E11</f>
        <v>01a - Zařízení zdravotně technických instalací, plynová zařízení</v>
      </c>
      <c r="F117" s="280"/>
      <c r="G117" s="280"/>
      <c r="H117" s="280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102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22</v>
      </c>
      <c r="D119" s="33"/>
      <c r="E119" s="33"/>
      <c r="F119" s="26" t="str">
        <f>F14</f>
        <v>město Humpolec, areál KSÚS ul. Spojovací</v>
      </c>
      <c r="G119" s="33"/>
      <c r="H119" s="33"/>
      <c r="I119" s="103" t="s">
        <v>24</v>
      </c>
      <c r="J119" s="56" t="str">
        <f>IF(J14="","",J14)</f>
        <v>27. 10. 2015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43.15" customHeight="1">
      <c r="A121" s="33"/>
      <c r="B121" s="34"/>
      <c r="C121" s="28" t="s">
        <v>28</v>
      </c>
      <c r="D121" s="33"/>
      <c r="E121" s="33"/>
      <c r="F121" s="26" t="str">
        <f>E17</f>
        <v>Krajská správa a údržba silnic Vysočiny</v>
      </c>
      <c r="G121" s="33"/>
      <c r="H121" s="33"/>
      <c r="I121" s="103" t="s">
        <v>35</v>
      </c>
      <c r="J121" s="31" t="str">
        <f>E23</f>
        <v>PROJEKT CENTRUM NOVA s.r.o.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33</v>
      </c>
      <c r="D122" s="33"/>
      <c r="E122" s="33"/>
      <c r="F122" s="26" t="str">
        <f>IF(E20="","",E20)</f>
        <v>Vyplň údaj</v>
      </c>
      <c r="G122" s="33"/>
      <c r="H122" s="33"/>
      <c r="I122" s="103" t="s">
        <v>40</v>
      </c>
      <c r="J122" s="31" t="str">
        <f>E26</f>
        <v xml:space="preserve">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102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42"/>
      <c r="B124" s="143"/>
      <c r="C124" s="144" t="s">
        <v>150</v>
      </c>
      <c r="D124" s="145" t="s">
        <v>69</v>
      </c>
      <c r="E124" s="145" t="s">
        <v>65</v>
      </c>
      <c r="F124" s="145" t="s">
        <v>66</v>
      </c>
      <c r="G124" s="145" t="s">
        <v>151</v>
      </c>
      <c r="H124" s="145" t="s">
        <v>152</v>
      </c>
      <c r="I124" s="146" t="s">
        <v>153</v>
      </c>
      <c r="J124" s="145" t="s">
        <v>144</v>
      </c>
      <c r="K124" s="147" t="s">
        <v>154</v>
      </c>
      <c r="L124" s="148"/>
      <c r="M124" s="63" t="s">
        <v>1</v>
      </c>
      <c r="N124" s="64" t="s">
        <v>48</v>
      </c>
      <c r="O124" s="64" t="s">
        <v>155</v>
      </c>
      <c r="P124" s="64" t="s">
        <v>156</v>
      </c>
      <c r="Q124" s="64" t="s">
        <v>157</v>
      </c>
      <c r="R124" s="64" t="s">
        <v>158</v>
      </c>
      <c r="S124" s="64" t="s">
        <v>159</v>
      </c>
      <c r="T124" s="65" t="s">
        <v>160</v>
      </c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</row>
    <row r="125" spans="1:63" s="2" customFormat="1" ht="22.9" customHeight="1">
      <c r="A125" s="33"/>
      <c r="B125" s="34"/>
      <c r="C125" s="70" t="s">
        <v>161</v>
      </c>
      <c r="D125" s="33"/>
      <c r="E125" s="33"/>
      <c r="F125" s="33"/>
      <c r="G125" s="33"/>
      <c r="H125" s="33"/>
      <c r="I125" s="102"/>
      <c r="J125" s="149">
        <f>BK125</f>
        <v>0</v>
      </c>
      <c r="K125" s="33"/>
      <c r="L125" s="34"/>
      <c r="M125" s="66"/>
      <c r="N125" s="57"/>
      <c r="O125" s="67"/>
      <c r="P125" s="150">
        <f>P126+P164</f>
        <v>0</v>
      </c>
      <c r="Q125" s="67"/>
      <c r="R125" s="150">
        <f>R126+R164</f>
        <v>0.43181</v>
      </c>
      <c r="S125" s="67"/>
      <c r="T125" s="151">
        <f>T126+T164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83</v>
      </c>
      <c r="AU125" s="18" t="s">
        <v>146</v>
      </c>
      <c r="BK125" s="152">
        <f>BK126+BK164</f>
        <v>0</v>
      </c>
    </row>
    <row r="126" spans="2:63" s="12" customFormat="1" ht="25.9" customHeight="1">
      <c r="B126" s="153"/>
      <c r="D126" s="154" t="s">
        <v>83</v>
      </c>
      <c r="E126" s="155" t="s">
        <v>1074</v>
      </c>
      <c r="F126" s="155" t="s">
        <v>1075</v>
      </c>
      <c r="I126" s="156"/>
      <c r="J126" s="157">
        <f>BK126</f>
        <v>0</v>
      </c>
      <c r="L126" s="153"/>
      <c r="M126" s="158"/>
      <c r="N126" s="159"/>
      <c r="O126" s="159"/>
      <c r="P126" s="160">
        <f>P127+P150+P157</f>
        <v>0</v>
      </c>
      <c r="Q126" s="159"/>
      <c r="R126" s="160">
        <f>R127+R150+R157</f>
        <v>0.43181</v>
      </c>
      <c r="S126" s="159"/>
      <c r="T126" s="161">
        <f>T127+T150+T157</f>
        <v>0</v>
      </c>
      <c r="AR126" s="154" t="s">
        <v>92</v>
      </c>
      <c r="AT126" s="162" t="s">
        <v>83</v>
      </c>
      <c r="AU126" s="162" t="s">
        <v>84</v>
      </c>
      <c r="AY126" s="154" t="s">
        <v>165</v>
      </c>
      <c r="BK126" s="163">
        <f>BK127+BK150+BK157</f>
        <v>0</v>
      </c>
    </row>
    <row r="127" spans="2:63" s="12" customFormat="1" ht="22.9" customHeight="1">
      <c r="B127" s="153"/>
      <c r="D127" s="154" t="s">
        <v>83</v>
      </c>
      <c r="E127" s="164" t="s">
        <v>1485</v>
      </c>
      <c r="F127" s="164" t="s">
        <v>1486</v>
      </c>
      <c r="I127" s="156"/>
      <c r="J127" s="165">
        <f>BK127</f>
        <v>0</v>
      </c>
      <c r="L127" s="153"/>
      <c r="M127" s="158"/>
      <c r="N127" s="159"/>
      <c r="O127" s="159"/>
      <c r="P127" s="160">
        <f>SUM(P128:P149)</f>
        <v>0</v>
      </c>
      <c r="Q127" s="159"/>
      <c r="R127" s="160">
        <f>SUM(R128:R149)</f>
        <v>0.17003</v>
      </c>
      <c r="S127" s="159"/>
      <c r="T127" s="161">
        <f>SUM(T128:T149)</f>
        <v>0</v>
      </c>
      <c r="AR127" s="154" t="s">
        <v>92</v>
      </c>
      <c r="AT127" s="162" t="s">
        <v>83</v>
      </c>
      <c r="AU127" s="162" t="s">
        <v>21</v>
      </c>
      <c r="AY127" s="154" t="s">
        <v>165</v>
      </c>
      <c r="BK127" s="163">
        <f>SUM(BK128:BK149)</f>
        <v>0</v>
      </c>
    </row>
    <row r="128" spans="1:65" s="2" customFormat="1" ht="16.5" customHeight="1">
      <c r="A128" s="33"/>
      <c r="B128" s="166"/>
      <c r="C128" s="167" t="s">
        <v>21</v>
      </c>
      <c r="D128" s="167" t="s">
        <v>168</v>
      </c>
      <c r="E128" s="168" t="s">
        <v>1487</v>
      </c>
      <c r="F128" s="169" t="s">
        <v>1488</v>
      </c>
      <c r="G128" s="170" t="s">
        <v>334</v>
      </c>
      <c r="H128" s="171">
        <v>29</v>
      </c>
      <c r="I128" s="172"/>
      <c r="J128" s="173">
        <f>ROUND(I128*H128,2)</f>
        <v>0</v>
      </c>
      <c r="K128" s="169" t="s">
        <v>247</v>
      </c>
      <c r="L128" s="34"/>
      <c r="M128" s="174" t="s">
        <v>1</v>
      </c>
      <c r="N128" s="175" t="s">
        <v>49</v>
      </c>
      <c r="O128" s="59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8" t="s">
        <v>646</v>
      </c>
      <c r="AT128" s="178" t="s">
        <v>168</v>
      </c>
      <c r="AU128" s="178" t="s">
        <v>92</v>
      </c>
      <c r="AY128" s="18" t="s">
        <v>165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8" t="s">
        <v>21</v>
      </c>
      <c r="BK128" s="179">
        <f>ROUND(I128*H128,2)</f>
        <v>0</v>
      </c>
      <c r="BL128" s="18" t="s">
        <v>646</v>
      </c>
      <c r="BM128" s="178" t="s">
        <v>1489</v>
      </c>
    </row>
    <row r="129" spans="1:47" s="2" customFormat="1" ht="12">
      <c r="A129" s="33"/>
      <c r="B129" s="34"/>
      <c r="C129" s="33"/>
      <c r="D129" s="180" t="s">
        <v>173</v>
      </c>
      <c r="E129" s="33"/>
      <c r="F129" s="181" t="s">
        <v>1488</v>
      </c>
      <c r="G129" s="33"/>
      <c r="H129" s="33"/>
      <c r="I129" s="102"/>
      <c r="J129" s="33"/>
      <c r="K129" s="33"/>
      <c r="L129" s="34"/>
      <c r="M129" s="182"/>
      <c r="N129" s="183"/>
      <c r="O129" s="59"/>
      <c r="P129" s="59"/>
      <c r="Q129" s="59"/>
      <c r="R129" s="59"/>
      <c r="S129" s="59"/>
      <c r="T129" s="60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173</v>
      </c>
      <c r="AU129" s="18" t="s">
        <v>92</v>
      </c>
    </row>
    <row r="130" spans="1:65" s="2" customFormat="1" ht="16.5" customHeight="1">
      <c r="A130" s="33"/>
      <c r="B130" s="166"/>
      <c r="C130" s="167" t="s">
        <v>92</v>
      </c>
      <c r="D130" s="167" t="s">
        <v>168</v>
      </c>
      <c r="E130" s="168" t="s">
        <v>1490</v>
      </c>
      <c r="F130" s="169" t="s">
        <v>1491</v>
      </c>
      <c r="G130" s="170" t="s">
        <v>1492</v>
      </c>
      <c r="H130" s="171">
        <v>1</v>
      </c>
      <c r="I130" s="172"/>
      <c r="J130" s="173">
        <f>ROUND(I130*H130,2)</f>
        <v>0</v>
      </c>
      <c r="K130" s="169" t="s">
        <v>247</v>
      </c>
      <c r="L130" s="34"/>
      <c r="M130" s="174" t="s">
        <v>1</v>
      </c>
      <c r="N130" s="175" t="s">
        <v>49</v>
      </c>
      <c r="O130" s="59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8" t="s">
        <v>646</v>
      </c>
      <c r="AT130" s="178" t="s">
        <v>168</v>
      </c>
      <c r="AU130" s="178" t="s">
        <v>92</v>
      </c>
      <c r="AY130" s="18" t="s">
        <v>165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18" t="s">
        <v>21</v>
      </c>
      <c r="BK130" s="179">
        <f>ROUND(I130*H130,2)</f>
        <v>0</v>
      </c>
      <c r="BL130" s="18" t="s">
        <v>646</v>
      </c>
      <c r="BM130" s="178" t="s">
        <v>1493</v>
      </c>
    </row>
    <row r="131" spans="1:47" s="2" customFormat="1" ht="19.5">
      <c r="A131" s="33"/>
      <c r="B131" s="34"/>
      <c r="C131" s="33"/>
      <c r="D131" s="180" t="s">
        <v>173</v>
      </c>
      <c r="E131" s="33"/>
      <c r="F131" s="181" t="s">
        <v>1494</v>
      </c>
      <c r="G131" s="33"/>
      <c r="H131" s="33"/>
      <c r="I131" s="102"/>
      <c r="J131" s="33"/>
      <c r="K131" s="33"/>
      <c r="L131" s="34"/>
      <c r="M131" s="182"/>
      <c r="N131" s="183"/>
      <c r="O131" s="59"/>
      <c r="P131" s="59"/>
      <c r="Q131" s="59"/>
      <c r="R131" s="59"/>
      <c r="S131" s="59"/>
      <c r="T131" s="60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173</v>
      </c>
      <c r="AU131" s="18" t="s">
        <v>92</v>
      </c>
    </row>
    <row r="132" spans="1:65" s="2" customFormat="1" ht="24" customHeight="1">
      <c r="A132" s="33"/>
      <c r="B132" s="166"/>
      <c r="C132" s="167" t="s">
        <v>179</v>
      </c>
      <c r="D132" s="167" t="s">
        <v>168</v>
      </c>
      <c r="E132" s="168" t="s">
        <v>1495</v>
      </c>
      <c r="F132" s="169" t="s">
        <v>1496</v>
      </c>
      <c r="G132" s="170" t="s">
        <v>334</v>
      </c>
      <c r="H132" s="171">
        <v>3</v>
      </c>
      <c r="I132" s="172"/>
      <c r="J132" s="173">
        <f>ROUND(I132*H132,2)</f>
        <v>0</v>
      </c>
      <c r="K132" s="169" t="s">
        <v>247</v>
      </c>
      <c r="L132" s="34"/>
      <c r="M132" s="174" t="s">
        <v>1</v>
      </c>
      <c r="N132" s="175" t="s">
        <v>49</v>
      </c>
      <c r="O132" s="59"/>
      <c r="P132" s="176">
        <f>O132*H132</f>
        <v>0</v>
      </c>
      <c r="Q132" s="176">
        <v>0.00185</v>
      </c>
      <c r="R132" s="176">
        <f>Q132*H132</f>
        <v>0.00555</v>
      </c>
      <c r="S132" s="176">
        <v>0</v>
      </c>
      <c r="T132" s="17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8" t="s">
        <v>331</v>
      </c>
      <c r="AT132" s="178" t="s">
        <v>168</v>
      </c>
      <c r="AU132" s="178" t="s">
        <v>92</v>
      </c>
      <c r="AY132" s="18" t="s">
        <v>165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8" t="s">
        <v>21</v>
      </c>
      <c r="BK132" s="179">
        <f>ROUND(I132*H132,2)</f>
        <v>0</v>
      </c>
      <c r="BL132" s="18" t="s">
        <v>331</v>
      </c>
      <c r="BM132" s="178" t="s">
        <v>1497</v>
      </c>
    </row>
    <row r="133" spans="1:47" s="2" customFormat="1" ht="19.5">
      <c r="A133" s="33"/>
      <c r="B133" s="34"/>
      <c r="C133" s="33"/>
      <c r="D133" s="180" t="s">
        <v>173</v>
      </c>
      <c r="E133" s="33"/>
      <c r="F133" s="181" t="s">
        <v>1498</v>
      </c>
      <c r="G133" s="33"/>
      <c r="H133" s="33"/>
      <c r="I133" s="102"/>
      <c r="J133" s="33"/>
      <c r="K133" s="33"/>
      <c r="L133" s="34"/>
      <c r="M133" s="182"/>
      <c r="N133" s="183"/>
      <c r="O133" s="59"/>
      <c r="P133" s="59"/>
      <c r="Q133" s="59"/>
      <c r="R133" s="59"/>
      <c r="S133" s="59"/>
      <c r="T133" s="60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173</v>
      </c>
      <c r="AU133" s="18" t="s">
        <v>92</v>
      </c>
    </row>
    <row r="134" spans="1:65" s="2" customFormat="1" ht="24" customHeight="1">
      <c r="A134" s="33"/>
      <c r="B134" s="166"/>
      <c r="C134" s="167" t="s">
        <v>164</v>
      </c>
      <c r="D134" s="167" t="s">
        <v>168</v>
      </c>
      <c r="E134" s="168" t="s">
        <v>1499</v>
      </c>
      <c r="F134" s="169" t="s">
        <v>1500</v>
      </c>
      <c r="G134" s="170" t="s">
        <v>334</v>
      </c>
      <c r="H134" s="171">
        <v>11</v>
      </c>
      <c r="I134" s="172"/>
      <c r="J134" s="173">
        <f>ROUND(I134*H134,2)</f>
        <v>0</v>
      </c>
      <c r="K134" s="169" t="s">
        <v>247</v>
      </c>
      <c r="L134" s="34"/>
      <c r="M134" s="174" t="s">
        <v>1</v>
      </c>
      <c r="N134" s="175" t="s">
        <v>49</v>
      </c>
      <c r="O134" s="59"/>
      <c r="P134" s="176">
        <f>O134*H134</f>
        <v>0</v>
      </c>
      <c r="Q134" s="176">
        <v>0.0027</v>
      </c>
      <c r="R134" s="176">
        <f>Q134*H134</f>
        <v>0.0297</v>
      </c>
      <c r="S134" s="176">
        <v>0</v>
      </c>
      <c r="T134" s="17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8" t="s">
        <v>331</v>
      </c>
      <c r="AT134" s="178" t="s">
        <v>168</v>
      </c>
      <c r="AU134" s="178" t="s">
        <v>92</v>
      </c>
      <c r="AY134" s="18" t="s">
        <v>165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8" t="s">
        <v>21</v>
      </c>
      <c r="BK134" s="179">
        <f>ROUND(I134*H134,2)</f>
        <v>0</v>
      </c>
      <c r="BL134" s="18" t="s">
        <v>331</v>
      </c>
      <c r="BM134" s="178" t="s">
        <v>1501</v>
      </c>
    </row>
    <row r="135" spans="1:47" s="2" customFormat="1" ht="19.5">
      <c r="A135" s="33"/>
      <c r="B135" s="34"/>
      <c r="C135" s="33"/>
      <c r="D135" s="180" t="s">
        <v>173</v>
      </c>
      <c r="E135" s="33"/>
      <c r="F135" s="181" t="s">
        <v>1502</v>
      </c>
      <c r="G135" s="33"/>
      <c r="H135" s="33"/>
      <c r="I135" s="102"/>
      <c r="J135" s="33"/>
      <c r="K135" s="33"/>
      <c r="L135" s="34"/>
      <c r="M135" s="182"/>
      <c r="N135" s="183"/>
      <c r="O135" s="59"/>
      <c r="P135" s="59"/>
      <c r="Q135" s="59"/>
      <c r="R135" s="59"/>
      <c r="S135" s="59"/>
      <c r="T135" s="60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173</v>
      </c>
      <c r="AU135" s="18" t="s">
        <v>92</v>
      </c>
    </row>
    <row r="136" spans="1:65" s="2" customFormat="1" ht="24" customHeight="1">
      <c r="A136" s="33"/>
      <c r="B136" s="166"/>
      <c r="C136" s="167" t="s">
        <v>188</v>
      </c>
      <c r="D136" s="167" t="s">
        <v>168</v>
      </c>
      <c r="E136" s="168" t="s">
        <v>1503</v>
      </c>
      <c r="F136" s="169" t="s">
        <v>1504</v>
      </c>
      <c r="G136" s="170" t="s">
        <v>334</v>
      </c>
      <c r="H136" s="171">
        <v>15</v>
      </c>
      <c r="I136" s="172"/>
      <c r="J136" s="173">
        <f>ROUND(I136*H136,2)</f>
        <v>0</v>
      </c>
      <c r="K136" s="169" t="s">
        <v>247</v>
      </c>
      <c r="L136" s="34"/>
      <c r="M136" s="174" t="s">
        <v>1</v>
      </c>
      <c r="N136" s="175" t="s">
        <v>49</v>
      </c>
      <c r="O136" s="59"/>
      <c r="P136" s="176">
        <f>O136*H136</f>
        <v>0</v>
      </c>
      <c r="Q136" s="176">
        <v>0.00348</v>
      </c>
      <c r="R136" s="176">
        <f>Q136*H136</f>
        <v>0.0522</v>
      </c>
      <c r="S136" s="176">
        <v>0</v>
      </c>
      <c r="T136" s="17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331</v>
      </c>
      <c r="AT136" s="178" t="s">
        <v>168</v>
      </c>
      <c r="AU136" s="178" t="s">
        <v>92</v>
      </c>
      <c r="AY136" s="18" t="s">
        <v>165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8" t="s">
        <v>21</v>
      </c>
      <c r="BK136" s="179">
        <f>ROUND(I136*H136,2)</f>
        <v>0</v>
      </c>
      <c r="BL136" s="18" t="s">
        <v>331</v>
      </c>
      <c r="BM136" s="178" t="s">
        <v>1505</v>
      </c>
    </row>
    <row r="137" spans="1:47" s="2" customFormat="1" ht="19.5">
      <c r="A137" s="33"/>
      <c r="B137" s="34"/>
      <c r="C137" s="33"/>
      <c r="D137" s="180" t="s">
        <v>173</v>
      </c>
      <c r="E137" s="33"/>
      <c r="F137" s="181" t="s">
        <v>1506</v>
      </c>
      <c r="G137" s="33"/>
      <c r="H137" s="33"/>
      <c r="I137" s="102"/>
      <c r="J137" s="33"/>
      <c r="K137" s="33"/>
      <c r="L137" s="34"/>
      <c r="M137" s="182"/>
      <c r="N137" s="183"/>
      <c r="O137" s="59"/>
      <c r="P137" s="59"/>
      <c r="Q137" s="59"/>
      <c r="R137" s="59"/>
      <c r="S137" s="59"/>
      <c r="T137" s="60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173</v>
      </c>
      <c r="AU137" s="18" t="s">
        <v>92</v>
      </c>
    </row>
    <row r="138" spans="1:65" s="2" customFormat="1" ht="16.5" customHeight="1">
      <c r="A138" s="33"/>
      <c r="B138" s="166"/>
      <c r="C138" s="167" t="s">
        <v>193</v>
      </c>
      <c r="D138" s="167" t="s">
        <v>168</v>
      </c>
      <c r="E138" s="168" t="s">
        <v>1507</v>
      </c>
      <c r="F138" s="169" t="s">
        <v>1508</v>
      </c>
      <c r="G138" s="170" t="s">
        <v>334</v>
      </c>
      <c r="H138" s="171">
        <v>0.5</v>
      </c>
      <c r="I138" s="172"/>
      <c r="J138" s="173">
        <f>ROUND(I138*H138,2)</f>
        <v>0</v>
      </c>
      <c r="K138" s="169" t="s">
        <v>247</v>
      </c>
      <c r="L138" s="34"/>
      <c r="M138" s="174" t="s">
        <v>1</v>
      </c>
      <c r="N138" s="175" t="s">
        <v>49</v>
      </c>
      <c r="O138" s="59"/>
      <c r="P138" s="176">
        <f>O138*H138</f>
        <v>0</v>
      </c>
      <c r="Q138" s="176">
        <v>0.00468</v>
      </c>
      <c r="R138" s="176">
        <f>Q138*H138</f>
        <v>0.00234</v>
      </c>
      <c r="S138" s="176">
        <v>0</v>
      </c>
      <c r="T138" s="17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8" t="s">
        <v>331</v>
      </c>
      <c r="AT138" s="178" t="s">
        <v>168</v>
      </c>
      <c r="AU138" s="178" t="s">
        <v>92</v>
      </c>
      <c r="AY138" s="18" t="s">
        <v>165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8" t="s">
        <v>21</v>
      </c>
      <c r="BK138" s="179">
        <f>ROUND(I138*H138,2)</f>
        <v>0</v>
      </c>
      <c r="BL138" s="18" t="s">
        <v>331</v>
      </c>
      <c r="BM138" s="178" t="s">
        <v>1509</v>
      </c>
    </row>
    <row r="139" spans="1:47" s="2" customFormat="1" ht="12">
      <c r="A139" s="33"/>
      <c r="B139" s="34"/>
      <c r="C139" s="33"/>
      <c r="D139" s="180" t="s">
        <v>173</v>
      </c>
      <c r="E139" s="33"/>
      <c r="F139" s="181" t="s">
        <v>1510</v>
      </c>
      <c r="G139" s="33"/>
      <c r="H139" s="33"/>
      <c r="I139" s="102"/>
      <c r="J139" s="33"/>
      <c r="K139" s="33"/>
      <c r="L139" s="34"/>
      <c r="M139" s="182"/>
      <c r="N139" s="183"/>
      <c r="O139" s="59"/>
      <c r="P139" s="59"/>
      <c r="Q139" s="59"/>
      <c r="R139" s="59"/>
      <c r="S139" s="59"/>
      <c r="T139" s="60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173</v>
      </c>
      <c r="AU139" s="18" t="s">
        <v>92</v>
      </c>
    </row>
    <row r="140" spans="1:65" s="2" customFormat="1" ht="24" customHeight="1">
      <c r="A140" s="33"/>
      <c r="B140" s="166"/>
      <c r="C140" s="167" t="s">
        <v>198</v>
      </c>
      <c r="D140" s="167" t="s">
        <v>168</v>
      </c>
      <c r="E140" s="168" t="s">
        <v>1511</v>
      </c>
      <c r="F140" s="169" t="s">
        <v>1512</v>
      </c>
      <c r="G140" s="170" t="s">
        <v>1513</v>
      </c>
      <c r="H140" s="171">
        <v>2</v>
      </c>
      <c r="I140" s="172"/>
      <c r="J140" s="173">
        <f>ROUND(I140*H140,2)</f>
        <v>0</v>
      </c>
      <c r="K140" s="169" t="s">
        <v>1</v>
      </c>
      <c r="L140" s="34"/>
      <c r="M140" s="174" t="s">
        <v>1</v>
      </c>
      <c r="N140" s="175" t="s">
        <v>49</v>
      </c>
      <c r="O140" s="59"/>
      <c r="P140" s="176">
        <f>O140*H140</f>
        <v>0</v>
      </c>
      <c r="Q140" s="176">
        <v>0.00074</v>
      </c>
      <c r="R140" s="176">
        <f>Q140*H140</f>
        <v>0.00148</v>
      </c>
      <c r="S140" s="176">
        <v>0</v>
      </c>
      <c r="T140" s="17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8" t="s">
        <v>331</v>
      </c>
      <c r="AT140" s="178" t="s">
        <v>168</v>
      </c>
      <c r="AU140" s="178" t="s">
        <v>92</v>
      </c>
      <c r="AY140" s="18" t="s">
        <v>165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8" t="s">
        <v>21</v>
      </c>
      <c r="BK140" s="179">
        <f>ROUND(I140*H140,2)</f>
        <v>0</v>
      </c>
      <c r="BL140" s="18" t="s">
        <v>331</v>
      </c>
      <c r="BM140" s="178" t="s">
        <v>1514</v>
      </c>
    </row>
    <row r="141" spans="1:47" s="2" customFormat="1" ht="19.5">
      <c r="A141" s="33"/>
      <c r="B141" s="34"/>
      <c r="C141" s="33"/>
      <c r="D141" s="180" t="s">
        <v>173</v>
      </c>
      <c r="E141" s="33"/>
      <c r="F141" s="181" t="s">
        <v>1515</v>
      </c>
      <c r="G141" s="33"/>
      <c r="H141" s="33"/>
      <c r="I141" s="102"/>
      <c r="J141" s="33"/>
      <c r="K141" s="33"/>
      <c r="L141" s="34"/>
      <c r="M141" s="182"/>
      <c r="N141" s="183"/>
      <c r="O141" s="59"/>
      <c r="P141" s="59"/>
      <c r="Q141" s="59"/>
      <c r="R141" s="59"/>
      <c r="S141" s="59"/>
      <c r="T141" s="6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173</v>
      </c>
      <c r="AU141" s="18" t="s">
        <v>92</v>
      </c>
    </row>
    <row r="142" spans="1:65" s="2" customFormat="1" ht="24" customHeight="1">
      <c r="A142" s="33"/>
      <c r="B142" s="166"/>
      <c r="C142" s="167" t="s">
        <v>203</v>
      </c>
      <c r="D142" s="167" t="s">
        <v>168</v>
      </c>
      <c r="E142" s="168" t="s">
        <v>1516</v>
      </c>
      <c r="F142" s="169" t="s">
        <v>1517</v>
      </c>
      <c r="G142" s="170" t="s">
        <v>328</v>
      </c>
      <c r="H142" s="171">
        <v>2</v>
      </c>
      <c r="I142" s="172"/>
      <c r="J142" s="173">
        <f>ROUND(I142*H142,2)</f>
        <v>0</v>
      </c>
      <c r="K142" s="169" t="s">
        <v>247</v>
      </c>
      <c r="L142" s="34"/>
      <c r="M142" s="174" t="s">
        <v>1</v>
      </c>
      <c r="N142" s="175" t="s">
        <v>49</v>
      </c>
      <c r="O142" s="59"/>
      <c r="P142" s="176">
        <f>O142*H142</f>
        <v>0</v>
      </c>
      <c r="Q142" s="176">
        <v>0.00038</v>
      </c>
      <c r="R142" s="176">
        <f>Q142*H142</f>
        <v>0.00076</v>
      </c>
      <c r="S142" s="176">
        <v>0</v>
      </c>
      <c r="T142" s="17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8" t="s">
        <v>331</v>
      </c>
      <c r="AT142" s="178" t="s">
        <v>168</v>
      </c>
      <c r="AU142" s="178" t="s">
        <v>92</v>
      </c>
      <c r="AY142" s="18" t="s">
        <v>165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8" t="s">
        <v>21</v>
      </c>
      <c r="BK142" s="179">
        <f>ROUND(I142*H142,2)</f>
        <v>0</v>
      </c>
      <c r="BL142" s="18" t="s">
        <v>331</v>
      </c>
      <c r="BM142" s="178" t="s">
        <v>1518</v>
      </c>
    </row>
    <row r="143" spans="1:47" s="2" customFormat="1" ht="29.25">
      <c r="A143" s="33"/>
      <c r="B143" s="34"/>
      <c r="C143" s="33"/>
      <c r="D143" s="180" t="s">
        <v>173</v>
      </c>
      <c r="E143" s="33"/>
      <c r="F143" s="181" t="s">
        <v>1519</v>
      </c>
      <c r="G143" s="33"/>
      <c r="H143" s="33"/>
      <c r="I143" s="102"/>
      <c r="J143" s="33"/>
      <c r="K143" s="33"/>
      <c r="L143" s="34"/>
      <c r="M143" s="182"/>
      <c r="N143" s="183"/>
      <c r="O143" s="59"/>
      <c r="P143" s="59"/>
      <c r="Q143" s="59"/>
      <c r="R143" s="59"/>
      <c r="S143" s="59"/>
      <c r="T143" s="6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173</v>
      </c>
      <c r="AU143" s="18" t="s">
        <v>92</v>
      </c>
    </row>
    <row r="144" spans="1:65" s="2" customFormat="1" ht="24" customHeight="1">
      <c r="A144" s="33"/>
      <c r="B144" s="166"/>
      <c r="C144" s="167" t="s">
        <v>208</v>
      </c>
      <c r="D144" s="167" t="s">
        <v>168</v>
      </c>
      <c r="E144" s="168" t="s">
        <v>1520</v>
      </c>
      <c r="F144" s="169" t="s">
        <v>1521</v>
      </c>
      <c r="G144" s="170" t="s">
        <v>1513</v>
      </c>
      <c r="H144" s="171">
        <v>1</v>
      </c>
      <c r="I144" s="172"/>
      <c r="J144" s="173">
        <f>ROUND(I144*H144,2)</f>
        <v>0</v>
      </c>
      <c r="K144" s="169" t="s">
        <v>1</v>
      </c>
      <c r="L144" s="34"/>
      <c r="M144" s="174" t="s">
        <v>1</v>
      </c>
      <c r="N144" s="175" t="s">
        <v>49</v>
      </c>
      <c r="O144" s="59"/>
      <c r="P144" s="176">
        <f>O144*H144</f>
        <v>0</v>
      </c>
      <c r="Q144" s="176">
        <v>0.078</v>
      </c>
      <c r="R144" s="176">
        <f>Q144*H144</f>
        <v>0.078</v>
      </c>
      <c r="S144" s="176">
        <v>0</v>
      </c>
      <c r="T144" s="17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8" t="s">
        <v>331</v>
      </c>
      <c r="AT144" s="178" t="s">
        <v>168</v>
      </c>
      <c r="AU144" s="178" t="s">
        <v>92</v>
      </c>
      <c r="AY144" s="18" t="s">
        <v>165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8" t="s">
        <v>21</v>
      </c>
      <c r="BK144" s="179">
        <f>ROUND(I144*H144,2)</f>
        <v>0</v>
      </c>
      <c r="BL144" s="18" t="s">
        <v>331</v>
      </c>
      <c r="BM144" s="178" t="s">
        <v>1522</v>
      </c>
    </row>
    <row r="145" spans="1:47" s="2" customFormat="1" ht="19.5">
      <c r="A145" s="33"/>
      <c r="B145" s="34"/>
      <c r="C145" s="33"/>
      <c r="D145" s="180" t="s">
        <v>173</v>
      </c>
      <c r="E145" s="33"/>
      <c r="F145" s="181" t="s">
        <v>1521</v>
      </c>
      <c r="G145" s="33"/>
      <c r="H145" s="33"/>
      <c r="I145" s="102"/>
      <c r="J145" s="33"/>
      <c r="K145" s="33"/>
      <c r="L145" s="34"/>
      <c r="M145" s="182"/>
      <c r="N145" s="183"/>
      <c r="O145" s="59"/>
      <c r="P145" s="59"/>
      <c r="Q145" s="59"/>
      <c r="R145" s="59"/>
      <c r="S145" s="59"/>
      <c r="T145" s="60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173</v>
      </c>
      <c r="AU145" s="18" t="s">
        <v>92</v>
      </c>
    </row>
    <row r="146" spans="1:65" s="2" customFormat="1" ht="16.5" customHeight="1">
      <c r="A146" s="33"/>
      <c r="B146" s="166"/>
      <c r="C146" s="167" t="s">
        <v>26</v>
      </c>
      <c r="D146" s="167" t="s">
        <v>168</v>
      </c>
      <c r="E146" s="168" t="s">
        <v>1523</v>
      </c>
      <c r="F146" s="169" t="s">
        <v>1524</v>
      </c>
      <c r="G146" s="170" t="s">
        <v>1525</v>
      </c>
      <c r="H146" s="171">
        <v>5</v>
      </c>
      <c r="I146" s="172"/>
      <c r="J146" s="173">
        <f>ROUND(I146*H146,2)</f>
        <v>0</v>
      </c>
      <c r="K146" s="169" t="s">
        <v>1</v>
      </c>
      <c r="L146" s="34"/>
      <c r="M146" s="174" t="s">
        <v>1</v>
      </c>
      <c r="N146" s="175" t="s">
        <v>49</v>
      </c>
      <c r="O146" s="59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8" t="s">
        <v>331</v>
      </c>
      <c r="AT146" s="178" t="s">
        <v>168</v>
      </c>
      <c r="AU146" s="178" t="s">
        <v>92</v>
      </c>
      <c r="AY146" s="18" t="s">
        <v>165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18" t="s">
        <v>21</v>
      </c>
      <c r="BK146" s="179">
        <f>ROUND(I146*H146,2)</f>
        <v>0</v>
      </c>
      <c r="BL146" s="18" t="s">
        <v>331</v>
      </c>
      <c r="BM146" s="178" t="s">
        <v>1526</v>
      </c>
    </row>
    <row r="147" spans="1:47" s="2" customFormat="1" ht="12">
      <c r="A147" s="33"/>
      <c r="B147" s="34"/>
      <c r="C147" s="33"/>
      <c r="D147" s="180" t="s">
        <v>173</v>
      </c>
      <c r="E147" s="33"/>
      <c r="F147" s="181" t="s">
        <v>1527</v>
      </c>
      <c r="G147" s="33"/>
      <c r="H147" s="33"/>
      <c r="I147" s="102"/>
      <c r="J147" s="33"/>
      <c r="K147" s="33"/>
      <c r="L147" s="34"/>
      <c r="M147" s="182"/>
      <c r="N147" s="183"/>
      <c r="O147" s="59"/>
      <c r="P147" s="59"/>
      <c r="Q147" s="59"/>
      <c r="R147" s="59"/>
      <c r="S147" s="59"/>
      <c r="T147" s="60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173</v>
      </c>
      <c r="AU147" s="18" t="s">
        <v>92</v>
      </c>
    </row>
    <row r="148" spans="1:65" s="2" customFormat="1" ht="24" customHeight="1">
      <c r="A148" s="33"/>
      <c r="B148" s="166"/>
      <c r="C148" s="167" t="s">
        <v>298</v>
      </c>
      <c r="D148" s="167" t="s">
        <v>168</v>
      </c>
      <c r="E148" s="168" t="s">
        <v>1528</v>
      </c>
      <c r="F148" s="169" t="s">
        <v>1529</v>
      </c>
      <c r="G148" s="170" t="s">
        <v>305</v>
      </c>
      <c r="H148" s="171">
        <v>0.17</v>
      </c>
      <c r="I148" s="172"/>
      <c r="J148" s="173">
        <f>ROUND(I148*H148,2)</f>
        <v>0</v>
      </c>
      <c r="K148" s="169" t="s">
        <v>247</v>
      </c>
      <c r="L148" s="34"/>
      <c r="M148" s="174" t="s">
        <v>1</v>
      </c>
      <c r="N148" s="175" t="s">
        <v>49</v>
      </c>
      <c r="O148" s="59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8" t="s">
        <v>331</v>
      </c>
      <c r="AT148" s="178" t="s">
        <v>168</v>
      </c>
      <c r="AU148" s="178" t="s">
        <v>92</v>
      </c>
      <c r="AY148" s="18" t="s">
        <v>165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8" t="s">
        <v>21</v>
      </c>
      <c r="BK148" s="179">
        <f>ROUND(I148*H148,2)</f>
        <v>0</v>
      </c>
      <c r="BL148" s="18" t="s">
        <v>331</v>
      </c>
      <c r="BM148" s="178" t="s">
        <v>1530</v>
      </c>
    </row>
    <row r="149" spans="1:47" s="2" customFormat="1" ht="29.25">
      <c r="A149" s="33"/>
      <c r="B149" s="34"/>
      <c r="C149" s="33"/>
      <c r="D149" s="180" t="s">
        <v>173</v>
      </c>
      <c r="E149" s="33"/>
      <c r="F149" s="181" t="s">
        <v>1531</v>
      </c>
      <c r="G149" s="33"/>
      <c r="H149" s="33"/>
      <c r="I149" s="102"/>
      <c r="J149" s="33"/>
      <c r="K149" s="33"/>
      <c r="L149" s="34"/>
      <c r="M149" s="182"/>
      <c r="N149" s="183"/>
      <c r="O149" s="59"/>
      <c r="P149" s="59"/>
      <c r="Q149" s="59"/>
      <c r="R149" s="59"/>
      <c r="S149" s="59"/>
      <c r="T149" s="60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173</v>
      </c>
      <c r="AU149" s="18" t="s">
        <v>92</v>
      </c>
    </row>
    <row r="150" spans="2:63" s="12" customFormat="1" ht="22.9" customHeight="1">
      <c r="B150" s="153"/>
      <c r="D150" s="154" t="s">
        <v>83</v>
      </c>
      <c r="E150" s="164" t="s">
        <v>1532</v>
      </c>
      <c r="F150" s="164" t="s">
        <v>1533</v>
      </c>
      <c r="I150" s="156"/>
      <c r="J150" s="165">
        <f>BK150</f>
        <v>0</v>
      </c>
      <c r="L150" s="153"/>
      <c r="M150" s="158"/>
      <c r="N150" s="159"/>
      <c r="O150" s="159"/>
      <c r="P150" s="160">
        <f>SUM(P151:P156)</f>
        <v>0</v>
      </c>
      <c r="Q150" s="159"/>
      <c r="R150" s="160">
        <f>SUM(R151:R156)</f>
        <v>0.25714000000000004</v>
      </c>
      <c r="S150" s="159"/>
      <c r="T150" s="161">
        <f>SUM(T151:T156)</f>
        <v>0</v>
      </c>
      <c r="AR150" s="154" t="s">
        <v>92</v>
      </c>
      <c r="AT150" s="162" t="s">
        <v>83</v>
      </c>
      <c r="AU150" s="162" t="s">
        <v>21</v>
      </c>
      <c r="AY150" s="154" t="s">
        <v>165</v>
      </c>
      <c r="BK150" s="163">
        <f>SUM(BK151:BK156)</f>
        <v>0</v>
      </c>
    </row>
    <row r="151" spans="1:65" s="2" customFormat="1" ht="24" customHeight="1">
      <c r="A151" s="33"/>
      <c r="B151" s="166"/>
      <c r="C151" s="167" t="s">
        <v>302</v>
      </c>
      <c r="D151" s="167" t="s">
        <v>168</v>
      </c>
      <c r="E151" s="168" t="s">
        <v>1534</v>
      </c>
      <c r="F151" s="169" t="s">
        <v>1535</v>
      </c>
      <c r="G151" s="170" t="s">
        <v>1513</v>
      </c>
      <c r="H151" s="171">
        <v>2</v>
      </c>
      <c r="I151" s="172"/>
      <c r="J151" s="173">
        <f>ROUND(I151*H151,2)</f>
        <v>0</v>
      </c>
      <c r="K151" s="169" t="s">
        <v>247</v>
      </c>
      <c r="L151" s="34"/>
      <c r="M151" s="174" t="s">
        <v>1</v>
      </c>
      <c r="N151" s="175" t="s">
        <v>49</v>
      </c>
      <c r="O151" s="59"/>
      <c r="P151" s="176">
        <f>O151*H151</f>
        <v>0</v>
      </c>
      <c r="Q151" s="176">
        <v>0.01357</v>
      </c>
      <c r="R151" s="176">
        <f>Q151*H151</f>
        <v>0.02714</v>
      </c>
      <c r="S151" s="176">
        <v>0</v>
      </c>
      <c r="T151" s="17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8" t="s">
        <v>331</v>
      </c>
      <c r="AT151" s="178" t="s">
        <v>168</v>
      </c>
      <c r="AU151" s="178" t="s">
        <v>92</v>
      </c>
      <c r="AY151" s="18" t="s">
        <v>165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8" t="s">
        <v>21</v>
      </c>
      <c r="BK151" s="179">
        <f>ROUND(I151*H151,2)</f>
        <v>0</v>
      </c>
      <c r="BL151" s="18" t="s">
        <v>331</v>
      </c>
      <c r="BM151" s="178" t="s">
        <v>1536</v>
      </c>
    </row>
    <row r="152" spans="1:47" s="2" customFormat="1" ht="19.5">
      <c r="A152" s="33"/>
      <c r="B152" s="34"/>
      <c r="C152" s="33"/>
      <c r="D152" s="180" t="s">
        <v>173</v>
      </c>
      <c r="E152" s="33"/>
      <c r="F152" s="181" t="s">
        <v>1537</v>
      </c>
      <c r="G152" s="33"/>
      <c r="H152" s="33"/>
      <c r="I152" s="102"/>
      <c r="J152" s="33"/>
      <c r="K152" s="33"/>
      <c r="L152" s="34"/>
      <c r="M152" s="182"/>
      <c r="N152" s="183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173</v>
      </c>
      <c r="AU152" s="18" t="s">
        <v>92</v>
      </c>
    </row>
    <row r="153" spans="1:65" s="2" customFormat="1" ht="24" customHeight="1">
      <c r="A153" s="33"/>
      <c r="B153" s="166"/>
      <c r="C153" s="212" t="s">
        <v>309</v>
      </c>
      <c r="D153" s="212" t="s">
        <v>386</v>
      </c>
      <c r="E153" s="213" t="s">
        <v>1538</v>
      </c>
      <c r="F153" s="214" t="s">
        <v>1539</v>
      </c>
      <c r="G153" s="215" t="s">
        <v>328</v>
      </c>
      <c r="H153" s="216">
        <v>2</v>
      </c>
      <c r="I153" s="217"/>
      <c r="J153" s="218">
        <f>ROUND(I153*H153,2)</f>
        <v>0</v>
      </c>
      <c r="K153" s="214" t="s">
        <v>247</v>
      </c>
      <c r="L153" s="219"/>
      <c r="M153" s="220" t="s">
        <v>1</v>
      </c>
      <c r="N153" s="221" t="s">
        <v>49</v>
      </c>
      <c r="O153" s="59"/>
      <c r="P153" s="176">
        <f>O153*H153</f>
        <v>0</v>
      </c>
      <c r="Q153" s="176">
        <v>0.081</v>
      </c>
      <c r="R153" s="176">
        <f>Q153*H153</f>
        <v>0.162</v>
      </c>
      <c r="S153" s="176">
        <v>0</v>
      </c>
      <c r="T153" s="17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8" t="s">
        <v>431</v>
      </c>
      <c r="AT153" s="178" t="s">
        <v>386</v>
      </c>
      <c r="AU153" s="178" t="s">
        <v>92</v>
      </c>
      <c r="AY153" s="18" t="s">
        <v>165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8" t="s">
        <v>21</v>
      </c>
      <c r="BK153" s="179">
        <f>ROUND(I153*H153,2)</f>
        <v>0</v>
      </c>
      <c r="BL153" s="18" t="s">
        <v>331</v>
      </c>
      <c r="BM153" s="178" t="s">
        <v>1540</v>
      </c>
    </row>
    <row r="154" spans="1:47" s="2" customFormat="1" ht="39">
      <c r="A154" s="33"/>
      <c r="B154" s="34"/>
      <c r="C154" s="33"/>
      <c r="D154" s="180" t="s">
        <v>173</v>
      </c>
      <c r="E154" s="33"/>
      <c r="F154" s="181" t="s">
        <v>1541</v>
      </c>
      <c r="G154" s="33"/>
      <c r="H154" s="33"/>
      <c r="I154" s="102"/>
      <c r="J154" s="33"/>
      <c r="K154" s="33"/>
      <c r="L154" s="34"/>
      <c r="M154" s="182"/>
      <c r="N154" s="183"/>
      <c r="O154" s="59"/>
      <c r="P154" s="59"/>
      <c r="Q154" s="59"/>
      <c r="R154" s="59"/>
      <c r="S154" s="59"/>
      <c r="T154" s="60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173</v>
      </c>
      <c r="AU154" s="18" t="s">
        <v>92</v>
      </c>
    </row>
    <row r="155" spans="1:65" s="2" customFormat="1" ht="16.5" customHeight="1">
      <c r="A155" s="33"/>
      <c r="B155" s="166"/>
      <c r="C155" s="212" t="s">
        <v>320</v>
      </c>
      <c r="D155" s="212" t="s">
        <v>386</v>
      </c>
      <c r="E155" s="213" t="s">
        <v>1542</v>
      </c>
      <c r="F155" s="214" t="s">
        <v>1543</v>
      </c>
      <c r="G155" s="215" t="s">
        <v>171</v>
      </c>
      <c r="H155" s="216">
        <v>2</v>
      </c>
      <c r="I155" s="217"/>
      <c r="J155" s="218">
        <f>ROUND(I155*H155,2)</f>
        <v>0</v>
      </c>
      <c r="K155" s="214" t="s">
        <v>1</v>
      </c>
      <c r="L155" s="219"/>
      <c r="M155" s="220" t="s">
        <v>1</v>
      </c>
      <c r="N155" s="221" t="s">
        <v>49</v>
      </c>
      <c r="O155" s="59"/>
      <c r="P155" s="176">
        <f>O155*H155</f>
        <v>0</v>
      </c>
      <c r="Q155" s="176">
        <v>0.034</v>
      </c>
      <c r="R155" s="176">
        <f>Q155*H155</f>
        <v>0.068</v>
      </c>
      <c r="S155" s="176">
        <v>0</v>
      </c>
      <c r="T155" s="177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8" t="s">
        <v>431</v>
      </c>
      <c r="AT155" s="178" t="s">
        <v>386</v>
      </c>
      <c r="AU155" s="178" t="s">
        <v>92</v>
      </c>
      <c r="AY155" s="18" t="s">
        <v>165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8" t="s">
        <v>21</v>
      </c>
      <c r="BK155" s="179">
        <f>ROUND(I155*H155,2)</f>
        <v>0</v>
      </c>
      <c r="BL155" s="18" t="s">
        <v>331</v>
      </c>
      <c r="BM155" s="178" t="s">
        <v>1544</v>
      </c>
    </row>
    <row r="156" spans="1:47" s="2" customFormat="1" ht="29.25">
      <c r="A156" s="33"/>
      <c r="B156" s="34"/>
      <c r="C156" s="33"/>
      <c r="D156" s="180" t="s">
        <v>173</v>
      </c>
      <c r="E156" s="33"/>
      <c r="F156" s="181" t="s">
        <v>1545</v>
      </c>
      <c r="G156" s="33"/>
      <c r="H156" s="33"/>
      <c r="I156" s="102"/>
      <c r="J156" s="33"/>
      <c r="K156" s="33"/>
      <c r="L156" s="34"/>
      <c r="M156" s="182"/>
      <c r="N156" s="183"/>
      <c r="O156" s="59"/>
      <c r="P156" s="59"/>
      <c r="Q156" s="59"/>
      <c r="R156" s="59"/>
      <c r="S156" s="59"/>
      <c r="T156" s="60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173</v>
      </c>
      <c r="AU156" s="18" t="s">
        <v>92</v>
      </c>
    </row>
    <row r="157" spans="2:63" s="12" customFormat="1" ht="22.9" customHeight="1">
      <c r="B157" s="153"/>
      <c r="D157" s="154" t="s">
        <v>83</v>
      </c>
      <c r="E157" s="164" t="s">
        <v>1434</v>
      </c>
      <c r="F157" s="164" t="s">
        <v>1435</v>
      </c>
      <c r="I157" s="156"/>
      <c r="J157" s="165">
        <f>BK157</f>
        <v>0</v>
      </c>
      <c r="L157" s="153"/>
      <c r="M157" s="158"/>
      <c r="N157" s="159"/>
      <c r="O157" s="159"/>
      <c r="P157" s="160">
        <f>SUM(P158:P163)</f>
        <v>0</v>
      </c>
      <c r="Q157" s="159"/>
      <c r="R157" s="160">
        <f>SUM(R158:R163)</f>
        <v>0.00464</v>
      </c>
      <c r="S157" s="159"/>
      <c r="T157" s="161">
        <f>SUM(T158:T163)</f>
        <v>0</v>
      </c>
      <c r="AR157" s="154" t="s">
        <v>92</v>
      </c>
      <c r="AT157" s="162" t="s">
        <v>83</v>
      </c>
      <c r="AU157" s="162" t="s">
        <v>21</v>
      </c>
      <c r="AY157" s="154" t="s">
        <v>165</v>
      </c>
      <c r="BK157" s="163">
        <f>SUM(BK158:BK163)</f>
        <v>0</v>
      </c>
    </row>
    <row r="158" spans="1:65" s="2" customFormat="1" ht="24" customHeight="1">
      <c r="A158" s="33"/>
      <c r="B158" s="166"/>
      <c r="C158" s="167" t="s">
        <v>8</v>
      </c>
      <c r="D158" s="167" t="s">
        <v>168</v>
      </c>
      <c r="E158" s="168" t="s">
        <v>1546</v>
      </c>
      <c r="F158" s="169" t="s">
        <v>1547</v>
      </c>
      <c r="G158" s="170" t="s">
        <v>334</v>
      </c>
      <c r="H158" s="171">
        <v>29</v>
      </c>
      <c r="I158" s="172"/>
      <c r="J158" s="173">
        <f>ROUND(I158*H158,2)</f>
        <v>0</v>
      </c>
      <c r="K158" s="169" t="s">
        <v>247</v>
      </c>
      <c r="L158" s="34"/>
      <c r="M158" s="174" t="s">
        <v>1</v>
      </c>
      <c r="N158" s="175" t="s">
        <v>49</v>
      </c>
      <c r="O158" s="59"/>
      <c r="P158" s="176">
        <f>O158*H158</f>
        <v>0</v>
      </c>
      <c r="Q158" s="176">
        <v>2E-05</v>
      </c>
      <c r="R158" s="176">
        <f>Q158*H158</f>
        <v>0.00058</v>
      </c>
      <c r="S158" s="176">
        <v>0</v>
      </c>
      <c r="T158" s="17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8" t="s">
        <v>331</v>
      </c>
      <c r="AT158" s="178" t="s">
        <v>168</v>
      </c>
      <c r="AU158" s="178" t="s">
        <v>92</v>
      </c>
      <c r="AY158" s="18" t="s">
        <v>165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8" t="s">
        <v>21</v>
      </c>
      <c r="BK158" s="179">
        <f>ROUND(I158*H158,2)</f>
        <v>0</v>
      </c>
      <c r="BL158" s="18" t="s">
        <v>331</v>
      </c>
      <c r="BM158" s="178" t="s">
        <v>1548</v>
      </c>
    </row>
    <row r="159" spans="1:47" s="2" customFormat="1" ht="19.5">
      <c r="A159" s="33"/>
      <c r="B159" s="34"/>
      <c r="C159" s="33"/>
      <c r="D159" s="180" t="s">
        <v>173</v>
      </c>
      <c r="E159" s="33"/>
      <c r="F159" s="181" t="s">
        <v>1549</v>
      </c>
      <c r="G159" s="33"/>
      <c r="H159" s="33"/>
      <c r="I159" s="102"/>
      <c r="J159" s="33"/>
      <c r="K159" s="33"/>
      <c r="L159" s="34"/>
      <c r="M159" s="182"/>
      <c r="N159" s="183"/>
      <c r="O159" s="59"/>
      <c r="P159" s="59"/>
      <c r="Q159" s="59"/>
      <c r="R159" s="59"/>
      <c r="S159" s="59"/>
      <c r="T159" s="60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173</v>
      </c>
      <c r="AU159" s="18" t="s">
        <v>92</v>
      </c>
    </row>
    <row r="160" spans="1:65" s="2" customFormat="1" ht="24" customHeight="1">
      <c r="A160" s="33"/>
      <c r="B160" s="166"/>
      <c r="C160" s="167" t="s">
        <v>331</v>
      </c>
      <c r="D160" s="167" t="s">
        <v>168</v>
      </c>
      <c r="E160" s="168" t="s">
        <v>1550</v>
      </c>
      <c r="F160" s="169" t="s">
        <v>1551</v>
      </c>
      <c r="G160" s="170" t="s">
        <v>334</v>
      </c>
      <c r="H160" s="171">
        <v>29</v>
      </c>
      <c r="I160" s="172"/>
      <c r="J160" s="173">
        <f>ROUND(I160*H160,2)</f>
        <v>0</v>
      </c>
      <c r="K160" s="169" t="s">
        <v>247</v>
      </c>
      <c r="L160" s="34"/>
      <c r="M160" s="174" t="s">
        <v>1</v>
      </c>
      <c r="N160" s="175" t="s">
        <v>49</v>
      </c>
      <c r="O160" s="59"/>
      <c r="P160" s="176">
        <f>O160*H160</f>
        <v>0</v>
      </c>
      <c r="Q160" s="176">
        <v>6E-05</v>
      </c>
      <c r="R160" s="176">
        <f>Q160*H160</f>
        <v>0.00174</v>
      </c>
      <c r="S160" s="176">
        <v>0</v>
      </c>
      <c r="T160" s="17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8" t="s">
        <v>331</v>
      </c>
      <c r="AT160" s="178" t="s">
        <v>168</v>
      </c>
      <c r="AU160" s="178" t="s">
        <v>92</v>
      </c>
      <c r="AY160" s="18" t="s">
        <v>165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8" t="s">
        <v>21</v>
      </c>
      <c r="BK160" s="179">
        <f>ROUND(I160*H160,2)</f>
        <v>0</v>
      </c>
      <c r="BL160" s="18" t="s">
        <v>331</v>
      </c>
      <c r="BM160" s="178" t="s">
        <v>1552</v>
      </c>
    </row>
    <row r="161" spans="1:47" s="2" customFormat="1" ht="19.5">
      <c r="A161" s="33"/>
      <c r="B161" s="34"/>
      <c r="C161" s="33"/>
      <c r="D161" s="180" t="s">
        <v>173</v>
      </c>
      <c r="E161" s="33"/>
      <c r="F161" s="181" t="s">
        <v>1553</v>
      </c>
      <c r="G161" s="33"/>
      <c r="H161" s="33"/>
      <c r="I161" s="102"/>
      <c r="J161" s="33"/>
      <c r="K161" s="33"/>
      <c r="L161" s="34"/>
      <c r="M161" s="182"/>
      <c r="N161" s="183"/>
      <c r="O161" s="59"/>
      <c r="P161" s="59"/>
      <c r="Q161" s="59"/>
      <c r="R161" s="59"/>
      <c r="S161" s="59"/>
      <c r="T161" s="60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173</v>
      </c>
      <c r="AU161" s="18" t="s">
        <v>92</v>
      </c>
    </row>
    <row r="162" spans="1:65" s="2" customFormat="1" ht="24" customHeight="1">
      <c r="A162" s="33"/>
      <c r="B162" s="166"/>
      <c r="C162" s="167" t="s">
        <v>338</v>
      </c>
      <c r="D162" s="167" t="s">
        <v>168</v>
      </c>
      <c r="E162" s="168" t="s">
        <v>1554</v>
      </c>
      <c r="F162" s="169" t="s">
        <v>1555</v>
      </c>
      <c r="G162" s="170" t="s">
        <v>334</v>
      </c>
      <c r="H162" s="171">
        <v>29</v>
      </c>
      <c r="I162" s="172"/>
      <c r="J162" s="173">
        <f>ROUND(I162*H162,2)</f>
        <v>0</v>
      </c>
      <c r="K162" s="169" t="s">
        <v>247</v>
      </c>
      <c r="L162" s="34"/>
      <c r="M162" s="174" t="s">
        <v>1</v>
      </c>
      <c r="N162" s="175" t="s">
        <v>49</v>
      </c>
      <c r="O162" s="59"/>
      <c r="P162" s="176">
        <f>O162*H162</f>
        <v>0</v>
      </c>
      <c r="Q162" s="176">
        <v>8E-05</v>
      </c>
      <c r="R162" s="176">
        <f>Q162*H162</f>
        <v>0.00232</v>
      </c>
      <c r="S162" s="176">
        <v>0</v>
      </c>
      <c r="T162" s="177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8" t="s">
        <v>331</v>
      </c>
      <c r="AT162" s="178" t="s">
        <v>168</v>
      </c>
      <c r="AU162" s="178" t="s">
        <v>92</v>
      </c>
      <c r="AY162" s="18" t="s">
        <v>165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8" t="s">
        <v>21</v>
      </c>
      <c r="BK162" s="179">
        <f>ROUND(I162*H162,2)</f>
        <v>0</v>
      </c>
      <c r="BL162" s="18" t="s">
        <v>331</v>
      </c>
      <c r="BM162" s="178" t="s">
        <v>1556</v>
      </c>
    </row>
    <row r="163" spans="1:47" s="2" customFormat="1" ht="19.5">
      <c r="A163" s="33"/>
      <c r="B163" s="34"/>
      <c r="C163" s="33"/>
      <c r="D163" s="180" t="s">
        <v>173</v>
      </c>
      <c r="E163" s="33"/>
      <c r="F163" s="181" t="s">
        <v>1557</v>
      </c>
      <c r="G163" s="33"/>
      <c r="H163" s="33"/>
      <c r="I163" s="102"/>
      <c r="J163" s="33"/>
      <c r="K163" s="33"/>
      <c r="L163" s="34"/>
      <c r="M163" s="182"/>
      <c r="N163" s="183"/>
      <c r="O163" s="59"/>
      <c r="P163" s="59"/>
      <c r="Q163" s="59"/>
      <c r="R163" s="59"/>
      <c r="S163" s="59"/>
      <c r="T163" s="60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173</v>
      </c>
      <c r="AU163" s="18" t="s">
        <v>92</v>
      </c>
    </row>
    <row r="164" spans="2:63" s="12" customFormat="1" ht="25.9" customHeight="1">
      <c r="B164" s="153"/>
      <c r="D164" s="154" t="s">
        <v>83</v>
      </c>
      <c r="E164" s="155" t="s">
        <v>162</v>
      </c>
      <c r="F164" s="155" t="s">
        <v>163</v>
      </c>
      <c r="I164" s="156"/>
      <c r="J164" s="157">
        <f>BK164</f>
        <v>0</v>
      </c>
      <c r="L164" s="153"/>
      <c r="M164" s="158"/>
      <c r="N164" s="159"/>
      <c r="O164" s="159"/>
      <c r="P164" s="160">
        <f>SUM(P165:P168)</f>
        <v>0</v>
      </c>
      <c r="Q164" s="159"/>
      <c r="R164" s="160">
        <f>SUM(R165:R168)</f>
        <v>0</v>
      </c>
      <c r="S164" s="159"/>
      <c r="T164" s="161">
        <f>SUM(T165:T168)</f>
        <v>0</v>
      </c>
      <c r="AR164" s="154" t="s">
        <v>164</v>
      </c>
      <c r="AT164" s="162" t="s">
        <v>83</v>
      </c>
      <c r="AU164" s="162" t="s">
        <v>84</v>
      </c>
      <c r="AY164" s="154" t="s">
        <v>165</v>
      </c>
      <c r="BK164" s="163">
        <f>SUM(BK165:BK168)</f>
        <v>0</v>
      </c>
    </row>
    <row r="165" spans="1:65" s="2" customFormat="1" ht="24" customHeight="1">
      <c r="A165" s="33"/>
      <c r="B165" s="166"/>
      <c r="C165" s="167" t="s">
        <v>344</v>
      </c>
      <c r="D165" s="167" t="s">
        <v>168</v>
      </c>
      <c r="E165" s="168" t="s">
        <v>1558</v>
      </c>
      <c r="F165" s="169" t="s">
        <v>1559</v>
      </c>
      <c r="G165" s="170" t="s">
        <v>1525</v>
      </c>
      <c r="H165" s="171">
        <v>2</v>
      </c>
      <c r="I165" s="172"/>
      <c r="J165" s="173">
        <f>ROUND(I165*H165,2)</f>
        <v>0</v>
      </c>
      <c r="K165" s="169" t="s">
        <v>1</v>
      </c>
      <c r="L165" s="34"/>
      <c r="M165" s="174" t="s">
        <v>1</v>
      </c>
      <c r="N165" s="175" t="s">
        <v>49</v>
      </c>
      <c r="O165" s="59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8" t="s">
        <v>1560</v>
      </c>
      <c r="AT165" s="178" t="s">
        <v>168</v>
      </c>
      <c r="AU165" s="178" t="s">
        <v>21</v>
      </c>
      <c r="AY165" s="18" t="s">
        <v>165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8" t="s">
        <v>21</v>
      </c>
      <c r="BK165" s="179">
        <f>ROUND(I165*H165,2)</f>
        <v>0</v>
      </c>
      <c r="BL165" s="18" t="s">
        <v>1560</v>
      </c>
      <c r="BM165" s="178" t="s">
        <v>1561</v>
      </c>
    </row>
    <row r="166" spans="1:47" s="2" customFormat="1" ht="12">
      <c r="A166" s="33"/>
      <c r="B166" s="34"/>
      <c r="C166" s="33"/>
      <c r="D166" s="180" t="s">
        <v>173</v>
      </c>
      <c r="E166" s="33"/>
      <c r="F166" s="181" t="s">
        <v>1559</v>
      </c>
      <c r="G166" s="33"/>
      <c r="H166" s="33"/>
      <c r="I166" s="102"/>
      <c r="J166" s="33"/>
      <c r="K166" s="33"/>
      <c r="L166" s="34"/>
      <c r="M166" s="182"/>
      <c r="N166" s="183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173</v>
      </c>
      <c r="AU166" s="18" t="s">
        <v>21</v>
      </c>
    </row>
    <row r="167" spans="1:65" s="2" customFormat="1" ht="16.5" customHeight="1">
      <c r="A167" s="33"/>
      <c r="B167" s="166"/>
      <c r="C167" s="167" t="s">
        <v>350</v>
      </c>
      <c r="D167" s="167" t="s">
        <v>168</v>
      </c>
      <c r="E167" s="168" t="s">
        <v>1562</v>
      </c>
      <c r="F167" s="169" t="s">
        <v>1563</v>
      </c>
      <c r="G167" s="170" t="s">
        <v>328</v>
      </c>
      <c r="H167" s="171">
        <v>2</v>
      </c>
      <c r="I167" s="172"/>
      <c r="J167" s="173">
        <f>ROUND(I167*H167,2)</f>
        <v>0</v>
      </c>
      <c r="K167" s="169" t="s">
        <v>1</v>
      </c>
      <c r="L167" s="34"/>
      <c r="M167" s="174" t="s">
        <v>1</v>
      </c>
      <c r="N167" s="175" t="s">
        <v>49</v>
      </c>
      <c r="O167" s="59"/>
      <c r="P167" s="176">
        <f>O167*H167</f>
        <v>0</v>
      </c>
      <c r="Q167" s="176">
        <v>0</v>
      </c>
      <c r="R167" s="176">
        <f>Q167*H167</f>
        <v>0</v>
      </c>
      <c r="S167" s="176">
        <v>0</v>
      </c>
      <c r="T167" s="177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8" t="s">
        <v>1560</v>
      </c>
      <c r="AT167" s="178" t="s">
        <v>168</v>
      </c>
      <c r="AU167" s="178" t="s">
        <v>21</v>
      </c>
      <c r="AY167" s="18" t="s">
        <v>165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8" t="s">
        <v>21</v>
      </c>
      <c r="BK167" s="179">
        <f>ROUND(I167*H167,2)</f>
        <v>0</v>
      </c>
      <c r="BL167" s="18" t="s">
        <v>1560</v>
      </c>
      <c r="BM167" s="178" t="s">
        <v>1564</v>
      </c>
    </row>
    <row r="168" spans="1:47" s="2" customFormat="1" ht="12">
      <c r="A168" s="33"/>
      <c r="B168" s="34"/>
      <c r="C168" s="33"/>
      <c r="D168" s="180" t="s">
        <v>173</v>
      </c>
      <c r="E168" s="33"/>
      <c r="F168" s="181" t="s">
        <v>1565</v>
      </c>
      <c r="G168" s="33"/>
      <c r="H168" s="33"/>
      <c r="I168" s="102"/>
      <c r="J168" s="33"/>
      <c r="K168" s="33"/>
      <c r="L168" s="34"/>
      <c r="M168" s="184"/>
      <c r="N168" s="185"/>
      <c r="O168" s="186"/>
      <c r="P168" s="186"/>
      <c r="Q168" s="186"/>
      <c r="R168" s="186"/>
      <c r="S168" s="186"/>
      <c r="T168" s="187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173</v>
      </c>
      <c r="AU168" s="18" t="s">
        <v>21</v>
      </c>
    </row>
    <row r="169" spans="1:31" s="2" customFormat="1" ht="6.95" customHeight="1">
      <c r="A169" s="33"/>
      <c r="B169" s="48"/>
      <c r="C169" s="49"/>
      <c r="D169" s="49"/>
      <c r="E169" s="49"/>
      <c r="F169" s="49"/>
      <c r="G169" s="49"/>
      <c r="H169" s="49"/>
      <c r="I169" s="126"/>
      <c r="J169" s="49"/>
      <c r="K169" s="49"/>
      <c r="L169" s="34"/>
      <c r="M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</sheetData>
  <autoFilter ref="C124:K168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57" t="s">
        <v>5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8" t="s">
        <v>110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92</v>
      </c>
    </row>
    <row r="4" spans="2:46" s="1" customFormat="1" ht="24.95" customHeight="1">
      <c r="B4" s="21"/>
      <c r="D4" s="22" t="s">
        <v>137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81" t="str">
        <f>'Rekapitulace stavby'!K6</f>
        <v>Novostavba garáží v areálu KSÚSV v Humpolci</v>
      </c>
      <c r="F7" s="282"/>
      <c r="G7" s="282"/>
      <c r="H7" s="282"/>
      <c r="I7" s="99"/>
      <c r="L7" s="21"/>
    </row>
    <row r="8" spans="2:12" s="1" customFormat="1" ht="12" customHeight="1">
      <c r="B8" s="21"/>
      <c r="D8" s="28" t="s">
        <v>138</v>
      </c>
      <c r="I8" s="99"/>
      <c r="L8" s="21"/>
    </row>
    <row r="9" spans="1:31" s="2" customFormat="1" ht="16.5" customHeight="1">
      <c r="A9" s="33"/>
      <c r="B9" s="34"/>
      <c r="C9" s="33"/>
      <c r="D9" s="33"/>
      <c r="E9" s="281" t="s">
        <v>213</v>
      </c>
      <c r="F9" s="280"/>
      <c r="G9" s="280"/>
      <c r="H9" s="280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65" t="s">
        <v>1566</v>
      </c>
      <c r="F11" s="280"/>
      <c r="G11" s="280"/>
      <c r="H11" s="280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19</v>
      </c>
      <c r="E13" s="33"/>
      <c r="F13" s="26" t="s">
        <v>107</v>
      </c>
      <c r="G13" s="33"/>
      <c r="H13" s="33"/>
      <c r="I13" s="103" t="s">
        <v>20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22</v>
      </c>
      <c r="E14" s="33"/>
      <c r="F14" s="26" t="s">
        <v>23</v>
      </c>
      <c r="G14" s="33"/>
      <c r="H14" s="33"/>
      <c r="I14" s="103" t="s">
        <v>24</v>
      </c>
      <c r="J14" s="56" t="str">
        <f>'Rekapitulace stavby'!AN8</f>
        <v>27. 10. 2015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28</v>
      </c>
      <c r="E16" s="33"/>
      <c r="F16" s="33"/>
      <c r="G16" s="33"/>
      <c r="H16" s="33"/>
      <c r="I16" s="103" t="s">
        <v>29</v>
      </c>
      <c r="J16" s="26" t="s">
        <v>30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31</v>
      </c>
      <c r="F17" s="33"/>
      <c r="G17" s="33"/>
      <c r="H17" s="33"/>
      <c r="I17" s="103" t="s">
        <v>32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33</v>
      </c>
      <c r="E19" s="33"/>
      <c r="F19" s="33"/>
      <c r="G19" s="33"/>
      <c r="H19" s="33"/>
      <c r="I19" s="103" t="s">
        <v>29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3" t="str">
        <f>'Rekapitulace stavby'!E14</f>
        <v>Vyplň údaj</v>
      </c>
      <c r="F20" s="268"/>
      <c r="G20" s="268"/>
      <c r="H20" s="268"/>
      <c r="I20" s="103" t="s">
        <v>32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35</v>
      </c>
      <c r="E22" s="33"/>
      <c r="F22" s="33"/>
      <c r="G22" s="33"/>
      <c r="H22" s="33"/>
      <c r="I22" s="103" t="s">
        <v>29</v>
      </c>
      <c r="J22" s="26" t="s">
        <v>36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37</v>
      </c>
      <c r="F23" s="33"/>
      <c r="G23" s="33"/>
      <c r="H23" s="33"/>
      <c r="I23" s="103" t="s">
        <v>32</v>
      </c>
      <c r="J23" s="26" t="s">
        <v>38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40</v>
      </c>
      <c r="E25" s="33"/>
      <c r="F25" s="33"/>
      <c r="G25" s="33"/>
      <c r="H25" s="33"/>
      <c r="I25" s="103" t="s">
        <v>29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32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42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306" customHeight="1">
      <c r="A29" s="104"/>
      <c r="B29" s="105"/>
      <c r="C29" s="104"/>
      <c r="D29" s="104"/>
      <c r="E29" s="272" t="s">
        <v>1567</v>
      </c>
      <c r="F29" s="272"/>
      <c r="G29" s="272"/>
      <c r="H29" s="272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44</v>
      </c>
      <c r="E32" s="33"/>
      <c r="F32" s="33"/>
      <c r="G32" s="33"/>
      <c r="H32" s="33"/>
      <c r="I32" s="102"/>
      <c r="J32" s="72">
        <f>ROUND(J130,2)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46</v>
      </c>
      <c r="G34" s="33"/>
      <c r="H34" s="33"/>
      <c r="I34" s="110" t="s">
        <v>45</v>
      </c>
      <c r="J34" s="37" t="s">
        <v>47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48</v>
      </c>
      <c r="E35" s="28" t="s">
        <v>49</v>
      </c>
      <c r="F35" s="112">
        <f>ROUND((SUM(BE130:BE328)),2)</f>
        <v>0</v>
      </c>
      <c r="G35" s="33"/>
      <c r="H35" s="33"/>
      <c r="I35" s="113">
        <v>0.21</v>
      </c>
      <c r="J35" s="112">
        <f>ROUND(((SUM(BE130:BE328))*I35),2)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50</v>
      </c>
      <c r="F36" s="112">
        <f>ROUND((SUM(BF130:BF328)),2)</f>
        <v>0</v>
      </c>
      <c r="G36" s="33"/>
      <c r="H36" s="33"/>
      <c r="I36" s="113">
        <v>0.15</v>
      </c>
      <c r="J36" s="112">
        <f>ROUND(((SUM(BF130:BF328))*I36),2)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51</v>
      </c>
      <c r="F37" s="112">
        <f>ROUND((SUM(BG130:BG328)),2)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52</v>
      </c>
      <c r="F38" s="112">
        <f>ROUND((SUM(BH130:BH328)),2)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53</v>
      </c>
      <c r="F39" s="112">
        <f>ROUND((SUM(BI130:BI328)),2)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54</v>
      </c>
      <c r="E41" s="61"/>
      <c r="F41" s="61"/>
      <c r="G41" s="116" t="s">
        <v>55</v>
      </c>
      <c r="H41" s="117" t="s">
        <v>56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57</v>
      </c>
      <c r="E50" s="45"/>
      <c r="F50" s="45"/>
      <c r="G50" s="44" t="s">
        <v>58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59</v>
      </c>
      <c r="E61" s="36"/>
      <c r="F61" s="122" t="s">
        <v>60</v>
      </c>
      <c r="G61" s="46" t="s">
        <v>59</v>
      </c>
      <c r="H61" s="36"/>
      <c r="I61" s="123"/>
      <c r="J61" s="124" t="s">
        <v>60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61</v>
      </c>
      <c r="E65" s="47"/>
      <c r="F65" s="47"/>
      <c r="G65" s="44" t="s">
        <v>62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59</v>
      </c>
      <c r="E76" s="36"/>
      <c r="F76" s="122" t="s">
        <v>60</v>
      </c>
      <c r="G76" s="46" t="s">
        <v>59</v>
      </c>
      <c r="H76" s="36"/>
      <c r="I76" s="123"/>
      <c r="J76" s="124" t="s">
        <v>60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Novostavba garáží v areálu KSÚSV v Humpolci</v>
      </c>
      <c r="F85" s="282"/>
      <c r="G85" s="282"/>
      <c r="H85" s="282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81" t="s">
        <v>213</v>
      </c>
      <c r="F87" s="280"/>
      <c r="G87" s="280"/>
      <c r="H87" s="280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01b - Zařízení silnoproudé elektrotechniky, včetně bleskosvodů</v>
      </c>
      <c r="F89" s="280"/>
      <c r="G89" s="280"/>
      <c r="H89" s="280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22</v>
      </c>
      <c r="D91" s="33"/>
      <c r="E91" s="33"/>
      <c r="F91" s="26" t="str">
        <f>F14</f>
        <v>město Humpolec, areál KSÚS ul. Spojovací</v>
      </c>
      <c r="G91" s="33"/>
      <c r="H91" s="33"/>
      <c r="I91" s="103" t="s">
        <v>24</v>
      </c>
      <c r="J91" s="56" t="str">
        <f>IF(J14="","",J14)</f>
        <v>27. 10. 2015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3.15" customHeight="1">
      <c r="A93" s="33"/>
      <c r="B93" s="34"/>
      <c r="C93" s="28" t="s">
        <v>28</v>
      </c>
      <c r="D93" s="33"/>
      <c r="E93" s="33"/>
      <c r="F93" s="26" t="str">
        <f>E17</f>
        <v>Krajská správa a údržba silnic Vysočiny</v>
      </c>
      <c r="G93" s="33"/>
      <c r="H93" s="33"/>
      <c r="I93" s="103" t="s">
        <v>35</v>
      </c>
      <c r="J93" s="31" t="str">
        <f>E23</f>
        <v>PROJEKT CENTRUM NOVA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33</v>
      </c>
      <c r="D94" s="33"/>
      <c r="E94" s="33"/>
      <c r="F94" s="26" t="str">
        <f>IF(E20="","",E20)</f>
        <v>Vyplň údaj</v>
      </c>
      <c r="G94" s="33"/>
      <c r="H94" s="33"/>
      <c r="I94" s="103" t="s">
        <v>40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143</v>
      </c>
      <c r="D96" s="114"/>
      <c r="E96" s="114"/>
      <c r="F96" s="114"/>
      <c r="G96" s="114"/>
      <c r="H96" s="114"/>
      <c r="I96" s="129"/>
      <c r="J96" s="130" t="s">
        <v>144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145</v>
      </c>
      <c r="D98" s="33"/>
      <c r="E98" s="33"/>
      <c r="F98" s="33"/>
      <c r="G98" s="33"/>
      <c r="H98" s="33"/>
      <c r="I98" s="102"/>
      <c r="J98" s="72">
        <f>J130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2:12" s="9" customFormat="1" ht="24.95" customHeight="1">
      <c r="B99" s="132"/>
      <c r="D99" s="133" t="s">
        <v>230</v>
      </c>
      <c r="E99" s="134"/>
      <c r="F99" s="134"/>
      <c r="G99" s="134"/>
      <c r="H99" s="134"/>
      <c r="I99" s="135"/>
      <c r="J99" s="136">
        <f>J131</f>
        <v>0</v>
      </c>
      <c r="L99" s="132"/>
    </row>
    <row r="100" spans="2:12" s="10" customFormat="1" ht="19.9" customHeight="1">
      <c r="B100" s="137"/>
      <c r="D100" s="138" t="s">
        <v>1568</v>
      </c>
      <c r="E100" s="139"/>
      <c r="F100" s="139"/>
      <c r="G100" s="139"/>
      <c r="H100" s="139"/>
      <c r="I100" s="140"/>
      <c r="J100" s="141">
        <f>J132</f>
        <v>0</v>
      </c>
      <c r="L100" s="137"/>
    </row>
    <row r="101" spans="2:12" s="10" customFormat="1" ht="19.9" customHeight="1">
      <c r="B101" s="137"/>
      <c r="D101" s="138" t="s">
        <v>1569</v>
      </c>
      <c r="E101" s="139"/>
      <c r="F101" s="139"/>
      <c r="G101" s="139"/>
      <c r="H101" s="139"/>
      <c r="I101" s="140"/>
      <c r="J101" s="141">
        <f>J135</f>
        <v>0</v>
      </c>
      <c r="L101" s="137"/>
    </row>
    <row r="102" spans="2:12" s="10" customFormat="1" ht="19.9" customHeight="1">
      <c r="B102" s="137"/>
      <c r="D102" s="138" t="s">
        <v>1570</v>
      </c>
      <c r="E102" s="139"/>
      <c r="F102" s="139"/>
      <c r="G102" s="139"/>
      <c r="H102" s="139"/>
      <c r="I102" s="140"/>
      <c r="J102" s="141">
        <f>J148</f>
        <v>0</v>
      </c>
      <c r="L102" s="137"/>
    </row>
    <row r="103" spans="2:12" s="10" customFormat="1" ht="19.9" customHeight="1">
      <c r="B103" s="137"/>
      <c r="D103" s="138" t="s">
        <v>1571</v>
      </c>
      <c r="E103" s="139"/>
      <c r="F103" s="139"/>
      <c r="G103" s="139"/>
      <c r="H103" s="139"/>
      <c r="I103" s="140"/>
      <c r="J103" s="141">
        <f>J180</f>
        <v>0</v>
      </c>
      <c r="L103" s="137"/>
    </row>
    <row r="104" spans="2:12" s="10" customFormat="1" ht="19.9" customHeight="1">
      <c r="B104" s="137"/>
      <c r="D104" s="138" t="s">
        <v>1572</v>
      </c>
      <c r="E104" s="139"/>
      <c r="F104" s="139"/>
      <c r="G104" s="139"/>
      <c r="H104" s="139"/>
      <c r="I104" s="140"/>
      <c r="J104" s="141">
        <f>J222</f>
        <v>0</v>
      </c>
      <c r="L104" s="137"/>
    </row>
    <row r="105" spans="2:12" s="10" customFormat="1" ht="19.9" customHeight="1">
      <c r="B105" s="137"/>
      <c r="D105" s="138" t="s">
        <v>1573</v>
      </c>
      <c r="E105" s="139"/>
      <c r="F105" s="139"/>
      <c r="G105" s="139"/>
      <c r="H105" s="139"/>
      <c r="I105" s="140"/>
      <c r="J105" s="141">
        <f>J237</f>
        <v>0</v>
      </c>
      <c r="L105" s="137"/>
    </row>
    <row r="106" spans="2:12" s="10" customFormat="1" ht="19.9" customHeight="1">
      <c r="B106" s="137"/>
      <c r="D106" s="138" t="s">
        <v>1574</v>
      </c>
      <c r="E106" s="139"/>
      <c r="F106" s="139"/>
      <c r="G106" s="139"/>
      <c r="H106" s="139"/>
      <c r="I106" s="140"/>
      <c r="J106" s="141">
        <f>J309</f>
        <v>0</v>
      </c>
      <c r="L106" s="137"/>
    </row>
    <row r="107" spans="2:12" s="9" customFormat="1" ht="24.95" customHeight="1">
      <c r="B107" s="132"/>
      <c r="D107" s="133" t="s">
        <v>1575</v>
      </c>
      <c r="E107" s="134"/>
      <c r="F107" s="134"/>
      <c r="G107" s="134"/>
      <c r="H107" s="134"/>
      <c r="I107" s="135"/>
      <c r="J107" s="136">
        <f>J321</f>
        <v>0</v>
      </c>
      <c r="L107" s="132"/>
    </row>
    <row r="108" spans="2:12" s="10" customFormat="1" ht="19.9" customHeight="1">
      <c r="B108" s="137"/>
      <c r="D108" s="138" t="s">
        <v>1576</v>
      </c>
      <c r="E108" s="139"/>
      <c r="F108" s="139"/>
      <c r="G108" s="139"/>
      <c r="H108" s="139"/>
      <c r="I108" s="140"/>
      <c r="J108" s="141">
        <f>J322</f>
        <v>0</v>
      </c>
      <c r="L108" s="13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126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127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149</v>
      </c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102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81" t="str">
        <f>E7</f>
        <v>Novostavba garáží v areálu KSÚSV v Humpolci</v>
      </c>
      <c r="F118" s="282"/>
      <c r="G118" s="282"/>
      <c r="H118" s="282"/>
      <c r="I118" s="102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2:12" s="1" customFormat="1" ht="12" customHeight="1">
      <c r="B119" s="21"/>
      <c r="C119" s="28" t="s">
        <v>138</v>
      </c>
      <c r="I119" s="99"/>
      <c r="L119" s="21"/>
    </row>
    <row r="120" spans="1:31" s="2" customFormat="1" ht="16.5" customHeight="1">
      <c r="A120" s="33"/>
      <c r="B120" s="34"/>
      <c r="C120" s="33"/>
      <c r="D120" s="33"/>
      <c r="E120" s="281" t="s">
        <v>213</v>
      </c>
      <c r="F120" s="280"/>
      <c r="G120" s="280"/>
      <c r="H120" s="280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140</v>
      </c>
      <c r="D121" s="33"/>
      <c r="E121" s="33"/>
      <c r="F121" s="33"/>
      <c r="G121" s="33"/>
      <c r="H121" s="33"/>
      <c r="I121" s="102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65" t="str">
        <f>E11</f>
        <v>01b - Zařízení silnoproudé elektrotechniky, včetně bleskosvodů</v>
      </c>
      <c r="F122" s="280"/>
      <c r="G122" s="280"/>
      <c r="H122" s="280"/>
      <c r="I122" s="102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102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22</v>
      </c>
      <c r="D124" s="33"/>
      <c r="E124" s="33"/>
      <c r="F124" s="26" t="str">
        <f>F14</f>
        <v>město Humpolec, areál KSÚS ul. Spojovací</v>
      </c>
      <c r="G124" s="33"/>
      <c r="H124" s="33"/>
      <c r="I124" s="103" t="s">
        <v>24</v>
      </c>
      <c r="J124" s="56" t="str">
        <f>IF(J14="","",J14)</f>
        <v>27. 10. 2015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102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43.15" customHeight="1">
      <c r="A126" s="33"/>
      <c r="B126" s="34"/>
      <c r="C126" s="28" t="s">
        <v>28</v>
      </c>
      <c r="D126" s="33"/>
      <c r="E126" s="33"/>
      <c r="F126" s="26" t="str">
        <f>E17</f>
        <v>Krajská správa a údržba silnic Vysočiny</v>
      </c>
      <c r="G126" s="33"/>
      <c r="H126" s="33"/>
      <c r="I126" s="103" t="s">
        <v>35</v>
      </c>
      <c r="J126" s="31" t="str">
        <f>E23</f>
        <v>PROJEKT CENTRUM NOVA s.r.o.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8" t="s">
        <v>33</v>
      </c>
      <c r="D127" s="33"/>
      <c r="E127" s="33"/>
      <c r="F127" s="26" t="str">
        <f>IF(E20="","",E20)</f>
        <v>Vyplň údaj</v>
      </c>
      <c r="G127" s="33"/>
      <c r="H127" s="33"/>
      <c r="I127" s="103" t="s">
        <v>40</v>
      </c>
      <c r="J127" s="31" t="str">
        <f>E26</f>
        <v xml:space="preserve"> 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102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11" customFormat="1" ht="29.25" customHeight="1">
      <c r="A129" s="142"/>
      <c r="B129" s="143"/>
      <c r="C129" s="144" t="s">
        <v>150</v>
      </c>
      <c r="D129" s="145" t="s">
        <v>69</v>
      </c>
      <c r="E129" s="145" t="s">
        <v>65</v>
      </c>
      <c r="F129" s="145" t="s">
        <v>66</v>
      </c>
      <c r="G129" s="145" t="s">
        <v>151</v>
      </c>
      <c r="H129" s="145" t="s">
        <v>152</v>
      </c>
      <c r="I129" s="146" t="s">
        <v>153</v>
      </c>
      <c r="J129" s="145" t="s">
        <v>144</v>
      </c>
      <c r="K129" s="147" t="s">
        <v>154</v>
      </c>
      <c r="L129" s="148"/>
      <c r="M129" s="63" t="s">
        <v>1</v>
      </c>
      <c r="N129" s="64" t="s">
        <v>48</v>
      </c>
      <c r="O129" s="64" t="s">
        <v>155</v>
      </c>
      <c r="P129" s="64" t="s">
        <v>156</v>
      </c>
      <c r="Q129" s="64" t="s">
        <v>157</v>
      </c>
      <c r="R129" s="64" t="s">
        <v>158</v>
      </c>
      <c r="S129" s="64" t="s">
        <v>159</v>
      </c>
      <c r="T129" s="65" t="s">
        <v>160</v>
      </c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</row>
    <row r="130" spans="1:63" s="2" customFormat="1" ht="22.9" customHeight="1">
      <c r="A130" s="33"/>
      <c r="B130" s="34"/>
      <c r="C130" s="70" t="s">
        <v>161</v>
      </c>
      <c r="D130" s="33"/>
      <c r="E130" s="33"/>
      <c r="F130" s="33"/>
      <c r="G130" s="33"/>
      <c r="H130" s="33"/>
      <c r="I130" s="102"/>
      <c r="J130" s="149">
        <f>BK130</f>
        <v>0</v>
      </c>
      <c r="K130" s="33"/>
      <c r="L130" s="34"/>
      <c r="M130" s="66"/>
      <c r="N130" s="57"/>
      <c r="O130" s="67"/>
      <c r="P130" s="150">
        <f>P131+P321</f>
        <v>0</v>
      </c>
      <c r="Q130" s="67"/>
      <c r="R130" s="150">
        <f>R131+R321</f>
        <v>0.52021</v>
      </c>
      <c r="S130" s="67"/>
      <c r="T130" s="151">
        <f>T131+T321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83</v>
      </c>
      <c r="AU130" s="18" t="s">
        <v>146</v>
      </c>
      <c r="BK130" s="152">
        <f>BK131+BK321</f>
        <v>0</v>
      </c>
    </row>
    <row r="131" spans="2:63" s="12" customFormat="1" ht="25.9" customHeight="1">
      <c r="B131" s="153"/>
      <c r="D131" s="154" t="s">
        <v>83</v>
      </c>
      <c r="E131" s="155" t="s">
        <v>1074</v>
      </c>
      <c r="F131" s="155" t="s">
        <v>1075</v>
      </c>
      <c r="I131" s="156"/>
      <c r="J131" s="157">
        <f>BK131</f>
        <v>0</v>
      </c>
      <c r="L131" s="153"/>
      <c r="M131" s="158"/>
      <c r="N131" s="159"/>
      <c r="O131" s="159"/>
      <c r="P131" s="160">
        <f>P132+P135+P148+P180+P222+P237+P309</f>
        <v>0</v>
      </c>
      <c r="Q131" s="159"/>
      <c r="R131" s="160">
        <f>R132+R135+R148+R180+R222+R237+R309</f>
        <v>0.52021</v>
      </c>
      <c r="S131" s="159"/>
      <c r="T131" s="161">
        <f>T132+T135+T148+T180+T222+T237+T309</f>
        <v>0</v>
      </c>
      <c r="AR131" s="154" t="s">
        <v>92</v>
      </c>
      <c r="AT131" s="162" t="s">
        <v>83</v>
      </c>
      <c r="AU131" s="162" t="s">
        <v>84</v>
      </c>
      <c r="AY131" s="154" t="s">
        <v>165</v>
      </c>
      <c r="BK131" s="163">
        <f>BK132+BK135+BK148+BK180+BK222+BK237+BK309</f>
        <v>0</v>
      </c>
    </row>
    <row r="132" spans="2:63" s="12" customFormat="1" ht="22.9" customHeight="1">
      <c r="B132" s="153"/>
      <c r="D132" s="154" t="s">
        <v>83</v>
      </c>
      <c r="E132" s="164" t="s">
        <v>1577</v>
      </c>
      <c r="F132" s="164" t="s">
        <v>1578</v>
      </c>
      <c r="I132" s="156"/>
      <c r="J132" s="165">
        <f>BK132</f>
        <v>0</v>
      </c>
      <c r="L132" s="153"/>
      <c r="M132" s="158"/>
      <c r="N132" s="159"/>
      <c r="O132" s="159"/>
      <c r="P132" s="160">
        <f>SUM(P133:P134)</f>
        <v>0</v>
      </c>
      <c r="Q132" s="159"/>
      <c r="R132" s="160">
        <f>SUM(R133:R134)</f>
        <v>0</v>
      </c>
      <c r="S132" s="159"/>
      <c r="T132" s="161">
        <f>SUM(T133:T134)</f>
        <v>0</v>
      </c>
      <c r="AR132" s="154" t="s">
        <v>92</v>
      </c>
      <c r="AT132" s="162" t="s">
        <v>83</v>
      </c>
      <c r="AU132" s="162" t="s">
        <v>21</v>
      </c>
      <c r="AY132" s="154" t="s">
        <v>165</v>
      </c>
      <c r="BK132" s="163">
        <f>SUM(BK133:BK134)</f>
        <v>0</v>
      </c>
    </row>
    <row r="133" spans="1:65" s="2" customFormat="1" ht="24" customHeight="1">
      <c r="A133" s="33"/>
      <c r="B133" s="166"/>
      <c r="C133" s="167" t="s">
        <v>21</v>
      </c>
      <c r="D133" s="167" t="s">
        <v>168</v>
      </c>
      <c r="E133" s="168" t="s">
        <v>1579</v>
      </c>
      <c r="F133" s="169" t="s">
        <v>1580</v>
      </c>
      <c r="G133" s="170" t="s">
        <v>328</v>
      </c>
      <c r="H133" s="171">
        <v>1</v>
      </c>
      <c r="I133" s="172"/>
      <c r="J133" s="173">
        <f>ROUND(I133*H133,2)</f>
        <v>0</v>
      </c>
      <c r="K133" s="169" t="s">
        <v>247</v>
      </c>
      <c r="L133" s="34"/>
      <c r="M133" s="174" t="s">
        <v>1</v>
      </c>
      <c r="N133" s="175" t="s">
        <v>49</v>
      </c>
      <c r="O133" s="59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331</v>
      </c>
      <c r="AT133" s="178" t="s">
        <v>168</v>
      </c>
      <c r="AU133" s="178" t="s">
        <v>92</v>
      </c>
      <c r="AY133" s="18" t="s">
        <v>165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8" t="s">
        <v>21</v>
      </c>
      <c r="BK133" s="179">
        <f>ROUND(I133*H133,2)</f>
        <v>0</v>
      </c>
      <c r="BL133" s="18" t="s">
        <v>331</v>
      </c>
      <c r="BM133" s="178" t="s">
        <v>1581</v>
      </c>
    </row>
    <row r="134" spans="1:47" s="2" customFormat="1" ht="29.25">
      <c r="A134" s="33"/>
      <c r="B134" s="34"/>
      <c r="C134" s="33"/>
      <c r="D134" s="180" t="s">
        <v>173</v>
      </c>
      <c r="E134" s="33"/>
      <c r="F134" s="181" t="s">
        <v>1582</v>
      </c>
      <c r="G134" s="33"/>
      <c r="H134" s="33"/>
      <c r="I134" s="102"/>
      <c r="J134" s="33"/>
      <c r="K134" s="33"/>
      <c r="L134" s="34"/>
      <c r="M134" s="182"/>
      <c r="N134" s="183"/>
      <c r="O134" s="59"/>
      <c r="P134" s="59"/>
      <c r="Q134" s="59"/>
      <c r="R134" s="59"/>
      <c r="S134" s="59"/>
      <c r="T134" s="60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173</v>
      </c>
      <c r="AU134" s="18" t="s">
        <v>92</v>
      </c>
    </row>
    <row r="135" spans="2:63" s="12" customFormat="1" ht="22.9" customHeight="1">
      <c r="B135" s="153"/>
      <c r="D135" s="154" t="s">
        <v>83</v>
      </c>
      <c r="E135" s="164" t="s">
        <v>1583</v>
      </c>
      <c r="F135" s="164" t="s">
        <v>1584</v>
      </c>
      <c r="I135" s="156"/>
      <c r="J135" s="165">
        <f>BK135</f>
        <v>0</v>
      </c>
      <c r="L135" s="153"/>
      <c r="M135" s="158"/>
      <c r="N135" s="159"/>
      <c r="O135" s="159"/>
      <c r="P135" s="160">
        <f>SUM(P136:P147)</f>
        <v>0</v>
      </c>
      <c r="Q135" s="159"/>
      <c r="R135" s="160">
        <f>SUM(R136:R147)</f>
        <v>0.005</v>
      </c>
      <c r="S135" s="159"/>
      <c r="T135" s="161">
        <f>SUM(T136:T147)</f>
        <v>0</v>
      </c>
      <c r="AR135" s="154" t="s">
        <v>92</v>
      </c>
      <c r="AT135" s="162" t="s">
        <v>83</v>
      </c>
      <c r="AU135" s="162" t="s">
        <v>21</v>
      </c>
      <c r="AY135" s="154" t="s">
        <v>165</v>
      </c>
      <c r="BK135" s="163">
        <f>SUM(BK136:BK147)</f>
        <v>0</v>
      </c>
    </row>
    <row r="136" spans="1:65" s="2" customFormat="1" ht="24" customHeight="1">
      <c r="A136" s="33"/>
      <c r="B136" s="166"/>
      <c r="C136" s="167" t="s">
        <v>92</v>
      </c>
      <c r="D136" s="167" t="s">
        <v>168</v>
      </c>
      <c r="E136" s="168" t="s">
        <v>1585</v>
      </c>
      <c r="F136" s="169" t="s">
        <v>1586</v>
      </c>
      <c r="G136" s="170" t="s">
        <v>328</v>
      </c>
      <c r="H136" s="171">
        <v>1</v>
      </c>
      <c r="I136" s="172"/>
      <c r="J136" s="173">
        <f>ROUND(I136*H136,2)</f>
        <v>0</v>
      </c>
      <c r="K136" s="169" t="s">
        <v>247</v>
      </c>
      <c r="L136" s="34"/>
      <c r="M136" s="174" t="s">
        <v>1</v>
      </c>
      <c r="N136" s="175" t="s">
        <v>49</v>
      </c>
      <c r="O136" s="59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331</v>
      </c>
      <c r="AT136" s="178" t="s">
        <v>168</v>
      </c>
      <c r="AU136" s="178" t="s">
        <v>92</v>
      </c>
      <c r="AY136" s="18" t="s">
        <v>165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8" t="s">
        <v>21</v>
      </c>
      <c r="BK136" s="179">
        <f>ROUND(I136*H136,2)</f>
        <v>0</v>
      </c>
      <c r="BL136" s="18" t="s">
        <v>331</v>
      </c>
      <c r="BM136" s="178" t="s">
        <v>1587</v>
      </c>
    </row>
    <row r="137" spans="1:47" s="2" customFormat="1" ht="12">
      <c r="A137" s="33"/>
      <c r="B137" s="34"/>
      <c r="C137" s="33"/>
      <c r="D137" s="180" t="s">
        <v>173</v>
      </c>
      <c r="E137" s="33"/>
      <c r="F137" s="181" t="s">
        <v>1586</v>
      </c>
      <c r="G137" s="33"/>
      <c r="H137" s="33"/>
      <c r="I137" s="102"/>
      <c r="J137" s="33"/>
      <c r="K137" s="33"/>
      <c r="L137" s="34"/>
      <c r="M137" s="182"/>
      <c r="N137" s="183"/>
      <c r="O137" s="59"/>
      <c r="P137" s="59"/>
      <c r="Q137" s="59"/>
      <c r="R137" s="59"/>
      <c r="S137" s="59"/>
      <c r="T137" s="60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173</v>
      </c>
      <c r="AU137" s="18" t="s">
        <v>92</v>
      </c>
    </row>
    <row r="138" spans="1:65" s="2" customFormat="1" ht="16.5" customHeight="1">
      <c r="A138" s="33"/>
      <c r="B138" s="166"/>
      <c r="C138" s="212" t="s">
        <v>179</v>
      </c>
      <c r="D138" s="212" t="s">
        <v>386</v>
      </c>
      <c r="E138" s="213" t="s">
        <v>1588</v>
      </c>
      <c r="F138" s="214" t="s">
        <v>1589</v>
      </c>
      <c r="G138" s="215" t="s">
        <v>328</v>
      </c>
      <c r="H138" s="216">
        <v>1</v>
      </c>
      <c r="I138" s="217"/>
      <c r="J138" s="218">
        <f>ROUND(I138*H138,2)</f>
        <v>0</v>
      </c>
      <c r="K138" s="214" t="s">
        <v>1</v>
      </c>
      <c r="L138" s="219"/>
      <c r="M138" s="220" t="s">
        <v>1</v>
      </c>
      <c r="N138" s="221" t="s">
        <v>49</v>
      </c>
      <c r="O138" s="59"/>
      <c r="P138" s="176">
        <f>O138*H138</f>
        <v>0</v>
      </c>
      <c r="Q138" s="176">
        <v>0.005</v>
      </c>
      <c r="R138" s="176">
        <f>Q138*H138</f>
        <v>0.005</v>
      </c>
      <c r="S138" s="176">
        <v>0</v>
      </c>
      <c r="T138" s="17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8" t="s">
        <v>431</v>
      </c>
      <c r="AT138" s="178" t="s">
        <v>386</v>
      </c>
      <c r="AU138" s="178" t="s">
        <v>92</v>
      </c>
      <c r="AY138" s="18" t="s">
        <v>165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8" t="s">
        <v>21</v>
      </c>
      <c r="BK138" s="179">
        <f>ROUND(I138*H138,2)</f>
        <v>0</v>
      </c>
      <c r="BL138" s="18" t="s">
        <v>331</v>
      </c>
      <c r="BM138" s="178" t="s">
        <v>1590</v>
      </c>
    </row>
    <row r="139" spans="1:47" s="2" customFormat="1" ht="12">
      <c r="A139" s="33"/>
      <c r="B139" s="34"/>
      <c r="C139" s="33"/>
      <c r="D139" s="180" t="s">
        <v>173</v>
      </c>
      <c r="E139" s="33"/>
      <c r="F139" s="181" t="s">
        <v>1589</v>
      </c>
      <c r="G139" s="33"/>
      <c r="H139" s="33"/>
      <c r="I139" s="102"/>
      <c r="J139" s="33"/>
      <c r="K139" s="33"/>
      <c r="L139" s="34"/>
      <c r="M139" s="182"/>
      <c r="N139" s="183"/>
      <c r="O139" s="59"/>
      <c r="P139" s="59"/>
      <c r="Q139" s="59"/>
      <c r="R139" s="59"/>
      <c r="S139" s="59"/>
      <c r="T139" s="60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173</v>
      </c>
      <c r="AU139" s="18" t="s">
        <v>92</v>
      </c>
    </row>
    <row r="140" spans="1:65" s="2" customFormat="1" ht="24" customHeight="1">
      <c r="A140" s="33"/>
      <c r="B140" s="166"/>
      <c r="C140" s="167" t="s">
        <v>164</v>
      </c>
      <c r="D140" s="167" t="s">
        <v>168</v>
      </c>
      <c r="E140" s="168" t="s">
        <v>1591</v>
      </c>
      <c r="F140" s="169" t="s">
        <v>1592</v>
      </c>
      <c r="G140" s="170" t="s">
        <v>328</v>
      </c>
      <c r="H140" s="171">
        <v>1</v>
      </c>
      <c r="I140" s="172"/>
      <c r="J140" s="173">
        <f>ROUND(I140*H140,2)</f>
        <v>0</v>
      </c>
      <c r="K140" s="169" t="s">
        <v>247</v>
      </c>
      <c r="L140" s="34"/>
      <c r="M140" s="174" t="s">
        <v>1</v>
      </c>
      <c r="N140" s="175" t="s">
        <v>49</v>
      </c>
      <c r="O140" s="59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8" t="s">
        <v>331</v>
      </c>
      <c r="AT140" s="178" t="s">
        <v>168</v>
      </c>
      <c r="AU140" s="178" t="s">
        <v>92</v>
      </c>
      <c r="AY140" s="18" t="s">
        <v>165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8" t="s">
        <v>21</v>
      </c>
      <c r="BK140" s="179">
        <f>ROUND(I140*H140,2)</f>
        <v>0</v>
      </c>
      <c r="BL140" s="18" t="s">
        <v>331</v>
      </c>
      <c r="BM140" s="178" t="s">
        <v>1593</v>
      </c>
    </row>
    <row r="141" spans="1:47" s="2" customFormat="1" ht="19.5">
      <c r="A141" s="33"/>
      <c r="B141" s="34"/>
      <c r="C141" s="33"/>
      <c r="D141" s="180" t="s">
        <v>173</v>
      </c>
      <c r="E141" s="33"/>
      <c r="F141" s="181" t="s">
        <v>1594</v>
      </c>
      <c r="G141" s="33"/>
      <c r="H141" s="33"/>
      <c r="I141" s="102"/>
      <c r="J141" s="33"/>
      <c r="K141" s="33"/>
      <c r="L141" s="34"/>
      <c r="M141" s="182"/>
      <c r="N141" s="183"/>
      <c r="O141" s="59"/>
      <c r="P141" s="59"/>
      <c r="Q141" s="59"/>
      <c r="R141" s="59"/>
      <c r="S141" s="59"/>
      <c r="T141" s="6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173</v>
      </c>
      <c r="AU141" s="18" t="s">
        <v>92</v>
      </c>
    </row>
    <row r="142" spans="1:65" s="2" customFormat="1" ht="16.5" customHeight="1">
      <c r="A142" s="33"/>
      <c r="B142" s="166"/>
      <c r="C142" s="212" t="s">
        <v>188</v>
      </c>
      <c r="D142" s="212" t="s">
        <v>386</v>
      </c>
      <c r="E142" s="213" t="s">
        <v>1595</v>
      </c>
      <c r="F142" s="214" t="s">
        <v>1596</v>
      </c>
      <c r="G142" s="215" t="s">
        <v>328</v>
      </c>
      <c r="H142" s="216">
        <v>1</v>
      </c>
      <c r="I142" s="217"/>
      <c r="J142" s="218">
        <f>ROUND(I142*H142,2)</f>
        <v>0</v>
      </c>
      <c r="K142" s="214" t="s">
        <v>1</v>
      </c>
      <c r="L142" s="219"/>
      <c r="M142" s="220" t="s">
        <v>1</v>
      </c>
      <c r="N142" s="221" t="s">
        <v>49</v>
      </c>
      <c r="O142" s="59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8" t="s">
        <v>431</v>
      </c>
      <c r="AT142" s="178" t="s">
        <v>386</v>
      </c>
      <c r="AU142" s="178" t="s">
        <v>92</v>
      </c>
      <c r="AY142" s="18" t="s">
        <v>165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8" t="s">
        <v>21</v>
      </c>
      <c r="BK142" s="179">
        <f>ROUND(I142*H142,2)</f>
        <v>0</v>
      </c>
      <c r="BL142" s="18" t="s">
        <v>331</v>
      </c>
      <c r="BM142" s="178" t="s">
        <v>1597</v>
      </c>
    </row>
    <row r="143" spans="1:47" s="2" customFormat="1" ht="12">
      <c r="A143" s="33"/>
      <c r="B143" s="34"/>
      <c r="C143" s="33"/>
      <c r="D143" s="180" t="s">
        <v>173</v>
      </c>
      <c r="E143" s="33"/>
      <c r="F143" s="181" t="s">
        <v>1596</v>
      </c>
      <c r="G143" s="33"/>
      <c r="H143" s="33"/>
      <c r="I143" s="102"/>
      <c r="J143" s="33"/>
      <c r="K143" s="33"/>
      <c r="L143" s="34"/>
      <c r="M143" s="182"/>
      <c r="N143" s="183"/>
      <c r="O143" s="59"/>
      <c r="P143" s="59"/>
      <c r="Q143" s="59"/>
      <c r="R143" s="59"/>
      <c r="S143" s="59"/>
      <c r="T143" s="6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173</v>
      </c>
      <c r="AU143" s="18" t="s">
        <v>92</v>
      </c>
    </row>
    <row r="144" spans="1:65" s="2" customFormat="1" ht="16.5" customHeight="1">
      <c r="A144" s="33"/>
      <c r="B144" s="166"/>
      <c r="C144" s="167" t="s">
        <v>193</v>
      </c>
      <c r="D144" s="167" t="s">
        <v>168</v>
      </c>
      <c r="E144" s="168" t="s">
        <v>1598</v>
      </c>
      <c r="F144" s="169" t="s">
        <v>1599</v>
      </c>
      <c r="G144" s="170" t="s">
        <v>171</v>
      </c>
      <c r="H144" s="171">
        <v>1</v>
      </c>
      <c r="I144" s="172"/>
      <c r="J144" s="173">
        <f>ROUND(I144*H144,2)</f>
        <v>0</v>
      </c>
      <c r="K144" s="169" t="s">
        <v>1</v>
      </c>
      <c r="L144" s="34"/>
      <c r="M144" s="174" t="s">
        <v>1</v>
      </c>
      <c r="N144" s="175" t="s">
        <v>49</v>
      </c>
      <c r="O144" s="59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8" t="s">
        <v>331</v>
      </c>
      <c r="AT144" s="178" t="s">
        <v>168</v>
      </c>
      <c r="AU144" s="178" t="s">
        <v>92</v>
      </c>
      <c r="AY144" s="18" t="s">
        <v>165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8" t="s">
        <v>21</v>
      </c>
      <c r="BK144" s="179">
        <f>ROUND(I144*H144,2)</f>
        <v>0</v>
      </c>
      <c r="BL144" s="18" t="s">
        <v>331</v>
      </c>
      <c r="BM144" s="178" t="s">
        <v>1600</v>
      </c>
    </row>
    <row r="145" spans="1:47" s="2" customFormat="1" ht="19.5">
      <c r="A145" s="33"/>
      <c r="B145" s="34"/>
      <c r="C145" s="33"/>
      <c r="D145" s="180" t="s">
        <v>173</v>
      </c>
      <c r="E145" s="33"/>
      <c r="F145" s="181" t="s">
        <v>1601</v>
      </c>
      <c r="G145" s="33"/>
      <c r="H145" s="33"/>
      <c r="I145" s="102"/>
      <c r="J145" s="33"/>
      <c r="K145" s="33"/>
      <c r="L145" s="34"/>
      <c r="M145" s="182"/>
      <c r="N145" s="183"/>
      <c r="O145" s="59"/>
      <c r="P145" s="59"/>
      <c r="Q145" s="59"/>
      <c r="R145" s="59"/>
      <c r="S145" s="59"/>
      <c r="T145" s="60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173</v>
      </c>
      <c r="AU145" s="18" t="s">
        <v>92</v>
      </c>
    </row>
    <row r="146" spans="1:65" s="2" customFormat="1" ht="16.5" customHeight="1">
      <c r="A146" s="33"/>
      <c r="B146" s="166"/>
      <c r="C146" s="167" t="s">
        <v>198</v>
      </c>
      <c r="D146" s="167" t="s">
        <v>168</v>
      </c>
      <c r="E146" s="168" t="s">
        <v>1602</v>
      </c>
      <c r="F146" s="169" t="s">
        <v>1603</v>
      </c>
      <c r="G146" s="170" t="s">
        <v>171</v>
      </c>
      <c r="H146" s="171">
        <v>1</v>
      </c>
      <c r="I146" s="172"/>
      <c r="J146" s="173">
        <f>ROUND(I146*H146,2)</f>
        <v>0</v>
      </c>
      <c r="K146" s="169" t="s">
        <v>1</v>
      </c>
      <c r="L146" s="34"/>
      <c r="M146" s="174" t="s">
        <v>1</v>
      </c>
      <c r="N146" s="175" t="s">
        <v>49</v>
      </c>
      <c r="O146" s="59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8" t="s">
        <v>331</v>
      </c>
      <c r="AT146" s="178" t="s">
        <v>168</v>
      </c>
      <c r="AU146" s="178" t="s">
        <v>92</v>
      </c>
      <c r="AY146" s="18" t="s">
        <v>165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18" t="s">
        <v>21</v>
      </c>
      <c r="BK146" s="179">
        <f>ROUND(I146*H146,2)</f>
        <v>0</v>
      </c>
      <c r="BL146" s="18" t="s">
        <v>331</v>
      </c>
      <c r="BM146" s="178" t="s">
        <v>1604</v>
      </c>
    </row>
    <row r="147" spans="1:47" s="2" customFormat="1" ht="12">
      <c r="A147" s="33"/>
      <c r="B147" s="34"/>
      <c r="C147" s="33"/>
      <c r="D147" s="180" t="s">
        <v>173</v>
      </c>
      <c r="E147" s="33"/>
      <c r="F147" s="181" t="s">
        <v>1603</v>
      </c>
      <c r="G147" s="33"/>
      <c r="H147" s="33"/>
      <c r="I147" s="102"/>
      <c r="J147" s="33"/>
      <c r="K147" s="33"/>
      <c r="L147" s="34"/>
      <c r="M147" s="182"/>
      <c r="N147" s="183"/>
      <c r="O147" s="59"/>
      <c r="P147" s="59"/>
      <c r="Q147" s="59"/>
      <c r="R147" s="59"/>
      <c r="S147" s="59"/>
      <c r="T147" s="60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173</v>
      </c>
      <c r="AU147" s="18" t="s">
        <v>92</v>
      </c>
    </row>
    <row r="148" spans="2:63" s="12" customFormat="1" ht="22.9" customHeight="1">
      <c r="B148" s="153"/>
      <c r="D148" s="154" t="s">
        <v>83</v>
      </c>
      <c r="E148" s="164" t="s">
        <v>1605</v>
      </c>
      <c r="F148" s="164" t="s">
        <v>1606</v>
      </c>
      <c r="I148" s="156"/>
      <c r="J148" s="165">
        <f>BK148</f>
        <v>0</v>
      </c>
      <c r="L148" s="153"/>
      <c r="M148" s="158"/>
      <c r="N148" s="159"/>
      <c r="O148" s="159"/>
      <c r="P148" s="160">
        <f>SUM(P149:P179)</f>
        <v>0</v>
      </c>
      <c r="Q148" s="159"/>
      <c r="R148" s="160">
        <f>SUM(R149:R179)</f>
        <v>0.2418</v>
      </c>
      <c r="S148" s="159"/>
      <c r="T148" s="161">
        <f>SUM(T149:T179)</f>
        <v>0</v>
      </c>
      <c r="AR148" s="154" t="s">
        <v>92</v>
      </c>
      <c r="AT148" s="162" t="s">
        <v>83</v>
      </c>
      <c r="AU148" s="162" t="s">
        <v>21</v>
      </c>
      <c r="AY148" s="154" t="s">
        <v>165</v>
      </c>
      <c r="BK148" s="163">
        <f>SUM(BK149:BK179)</f>
        <v>0</v>
      </c>
    </row>
    <row r="149" spans="1:65" s="2" customFormat="1" ht="16.5" customHeight="1">
      <c r="A149" s="33"/>
      <c r="B149" s="166"/>
      <c r="C149" s="167" t="s">
        <v>203</v>
      </c>
      <c r="D149" s="167" t="s">
        <v>168</v>
      </c>
      <c r="E149" s="168" t="s">
        <v>1607</v>
      </c>
      <c r="F149" s="169" t="s">
        <v>1608</v>
      </c>
      <c r="G149" s="170" t="s">
        <v>334</v>
      </c>
      <c r="H149" s="171">
        <v>80</v>
      </c>
      <c r="I149" s="172"/>
      <c r="J149" s="173">
        <f>ROUND(I149*H149,2)</f>
        <v>0</v>
      </c>
      <c r="K149" s="169" t="s">
        <v>247</v>
      </c>
      <c r="L149" s="34"/>
      <c r="M149" s="174" t="s">
        <v>1</v>
      </c>
      <c r="N149" s="175" t="s">
        <v>49</v>
      </c>
      <c r="O149" s="59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8" t="s">
        <v>331</v>
      </c>
      <c r="AT149" s="178" t="s">
        <v>168</v>
      </c>
      <c r="AU149" s="178" t="s">
        <v>92</v>
      </c>
      <c r="AY149" s="18" t="s">
        <v>165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8" t="s">
        <v>21</v>
      </c>
      <c r="BK149" s="179">
        <f>ROUND(I149*H149,2)</f>
        <v>0</v>
      </c>
      <c r="BL149" s="18" t="s">
        <v>331</v>
      </c>
      <c r="BM149" s="178" t="s">
        <v>1609</v>
      </c>
    </row>
    <row r="150" spans="1:47" s="2" customFormat="1" ht="12">
      <c r="A150" s="33"/>
      <c r="B150" s="34"/>
      <c r="C150" s="33"/>
      <c r="D150" s="180" t="s">
        <v>173</v>
      </c>
      <c r="E150" s="33"/>
      <c r="F150" s="181" t="s">
        <v>1608</v>
      </c>
      <c r="G150" s="33"/>
      <c r="H150" s="33"/>
      <c r="I150" s="102"/>
      <c r="J150" s="33"/>
      <c r="K150" s="33"/>
      <c r="L150" s="34"/>
      <c r="M150" s="182"/>
      <c r="N150" s="183"/>
      <c r="O150" s="59"/>
      <c r="P150" s="59"/>
      <c r="Q150" s="59"/>
      <c r="R150" s="59"/>
      <c r="S150" s="59"/>
      <c r="T150" s="60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173</v>
      </c>
      <c r="AU150" s="18" t="s">
        <v>92</v>
      </c>
    </row>
    <row r="151" spans="1:65" s="2" customFormat="1" ht="16.5" customHeight="1">
      <c r="A151" s="33"/>
      <c r="B151" s="166"/>
      <c r="C151" s="212" t="s">
        <v>208</v>
      </c>
      <c r="D151" s="212" t="s">
        <v>386</v>
      </c>
      <c r="E151" s="213" t="s">
        <v>1610</v>
      </c>
      <c r="F151" s="214" t="s">
        <v>1611</v>
      </c>
      <c r="G151" s="215" t="s">
        <v>334</v>
      </c>
      <c r="H151" s="216">
        <v>80</v>
      </c>
      <c r="I151" s="217"/>
      <c r="J151" s="218">
        <f>ROUND(I151*H151,2)</f>
        <v>0</v>
      </c>
      <c r="K151" s="214" t="s">
        <v>247</v>
      </c>
      <c r="L151" s="219"/>
      <c r="M151" s="220" t="s">
        <v>1</v>
      </c>
      <c r="N151" s="221" t="s">
        <v>49</v>
      </c>
      <c r="O151" s="59"/>
      <c r="P151" s="176">
        <f>O151*H151</f>
        <v>0</v>
      </c>
      <c r="Q151" s="176">
        <v>0.00016</v>
      </c>
      <c r="R151" s="176">
        <f>Q151*H151</f>
        <v>0.0128</v>
      </c>
      <c r="S151" s="176">
        <v>0</v>
      </c>
      <c r="T151" s="17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8" t="s">
        <v>431</v>
      </c>
      <c r="AT151" s="178" t="s">
        <v>386</v>
      </c>
      <c r="AU151" s="178" t="s">
        <v>92</v>
      </c>
      <c r="AY151" s="18" t="s">
        <v>165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8" t="s">
        <v>21</v>
      </c>
      <c r="BK151" s="179">
        <f>ROUND(I151*H151,2)</f>
        <v>0</v>
      </c>
      <c r="BL151" s="18" t="s">
        <v>331</v>
      </c>
      <c r="BM151" s="178" t="s">
        <v>1612</v>
      </c>
    </row>
    <row r="152" spans="1:47" s="2" customFormat="1" ht="19.5">
      <c r="A152" s="33"/>
      <c r="B152" s="34"/>
      <c r="C152" s="33"/>
      <c r="D152" s="180" t="s">
        <v>173</v>
      </c>
      <c r="E152" s="33"/>
      <c r="F152" s="181" t="s">
        <v>1613</v>
      </c>
      <c r="G152" s="33"/>
      <c r="H152" s="33"/>
      <c r="I152" s="102"/>
      <c r="J152" s="33"/>
      <c r="K152" s="33"/>
      <c r="L152" s="34"/>
      <c r="M152" s="182"/>
      <c r="N152" s="183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173</v>
      </c>
      <c r="AU152" s="18" t="s">
        <v>92</v>
      </c>
    </row>
    <row r="153" spans="2:51" s="14" customFormat="1" ht="12">
      <c r="B153" s="195"/>
      <c r="D153" s="180" t="s">
        <v>249</v>
      </c>
      <c r="E153" s="196" t="s">
        <v>1</v>
      </c>
      <c r="F153" s="197" t="s">
        <v>1614</v>
      </c>
      <c r="H153" s="198">
        <v>80</v>
      </c>
      <c r="I153" s="199"/>
      <c r="L153" s="195"/>
      <c r="M153" s="200"/>
      <c r="N153" s="201"/>
      <c r="O153" s="201"/>
      <c r="P153" s="201"/>
      <c r="Q153" s="201"/>
      <c r="R153" s="201"/>
      <c r="S153" s="201"/>
      <c r="T153" s="202"/>
      <c r="AT153" s="196" t="s">
        <v>249</v>
      </c>
      <c r="AU153" s="196" t="s">
        <v>92</v>
      </c>
      <c r="AV153" s="14" t="s">
        <v>92</v>
      </c>
      <c r="AW153" s="14" t="s">
        <v>39</v>
      </c>
      <c r="AX153" s="14" t="s">
        <v>84</v>
      </c>
      <c r="AY153" s="196" t="s">
        <v>165</v>
      </c>
    </row>
    <row r="154" spans="1:65" s="2" customFormat="1" ht="16.5" customHeight="1">
      <c r="A154" s="33"/>
      <c r="B154" s="166"/>
      <c r="C154" s="167" t="s">
        <v>26</v>
      </c>
      <c r="D154" s="167" t="s">
        <v>168</v>
      </c>
      <c r="E154" s="168" t="s">
        <v>1615</v>
      </c>
      <c r="F154" s="169" t="s">
        <v>1616</v>
      </c>
      <c r="G154" s="170" t="s">
        <v>334</v>
      </c>
      <c r="H154" s="171">
        <v>110</v>
      </c>
      <c r="I154" s="172"/>
      <c r="J154" s="173">
        <f>ROUND(I154*H154,2)</f>
        <v>0</v>
      </c>
      <c r="K154" s="169" t="s">
        <v>247</v>
      </c>
      <c r="L154" s="34"/>
      <c r="M154" s="174" t="s">
        <v>1</v>
      </c>
      <c r="N154" s="175" t="s">
        <v>49</v>
      </c>
      <c r="O154" s="59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8" t="s">
        <v>331</v>
      </c>
      <c r="AT154" s="178" t="s">
        <v>168</v>
      </c>
      <c r="AU154" s="178" t="s">
        <v>92</v>
      </c>
      <c r="AY154" s="18" t="s">
        <v>165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8" t="s">
        <v>21</v>
      </c>
      <c r="BK154" s="179">
        <f>ROUND(I154*H154,2)</f>
        <v>0</v>
      </c>
      <c r="BL154" s="18" t="s">
        <v>331</v>
      </c>
      <c r="BM154" s="178" t="s">
        <v>1617</v>
      </c>
    </row>
    <row r="155" spans="1:47" s="2" customFormat="1" ht="29.25">
      <c r="A155" s="33"/>
      <c r="B155" s="34"/>
      <c r="C155" s="33"/>
      <c r="D155" s="180" t="s">
        <v>173</v>
      </c>
      <c r="E155" s="33"/>
      <c r="F155" s="181" t="s">
        <v>1618</v>
      </c>
      <c r="G155" s="33"/>
      <c r="H155" s="33"/>
      <c r="I155" s="102"/>
      <c r="J155" s="33"/>
      <c r="K155" s="33"/>
      <c r="L155" s="34"/>
      <c r="M155" s="182"/>
      <c r="N155" s="183"/>
      <c r="O155" s="59"/>
      <c r="P155" s="59"/>
      <c r="Q155" s="59"/>
      <c r="R155" s="59"/>
      <c r="S155" s="59"/>
      <c r="T155" s="60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173</v>
      </c>
      <c r="AU155" s="18" t="s">
        <v>92</v>
      </c>
    </row>
    <row r="156" spans="1:65" s="2" customFormat="1" ht="16.5" customHeight="1">
      <c r="A156" s="33"/>
      <c r="B156" s="166"/>
      <c r="C156" s="212" t="s">
        <v>298</v>
      </c>
      <c r="D156" s="212" t="s">
        <v>386</v>
      </c>
      <c r="E156" s="213" t="s">
        <v>1619</v>
      </c>
      <c r="F156" s="214" t="s">
        <v>1620</v>
      </c>
      <c r="G156" s="215" t="s">
        <v>334</v>
      </c>
      <c r="H156" s="216">
        <v>110</v>
      </c>
      <c r="I156" s="217"/>
      <c r="J156" s="218">
        <f>ROUND(I156*H156,2)</f>
        <v>0</v>
      </c>
      <c r="K156" s="214" t="s">
        <v>247</v>
      </c>
      <c r="L156" s="219"/>
      <c r="M156" s="220" t="s">
        <v>1</v>
      </c>
      <c r="N156" s="221" t="s">
        <v>49</v>
      </c>
      <c r="O156" s="59"/>
      <c r="P156" s="176">
        <f>O156*H156</f>
        <v>0</v>
      </c>
      <c r="Q156" s="176">
        <v>0.00018</v>
      </c>
      <c r="R156" s="176">
        <f>Q156*H156</f>
        <v>0.0198</v>
      </c>
      <c r="S156" s="176">
        <v>0</v>
      </c>
      <c r="T156" s="17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8" t="s">
        <v>431</v>
      </c>
      <c r="AT156" s="178" t="s">
        <v>386</v>
      </c>
      <c r="AU156" s="178" t="s">
        <v>92</v>
      </c>
      <c r="AY156" s="18" t="s">
        <v>165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8" t="s">
        <v>21</v>
      </c>
      <c r="BK156" s="179">
        <f>ROUND(I156*H156,2)</f>
        <v>0</v>
      </c>
      <c r="BL156" s="18" t="s">
        <v>331</v>
      </c>
      <c r="BM156" s="178" t="s">
        <v>1621</v>
      </c>
    </row>
    <row r="157" spans="1:47" s="2" customFormat="1" ht="29.25">
      <c r="A157" s="33"/>
      <c r="B157" s="34"/>
      <c r="C157" s="33"/>
      <c r="D157" s="180" t="s">
        <v>173</v>
      </c>
      <c r="E157" s="33"/>
      <c r="F157" s="181" t="s">
        <v>1622</v>
      </c>
      <c r="G157" s="33"/>
      <c r="H157" s="33"/>
      <c r="I157" s="102"/>
      <c r="J157" s="33"/>
      <c r="K157" s="33"/>
      <c r="L157" s="34"/>
      <c r="M157" s="182"/>
      <c r="N157" s="183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173</v>
      </c>
      <c r="AU157" s="18" t="s">
        <v>92</v>
      </c>
    </row>
    <row r="158" spans="2:51" s="14" customFormat="1" ht="12">
      <c r="B158" s="195"/>
      <c r="D158" s="180" t="s">
        <v>249</v>
      </c>
      <c r="E158" s="196" t="s">
        <v>1</v>
      </c>
      <c r="F158" s="197" t="s">
        <v>1623</v>
      </c>
      <c r="H158" s="198">
        <v>110</v>
      </c>
      <c r="I158" s="199"/>
      <c r="L158" s="195"/>
      <c r="M158" s="200"/>
      <c r="N158" s="201"/>
      <c r="O158" s="201"/>
      <c r="P158" s="201"/>
      <c r="Q158" s="201"/>
      <c r="R158" s="201"/>
      <c r="S158" s="201"/>
      <c r="T158" s="202"/>
      <c r="AT158" s="196" t="s">
        <v>249</v>
      </c>
      <c r="AU158" s="196" t="s">
        <v>92</v>
      </c>
      <c r="AV158" s="14" t="s">
        <v>92</v>
      </c>
      <c r="AW158" s="14" t="s">
        <v>39</v>
      </c>
      <c r="AX158" s="14" t="s">
        <v>84</v>
      </c>
      <c r="AY158" s="196" t="s">
        <v>165</v>
      </c>
    </row>
    <row r="159" spans="1:65" s="2" customFormat="1" ht="24" customHeight="1">
      <c r="A159" s="33"/>
      <c r="B159" s="166"/>
      <c r="C159" s="167" t="s">
        <v>302</v>
      </c>
      <c r="D159" s="167" t="s">
        <v>168</v>
      </c>
      <c r="E159" s="168" t="s">
        <v>1624</v>
      </c>
      <c r="F159" s="169" t="s">
        <v>1625</v>
      </c>
      <c r="G159" s="170" t="s">
        <v>328</v>
      </c>
      <c r="H159" s="171">
        <v>40</v>
      </c>
      <c r="I159" s="172"/>
      <c r="J159" s="173">
        <f>ROUND(I159*H159,2)</f>
        <v>0</v>
      </c>
      <c r="K159" s="169" t="s">
        <v>247</v>
      </c>
      <c r="L159" s="34"/>
      <c r="M159" s="174" t="s">
        <v>1</v>
      </c>
      <c r="N159" s="175" t="s">
        <v>49</v>
      </c>
      <c r="O159" s="59"/>
      <c r="P159" s="176">
        <f>O159*H159</f>
        <v>0</v>
      </c>
      <c r="Q159" s="176">
        <v>0</v>
      </c>
      <c r="R159" s="176">
        <f>Q159*H159</f>
        <v>0</v>
      </c>
      <c r="S159" s="176">
        <v>0</v>
      </c>
      <c r="T159" s="17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8" t="s">
        <v>331</v>
      </c>
      <c r="AT159" s="178" t="s">
        <v>168</v>
      </c>
      <c r="AU159" s="178" t="s">
        <v>92</v>
      </c>
      <c r="AY159" s="18" t="s">
        <v>165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18" t="s">
        <v>21</v>
      </c>
      <c r="BK159" s="179">
        <f>ROUND(I159*H159,2)</f>
        <v>0</v>
      </c>
      <c r="BL159" s="18" t="s">
        <v>331</v>
      </c>
      <c r="BM159" s="178" t="s">
        <v>1626</v>
      </c>
    </row>
    <row r="160" spans="1:47" s="2" customFormat="1" ht="39">
      <c r="A160" s="33"/>
      <c r="B160" s="34"/>
      <c r="C160" s="33"/>
      <c r="D160" s="180" t="s">
        <v>173</v>
      </c>
      <c r="E160" s="33"/>
      <c r="F160" s="181" t="s">
        <v>1627</v>
      </c>
      <c r="G160" s="33"/>
      <c r="H160" s="33"/>
      <c r="I160" s="102"/>
      <c r="J160" s="33"/>
      <c r="K160" s="33"/>
      <c r="L160" s="34"/>
      <c r="M160" s="182"/>
      <c r="N160" s="183"/>
      <c r="O160" s="59"/>
      <c r="P160" s="59"/>
      <c r="Q160" s="59"/>
      <c r="R160" s="59"/>
      <c r="S160" s="59"/>
      <c r="T160" s="60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173</v>
      </c>
      <c r="AU160" s="18" t="s">
        <v>92</v>
      </c>
    </row>
    <row r="161" spans="1:65" s="2" customFormat="1" ht="16.5" customHeight="1">
      <c r="A161" s="33"/>
      <c r="B161" s="166"/>
      <c r="C161" s="212" t="s">
        <v>309</v>
      </c>
      <c r="D161" s="212" t="s">
        <v>386</v>
      </c>
      <c r="E161" s="213" t="s">
        <v>1628</v>
      </c>
      <c r="F161" s="214" t="s">
        <v>1629</v>
      </c>
      <c r="G161" s="215" t="s">
        <v>328</v>
      </c>
      <c r="H161" s="216">
        <v>40</v>
      </c>
      <c r="I161" s="217"/>
      <c r="J161" s="218">
        <f>ROUND(I161*H161,2)</f>
        <v>0</v>
      </c>
      <c r="K161" s="214" t="s">
        <v>247</v>
      </c>
      <c r="L161" s="219"/>
      <c r="M161" s="220" t="s">
        <v>1</v>
      </c>
      <c r="N161" s="221" t="s">
        <v>49</v>
      </c>
      <c r="O161" s="59"/>
      <c r="P161" s="176">
        <f>O161*H161</f>
        <v>0</v>
      </c>
      <c r="Q161" s="176">
        <v>5E-05</v>
      </c>
      <c r="R161" s="176">
        <f>Q161*H161</f>
        <v>0.002</v>
      </c>
      <c r="S161" s="176">
        <v>0</v>
      </c>
      <c r="T161" s="177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8" t="s">
        <v>431</v>
      </c>
      <c r="AT161" s="178" t="s">
        <v>386</v>
      </c>
      <c r="AU161" s="178" t="s">
        <v>92</v>
      </c>
      <c r="AY161" s="18" t="s">
        <v>165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8" t="s">
        <v>21</v>
      </c>
      <c r="BK161" s="179">
        <f>ROUND(I161*H161,2)</f>
        <v>0</v>
      </c>
      <c r="BL161" s="18" t="s">
        <v>331</v>
      </c>
      <c r="BM161" s="178" t="s">
        <v>1630</v>
      </c>
    </row>
    <row r="162" spans="1:47" s="2" customFormat="1" ht="19.5">
      <c r="A162" s="33"/>
      <c r="B162" s="34"/>
      <c r="C162" s="33"/>
      <c r="D162" s="180" t="s">
        <v>173</v>
      </c>
      <c r="E162" s="33"/>
      <c r="F162" s="181" t="s">
        <v>1631</v>
      </c>
      <c r="G162" s="33"/>
      <c r="H162" s="33"/>
      <c r="I162" s="102"/>
      <c r="J162" s="33"/>
      <c r="K162" s="33"/>
      <c r="L162" s="34"/>
      <c r="M162" s="182"/>
      <c r="N162" s="183"/>
      <c r="O162" s="59"/>
      <c r="P162" s="59"/>
      <c r="Q162" s="59"/>
      <c r="R162" s="59"/>
      <c r="S162" s="59"/>
      <c r="T162" s="60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173</v>
      </c>
      <c r="AU162" s="18" t="s">
        <v>92</v>
      </c>
    </row>
    <row r="163" spans="2:51" s="14" customFormat="1" ht="12">
      <c r="B163" s="195"/>
      <c r="D163" s="180" t="s">
        <v>249</v>
      </c>
      <c r="E163" s="196" t="s">
        <v>1</v>
      </c>
      <c r="F163" s="197" t="s">
        <v>1632</v>
      </c>
      <c r="H163" s="198">
        <v>40</v>
      </c>
      <c r="I163" s="199"/>
      <c r="L163" s="195"/>
      <c r="M163" s="200"/>
      <c r="N163" s="201"/>
      <c r="O163" s="201"/>
      <c r="P163" s="201"/>
      <c r="Q163" s="201"/>
      <c r="R163" s="201"/>
      <c r="S163" s="201"/>
      <c r="T163" s="202"/>
      <c r="AT163" s="196" t="s">
        <v>249</v>
      </c>
      <c r="AU163" s="196" t="s">
        <v>92</v>
      </c>
      <c r="AV163" s="14" t="s">
        <v>92</v>
      </c>
      <c r="AW163" s="14" t="s">
        <v>39</v>
      </c>
      <c r="AX163" s="14" t="s">
        <v>84</v>
      </c>
      <c r="AY163" s="196" t="s">
        <v>165</v>
      </c>
    </row>
    <row r="164" spans="1:65" s="2" customFormat="1" ht="16.5" customHeight="1">
      <c r="A164" s="33"/>
      <c r="B164" s="166"/>
      <c r="C164" s="167" t="s">
        <v>320</v>
      </c>
      <c r="D164" s="167" t="s">
        <v>168</v>
      </c>
      <c r="E164" s="168" t="s">
        <v>1633</v>
      </c>
      <c r="F164" s="169" t="s">
        <v>1634</v>
      </c>
      <c r="G164" s="170" t="s">
        <v>328</v>
      </c>
      <c r="H164" s="171">
        <v>60</v>
      </c>
      <c r="I164" s="172"/>
      <c r="J164" s="173">
        <f>ROUND(I164*H164,2)</f>
        <v>0</v>
      </c>
      <c r="K164" s="169" t="s">
        <v>247</v>
      </c>
      <c r="L164" s="34"/>
      <c r="M164" s="174" t="s">
        <v>1</v>
      </c>
      <c r="N164" s="175" t="s">
        <v>49</v>
      </c>
      <c r="O164" s="59"/>
      <c r="P164" s="176">
        <f>O164*H164</f>
        <v>0</v>
      </c>
      <c r="Q164" s="176">
        <v>0</v>
      </c>
      <c r="R164" s="176">
        <f>Q164*H164</f>
        <v>0</v>
      </c>
      <c r="S164" s="176">
        <v>0</v>
      </c>
      <c r="T164" s="17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8" t="s">
        <v>331</v>
      </c>
      <c r="AT164" s="178" t="s">
        <v>168</v>
      </c>
      <c r="AU164" s="178" t="s">
        <v>92</v>
      </c>
      <c r="AY164" s="18" t="s">
        <v>165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8" t="s">
        <v>21</v>
      </c>
      <c r="BK164" s="179">
        <f>ROUND(I164*H164,2)</f>
        <v>0</v>
      </c>
      <c r="BL164" s="18" t="s">
        <v>331</v>
      </c>
      <c r="BM164" s="178" t="s">
        <v>1635</v>
      </c>
    </row>
    <row r="165" spans="1:47" s="2" customFormat="1" ht="29.25">
      <c r="A165" s="33"/>
      <c r="B165" s="34"/>
      <c r="C165" s="33"/>
      <c r="D165" s="180" t="s">
        <v>173</v>
      </c>
      <c r="E165" s="33"/>
      <c r="F165" s="181" t="s">
        <v>1636</v>
      </c>
      <c r="G165" s="33"/>
      <c r="H165" s="33"/>
      <c r="I165" s="102"/>
      <c r="J165" s="33"/>
      <c r="K165" s="33"/>
      <c r="L165" s="34"/>
      <c r="M165" s="182"/>
      <c r="N165" s="183"/>
      <c r="O165" s="59"/>
      <c r="P165" s="59"/>
      <c r="Q165" s="59"/>
      <c r="R165" s="59"/>
      <c r="S165" s="59"/>
      <c r="T165" s="60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173</v>
      </c>
      <c r="AU165" s="18" t="s">
        <v>92</v>
      </c>
    </row>
    <row r="166" spans="1:65" s="2" customFormat="1" ht="16.5" customHeight="1">
      <c r="A166" s="33"/>
      <c r="B166" s="166"/>
      <c r="C166" s="212" t="s">
        <v>8</v>
      </c>
      <c r="D166" s="212" t="s">
        <v>386</v>
      </c>
      <c r="E166" s="213" t="s">
        <v>1637</v>
      </c>
      <c r="F166" s="214" t="s">
        <v>1638</v>
      </c>
      <c r="G166" s="215" t="s">
        <v>328</v>
      </c>
      <c r="H166" s="216">
        <v>60</v>
      </c>
      <c r="I166" s="217"/>
      <c r="J166" s="218">
        <f>ROUND(I166*H166,2)</f>
        <v>0</v>
      </c>
      <c r="K166" s="214" t="s">
        <v>247</v>
      </c>
      <c r="L166" s="219"/>
      <c r="M166" s="220" t="s">
        <v>1</v>
      </c>
      <c r="N166" s="221" t="s">
        <v>49</v>
      </c>
      <c r="O166" s="59"/>
      <c r="P166" s="176">
        <f>O166*H166</f>
        <v>0</v>
      </c>
      <c r="Q166" s="176">
        <v>0.00019</v>
      </c>
      <c r="R166" s="176">
        <f>Q166*H166</f>
        <v>0.0114</v>
      </c>
      <c r="S166" s="176">
        <v>0</v>
      </c>
      <c r="T166" s="17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8" t="s">
        <v>431</v>
      </c>
      <c r="AT166" s="178" t="s">
        <v>386</v>
      </c>
      <c r="AU166" s="178" t="s">
        <v>92</v>
      </c>
      <c r="AY166" s="18" t="s">
        <v>165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8" t="s">
        <v>21</v>
      </c>
      <c r="BK166" s="179">
        <f>ROUND(I166*H166,2)</f>
        <v>0</v>
      </c>
      <c r="BL166" s="18" t="s">
        <v>331</v>
      </c>
      <c r="BM166" s="178" t="s">
        <v>1639</v>
      </c>
    </row>
    <row r="167" spans="1:47" s="2" customFormat="1" ht="12">
      <c r="A167" s="33"/>
      <c r="B167" s="34"/>
      <c r="C167" s="33"/>
      <c r="D167" s="180" t="s">
        <v>173</v>
      </c>
      <c r="E167" s="33"/>
      <c r="F167" s="181" t="s">
        <v>1638</v>
      </c>
      <c r="G167" s="33"/>
      <c r="H167" s="33"/>
      <c r="I167" s="102"/>
      <c r="J167" s="33"/>
      <c r="K167" s="33"/>
      <c r="L167" s="34"/>
      <c r="M167" s="182"/>
      <c r="N167" s="183"/>
      <c r="O167" s="59"/>
      <c r="P167" s="59"/>
      <c r="Q167" s="59"/>
      <c r="R167" s="59"/>
      <c r="S167" s="59"/>
      <c r="T167" s="60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173</v>
      </c>
      <c r="AU167" s="18" t="s">
        <v>92</v>
      </c>
    </row>
    <row r="168" spans="2:51" s="14" customFormat="1" ht="12">
      <c r="B168" s="195"/>
      <c r="D168" s="180" t="s">
        <v>249</v>
      </c>
      <c r="E168" s="196" t="s">
        <v>1</v>
      </c>
      <c r="F168" s="197" t="s">
        <v>1640</v>
      </c>
      <c r="H168" s="198">
        <v>60</v>
      </c>
      <c r="I168" s="199"/>
      <c r="L168" s="195"/>
      <c r="M168" s="200"/>
      <c r="N168" s="201"/>
      <c r="O168" s="201"/>
      <c r="P168" s="201"/>
      <c r="Q168" s="201"/>
      <c r="R168" s="201"/>
      <c r="S168" s="201"/>
      <c r="T168" s="202"/>
      <c r="AT168" s="196" t="s">
        <v>249</v>
      </c>
      <c r="AU168" s="196" t="s">
        <v>92</v>
      </c>
      <c r="AV168" s="14" t="s">
        <v>92</v>
      </c>
      <c r="AW168" s="14" t="s">
        <v>39</v>
      </c>
      <c r="AX168" s="14" t="s">
        <v>84</v>
      </c>
      <c r="AY168" s="196" t="s">
        <v>165</v>
      </c>
    </row>
    <row r="169" spans="1:65" s="2" customFormat="1" ht="24" customHeight="1">
      <c r="A169" s="33"/>
      <c r="B169" s="166"/>
      <c r="C169" s="167" t="s">
        <v>331</v>
      </c>
      <c r="D169" s="167" t="s">
        <v>168</v>
      </c>
      <c r="E169" s="168" t="s">
        <v>1641</v>
      </c>
      <c r="F169" s="169" t="s">
        <v>1642</v>
      </c>
      <c r="G169" s="170" t="s">
        <v>334</v>
      </c>
      <c r="H169" s="171">
        <v>85</v>
      </c>
      <c r="I169" s="172"/>
      <c r="J169" s="173">
        <f>ROUND(I169*H169,2)</f>
        <v>0</v>
      </c>
      <c r="K169" s="169" t="s">
        <v>1</v>
      </c>
      <c r="L169" s="34"/>
      <c r="M169" s="174" t="s">
        <v>1</v>
      </c>
      <c r="N169" s="175" t="s">
        <v>49</v>
      </c>
      <c r="O169" s="59"/>
      <c r="P169" s="176">
        <f>O169*H169</f>
        <v>0</v>
      </c>
      <c r="Q169" s="176">
        <v>0</v>
      </c>
      <c r="R169" s="176">
        <f>Q169*H169</f>
        <v>0</v>
      </c>
      <c r="S169" s="176">
        <v>0</v>
      </c>
      <c r="T169" s="17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8" t="s">
        <v>331</v>
      </c>
      <c r="AT169" s="178" t="s">
        <v>168</v>
      </c>
      <c r="AU169" s="178" t="s">
        <v>92</v>
      </c>
      <c r="AY169" s="18" t="s">
        <v>165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8" t="s">
        <v>21</v>
      </c>
      <c r="BK169" s="179">
        <f>ROUND(I169*H169,2)</f>
        <v>0</v>
      </c>
      <c r="BL169" s="18" t="s">
        <v>331</v>
      </c>
      <c r="BM169" s="178" t="s">
        <v>1643</v>
      </c>
    </row>
    <row r="170" spans="1:47" s="2" customFormat="1" ht="19.5">
      <c r="A170" s="33"/>
      <c r="B170" s="34"/>
      <c r="C170" s="33"/>
      <c r="D170" s="180" t="s">
        <v>173</v>
      </c>
      <c r="E170" s="33"/>
      <c r="F170" s="181" t="s">
        <v>1644</v>
      </c>
      <c r="G170" s="33"/>
      <c r="H170" s="33"/>
      <c r="I170" s="102"/>
      <c r="J170" s="33"/>
      <c r="K170" s="33"/>
      <c r="L170" s="34"/>
      <c r="M170" s="182"/>
      <c r="N170" s="183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173</v>
      </c>
      <c r="AU170" s="18" t="s">
        <v>92</v>
      </c>
    </row>
    <row r="171" spans="2:51" s="14" customFormat="1" ht="12">
      <c r="B171" s="195"/>
      <c r="D171" s="180" t="s">
        <v>249</v>
      </c>
      <c r="E171" s="196" t="s">
        <v>1</v>
      </c>
      <c r="F171" s="197" t="s">
        <v>1645</v>
      </c>
      <c r="H171" s="198">
        <v>85</v>
      </c>
      <c r="I171" s="199"/>
      <c r="L171" s="195"/>
      <c r="M171" s="200"/>
      <c r="N171" s="201"/>
      <c r="O171" s="201"/>
      <c r="P171" s="201"/>
      <c r="Q171" s="201"/>
      <c r="R171" s="201"/>
      <c r="S171" s="201"/>
      <c r="T171" s="202"/>
      <c r="AT171" s="196" t="s">
        <v>249</v>
      </c>
      <c r="AU171" s="196" t="s">
        <v>92</v>
      </c>
      <c r="AV171" s="14" t="s">
        <v>92</v>
      </c>
      <c r="AW171" s="14" t="s">
        <v>39</v>
      </c>
      <c r="AX171" s="14" t="s">
        <v>84</v>
      </c>
      <c r="AY171" s="196" t="s">
        <v>165</v>
      </c>
    </row>
    <row r="172" spans="1:65" s="2" customFormat="1" ht="24" customHeight="1">
      <c r="A172" s="33"/>
      <c r="B172" s="166"/>
      <c r="C172" s="212" t="s">
        <v>338</v>
      </c>
      <c r="D172" s="212" t="s">
        <v>386</v>
      </c>
      <c r="E172" s="213" t="s">
        <v>1646</v>
      </c>
      <c r="F172" s="214" t="s">
        <v>1647</v>
      </c>
      <c r="G172" s="215" t="s">
        <v>328</v>
      </c>
      <c r="H172" s="216">
        <v>30</v>
      </c>
      <c r="I172" s="217"/>
      <c r="J172" s="218">
        <f>ROUND(I172*H172,2)</f>
        <v>0</v>
      </c>
      <c r="K172" s="214" t="s">
        <v>1</v>
      </c>
      <c r="L172" s="219"/>
      <c r="M172" s="220" t="s">
        <v>1</v>
      </c>
      <c r="N172" s="221" t="s">
        <v>49</v>
      </c>
      <c r="O172" s="59"/>
      <c r="P172" s="176">
        <f>O172*H172</f>
        <v>0</v>
      </c>
      <c r="Q172" s="176">
        <v>0.0065</v>
      </c>
      <c r="R172" s="176">
        <f>Q172*H172</f>
        <v>0.19499999999999998</v>
      </c>
      <c r="S172" s="176">
        <v>0</v>
      </c>
      <c r="T172" s="177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8" t="s">
        <v>431</v>
      </c>
      <c r="AT172" s="178" t="s">
        <v>386</v>
      </c>
      <c r="AU172" s="178" t="s">
        <v>92</v>
      </c>
      <c r="AY172" s="18" t="s">
        <v>165</v>
      </c>
      <c r="BE172" s="179">
        <f>IF(N172="základní",J172,0)</f>
        <v>0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18" t="s">
        <v>21</v>
      </c>
      <c r="BK172" s="179">
        <f>ROUND(I172*H172,2)</f>
        <v>0</v>
      </c>
      <c r="BL172" s="18" t="s">
        <v>331</v>
      </c>
      <c r="BM172" s="178" t="s">
        <v>1648</v>
      </c>
    </row>
    <row r="173" spans="1:47" s="2" customFormat="1" ht="19.5">
      <c r="A173" s="33"/>
      <c r="B173" s="34"/>
      <c r="C173" s="33"/>
      <c r="D173" s="180" t="s">
        <v>173</v>
      </c>
      <c r="E173" s="33"/>
      <c r="F173" s="181" t="s">
        <v>1647</v>
      </c>
      <c r="G173" s="33"/>
      <c r="H173" s="33"/>
      <c r="I173" s="102"/>
      <c r="J173" s="33"/>
      <c r="K173" s="33"/>
      <c r="L173" s="34"/>
      <c r="M173" s="182"/>
      <c r="N173" s="183"/>
      <c r="O173" s="59"/>
      <c r="P173" s="59"/>
      <c r="Q173" s="59"/>
      <c r="R173" s="59"/>
      <c r="S173" s="59"/>
      <c r="T173" s="60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173</v>
      </c>
      <c r="AU173" s="18" t="s">
        <v>92</v>
      </c>
    </row>
    <row r="174" spans="2:51" s="14" customFormat="1" ht="12">
      <c r="B174" s="195"/>
      <c r="D174" s="180" t="s">
        <v>249</v>
      </c>
      <c r="E174" s="196" t="s">
        <v>1</v>
      </c>
      <c r="F174" s="197" t="s">
        <v>1649</v>
      </c>
      <c r="H174" s="198">
        <v>30</v>
      </c>
      <c r="I174" s="199"/>
      <c r="L174" s="195"/>
      <c r="M174" s="200"/>
      <c r="N174" s="201"/>
      <c r="O174" s="201"/>
      <c r="P174" s="201"/>
      <c r="Q174" s="201"/>
      <c r="R174" s="201"/>
      <c r="S174" s="201"/>
      <c r="T174" s="202"/>
      <c r="AT174" s="196" t="s">
        <v>249</v>
      </c>
      <c r="AU174" s="196" t="s">
        <v>92</v>
      </c>
      <c r="AV174" s="14" t="s">
        <v>92</v>
      </c>
      <c r="AW174" s="14" t="s">
        <v>39</v>
      </c>
      <c r="AX174" s="14" t="s">
        <v>84</v>
      </c>
      <c r="AY174" s="196" t="s">
        <v>165</v>
      </c>
    </row>
    <row r="175" spans="1:65" s="2" customFormat="1" ht="16.5" customHeight="1">
      <c r="A175" s="33"/>
      <c r="B175" s="166"/>
      <c r="C175" s="167" t="s">
        <v>344</v>
      </c>
      <c r="D175" s="167" t="s">
        <v>168</v>
      </c>
      <c r="E175" s="168" t="s">
        <v>1650</v>
      </c>
      <c r="F175" s="169" t="s">
        <v>1651</v>
      </c>
      <c r="G175" s="170" t="s">
        <v>328</v>
      </c>
      <c r="H175" s="171">
        <v>10</v>
      </c>
      <c r="I175" s="172"/>
      <c r="J175" s="173">
        <f>ROUND(I175*H175,2)</f>
        <v>0</v>
      </c>
      <c r="K175" s="169" t="s">
        <v>247</v>
      </c>
      <c r="L175" s="34"/>
      <c r="M175" s="174" t="s">
        <v>1</v>
      </c>
      <c r="N175" s="175" t="s">
        <v>49</v>
      </c>
      <c r="O175" s="59"/>
      <c r="P175" s="176">
        <f>O175*H175</f>
        <v>0</v>
      </c>
      <c r="Q175" s="176">
        <v>0</v>
      </c>
      <c r="R175" s="176">
        <f>Q175*H175</f>
        <v>0</v>
      </c>
      <c r="S175" s="176">
        <v>0</v>
      </c>
      <c r="T175" s="177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8" t="s">
        <v>331</v>
      </c>
      <c r="AT175" s="178" t="s">
        <v>168</v>
      </c>
      <c r="AU175" s="178" t="s">
        <v>92</v>
      </c>
      <c r="AY175" s="18" t="s">
        <v>165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18" t="s">
        <v>21</v>
      </c>
      <c r="BK175" s="179">
        <f>ROUND(I175*H175,2)</f>
        <v>0</v>
      </c>
      <c r="BL175" s="18" t="s">
        <v>331</v>
      </c>
      <c r="BM175" s="178" t="s">
        <v>1652</v>
      </c>
    </row>
    <row r="176" spans="1:47" s="2" customFormat="1" ht="12">
      <c r="A176" s="33"/>
      <c r="B176" s="34"/>
      <c r="C176" s="33"/>
      <c r="D176" s="180" t="s">
        <v>173</v>
      </c>
      <c r="E176" s="33"/>
      <c r="F176" s="181" t="s">
        <v>1651</v>
      </c>
      <c r="G176" s="33"/>
      <c r="H176" s="33"/>
      <c r="I176" s="102"/>
      <c r="J176" s="33"/>
      <c r="K176" s="33"/>
      <c r="L176" s="34"/>
      <c r="M176" s="182"/>
      <c r="N176" s="183"/>
      <c r="O176" s="59"/>
      <c r="P176" s="59"/>
      <c r="Q176" s="59"/>
      <c r="R176" s="59"/>
      <c r="S176" s="59"/>
      <c r="T176" s="60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173</v>
      </c>
      <c r="AU176" s="18" t="s">
        <v>92</v>
      </c>
    </row>
    <row r="177" spans="1:65" s="2" customFormat="1" ht="16.5" customHeight="1">
      <c r="A177" s="33"/>
      <c r="B177" s="166"/>
      <c r="C177" s="212" t="s">
        <v>350</v>
      </c>
      <c r="D177" s="212" t="s">
        <v>386</v>
      </c>
      <c r="E177" s="213" t="s">
        <v>1653</v>
      </c>
      <c r="F177" s="214" t="s">
        <v>1654</v>
      </c>
      <c r="G177" s="215" t="s">
        <v>328</v>
      </c>
      <c r="H177" s="216">
        <v>10</v>
      </c>
      <c r="I177" s="217"/>
      <c r="J177" s="218">
        <f>ROUND(I177*H177,2)</f>
        <v>0</v>
      </c>
      <c r="K177" s="214" t="s">
        <v>247</v>
      </c>
      <c r="L177" s="219"/>
      <c r="M177" s="220" t="s">
        <v>1</v>
      </c>
      <c r="N177" s="221" t="s">
        <v>49</v>
      </c>
      <c r="O177" s="59"/>
      <c r="P177" s="176">
        <f>O177*H177</f>
        <v>0</v>
      </c>
      <c r="Q177" s="176">
        <v>8E-05</v>
      </c>
      <c r="R177" s="176">
        <f>Q177*H177</f>
        <v>0.0008</v>
      </c>
      <c r="S177" s="176">
        <v>0</v>
      </c>
      <c r="T177" s="17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8" t="s">
        <v>431</v>
      </c>
      <c r="AT177" s="178" t="s">
        <v>386</v>
      </c>
      <c r="AU177" s="178" t="s">
        <v>92</v>
      </c>
      <c r="AY177" s="18" t="s">
        <v>165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18" t="s">
        <v>21</v>
      </c>
      <c r="BK177" s="179">
        <f>ROUND(I177*H177,2)</f>
        <v>0</v>
      </c>
      <c r="BL177" s="18" t="s">
        <v>331</v>
      </c>
      <c r="BM177" s="178" t="s">
        <v>1655</v>
      </c>
    </row>
    <row r="178" spans="1:47" s="2" customFormat="1" ht="12">
      <c r="A178" s="33"/>
      <c r="B178" s="34"/>
      <c r="C178" s="33"/>
      <c r="D178" s="180" t="s">
        <v>173</v>
      </c>
      <c r="E178" s="33"/>
      <c r="F178" s="181" t="s">
        <v>1654</v>
      </c>
      <c r="G178" s="33"/>
      <c r="H178" s="33"/>
      <c r="I178" s="102"/>
      <c r="J178" s="33"/>
      <c r="K178" s="33"/>
      <c r="L178" s="34"/>
      <c r="M178" s="182"/>
      <c r="N178" s="183"/>
      <c r="O178" s="59"/>
      <c r="P178" s="59"/>
      <c r="Q178" s="59"/>
      <c r="R178" s="59"/>
      <c r="S178" s="59"/>
      <c r="T178" s="6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173</v>
      </c>
      <c r="AU178" s="18" t="s">
        <v>92</v>
      </c>
    </row>
    <row r="179" spans="2:51" s="14" customFormat="1" ht="12">
      <c r="B179" s="195"/>
      <c r="D179" s="180" t="s">
        <v>249</v>
      </c>
      <c r="E179" s="196" t="s">
        <v>1</v>
      </c>
      <c r="F179" s="197" t="s">
        <v>1656</v>
      </c>
      <c r="H179" s="198">
        <v>10</v>
      </c>
      <c r="I179" s="199"/>
      <c r="L179" s="195"/>
      <c r="M179" s="200"/>
      <c r="N179" s="201"/>
      <c r="O179" s="201"/>
      <c r="P179" s="201"/>
      <c r="Q179" s="201"/>
      <c r="R179" s="201"/>
      <c r="S179" s="201"/>
      <c r="T179" s="202"/>
      <c r="AT179" s="196" t="s">
        <v>249</v>
      </c>
      <c r="AU179" s="196" t="s">
        <v>92</v>
      </c>
      <c r="AV179" s="14" t="s">
        <v>92</v>
      </c>
      <c r="AW179" s="14" t="s">
        <v>39</v>
      </c>
      <c r="AX179" s="14" t="s">
        <v>84</v>
      </c>
      <c r="AY179" s="196" t="s">
        <v>165</v>
      </c>
    </row>
    <row r="180" spans="2:63" s="12" customFormat="1" ht="22.9" customHeight="1">
      <c r="B180" s="153"/>
      <c r="D180" s="154" t="s">
        <v>83</v>
      </c>
      <c r="E180" s="164" t="s">
        <v>1657</v>
      </c>
      <c r="F180" s="164" t="s">
        <v>1658</v>
      </c>
      <c r="I180" s="156"/>
      <c r="J180" s="165">
        <f>BK180</f>
        <v>0</v>
      </c>
      <c r="L180" s="153"/>
      <c r="M180" s="158"/>
      <c r="N180" s="159"/>
      <c r="O180" s="159"/>
      <c r="P180" s="160">
        <f>SUM(P181:P221)</f>
        <v>0</v>
      </c>
      <c r="Q180" s="159"/>
      <c r="R180" s="160">
        <f>SUM(R181:R221)</f>
        <v>0.2584</v>
      </c>
      <c r="S180" s="159"/>
      <c r="T180" s="161">
        <f>SUM(T181:T221)</f>
        <v>0</v>
      </c>
      <c r="AR180" s="154" t="s">
        <v>92</v>
      </c>
      <c r="AT180" s="162" t="s">
        <v>83</v>
      </c>
      <c r="AU180" s="162" t="s">
        <v>21</v>
      </c>
      <c r="AY180" s="154" t="s">
        <v>165</v>
      </c>
      <c r="BK180" s="163">
        <f>SUM(BK181:BK221)</f>
        <v>0</v>
      </c>
    </row>
    <row r="181" spans="1:65" s="2" customFormat="1" ht="24" customHeight="1">
      <c r="A181" s="33"/>
      <c r="B181" s="166"/>
      <c r="C181" s="167" t="s">
        <v>356</v>
      </c>
      <c r="D181" s="167" t="s">
        <v>168</v>
      </c>
      <c r="E181" s="168" t="s">
        <v>1659</v>
      </c>
      <c r="F181" s="169" t="s">
        <v>1660</v>
      </c>
      <c r="G181" s="170" t="s">
        <v>334</v>
      </c>
      <c r="H181" s="171">
        <v>170</v>
      </c>
      <c r="I181" s="172"/>
      <c r="J181" s="173">
        <f>ROUND(I181*H181,2)</f>
        <v>0</v>
      </c>
      <c r="K181" s="169" t="s">
        <v>247</v>
      </c>
      <c r="L181" s="34"/>
      <c r="M181" s="174" t="s">
        <v>1</v>
      </c>
      <c r="N181" s="175" t="s">
        <v>49</v>
      </c>
      <c r="O181" s="59"/>
      <c r="P181" s="176">
        <f>O181*H181</f>
        <v>0</v>
      </c>
      <c r="Q181" s="176">
        <v>0</v>
      </c>
      <c r="R181" s="176">
        <f>Q181*H181</f>
        <v>0</v>
      </c>
      <c r="S181" s="176">
        <v>0</v>
      </c>
      <c r="T181" s="177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8" t="s">
        <v>331</v>
      </c>
      <c r="AT181" s="178" t="s">
        <v>168</v>
      </c>
      <c r="AU181" s="178" t="s">
        <v>92</v>
      </c>
      <c r="AY181" s="18" t="s">
        <v>165</v>
      </c>
      <c r="BE181" s="179">
        <f>IF(N181="základní",J181,0)</f>
        <v>0</v>
      </c>
      <c r="BF181" s="179">
        <f>IF(N181="snížená",J181,0)</f>
        <v>0</v>
      </c>
      <c r="BG181" s="179">
        <f>IF(N181="zákl. přenesená",J181,0)</f>
        <v>0</v>
      </c>
      <c r="BH181" s="179">
        <f>IF(N181="sníž. přenesená",J181,0)</f>
        <v>0</v>
      </c>
      <c r="BI181" s="179">
        <f>IF(N181="nulová",J181,0)</f>
        <v>0</v>
      </c>
      <c r="BJ181" s="18" t="s">
        <v>21</v>
      </c>
      <c r="BK181" s="179">
        <f>ROUND(I181*H181,2)</f>
        <v>0</v>
      </c>
      <c r="BL181" s="18" t="s">
        <v>331</v>
      </c>
      <c r="BM181" s="178" t="s">
        <v>1661</v>
      </c>
    </row>
    <row r="182" spans="1:47" s="2" customFormat="1" ht="19.5">
      <c r="A182" s="33"/>
      <c r="B182" s="34"/>
      <c r="C182" s="33"/>
      <c r="D182" s="180" t="s">
        <v>173</v>
      </c>
      <c r="E182" s="33"/>
      <c r="F182" s="181" t="s">
        <v>1660</v>
      </c>
      <c r="G182" s="33"/>
      <c r="H182" s="33"/>
      <c r="I182" s="102"/>
      <c r="J182" s="33"/>
      <c r="K182" s="33"/>
      <c r="L182" s="34"/>
      <c r="M182" s="182"/>
      <c r="N182" s="183"/>
      <c r="O182" s="59"/>
      <c r="P182" s="59"/>
      <c r="Q182" s="59"/>
      <c r="R182" s="59"/>
      <c r="S182" s="59"/>
      <c r="T182" s="60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173</v>
      </c>
      <c r="AU182" s="18" t="s">
        <v>92</v>
      </c>
    </row>
    <row r="183" spans="2:51" s="14" customFormat="1" ht="12">
      <c r="B183" s="195"/>
      <c r="D183" s="180" t="s">
        <v>249</v>
      </c>
      <c r="E183" s="196" t="s">
        <v>1</v>
      </c>
      <c r="F183" s="197" t="s">
        <v>1662</v>
      </c>
      <c r="H183" s="198">
        <v>170</v>
      </c>
      <c r="I183" s="199"/>
      <c r="L183" s="195"/>
      <c r="M183" s="200"/>
      <c r="N183" s="201"/>
      <c r="O183" s="201"/>
      <c r="P183" s="201"/>
      <c r="Q183" s="201"/>
      <c r="R183" s="201"/>
      <c r="S183" s="201"/>
      <c r="T183" s="202"/>
      <c r="AT183" s="196" t="s">
        <v>249</v>
      </c>
      <c r="AU183" s="196" t="s">
        <v>92</v>
      </c>
      <c r="AV183" s="14" t="s">
        <v>92</v>
      </c>
      <c r="AW183" s="14" t="s">
        <v>39</v>
      </c>
      <c r="AX183" s="14" t="s">
        <v>84</v>
      </c>
      <c r="AY183" s="196" t="s">
        <v>165</v>
      </c>
    </row>
    <row r="184" spans="1:65" s="2" customFormat="1" ht="16.5" customHeight="1">
      <c r="A184" s="33"/>
      <c r="B184" s="166"/>
      <c r="C184" s="212" t="s">
        <v>7</v>
      </c>
      <c r="D184" s="212" t="s">
        <v>386</v>
      </c>
      <c r="E184" s="213" t="s">
        <v>1663</v>
      </c>
      <c r="F184" s="214" t="s">
        <v>1664</v>
      </c>
      <c r="G184" s="215" t="s">
        <v>334</v>
      </c>
      <c r="H184" s="216">
        <v>120</v>
      </c>
      <c r="I184" s="217"/>
      <c r="J184" s="218">
        <f>ROUND(I184*H184,2)</f>
        <v>0</v>
      </c>
      <c r="K184" s="214" t="s">
        <v>247</v>
      </c>
      <c r="L184" s="219"/>
      <c r="M184" s="220" t="s">
        <v>1</v>
      </c>
      <c r="N184" s="221" t="s">
        <v>49</v>
      </c>
      <c r="O184" s="59"/>
      <c r="P184" s="176">
        <f>O184*H184</f>
        <v>0</v>
      </c>
      <c r="Q184" s="176">
        <v>4E-05</v>
      </c>
      <c r="R184" s="176">
        <f>Q184*H184</f>
        <v>0.0048000000000000004</v>
      </c>
      <c r="S184" s="176">
        <v>0</v>
      </c>
      <c r="T184" s="177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8" t="s">
        <v>431</v>
      </c>
      <c r="AT184" s="178" t="s">
        <v>386</v>
      </c>
      <c r="AU184" s="178" t="s">
        <v>92</v>
      </c>
      <c r="AY184" s="18" t="s">
        <v>165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8" t="s">
        <v>21</v>
      </c>
      <c r="BK184" s="179">
        <f>ROUND(I184*H184,2)</f>
        <v>0</v>
      </c>
      <c r="BL184" s="18" t="s">
        <v>331</v>
      </c>
      <c r="BM184" s="178" t="s">
        <v>1665</v>
      </c>
    </row>
    <row r="185" spans="1:47" s="2" customFormat="1" ht="29.25">
      <c r="A185" s="33"/>
      <c r="B185" s="34"/>
      <c r="C185" s="33"/>
      <c r="D185" s="180" t="s">
        <v>173</v>
      </c>
      <c r="E185" s="33"/>
      <c r="F185" s="181" t="s">
        <v>1666</v>
      </c>
      <c r="G185" s="33"/>
      <c r="H185" s="33"/>
      <c r="I185" s="102"/>
      <c r="J185" s="33"/>
      <c r="K185" s="33"/>
      <c r="L185" s="34"/>
      <c r="M185" s="182"/>
      <c r="N185" s="183"/>
      <c r="O185" s="59"/>
      <c r="P185" s="59"/>
      <c r="Q185" s="59"/>
      <c r="R185" s="59"/>
      <c r="S185" s="59"/>
      <c r="T185" s="60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173</v>
      </c>
      <c r="AU185" s="18" t="s">
        <v>92</v>
      </c>
    </row>
    <row r="186" spans="2:51" s="14" customFormat="1" ht="12">
      <c r="B186" s="195"/>
      <c r="D186" s="180" t="s">
        <v>249</v>
      </c>
      <c r="E186" s="196" t="s">
        <v>1</v>
      </c>
      <c r="F186" s="197" t="s">
        <v>1667</v>
      </c>
      <c r="H186" s="198">
        <v>120</v>
      </c>
      <c r="I186" s="199"/>
      <c r="L186" s="195"/>
      <c r="M186" s="200"/>
      <c r="N186" s="201"/>
      <c r="O186" s="201"/>
      <c r="P186" s="201"/>
      <c r="Q186" s="201"/>
      <c r="R186" s="201"/>
      <c r="S186" s="201"/>
      <c r="T186" s="202"/>
      <c r="AT186" s="196" t="s">
        <v>249</v>
      </c>
      <c r="AU186" s="196" t="s">
        <v>92</v>
      </c>
      <c r="AV186" s="14" t="s">
        <v>92</v>
      </c>
      <c r="AW186" s="14" t="s">
        <v>39</v>
      </c>
      <c r="AX186" s="14" t="s">
        <v>84</v>
      </c>
      <c r="AY186" s="196" t="s">
        <v>165</v>
      </c>
    </row>
    <row r="187" spans="1:65" s="2" customFormat="1" ht="16.5" customHeight="1">
      <c r="A187" s="33"/>
      <c r="B187" s="166"/>
      <c r="C187" s="212" t="s">
        <v>367</v>
      </c>
      <c r="D187" s="212" t="s">
        <v>386</v>
      </c>
      <c r="E187" s="213" t="s">
        <v>1668</v>
      </c>
      <c r="F187" s="214" t="s">
        <v>1669</v>
      </c>
      <c r="G187" s="215" t="s">
        <v>334</v>
      </c>
      <c r="H187" s="216">
        <v>50</v>
      </c>
      <c r="I187" s="217"/>
      <c r="J187" s="218">
        <f>ROUND(I187*H187,2)</f>
        <v>0</v>
      </c>
      <c r="K187" s="214" t="s">
        <v>247</v>
      </c>
      <c r="L187" s="219"/>
      <c r="M187" s="220" t="s">
        <v>1</v>
      </c>
      <c r="N187" s="221" t="s">
        <v>49</v>
      </c>
      <c r="O187" s="59"/>
      <c r="P187" s="176">
        <f>O187*H187</f>
        <v>0</v>
      </c>
      <c r="Q187" s="176">
        <v>5E-05</v>
      </c>
      <c r="R187" s="176">
        <f>Q187*H187</f>
        <v>0.0025</v>
      </c>
      <c r="S187" s="176">
        <v>0</v>
      </c>
      <c r="T187" s="177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8" t="s">
        <v>431</v>
      </c>
      <c r="AT187" s="178" t="s">
        <v>386</v>
      </c>
      <c r="AU187" s="178" t="s">
        <v>92</v>
      </c>
      <c r="AY187" s="18" t="s">
        <v>165</v>
      </c>
      <c r="BE187" s="179">
        <f>IF(N187="základní",J187,0)</f>
        <v>0</v>
      </c>
      <c r="BF187" s="179">
        <f>IF(N187="snížená",J187,0)</f>
        <v>0</v>
      </c>
      <c r="BG187" s="179">
        <f>IF(N187="zákl. přenesená",J187,0)</f>
        <v>0</v>
      </c>
      <c r="BH187" s="179">
        <f>IF(N187="sníž. přenesená",J187,0)</f>
        <v>0</v>
      </c>
      <c r="BI187" s="179">
        <f>IF(N187="nulová",J187,0)</f>
        <v>0</v>
      </c>
      <c r="BJ187" s="18" t="s">
        <v>21</v>
      </c>
      <c r="BK187" s="179">
        <f>ROUND(I187*H187,2)</f>
        <v>0</v>
      </c>
      <c r="BL187" s="18" t="s">
        <v>331</v>
      </c>
      <c r="BM187" s="178" t="s">
        <v>1670</v>
      </c>
    </row>
    <row r="188" spans="1:47" s="2" customFormat="1" ht="39">
      <c r="A188" s="33"/>
      <c r="B188" s="34"/>
      <c r="C188" s="33"/>
      <c r="D188" s="180" t="s">
        <v>173</v>
      </c>
      <c r="E188" s="33"/>
      <c r="F188" s="181" t="s">
        <v>1671</v>
      </c>
      <c r="G188" s="33"/>
      <c r="H188" s="33"/>
      <c r="I188" s="102"/>
      <c r="J188" s="33"/>
      <c r="K188" s="33"/>
      <c r="L188" s="34"/>
      <c r="M188" s="182"/>
      <c r="N188" s="183"/>
      <c r="O188" s="59"/>
      <c r="P188" s="59"/>
      <c r="Q188" s="59"/>
      <c r="R188" s="59"/>
      <c r="S188" s="59"/>
      <c r="T188" s="60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173</v>
      </c>
      <c r="AU188" s="18" t="s">
        <v>92</v>
      </c>
    </row>
    <row r="189" spans="2:51" s="14" customFormat="1" ht="12">
      <c r="B189" s="195"/>
      <c r="D189" s="180" t="s">
        <v>249</v>
      </c>
      <c r="E189" s="196" t="s">
        <v>1</v>
      </c>
      <c r="F189" s="197" t="s">
        <v>1672</v>
      </c>
      <c r="H189" s="198">
        <v>50</v>
      </c>
      <c r="I189" s="199"/>
      <c r="L189" s="195"/>
      <c r="M189" s="200"/>
      <c r="N189" s="201"/>
      <c r="O189" s="201"/>
      <c r="P189" s="201"/>
      <c r="Q189" s="201"/>
      <c r="R189" s="201"/>
      <c r="S189" s="201"/>
      <c r="T189" s="202"/>
      <c r="AT189" s="196" t="s">
        <v>249</v>
      </c>
      <c r="AU189" s="196" t="s">
        <v>92</v>
      </c>
      <c r="AV189" s="14" t="s">
        <v>92</v>
      </c>
      <c r="AW189" s="14" t="s">
        <v>39</v>
      </c>
      <c r="AX189" s="14" t="s">
        <v>84</v>
      </c>
      <c r="AY189" s="196" t="s">
        <v>165</v>
      </c>
    </row>
    <row r="190" spans="1:65" s="2" customFormat="1" ht="24" customHeight="1">
      <c r="A190" s="33"/>
      <c r="B190" s="166"/>
      <c r="C190" s="167" t="s">
        <v>373</v>
      </c>
      <c r="D190" s="167" t="s">
        <v>168</v>
      </c>
      <c r="E190" s="168" t="s">
        <v>1673</v>
      </c>
      <c r="F190" s="169" t="s">
        <v>1674</v>
      </c>
      <c r="G190" s="170" t="s">
        <v>334</v>
      </c>
      <c r="H190" s="171">
        <v>70</v>
      </c>
      <c r="I190" s="172"/>
      <c r="J190" s="173">
        <f>ROUND(I190*H190,2)</f>
        <v>0</v>
      </c>
      <c r="K190" s="169" t="s">
        <v>247</v>
      </c>
      <c r="L190" s="34"/>
      <c r="M190" s="174" t="s">
        <v>1</v>
      </c>
      <c r="N190" s="175" t="s">
        <v>49</v>
      </c>
      <c r="O190" s="59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8" t="s">
        <v>331</v>
      </c>
      <c r="AT190" s="178" t="s">
        <v>168</v>
      </c>
      <c r="AU190" s="178" t="s">
        <v>92</v>
      </c>
      <c r="AY190" s="18" t="s">
        <v>165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8" t="s">
        <v>21</v>
      </c>
      <c r="BK190" s="179">
        <f>ROUND(I190*H190,2)</f>
        <v>0</v>
      </c>
      <c r="BL190" s="18" t="s">
        <v>331</v>
      </c>
      <c r="BM190" s="178" t="s">
        <v>1675</v>
      </c>
    </row>
    <row r="191" spans="1:47" s="2" customFormat="1" ht="12">
      <c r="A191" s="33"/>
      <c r="B191" s="34"/>
      <c r="C191" s="33"/>
      <c r="D191" s="180" t="s">
        <v>173</v>
      </c>
      <c r="E191" s="33"/>
      <c r="F191" s="181" t="s">
        <v>1674</v>
      </c>
      <c r="G191" s="33"/>
      <c r="H191" s="33"/>
      <c r="I191" s="102"/>
      <c r="J191" s="33"/>
      <c r="K191" s="33"/>
      <c r="L191" s="34"/>
      <c r="M191" s="182"/>
      <c r="N191" s="183"/>
      <c r="O191" s="59"/>
      <c r="P191" s="59"/>
      <c r="Q191" s="59"/>
      <c r="R191" s="59"/>
      <c r="S191" s="59"/>
      <c r="T191" s="60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8" t="s">
        <v>173</v>
      </c>
      <c r="AU191" s="18" t="s">
        <v>92</v>
      </c>
    </row>
    <row r="192" spans="1:65" s="2" customFormat="1" ht="16.5" customHeight="1">
      <c r="A192" s="33"/>
      <c r="B192" s="166"/>
      <c r="C192" s="212" t="s">
        <v>379</v>
      </c>
      <c r="D192" s="212" t="s">
        <v>386</v>
      </c>
      <c r="E192" s="213" t="s">
        <v>1676</v>
      </c>
      <c r="F192" s="214" t="s">
        <v>1677</v>
      </c>
      <c r="G192" s="215" t="s">
        <v>334</v>
      </c>
      <c r="H192" s="216">
        <v>70</v>
      </c>
      <c r="I192" s="217"/>
      <c r="J192" s="218">
        <f>ROUND(I192*H192,2)</f>
        <v>0</v>
      </c>
      <c r="K192" s="214" t="s">
        <v>247</v>
      </c>
      <c r="L192" s="219"/>
      <c r="M192" s="220" t="s">
        <v>1</v>
      </c>
      <c r="N192" s="221" t="s">
        <v>49</v>
      </c>
      <c r="O192" s="59"/>
      <c r="P192" s="176">
        <f>O192*H192</f>
        <v>0</v>
      </c>
      <c r="Q192" s="176">
        <v>2E-05</v>
      </c>
      <c r="R192" s="176">
        <f>Q192*H192</f>
        <v>0.0014000000000000002</v>
      </c>
      <c r="S192" s="176">
        <v>0</v>
      </c>
      <c r="T192" s="177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78" t="s">
        <v>431</v>
      </c>
      <c r="AT192" s="178" t="s">
        <v>386</v>
      </c>
      <c r="AU192" s="178" t="s">
        <v>92</v>
      </c>
      <c r="AY192" s="18" t="s">
        <v>165</v>
      </c>
      <c r="BE192" s="179">
        <f>IF(N192="základní",J192,0)</f>
        <v>0</v>
      </c>
      <c r="BF192" s="179">
        <f>IF(N192="snížená",J192,0)</f>
        <v>0</v>
      </c>
      <c r="BG192" s="179">
        <f>IF(N192="zákl. přenesená",J192,0)</f>
        <v>0</v>
      </c>
      <c r="BH192" s="179">
        <f>IF(N192="sníž. přenesená",J192,0)</f>
        <v>0</v>
      </c>
      <c r="BI192" s="179">
        <f>IF(N192="nulová",J192,0)</f>
        <v>0</v>
      </c>
      <c r="BJ192" s="18" t="s">
        <v>21</v>
      </c>
      <c r="BK192" s="179">
        <f>ROUND(I192*H192,2)</f>
        <v>0</v>
      </c>
      <c r="BL192" s="18" t="s">
        <v>331</v>
      </c>
      <c r="BM192" s="178" t="s">
        <v>1678</v>
      </c>
    </row>
    <row r="193" spans="1:47" s="2" customFormat="1" ht="12">
      <c r="A193" s="33"/>
      <c r="B193" s="34"/>
      <c r="C193" s="33"/>
      <c r="D193" s="180" t="s">
        <v>173</v>
      </c>
      <c r="E193" s="33"/>
      <c r="F193" s="181" t="s">
        <v>1677</v>
      </c>
      <c r="G193" s="33"/>
      <c r="H193" s="33"/>
      <c r="I193" s="102"/>
      <c r="J193" s="33"/>
      <c r="K193" s="33"/>
      <c r="L193" s="34"/>
      <c r="M193" s="182"/>
      <c r="N193" s="183"/>
      <c r="O193" s="59"/>
      <c r="P193" s="59"/>
      <c r="Q193" s="59"/>
      <c r="R193" s="59"/>
      <c r="S193" s="59"/>
      <c r="T193" s="60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173</v>
      </c>
      <c r="AU193" s="18" t="s">
        <v>92</v>
      </c>
    </row>
    <row r="194" spans="2:51" s="14" customFormat="1" ht="12">
      <c r="B194" s="195"/>
      <c r="D194" s="180" t="s">
        <v>249</v>
      </c>
      <c r="E194" s="196" t="s">
        <v>1</v>
      </c>
      <c r="F194" s="197" t="s">
        <v>1679</v>
      </c>
      <c r="H194" s="198">
        <v>70</v>
      </c>
      <c r="I194" s="199"/>
      <c r="L194" s="195"/>
      <c r="M194" s="200"/>
      <c r="N194" s="201"/>
      <c r="O194" s="201"/>
      <c r="P194" s="201"/>
      <c r="Q194" s="201"/>
      <c r="R194" s="201"/>
      <c r="S194" s="201"/>
      <c r="T194" s="202"/>
      <c r="AT194" s="196" t="s">
        <v>249</v>
      </c>
      <c r="AU194" s="196" t="s">
        <v>92</v>
      </c>
      <c r="AV194" s="14" t="s">
        <v>92</v>
      </c>
      <c r="AW194" s="14" t="s">
        <v>39</v>
      </c>
      <c r="AX194" s="14" t="s">
        <v>84</v>
      </c>
      <c r="AY194" s="196" t="s">
        <v>165</v>
      </c>
    </row>
    <row r="195" spans="1:65" s="2" customFormat="1" ht="24" customHeight="1">
      <c r="A195" s="33"/>
      <c r="B195" s="166"/>
      <c r="C195" s="167" t="s">
        <v>385</v>
      </c>
      <c r="D195" s="167" t="s">
        <v>168</v>
      </c>
      <c r="E195" s="168" t="s">
        <v>1680</v>
      </c>
      <c r="F195" s="169" t="s">
        <v>1681</v>
      </c>
      <c r="G195" s="170" t="s">
        <v>334</v>
      </c>
      <c r="H195" s="171">
        <v>440</v>
      </c>
      <c r="I195" s="172"/>
      <c r="J195" s="173">
        <f>ROUND(I195*H195,2)</f>
        <v>0</v>
      </c>
      <c r="K195" s="169" t="s">
        <v>247</v>
      </c>
      <c r="L195" s="34"/>
      <c r="M195" s="174" t="s">
        <v>1</v>
      </c>
      <c r="N195" s="175" t="s">
        <v>49</v>
      </c>
      <c r="O195" s="59"/>
      <c r="P195" s="176">
        <f>O195*H195</f>
        <v>0</v>
      </c>
      <c r="Q195" s="176">
        <v>0</v>
      </c>
      <c r="R195" s="176">
        <f>Q195*H195</f>
        <v>0</v>
      </c>
      <c r="S195" s="176">
        <v>0</v>
      </c>
      <c r="T195" s="177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8" t="s">
        <v>331</v>
      </c>
      <c r="AT195" s="178" t="s">
        <v>168</v>
      </c>
      <c r="AU195" s="178" t="s">
        <v>92</v>
      </c>
      <c r="AY195" s="18" t="s">
        <v>165</v>
      </c>
      <c r="BE195" s="179">
        <f>IF(N195="základní",J195,0)</f>
        <v>0</v>
      </c>
      <c r="BF195" s="179">
        <f>IF(N195="snížená",J195,0)</f>
        <v>0</v>
      </c>
      <c r="BG195" s="179">
        <f>IF(N195="zákl. přenesená",J195,0)</f>
        <v>0</v>
      </c>
      <c r="BH195" s="179">
        <f>IF(N195="sníž. přenesená",J195,0)</f>
        <v>0</v>
      </c>
      <c r="BI195" s="179">
        <f>IF(N195="nulová",J195,0)</f>
        <v>0</v>
      </c>
      <c r="BJ195" s="18" t="s">
        <v>21</v>
      </c>
      <c r="BK195" s="179">
        <f>ROUND(I195*H195,2)</f>
        <v>0</v>
      </c>
      <c r="BL195" s="18" t="s">
        <v>331</v>
      </c>
      <c r="BM195" s="178" t="s">
        <v>1682</v>
      </c>
    </row>
    <row r="196" spans="1:47" s="2" customFormat="1" ht="12">
      <c r="A196" s="33"/>
      <c r="B196" s="34"/>
      <c r="C196" s="33"/>
      <c r="D196" s="180" t="s">
        <v>173</v>
      </c>
      <c r="E196" s="33"/>
      <c r="F196" s="181" t="s">
        <v>1681</v>
      </c>
      <c r="G196" s="33"/>
      <c r="H196" s="33"/>
      <c r="I196" s="102"/>
      <c r="J196" s="33"/>
      <c r="K196" s="33"/>
      <c r="L196" s="34"/>
      <c r="M196" s="182"/>
      <c r="N196" s="183"/>
      <c r="O196" s="59"/>
      <c r="P196" s="59"/>
      <c r="Q196" s="59"/>
      <c r="R196" s="59"/>
      <c r="S196" s="59"/>
      <c r="T196" s="60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8" t="s">
        <v>173</v>
      </c>
      <c r="AU196" s="18" t="s">
        <v>92</v>
      </c>
    </row>
    <row r="197" spans="2:51" s="14" customFormat="1" ht="12">
      <c r="B197" s="195"/>
      <c r="D197" s="180" t="s">
        <v>249</v>
      </c>
      <c r="E197" s="196" t="s">
        <v>1</v>
      </c>
      <c r="F197" s="197" t="s">
        <v>1683</v>
      </c>
      <c r="H197" s="198">
        <v>440</v>
      </c>
      <c r="I197" s="199"/>
      <c r="L197" s="195"/>
      <c r="M197" s="200"/>
      <c r="N197" s="201"/>
      <c r="O197" s="201"/>
      <c r="P197" s="201"/>
      <c r="Q197" s="201"/>
      <c r="R197" s="201"/>
      <c r="S197" s="201"/>
      <c r="T197" s="202"/>
      <c r="AT197" s="196" t="s">
        <v>249</v>
      </c>
      <c r="AU197" s="196" t="s">
        <v>92</v>
      </c>
      <c r="AV197" s="14" t="s">
        <v>92</v>
      </c>
      <c r="AW197" s="14" t="s">
        <v>39</v>
      </c>
      <c r="AX197" s="14" t="s">
        <v>84</v>
      </c>
      <c r="AY197" s="196" t="s">
        <v>165</v>
      </c>
    </row>
    <row r="198" spans="1:65" s="2" customFormat="1" ht="16.5" customHeight="1">
      <c r="A198" s="33"/>
      <c r="B198" s="166"/>
      <c r="C198" s="212" t="s">
        <v>392</v>
      </c>
      <c r="D198" s="212" t="s">
        <v>386</v>
      </c>
      <c r="E198" s="213" t="s">
        <v>1684</v>
      </c>
      <c r="F198" s="214" t="s">
        <v>1685</v>
      </c>
      <c r="G198" s="215" t="s">
        <v>334</v>
      </c>
      <c r="H198" s="216">
        <v>50</v>
      </c>
      <c r="I198" s="217"/>
      <c r="J198" s="218">
        <f>ROUND(I198*H198,2)</f>
        <v>0</v>
      </c>
      <c r="K198" s="214" t="s">
        <v>247</v>
      </c>
      <c r="L198" s="219"/>
      <c r="M198" s="220" t="s">
        <v>1</v>
      </c>
      <c r="N198" s="221" t="s">
        <v>49</v>
      </c>
      <c r="O198" s="59"/>
      <c r="P198" s="176">
        <f>O198*H198</f>
        <v>0</v>
      </c>
      <c r="Q198" s="176">
        <v>0.0001</v>
      </c>
      <c r="R198" s="176">
        <f>Q198*H198</f>
        <v>0.005</v>
      </c>
      <c r="S198" s="176">
        <v>0</v>
      </c>
      <c r="T198" s="177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8" t="s">
        <v>431</v>
      </c>
      <c r="AT198" s="178" t="s">
        <v>386</v>
      </c>
      <c r="AU198" s="178" t="s">
        <v>92</v>
      </c>
      <c r="AY198" s="18" t="s">
        <v>165</v>
      </c>
      <c r="BE198" s="179">
        <f>IF(N198="základní",J198,0)</f>
        <v>0</v>
      </c>
      <c r="BF198" s="179">
        <f>IF(N198="snížená",J198,0)</f>
        <v>0</v>
      </c>
      <c r="BG198" s="179">
        <f>IF(N198="zákl. přenesená",J198,0)</f>
        <v>0</v>
      </c>
      <c r="BH198" s="179">
        <f>IF(N198="sníž. přenesená",J198,0)</f>
        <v>0</v>
      </c>
      <c r="BI198" s="179">
        <f>IF(N198="nulová",J198,0)</f>
        <v>0</v>
      </c>
      <c r="BJ198" s="18" t="s">
        <v>21</v>
      </c>
      <c r="BK198" s="179">
        <f>ROUND(I198*H198,2)</f>
        <v>0</v>
      </c>
      <c r="BL198" s="18" t="s">
        <v>331</v>
      </c>
      <c r="BM198" s="178" t="s">
        <v>1686</v>
      </c>
    </row>
    <row r="199" spans="1:47" s="2" customFormat="1" ht="12">
      <c r="A199" s="33"/>
      <c r="B199" s="34"/>
      <c r="C199" s="33"/>
      <c r="D199" s="180" t="s">
        <v>173</v>
      </c>
      <c r="E199" s="33"/>
      <c r="F199" s="181" t="s">
        <v>1685</v>
      </c>
      <c r="G199" s="33"/>
      <c r="H199" s="33"/>
      <c r="I199" s="102"/>
      <c r="J199" s="33"/>
      <c r="K199" s="33"/>
      <c r="L199" s="34"/>
      <c r="M199" s="182"/>
      <c r="N199" s="183"/>
      <c r="O199" s="59"/>
      <c r="P199" s="59"/>
      <c r="Q199" s="59"/>
      <c r="R199" s="59"/>
      <c r="S199" s="59"/>
      <c r="T199" s="60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173</v>
      </c>
      <c r="AU199" s="18" t="s">
        <v>92</v>
      </c>
    </row>
    <row r="200" spans="2:51" s="14" customFormat="1" ht="12">
      <c r="B200" s="195"/>
      <c r="D200" s="180" t="s">
        <v>249</v>
      </c>
      <c r="E200" s="196" t="s">
        <v>1</v>
      </c>
      <c r="F200" s="197" t="s">
        <v>1687</v>
      </c>
      <c r="H200" s="198">
        <v>50</v>
      </c>
      <c r="I200" s="199"/>
      <c r="L200" s="195"/>
      <c r="M200" s="200"/>
      <c r="N200" s="201"/>
      <c r="O200" s="201"/>
      <c r="P200" s="201"/>
      <c r="Q200" s="201"/>
      <c r="R200" s="201"/>
      <c r="S200" s="201"/>
      <c r="T200" s="202"/>
      <c r="AT200" s="196" t="s">
        <v>249</v>
      </c>
      <c r="AU200" s="196" t="s">
        <v>92</v>
      </c>
      <c r="AV200" s="14" t="s">
        <v>92</v>
      </c>
      <c r="AW200" s="14" t="s">
        <v>39</v>
      </c>
      <c r="AX200" s="14" t="s">
        <v>84</v>
      </c>
      <c r="AY200" s="196" t="s">
        <v>165</v>
      </c>
    </row>
    <row r="201" spans="1:65" s="2" customFormat="1" ht="16.5" customHeight="1">
      <c r="A201" s="33"/>
      <c r="B201" s="166"/>
      <c r="C201" s="212" t="s">
        <v>398</v>
      </c>
      <c r="D201" s="212" t="s">
        <v>386</v>
      </c>
      <c r="E201" s="213" t="s">
        <v>1688</v>
      </c>
      <c r="F201" s="214" t="s">
        <v>1689</v>
      </c>
      <c r="G201" s="215" t="s">
        <v>334</v>
      </c>
      <c r="H201" s="216">
        <v>390</v>
      </c>
      <c r="I201" s="217"/>
      <c r="J201" s="218">
        <f>ROUND(I201*H201,2)</f>
        <v>0</v>
      </c>
      <c r="K201" s="214" t="s">
        <v>247</v>
      </c>
      <c r="L201" s="219"/>
      <c r="M201" s="220" t="s">
        <v>1</v>
      </c>
      <c r="N201" s="221" t="s">
        <v>49</v>
      </c>
      <c r="O201" s="59"/>
      <c r="P201" s="176">
        <f>O201*H201</f>
        <v>0</v>
      </c>
      <c r="Q201" s="176">
        <v>0.00012</v>
      </c>
      <c r="R201" s="176">
        <f>Q201*H201</f>
        <v>0.0468</v>
      </c>
      <c r="S201" s="176">
        <v>0</v>
      </c>
      <c r="T201" s="177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8" t="s">
        <v>431</v>
      </c>
      <c r="AT201" s="178" t="s">
        <v>386</v>
      </c>
      <c r="AU201" s="178" t="s">
        <v>92</v>
      </c>
      <c r="AY201" s="18" t="s">
        <v>165</v>
      </c>
      <c r="BE201" s="179">
        <f>IF(N201="základní",J201,0)</f>
        <v>0</v>
      </c>
      <c r="BF201" s="179">
        <f>IF(N201="snížená",J201,0)</f>
        <v>0</v>
      </c>
      <c r="BG201" s="179">
        <f>IF(N201="zákl. přenesená",J201,0)</f>
        <v>0</v>
      </c>
      <c r="BH201" s="179">
        <f>IF(N201="sníž. přenesená",J201,0)</f>
        <v>0</v>
      </c>
      <c r="BI201" s="179">
        <f>IF(N201="nulová",J201,0)</f>
        <v>0</v>
      </c>
      <c r="BJ201" s="18" t="s">
        <v>21</v>
      </c>
      <c r="BK201" s="179">
        <f>ROUND(I201*H201,2)</f>
        <v>0</v>
      </c>
      <c r="BL201" s="18" t="s">
        <v>331</v>
      </c>
      <c r="BM201" s="178" t="s">
        <v>1690</v>
      </c>
    </row>
    <row r="202" spans="1:47" s="2" customFormat="1" ht="12">
      <c r="A202" s="33"/>
      <c r="B202" s="34"/>
      <c r="C202" s="33"/>
      <c r="D202" s="180" t="s">
        <v>173</v>
      </c>
      <c r="E202" s="33"/>
      <c r="F202" s="181" t="s">
        <v>1689</v>
      </c>
      <c r="G202" s="33"/>
      <c r="H202" s="33"/>
      <c r="I202" s="102"/>
      <c r="J202" s="33"/>
      <c r="K202" s="33"/>
      <c r="L202" s="34"/>
      <c r="M202" s="182"/>
      <c r="N202" s="183"/>
      <c r="O202" s="59"/>
      <c r="P202" s="59"/>
      <c r="Q202" s="59"/>
      <c r="R202" s="59"/>
      <c r="S202" s="59"/>
      <c r="T202" s="60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173</v>
      </c>
      <c r="AU202" s="18" t="s">
        <v>92</v>
      </c>
    </row>
    <row r="203" spans="2:51" s="14" customFormat="1" ht="12">
      <c r="B203" s="195"/>
      <c r="D203" s="180" t="s">
        <v>249</v>
      </c>
      <c r="E203" s="196" t="s">
        <v>1</v>
      </c>
      <c r="F203" s="197" t="s">
        <v>1691</v>
      </c>
      <c r="H203" s="198">
        <v>390</v>
      </c>
      <c r="I203" s="199"/>
      <c r="L203" s="195"/>
      <c r="M203" s="200"/>
      <c r="N203" s="201"/>
      <c r="O203" s="201"/>
      <c r="P203" s="201"/>
      <c r="Q203" s="201"/>
      <c r="R203" s="201"/>
      <c r="S203" s="201"/>
      <c r="T203" s="202"/>
      <c r="AT203" s="196" t="s">
        <v>249</v>
      </c>
      <c r="AU203" s="196" t="s">
        <v>92</v>
      </c>
      <c r="AV203" s="14" t="s">
        <v>92</v>
      </c>
      <c r="AW203" s="14" t="s">
        <v>39</v>
      </c>
      <c r="AX203" s="14" t="s">
        <v>84</v>
      </c>
      <c r="AY203" s="196" t="s">
        <v>165</v>
      </c>
    </row>
    <row r="204" spans="1:65" s="2" customFormat="1" ht="24" customHeight="1">
      <c r="A204" s="33"/>
      <c r="B204" s="166"/>
      <c r="C204" s="167" t="s">
        <v>401</v>
      </c>
      <c r="D204" s="167" t="s">
        <v>168</v>
      </c>
      <c r="E204" s="168" t="s">
        <v>1692</v>
      </c>
      <c r="F204" s="169" t="s">
        <v>1693</v>
      </c>
      <c r="G204" s="170" t="s">
        <v>334</v>
      </c>
      <c r="H204" s="171">
        <v>655</v>
      </c>
      <c r="I204" s="172"/>
      <c r="J204" s="173">
        <f>ROUND(I204*H204,2)</f>
        <v>0</v>
      </c>
      <c r="K204" s="169" t="s">
        <v>247</v>
      </c>
      <c r="L204" s="34"/>
      <c r="M204" s="174" t="s">
        <v>1</v>
      </c>
      <c r="N204" s="175" t="s">
        <v>49</v>
      </c>
      <c r="O204" s="59"/>
      <c r="P204" s="176">
        <f>O204*H204</f>
        <v>0</v>
      </c>
      <c r="Q204" s="176">
        <v>0</v>
      </c>
      <c r="R204" s="176">
        <f>Q204*H204</f>
        <v>0</v>
      </c>
      <c r="S204" s="176">
        <v>0</v>
      </c>
      <c r="T204" s="177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8" t="s">
        <v>331</v>
      </c>
      <c r="AT204" s="178" t="s">
        <v>168</v>
      </c>
      <c r="AU204" s="178" t="s">
        <v>92</v>
      </c>
      <c r="AY204" s="18" t="s">
        <v>165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18" t="s">
        <v>21</v>
      </c>
      <c r="BK204" s="179">
        <f>ROUND(I204*H204,2)</f>
        <v>0</v>
      </c>
      <c r="BL204" s="18" t="s">
        <v>331</v>
      </c>
      <c r="BM204" s="178" t="s">
        <v>1694</v>
      </c>
    </row>
    <row r="205" spans="1:47" s="2" customFormat="1" ht="12">
      <c r="A205" s="33"/>
      <c r="B205" s="34"/>
      <c r="C205" s="33"/>
      <c r="D205" s="180" t="s">
        <v>173</v>
      </c>
      <c r="E205" s="33"/>
      <c r="F205" s="181" t="s">
        <v>1693</v>
      </c>
      <c r="G205" s="33"/>
      <c r="H205" s="33"/>
      <c r="I205" s="102"/>
      <c r="J205" s="33"/>
      <c r="K205" s="33"/>
      <c r="L205" s="34"/>
      <c r="M205" s="182"/>
      <c r="N205" s="183"/>
      <c r="O205" s="59"/>
      <c r="P205" s="59"/>
      <c r="Q205" s="59"/>
      <c r="R205" s="59"/>
      <c r="S205" s="59"/>
      <c r="T205" s="60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173</v>
      </c>
      <c r="AU205" s="18" t="s">
        <v>92</v>
      </c>
    </row>
    <row r="206" spans="2:51" s="14" customFormat="1" ht="12">
      <c r="B206" s="195"/>
      <c r="D206" s="180" t="s">
        <v>249</v>
      </c>
      <c r="E206" s="196" t="s">
        <v>1</v>
      </c>
      <c r="F206" s="197" t="s">
        <v>1695</v>
      </c>
      <c r="H206" s="198">
        <v>655</v>
      </c>
      <c r="I206" s="199"/>
      <c r="L206" s="195"/>
      <c r="M206" s="200"/>
      <c r="N206" s="201"/>
      <c r="O206" s="201"/>
      <c r="P206" s="201"/>
      <c r="Q206" s="201"/>
      <c r="R206" s="201"/>
      <c r="S206" s="201"/>
      <c r="T206" s="202"/>
      <c r="AT206" s="196" t="s">
        <v>249</v>
      </c>
      <c r="AU206" s="196" t="s">
        <v>92</v>
      </c>
      <c r="AV206" s="14" t="s">
        <v>92</v>
      </c>
      <c r="AW206" s="14" t="s">
        <v>39</v>
      </c>
      <c r="AX206" s="14" t="s">
        <v>84</v>
      </c>
      <c r="AY206" s="196" t="s">
        <v>165</v>
      </c>
    </row>
    <row r="207" spans="1:65" s="2" customFormat="1" ht="16.5" customHeight="1">
      <c r="A207" s="33"/>
      <c r="B207" s="166"/>
      <c r="C207" s="212" t="s">
        <v>410</v>
      </c>
      <c r="D207" s="212" t="s">
        <v>386</v>
      </c>
      <c r="E207" s="213" t="s">
        <v>1696</v>
      </c>
      <c r="F207" s="214" t="s">
        <v>1697</v>
      </c>
      <c r="G207" s="215" t="s">
        <v>334</v>
      </c>
      <c r="H207" s="216">
        <v>385</v>
      </c>
      <c r="I207" s="217"/>
      <c r="J207" s="218">
        <f>ROUND(I207*H207,2)</f>
        <v>0</v>
      </c>
      <c r="K207" s="214" t="s">
        <v>247</v>
      </c>
      <c r="L207" s="219"/>
      <c r="M207" s="220" t="s">
        <v>1</v>
      </c>
      <c r="N207" s="221" t="s">
        <v>49</v>
      </c>
      <c r="O207" s="59"/>
      <c r="P207" s="176">
        <f>O207*H207</f>
        <v>0</v>
      </c>
      <c r="Q207" s="176">
        <v>0.00017</v>
      </c>
      <c r="R207" s="176">
        <f>Q207*H207</f>
        <v>0.06545000000000001</v>
      </c>
      <c r="S207" s="176">
        <v>0</v>
      </c>
      <c r="T207" s="17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8" t="s">
        <v>431</v>
      </c>
      <c r="AT207" s="178" t="s">
        <v>386</v>
      </c>
      <c r="AU207" s="178" t="s">
        <v>92</v>
      </c>
      <c r="AY207" s="18" t="s">
        <v>165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18" t="s">
        <v>21</v>
      </c>
      <c r="BK207" s="179">
        <f>ROUND(I207*H207,2)</f>
        <v>0</v>
      </c>
      <c r="BL207" s="18" t="s">
        <v>331</v>
      </c>
      <c r="BM207" s="178" t="s">
        <v>1698</v>
      </c>
    </row>
    <row r="208" spans="1:47" s="2" customFormat="1" ht="12">
      <c r="A208" s="33"/>
      <c r="B208" s="34"/>
      <c r="C208" s="33"/>
      <c r="D208" s="180" t="s">
        <v>173</v>
      </c>
      <c r="E208" s="33"/>
      <c r="F208" s="181" t="s">
        <v>1697</v>
      </c>
      <c r="G208" s="33"/>
      <c r="H208" s="33"/>
      <c r="I208" s="102"/>
      <c r="J208" s="33"/>
      <c r="K208" s="33"/>
      <c r="L208" s="34"/>
      <c r="M208" s="182"/>
      <c r="N208" s="183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173</v>
      </c>
      <c r="AU208" s="18" t="s">
        <v>92</v>
      </c>
    </row>
    <row r="209" spans="2:51" s="14" customFormat="1" ht="12">
      <c r="B209" s="195"/>
      <c r="D209" s="180" t="s">
        <v>249</v>
      </c>
      <c r="E209" s="196" t="s">
        <v>1</v>
      </c>
      <c r="F209" s="197" t="s">
        <v>1699</v>
      </c>
      <c r="H209" s="198">
        <v>385</v>
      </c>
      <c r="I209" s="199"/>
      <c r="L209" s="195"/>
      <c r="M209" s="200"/>
      <c r="N209" s="201"/>
      <c r="O209" s="201"/>
      <c r="P209" s="201"/>
      <c r="Q209" s="201"/>
      <c r="R209" s="201"/>
      <c r="S209" s="201"/>
      <c r="T209" s="202"/>
      <c r="AT209" s="196" t="s">
        <v>249</v>
      </c>
      <c r="AU209" s="196" t="s">
        <v>92</v>
      </c>
      <c r="AV209" s="14" t="s">
        <v>92</v>
      </c>
      <c r="AW209" s="14" t="s">
        <v>39</v>
      </c>
      <c r="AX209" s="14" t="s">
        <v>84</v>
      </c>
      <c r="AY209" s="196" t="s">
        <v>165</v>
      </c>
    </row>
    <row r="210" spans="1:65" s="2" customFormat="1" ht="16.5" customHeight="1">
      <c r="A210" s="33"/>
      <c r="B210" s="166"/>
      <c r="C210" s="212" t="s">
        <v>419</v>
      </c>
      <c r="D210" s="212" t="s">
        <v>386</v>
      </c>
      <c r="E210" s="213" t="s">
        <v>1700</v>
      </c>
      <c r="F210" s="214" t="s">
        <v>1701</v>
      </c>
      <c r="G210" s="215" t="s">
        <v>334</v>
      </c>
      <c r="H210" s="216">
        <v>270</v>
      </c>
      <c r="I210" s="217"/>
      <c r="J210" s="218">
        <f>ROUND(I210*H210,2)</f>
        <v>0</v>
      </c>
      <c r="K210" s="214" t="s">
        <v>247</v>
      </c>
      <c r="L210" s="219"/>
      <c r="M210" s="220" t="s">
        <v>1</v>
      </c>
      <c r="N210" s="221" t="s">
        <v>49</v>
      </c>
      <c r="O210" s="59"/>
      <c r="P210" s="176">
        <f>O210*H210</f>
        <v>0</v>
      </c>
      <c r="Q210" s="176">
        <v>0.00025</v>
      </c>
      <c r="R210" s="176">
        <f>Q210*H210</f>
        <v>0.0675</v>
      </c>
      <c r="S210" s="176">
        <v>0</v>
      </c>
      <c r="T210" s="177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8" t="s">
        <v>431</v>
      </c>
      <c r="AT210" s="178" t="s">
        <v>386</v>
      </c>
      <c r="AU210" s="178" t="s">
        <v>92</v>
      </c>
      <c r="AY210" s="18" t="s">
        <v>165</v>
      </c>
      <c r="BE210" s="179">
        <f>IF(N210="základní",J210,0)</f>
        <v>0</v>
      </c>
      <c r="BF210" s="179">
        <f>IF(N210="snížená",J210,0)</f>
        <v>0</v>
      </c>
      <c r="BG210" s="179">
        <f>IF(N210="zákl. přenesená",J210,0)</f>
        <v>0</v>
      </c>
      <c r="BH210" s="179">
        <f>IF(N210="sníž. přenesená",J210,0)</f>
        <v>0</v>
      </c>
      <c r="BI210" s="179">
        <f>IF(N210="nulová",J210,0)</f>
        <v>0</v>
      </c>
      <c r="BJ210" s="18" t="s">
        <v>21</v>
      </c>
      <c r="BK210" s="179">
        <f>ROUND(I210*H210,2)</f>
        <v>0</v>
      </c>
      <c r="BL210" s="18" t="s">
        <v>331</v>
      </c>
      <c r="BM210" s="178" t="s">
        <v>1702</v>
      </c>
    </row>
    <row r="211" spans="1:47" s="2" customFormat="1" ht="12">
      <c r="A211" s="33"/>
      <c r="B211" s="34"/>
      <c r="C211" s="33"/>
      <c r="D211" s="180" t="s">
        <v>173</v>
      </c>
      <c r="E211" s="33"/>
      <c r="F211" s="181" t="s">
        <v>1701</v>
      </c>
      <c r="G211" s="33"/>
      <c r="H211" s="33"/>
      <c r="I211" s="102"/>
      <c r="J211" s="33"/>
      <c r="K211" s="33"/>
      <c r="L211" s="34"/>
      <c r="M211" s="182"/>
      <c r="N211" s="183"/>
      <c r="O211" s="59"/>
      <c r="P211" s="59"/>
      <c r="Q211" s="59"/>
      <c r="R211" s="59"/>
      <c r="S211" s="59"/>
      <c r="T211" s="60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173</v>
      </c>
      <c r="AU211" s="18" t="s">
        <v>92</v>
      </c>
    </row>
    <row r="212" spans="2:51" s="14" customFormat="1" ht="12">
      <c r="B212" s="195"/>
      <c r="D212" s="180" t="s">
        <v>249</v>
      </c>
      <c r="E212" s="196" t="s">
        <v>1</v>
      </c>
      <c r="F212" s="197" t="s">
        <v>1703</v>
      </c>
      <c r="H212" s="198">
        <v>270</v>
      </c>
      <c r="I212" s="199"/>
      <c r="L212" s="195"/>
      <c r="M212" s="200"/>
      <c r="N212" s="201"/>
      <c r="O212" s="201"/>
      <c r="P212" s="201"/>
      <c r="Q212" s="201"/>
      <c r="R212" s="201"/>
      <c r="S212" s="201"/>
      <c r="T212" s="202"/>
      <c r="AT212" s="196" t="s">
        <v>249</v>
      </c>
      <c r="AU212" s="196" t="s">
        <v>92</v>
      </c>
      <c r="AV212" s="14" t="s">
        <v>92</v>
      </c>
      <c r="AW212" s="14" t="s">
        <v>39</v>
      </c>
      <c r="AX212" s="14" t="s">
        <v>84</v>
      </c>
      <c r="AY212" s="196" t="s">
        <v>165</v>
      </c>
    </row>
    <row r="213" spans="1:65" s="2" customFormat="1" ht="24" customHeight="1">
      <c r="A213" s="33"/>
      <c r="B213" s="166"/>
      <c r="C213" s="167" t="s">
        <v>425</v>
      </c>
      <c r="D213" s="167" t="s">
        <v>168</v>
      </c>
      <c r="E213" s="168" t="s">
        <v>1704</v>
      </c>
      <c r="F213" s="169" t="s">
        <v>1705</v>
      </c>
      <c r="G213" s="170" t="s">
        <v>334</v>
      </c>
      <c r="H213" s="171">
        <v>75</v>
      </c>
      <c r="I213" s="172"/>
      <c r="J213" s="173">
        <f>ROUND(I213*H213,2)</f>
        <v>0</v>
      </c>
      <c r="K213" s="169" t="s">
        <v>247</v>
      </c>
      <c r="L213" s="34"/>
      <c r="M213" s="174" t="s">
        <v>1</v>
      </c>
      <c r="N213" s="175" t="s">
        <v>49</v>
      </c>
      <c r="O213" s="59"/>
      <c r="P213" s="176">
        <f>O213*H213</f>
        <v>0</v>
      </c>
      <c r="Q213" s="176">
        <v>0</v>
      </c>
      <c r="R213" s="176">
        <f>Q213*H213</f>
        <v>0</v>
      </c>
      <c r="S213" s="176">
        <v>0</v>
      </c>
      <c r="T213" s="177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8" t="s">
        <v>331</v>
      </c>
      <c r="AT213" s="178" t="s">
        <v>168</v>
      </c>
      <c r="AU213" s="178" t="s">
        <v>92</v>
      </c>
      <c r="AY213" s="18" t="s">
        <v>165</v>
      </c>
      <c r="BE213" s="179">
        <f>IF(N213="základní",J213,0)</f>
        <v>0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18" t="s">
        <v>21</v>
      </c>
      <c r="BK213" s="179">
        <f>ROUND(I213*H213,2)</f>
        <v>0</v>
      </c>
      <c r="BL213" s="18" t="s">
        <v>331</v>
      </c>
      <c r="BM213" s="178" t="s">
        <v>1706</v>
      </c>
    </row>
    <row r="214" spans="1:47" s="2" customFormat="1" ht="29.25">
      <c r="A214" s="33"/>
      <c r="B214" s="34"/>
      <c r="C214" s="33"/>
      <c r="D214" s="180" t="s">
        <v>173</v>
      </c>
      <c r="E214" s="33"/>
      <c r="F214" s="181" t="s">
        <v>1707</v>
      </c>
      <c r="G214" s="33"/>
      <c r="H214" s="33"/>
      <c r="I214" s="102"/>
      <c r="J214" s="33"/>
      <c r="K214" s="33"/>
      <c r="L214" s="34"/>
      <c r="M214" s="182"/>
      <c r="N214" s="183"/>
      <c r="O214" s="59"/>
      <c r="P214" s="59"/>
      <c r="Q214" s="59"/>
      <c r="R214" s="59"/>
      <c r="S214" s="59"/>
      <c r="T214" s="60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8" t="s">
        <v>173</v>
      </c>
      <c r="AU214" s="18" t="s">
        <v>92</v>
      </c>
    </row>
    <row r="215" spans="1:65" s="2" customFormat="1" ht="16.5" customHeight="1">
      <c r="A215" s="33"/>
      <c r="B215" s="166"/>
      <c r="C215" s="212" t="s">
        <v>431</v>
      </c>
      <c r="D215" s="212" t="s">
        <v>386</v>
      </c>
      <c r="E215" s="213" t="s">
        <v>1708</v>
      </c>
      <c r="F215" s="214" t="s">
        <v>1709</v>
      </c>
      <c r="G215" s="215" t="s">
        <v>334</v>
      </c>
      <c r="H215" s="216">
        <v>75</v>
      </c>
      <c r="I215" s="217"/>
      <c r="J215" s="218">
        <f>ROUND(I215*H215,2)</f>
        <v>0</v>
      </c>
      <c r="K215" s="214" t="s">
        <v>247</v>
      </c>
      <c r="L215" s="219"/>
      <c r="M215" s="220" t="s">
        <v>1</v>
      </c>
      <c r="N215" s="221" t="s">
        <v>49</v>
      </c>
      <c r="O215" s="59"/>
      <c r="P215" s="176">
        <f>O215*H215</f>
        <v>0</v>
      </c>
      <c r="Q215" s="176">
        <v>0.00053</v>
      </c>
      <c r="R215" s="176">
        <f>Q215*H215</f>
        <v>0.03975</v>
      </c>
      <c r="S215" s="176">
        <v>0</v>
      </c>
      <c r="T215" s="177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8" t="s">
        <v>431</v>
      </c>
      <c r="AT215" s="178" t="s">
        <v>386</v>
      </c>
      <c r="AU215" s="178" t="s">
        <v>92</v>
      </c>
      <c r="AY215" s="18" t="s">
        <v>165</v>
      </c>
      <c r="BE215" s="179">
        <f>IF(N215="základní",J215,0)</f>
        <v>0</v>
      </c>
      <c r="BF215" s="179">
        <f>IF(N215="snížená",J215,0)</f>
        <v>0</v>
      </c>
      <c r="BG215" s="179">
        <f>IF(N215="zákl. přenesená",J215,0)</f>
        <v>0</v>
      </c>
      <c r="BH215" s="179">
        <f>IF(N215="sníž. přenesená",J215,0)</f>
        <v>0</v>
      </c>
      <c r="BI215" s="179">
        <f>IF(N215="nulová",J215,0)</f>
        <v>0</v>
      </c>
      <c r="BJ215" s="18" t="s">
        <v>21</v>
      </c>
      <c r="BK215" s="179">
        <f>ROUND(I215*H215,2)</f>
        <v>0</v>
      </c>
      <c r="BL215" s="18" t="s">
        <v>331</v>
      </c>
      <c r="BM215" s="178" t="s">
        <v>1710</v>
      </c>
    </row>
    <row r="216" spans="1:47" s="2" customFormat="1" ht="19.5">
      <c r="A216" s="33"/>
      <c r="B216" s="34"/>
      <c r="C216" s="33"/>
      <c r="D216" s="180" t="s">
        <v>173</v>
      </c>
      <c r="E216" s="33"/>
      <c r="F216" s="181" t="s">
        <v>1711</v>
      </c>
      <c r="G216" s="33"/>
      <c r="H216" s="33"/>
      <c r="I216" s="102"/>
      <c r="J216" s="33"/>
      <c r="K216" s="33"/>
      <c r="L216" s="34"/>
      <c r="M216" s="182"/>
      <c r="N216" s="183"/>
      <c r="O216" s="59"/>
      <c r="P216" s="59"/>
      <c r="Q216" s="59"/>
      <c r="R216" s="59"/>
      <c r="S216" s="59"/>
      <c r="T216" s="60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8" t="s">
        <v>173</v>
      </c>
      <c r="AU216" s="18" t="s">
        <v>92</v>
      </c>
    </row>
    <row r="217" spans="2:51" s="14" customFormat="1" ht="12">
      <c r="B217" s="195"/>
      <c r="D217" s="180" t="s">
        <v>249</v>
      </c>
      <c r="E217" s="196" t="s">
        <v>1</v>
      </c>
      <c r="F217" s="197" t="s">
        <v>1712</v>
      </c>
      <c r="H217" s="198">
        <v>75</v>
      </c>
      <c r="I217" s="199"/>
      <c r="L217" s="195"/>
      <c r="M217" s="200"/>
      <c r="N217" s="201"/>
      <c r="O217" s="201"/>
      <c r="P217" s="201"/>
      <c r="Q217" s="201"/>
      <c r="R217" s="201"/>
      <c r="S217" s="201"/>
      <c r="T217" s="202"/>
      <c r="AT217" s="196" t="s">
        <v>249</v>
      </c>
      <c r="AU217" s="196" t="s">
        <v>92</v>
      </c>
      <c r="AV217" s="14" t="s">
        <v>92</v>
      </c>
      <c r="AW217" s="14" t="s">
        <v>39</v>
      </c>
      <c r="AX217" s="14" t="s">
        <v>84</v>
      </c>
      <c r="AY217" s="196" t="s">
        <v>165</v>
      </c>
    </row>
    <row r="218" spans="1:65" s="2" customFormat="1" ht="24" customHeight="1">
      <c r="A218" s="33"/>
      <c r="B218" s="166"/>
      <c r="C218" s="167" t="s">
        <v>436</v>
      </c>
      <c r="D218" s="167" t="s">
        <v>168</v>
      </c>
      <c r="E218" s="168" t="s">
        <v>1713</v>
      </c>
      <c r="F218" s="169" t="s">
        <v>1714</v>
      </c>
      <c r="G218" s="170" t="s">
        <v>334</v>
      </c>
      <c r="H218" s="171">
        <v>40</v>
      </c>
      <c r="I218" s="172"/>
      <c r="J218" s="173">
        <f>ROUND(I218*H218,2)</f>
        <v>0</v>
      </c>
      <c r="K218" s="169" t="s">
        <v>247</v>
      </c>
      <c r="L218" s="34"/>
      <c r="M218" s="174" t="s">
        <v>1</v>
      </c>
      <c r="N218" s="175" t="s">
        <v>49</v>
      </c>
      <c r="O218" s="59"/>
      <c r="P218" s="176">
        <f>O218*H218</f>
        <v>0</v>
      </c>
      <c r="Q218" s="176">
        <v>0</v>
      </c>
      <c r="R218" s="176">
        <f>Q218*H218</f>
        <v>0</v>
      </c>
      <c r="S218" s="176">
        <v>0</v>
      </c>
      <c r="T218" s="177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8" t="s">
        <v>331</v>
      </c>
      <c r="AT218" s="178" t="s">
        <v>168</v>
      </c>
      <c r="AU218" s="178" t="s">
        <v>92</v>
      </c>
      <c r="AY218" s="18" t="s">
        <v>165</v>
      </c>
      <c r="BE218" s="179">
        <f>IF(N218="základní",J218,0)</f>
        <v>0</v>
      </c>
      <c r="BF218" s="179">
        <f>IF(N218="snížená",J218,0)</f>
        <v>0</v>
      </c>
      <c r="BG218" s="179">
        <f>IF(N218="zákl. přenesená",J218,0)</f>
        <v>0</v>
      </c>
      <c r="BH218" s="179">
        <f>IF(N218="sníž. přenesená",J218,0)</f>
        <v>0</v>
      </c>
      <c r="BI218" s="179">
        <f>IF(N218="nulová",J218,0)</f>
        <v>0</v>
      </c>
      <c r="BJ218" s="18" t="s">
        <v>21</v>
      </c>
      <c r="BK218" s="179">
        <f>ROUND(I218*H218,2)</f>
        <v>0</v>
      </c>
      <c r="BL218" s="18" t="s">
        <v>331</v>
      </c>
      <c r="BM218" s="178" t="s">
        <v>1715</v>
      </c>
    </row>
    <row r="219" spans="1:47" s="2" customFormat="1" ht="12">
      <c r="A219" s="33"/>
      <c r="B219" s="34"/>
      <c r="C219" s="33"/>
      <c r="D219" s="180" t="s">
        <v>173</v>
      </c>
      <c r="E219" s="33"/>
      <c r="F219" s="181" t="s">
        <v>1714</v>
      </c>
      <c r="G219" s="33"/>
      <c r="H219" s="33"/>
      <c r="I219" s="102"/>
      <c r="J219" s="33"/>
      <c r="K219" s="33"/>
      <c r="L219" s="34"/>
      <c r="M219" s="182"/>
      <c r="N219" s="183"/>
      <c r="O219" s="59"/>
      <c r="P219" s="59"/>
      <c r="Q219" s="59"/>
      <c r="R219" s="59"/>
      <c r="S219" s="59"/>
      <c r="T219" s="60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173</v>
      </c>
      <c r="AU219" s="18" t="s">
        <v>92</v>
      </c>
    </row>
    <row r="220" spans="1:65" s="2" customFormat="1" ht="16.5" customHeight="1">
      <c r="A220" s="33"/>
      <c r="B220" s="166"/>
      <c r="C220" s="212" t="s">
        <v>443</v>
      </c>
      <c r="D220" s="212" t="s">
        <v>386</v>
      </c>
      <c r="E220" s="213" t="s">
        <v>1716</v>
      </c>
      <c r="F220" s="214" t="s">
        <v>1717</v>
      </c>
      <c r="G220" s="215" t="s">
        <v>334</v>
      </c>
      <c r="H220" s="216">
        <v>40</v>
      </c>
      <c r="I220" s="217"/>
      <c r="J220" s="218">
        <f>ROUND(I220*H220,2)</f>
        <v>0</v>
      </c>
      <c r="K220" s="214" t="s">
        <v>1</v>
      </c>
      <c r="L220" s="219"/>
      <c r="M220" s="220" t="s">
        <v>1</v>
      </c>
      <c r="N220" s="221" t="s">
        <v>49</v>
      </c>
      <c r="O220" s="59"/>
      <c r="P220" s="176">
        <f>O220*H220</f>
        <v>0</v>
      </c>
      <c r="Q220" s="176">
        <v>0.00063</v>
      </c>
      <c r="R220" s="176">
        <f>Q220*H220</f>
        <v>0.0252</v>
      </c>
      <c r="S220" s="176">
        <v>0</v>
      </c>
      <c r="T220" s="177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8" t="s">
        <v>431</v>
      </c>
      <c r="AT220" s="178" t="s">
        <v>386</v>
      </c>
      <c r="AU220" s="178" t="s">
        <v>92</v>
      </c>
      <c r="AY220" s="18" t="s">
        <v>165</v>
      </c>
      <c r="BE220" s="179">
        <f>IF(N220="základní",J220,0)</f>
        <v>0</v>
      </c>
      <c r="BF220" s="179">
        <f>IF(N220="snížená",J220,0)</f>
        <v>0</v>
      </c>
      <c r="BG220" s="179">
        <f>IF(N220="zákl. přenesená",J220,0)</f>
        <v>0</v>
      </c>
      <c r="BH220" s="179">
        <f>IF(N220="sníž. přenesená",J220,0)</f>
        <v>0</v>
      </c>
      <c r="BI220" s="179">
        <f>IF(N220="nulová",J220,0)</f>
        <v>0</v>
      </c>
      <c r="BJ220" s="18" t="s">
        <v>21</v>
      </c>
      <c r="BK220" s="179">
        <f>ROUND(I220*H220,2)</f>
        <v>0</v>
      </c>
      <c r="BL220" s="18" t="s">
        <v>331</v>
      </c>
      <c r="BM220" s="178" t="s">
        <v>1718</v>
      </c>
    </row>
    <row r="221" spans="1:47" s="2" customFormat="1" ht="12">
      <c r="A221" s="33"/>
      <c r="B221" s="34"/>
      <c r="C221" s="33"/>
      <c r="D221" s="180" t="s">
        <v>173</v>
      </c>
      <c r="E221" s="33"/>
      <c r="F221" s="181" t="s">
        <v>1717</v>
      </c>
      <c r="G221" s="33"/>
      <c r="H221" s="33"/>
      <c r="I221" s="102"/>
      <c r="J221" s="33"/>
      <c r="K221" s="33"/>
      <c r="L221" s="34"/>
      <c r="M221" s="182"/>
      <c r="N221" s="183"/>
      <c r="O221" s="59"/>
      <c r="P221" s="59"/>
      <c r="Q221" s="59"/>
      <c r="R221" s="59"/>
      <c r="S221" s="59"/>
      <c r="T221" s="60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8" t="s">
        <v>173</v>
      </c>
      <c r="AU221" s="18" t="s">
        <v>92</v>
      </c>
    </row>
    <row r="222" spans="2:63" s="12" customFormat="1" ht="22.9" customHeight="1">
      <c r="B222" s="153"/>
      <c r="D222" s="154" t="s">
        <v>83</v>
      </c>
      <c r="E222" s="164" t="s">
        <v>1719</v>
      </c>
      <c r="F222" s="164" t="s">
        <v>1720</v>
      </c>
      <c r="I222" s="156"/>
      <c r="J222" s="165">
        <f>BK222</f>
        <v>0</v>
      </c>
      <c r="L222" s="153"/>
      <c r="M222" s="158"/>
      <c r="N222" s="159"/>
      <c r="O222" s="159"/>
      <c r="P222" s="160">
        <f>SUM(P223:P236)</f>
        <v>0</v>
      </c>
      <c r="Q222" s="159"/>
      <c r="R222" s="160">
        <f>SUM(R223:R236)</f>
        <v>0</v>
      </c>
      <c r="S222" s="159"/>
      <c r="T222" s="161">
        <f>SUM(T223:T236)</f>
        <v>0</v>
      </c>
      <c r="AR222" s="154" t="s">
        <v>92</v>
      </c>
      <c r="AT222" s="162" t="s">
        <v>83</v>
      </c>
      <c r="AU222" s="162" t="s">
        <v>21</v>
      </c>
      <c r="AY222" s="154" t="s">
        <v>165</v>
      </c>
      <c r="BK222" s="163">
        <f>SUM(BK223:BK236)</f>
        <v>0</v>
      </c>
    </row>
    <row r="223" spans="1:65" s="2" customFormat="1" ht="24" customHeight="1">
      <c r="A223" s="33"/>
      <c r="B223" s="166"/>
      <c r="C223" s="167" t="s">
        <v>450</v>
      </c>
      <c r="D223" s="167" t="s">
        <v>168</v>
      </c>
      <c r="E223" s="168" t="s">
        <v>1721</v>
      </c>
      <c r="F223" s="169" t="s">
        <v>1722</v>
      </c>
      <c r="G223" s="170" t="s">
        <v>328</v>
      </c>
      <c r="H223" s="171">
        <v>18</v>
      </c>
      <c r="I223" s="172"/>
      <c r="J223" s="173">
        <f>ROUND(I223*H223,2)</f>
        <v>0</v>
      </c>
      <c r="K223" s="169" t="s">
        <v>247</v>
      </c>
      <c r="L223" s="34"/>
      <c r="M223" s="174" t="s">
        <v>1</v>
      </c>
      <c r="N223" s="175" t="s">
        <v>49</v>
      </c>
      <c r="O223" s="59"/>
      <c r="P223" s="176">
        <f>O223*H223</f>
        <v>0</v>
      </c>
      <c r="Q223" s="176">
        <v>0</v>
      </c>
      <c r="R223" s="176">
        <f>Q223*H223</f>
        <v>0</v>
      </c>
      <c r="S223" s="176">
        <v>0</v>
      </c>
      <c r="T223" s="177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8" t="s">
        <v>331</v>
      </c>
      <c r="AT223" s="178" t="s">
        <v>168</v>
      </c>
      <c r="AU223" s="178" t="s">
        <v>92</v>
      </c>
      <c r="AY223" s="18" t="s">
        <v>165</v>
      </c>
      <c r="BE223" s="179">
        <f>IF(N223="základní",J223,0)</f>
        <v>0</v>
      </c>
      <c r="BF223" s="179">
        <f>IF(N223="snížená",J223,0)</f>
        <v>0</v>
      </c>
      <c r="BG223" s="179">
        <f>IF(N223="zákl. přenesená",J223,0)</f>
        <v>0</v>
      </c>
      <c r="BH223" s="179">
        <f>IF(N223="sníž. přenesená",J223,0)</f>
        <v>0</v>
      </c>
      <c r="BI223" s="179">
        <f>IF(N223="nulová",J223,0)</f>
        <v>0</v>
      </c>
      <c r="BJ223" s="18" t="s">
        <v>21</v>
      </c>
      <c r="BK223" s="179">
        <f>ROUND(I223*H223,2)</f>
        <v>0</v>
      </c>
      <c r="BL223" s="18" t="s">
        <v>331</v>
      </c>
      <c r="BM223" s="178" t="s">
        <v>1723</v>
      </c>
    </row>
    <row r="224" spans="1:47" s="2" customFormat="1" ht="19.5">
      <c r="A224" s="33"/>
      <c r="B224" s="34"/>
      <c r="C224" s="33"/>
      <c r="D224" s="180" t="s">
        <v>173</v>
      </c>
      <c r="E224" s="33"/>
      <c r="F224" s="181" t="s">
        <v>1724</v>
      </c>
      <c r="G224" s="33"/>
      <c r="H224" s="33"/>
      <c r="I224" s="102"/>
      <c r="J224" s="33"/>
      <c r="K224" s="33"/>
      <c r="L224" s="34"/>
      <c r="M224" s="182"/>
      <c r="N224" s="183"/>
      <c r="O224" s="59"/>
      <c r="P224" s="59"/>
      <c r="Q224" s="59"/>
      <c r="R224" s="59"/>
      <c r="S224" s="59"/>
      <c r="T224" s="60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173</v>
      </c>
      <c r="AU224" s="18" t="s">
        <v>92</v>
      </c>
    </row>
    <row r="225" spans="2:51" s="14" customFormat="1" ht="12">
      <c r="B225" s="195"/>
      <c r="D225" s="180" t="s">
        <v>249</v>
      </c>
      <c r="E225" s="196" t="s">
        <v>1</v>
      </c>
      <c r="F225" s="197" t="s">
        <v>1725</v>
      </c>
      <c r="H225" s="198">
        <v>18</v>
      </c>
      <c r="I225" s="199"/>
      <c r="L225" s="195"/>
      <c r="M225" s="200"/>
      <c r="N225" s="201"/>
      <c r="O225" s="201"/>
      <c r="P225" s="201"/>
      <c r="Q225" s="201"/>
      <c r="R225" s="201"/>
      <c r="S225" s="201"/>
      <c r="T225" s="202"/>
      <c r="AT225" s="196" t="s">
        <v>249</v>
      </c>
      <c r="AU225" s="196" t="s">
        <v>92</v>
      </c>
      <c r="AV225" s="14" t="s">
        <v>92</v>
      </c>
      <c r="AW225" s="14" t="s">
        <v>39</v>
      </c>
      <c r="AX225" s="14" t="s">
        <v>84</v>
      </c>
      <c r="AY225" s="196" t="s">
        <v>165</v>
      </c>
    </row>
    <row r="226" spans="1:65" s="2" customFormat="1" ht="24" customHeight="1">
      <c r="A226" s="33"/>
      <c r="B226" s="166"/>
      <c r="C226" s="167" t="s">
        <v>459</v>
      </c>
      <c r="D226" s="167" t="s">
        <v>168</v>
      </c>
      <c r="E226" s="168" t="s">
        <v>1726</v>
      </c>
      <c r="F226" s="169" t="s">
        <v>1727</v>
      </c>
      <c r="G226" s="170" t="s">
        <v>328</v>
      </c>
      <c r="H226" s="171">
        <v>30</v>
      </c>
      <c r="I226" s="172"/>
      <c r="J226" s="173">
        <f>ROUND(I226*H226,2)</f>
        <v>0</v>
      </c>
      <c r="K226" s="169" t="s">
        <v>247</v>
      </c>
      <c r="L226" s="34"/>
      <c r="M226" s="174" t="s">
        <v>1</v>
      </c>
      <c r="N226" s="175" t="s">
        <v>49</v>
      </c>
      <c r="O226" s="59"/>
      <c r="P226" s="176">
        <f>O226*H226</f>
        <v>0</v>
      </c>
      <c r="Q226" s="176">
        <v>0</v>
      </c>
      <c r="R226" s="176">
        <f>Q226*H226</f>
        <v>0</v>
      </c>
      <c r="S226" s="176">
        <v>0</v>
      </c>
      <c r="T226" s="17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8" t="s">
        <v>331</v>
      </c>
      <c r="AT226" s="178" t="s">
        <v>168</v>
      </c>
      <c r="AU226" s="178" t="s">
        <v>92</v>
      </c>
      <c r="AY226" s="18" t="s">
        <v>165</v>
      </c>
      <c r="BE226" s="179">
        <f>IF(N226="základní",J226,0)</f>
        <v>0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18" t="s">
        <v>21</v>
      </c>
      <c r="BK226" s="179">
        <f>ROUND(I226*H226,2)</f>
        <v>0</v>
      </c>
      <c r="BL226" s="18" t="s">
        <v>331</v>
      </c>
      <c r="BM226" s="178" t="s">
        <v>1728</v>
      </c>
    </row>
    <row r="227" spans="1:47" s="2" customFormat="1" ht="19.5">
      <c r="A227" s="33"/>
      <c r="B227" s="34"/>
      <c r="C227" s="33"/>
      <c r="D227" s="180" t="s">
        <v>173</v>
      </c>
      <c r="E227" s="33"/>
      <c r="F227" s="181" t="s">
        <v>1727</v>
      </c>
      <c r="G227" s="33"/>
      <c r="H227" s="33"/>
      <c r="I227" s="102"/>
      <c r="J227" s="33"/>
      <c r="K227" s="33"/>
      <c r="L227" s="34"/>
      <c r="M227" s="182"/>
      <c r="N227" s="183"/>
      <c r="O227" s="59"/>
      <c r="P227" s="59"/>
      <c r="Q227" s="59"/>
      <c r="R227" s="59"/>
      <c r="S227" s="59"/>
      <c r="T227" s="60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8" t="s">
        <v>173</v>
      </c>
      <c r="AU227" s="18" t="s">
        <v>92</v>
      </c>
    </row>
    <row r="228" spans="2:51" s="14" customFormat="1" ht="12">
      <c r="B228" s="195"/>
      <c r="D228" s="180" t="s">
        <v>249</v>
      </c>
      <c r="E228" s="196" t="s">
        <v>1</v>
      </c>
      <c r="F228" s="197" t="s">
        <v>1729</v>
      </c>
      <c r="H228" s="198">
        <v>30</v>
      </c>
      <c r="I228" s="199"/>
      <c r="L228" s="195"/>
      <c r="M228" s="200"/>
      <c r="N228" s="201"/>
      <c r="O228" s="201"/>
      <c r="P228" s="201"/>
      <c r="Q228" s="201"/>
      <c r="R228" s="201"/>
      <c r="S228" s="201"/>
      <c r="T228" s="202"/>
      <c r="AT228" s="196" t="s">
        <v>249</v>
      </c>
      <c r="AU228" s="196" t="s">
        <v>92</v>
      </c>
      <c r="AV228" s="14" t="s">
        <v>92</v>
      </c>
      <c r="AW228" s="14" t="s">
        <v>39</v>
      </c>
      <c r="AX228" s="14" t="s">
        <v>84</v>
      </c>
      <c r="AY228" s="196" t="s">
        <v>165</v>
      </c>
    </row>
    <row r="229" spans="1:65" s="2" customFormat="1" ht="24" customHeight="1">
      <c r="A229" s="33"/>
      <c r="B229" s="166"/>
      <c r="C229" s="167" t="s">
        <v>466</v>
      </c>
      <c r="D229" s="167" t="s">
        <v>168</v>
      </c>
      <c r="E229" s="168" t="s">
        <v>1730</v>
      </c>
      <c r="F229" s="169" t="s">
        <v>1731</v>
      </c>
      <c r="G229" s="170" t="s">
        <v>328</v>
      </c>
      <c r="H229" s="171">
        <v>20</v>
      </c>
      <c r="I229" s="172"/>
      <c r="J229" s="173">
        <f>ROUND(I229*H229,2)</f>
        <v>0</v>
      </c>
      <c r="K229" s="169" t="s">
        <v>247</v>
      </c>
      <c r="L229" s="34"/>
      <c r="M229" s="174" t="s">
        <v>1</v>
      </c>
      <c r="N229" s="175" t="s">
        <v>49</v>
      </c>
      <c r="O229" s="59"/>
      <c r="P229" s="176">
        <f>O229*H229</f>
        <v>0</v>
      </c>
      <c r="Q229" s="176">
        <v>0</v>
      </c>
      <c r="R229" s="176">
        <f>Q229*H229</f>
        <v>0</v>
      </c>
      <c r="S229" s="176">
        <v>0</v>
      </c>
      <c r="T229" s="177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8" t="s">
        <v>331</v>
      </c>
      <c r="AT229" s="178" t="s">
        <v>168</v>
      </c>
      <c r="AU229" s="178" t="s">
        <v>92</v>
      </c>
      <c r="AY229" s="18" t="s">
        <v>165</v>
      </c>
      <c r="BE229" s="179">
        <f>IF(N229="základní",J229,0)</f>
        <v>0</v>
      </c>
      <c r="BF229" s="179">
        <f>IF(N229="snížená",J229,0)</f>
        <v>0</v>
      </c>
      <c r="BG229" s="179">
        <f>IF(N229="zákl. přenesená",J229,0)</f>
        <v>0</v>
      </c>
      <c r="BH229" s="179">
        <f>IF(N229="sníž. přenesená",J229,0)</f>
        <v>0</v>
      </c>
      <c r="BI229" s="179">
        <f>IF(N229="nulová",J229,0)</f>
        <v>0</v>
      </c>
      <c r="BJ229" s="18" t="s">
        <v>21</v>
      </c>
      <c r="BK229" s="179">
        <f>ROUND(I229*H229,2)</f>
        <v>0</v>
      </c>
      <c r="BL229" s="18" t="s">
        <v>331</v>
      </c>
      <c r="BM229" s="178" t="s">
        <v>1732</v>
      </c>
    </row>
    <row r="230" spans="1:47" s="2" customFormat="1" ht="19.5">
      <c r="A230" s="33"/>
      <c r="B230" s="34"/>
      <c r="C230" s="33"/>
      <c r="D230" s="180" t="s">
        <v>173</v>
      </c>
      <c r="E230" s="33"/>
      <c r="F230" s="181" t="s">
        <v>1733</v>
      </c>
      <c r="G230" s="33"/>
      <c r="H230" s="33"/>
      <c r="I230" s="102"/>
      <c r="J230" s="33"/>
      <c r="K230" s="33"/>
      <c r="L230" s="34"/>
      <c r="M230" s="182"/>
      <c r="N230" s="183"/>
      <c r="O230" s="59"/>
      <c r="P230" s="59"/>
      <c r="Q230" s="59"/>
      <c r="R230" s="59"/>
      <c r="S230" s="59"/>
      <c r="T230" s="60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173</v>
      </c>
      <c r="AU230" s="18" t="s">
        <v>92</v>
      </c>
    </row>
    <row r="231" spans="2:51" s="14" customFormat="1" ht="12">
      <c r="B231" s="195"/>
      <c r="D231" s="180" t="s">
        <v>249</v>
      </c>
      <c r="E231" s="196" t="s">
        <v>1</v>
      </c>
      <c r="F231" s="197" t="s">
        <v>1734</v>
      </c>
      <c r="H231" s="198">
        <v>20</v>
      </c>
      <c r="I231" s="199"/>
      <c r="L231" s="195"/>
      <c r="M231" s="200"/>
      <c r="N231" s="201"/>
      <c r="O231" s="201"/>
      <c r="P231" s="201"/>
      <c r="Q231" s="201"/>
      <c r="R231" s="201"/>
      <c r="S231" s="201"/>
      <c r="T231" s="202"/>
      <c r="AT231" s="196" t="s">
        <v>249</v>
      </c>
      <c r="AU231" s="196" t="s">
        <v>92</v>
      </c>
      <c r="AV231" s="14" t="s">
        <v>92</v>
      </c>
      <c r="AW231" s="14" t="s">
        <v>39</v>
      </c>
      <c r="AX231" s="14" t="s">
        <v>84</v>
      </c>
      <c r="AY231" s="196" t="s">
        <v>165</v>
      </c>
    </row>
    <row r="232" spans="1:65" s="2" customFormat="1" ht="24" customHeight="1">
      <c r="A232" s="33"/>
      <c r="B232" s="166"/>
      <c r="C232" s="167" t="s">
        <v>471</v>
      </c>
      <c r="D232" s="167" t="s">
        <v>168</v>
      </c>
      <c r="E232" s="168" t="s">
        <v>1735</v>
      </c>
      <c r="F232" s="169" t="s">
        <v>1736</v>
      </c>
      <c r="G232" s="170" t="s">
        <v>328</v>
      </c>
      <c r="H232" s="171">
        <v>4</v>
      </c>
      <c r="I232" s="172"/>
      <c r="J232" s="173">
        <f>ROUND(I232*H232,2)</f>
        <v>0</v>
      </c>
      <c r="K232" s="169" t="s">
        <v>247</v>
      </c>
      <c r="L232" s="34"/>
      <c r="M232" s="174" t="s">
        <v>1</v>
      </c>
      <c r="N232" s="175" t="s">
        <v>49</v>
      </c>
      <c r="O232" s="59"/>
      <c r="P232" s="176">
        <f>O232*H232</f>
        <v>0</v>
      </c>
      <c r="Q232" s="176">
        <v>0</v>
      </c>
      <c r="R232" s="176">
        <f>Q232*H232</f>
        <v>0</v>
      </c>
      <c r="S232" s="176">
        <v>0</v>
      </c>
      <c r="T232" s="177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8" t="s">
        <v>331</v>
      </c>
      <c r="AT232" s="178" t="s">
        <v>168</v>
      </c>
      <c r="AU232" s="178" t="s">
        <v>92</v>
      </c>
      <c r="AY232" s="18" t="s">
        <v>165</v>
      </c>
      <c r="BE232" s="179">
        <f>IF(N232="základní",J232,0)</f>
        <v>0</v>
      </c>
      <c r="BF232" s="179">
        <f>IF(N232="snížená",J232,0)</f>
        <v>0</v>
      </c>
      <c r="BG232" s="179">
        <f>IF(N232="zákl. přenesená",J232,0)</f>
        <v>0</v>
      </c>
      <c r="BH232" s="179">
        <f>IF(N232="sníž. přenesená",J232,0)</f>
        <v>0</v>
      </c>
      <c r="BI232" s="179">
        <f>IF(N232="nulová",J232,0)</f>
        <v>0</v>
      </c>
      <c r="BJ232" s="18" t="s">
        <v>21</v>
      </c>
      <c r="BK232" s="179">
        <f>ROUND(I232*H232,2)</f>
        <v>0</v>
      </c>
      <c r="BL232" s="18" t="s">
        <v>331</v>
      </c>
      <c r="BM232" s="178" t="s">
        <v>1737</v>
      </c>
    </row>
    <row r="233" spans="1:47" s="2" customFormat="1" ht="19.5">
      <c r="A233" s="33"/>
      <c r="B233" s="34"/>
      <c r="C233" s="33"/>
      <c r="D233" s="180" t="s">
        <v>173</v>
      </c>
      <c r="E233" s="33"/>
      <c r="F233" s="181" t="s">
        <v>1738</v>
      </c>
      <c r="G233" s="33"/>
      <c r="H233" s="33"/>
      <c r="I233" s="102"/>
      <c r="J233" s="33"/>
      <c r="K233" s="33"/>
      <c r="L233" s="34"/>
      <c r="M233" s="182"/>
      <c r="N233" s="183"/>
      <c r="O233" s="59"/>
      <c r="P233" s="59"/>
      <c r="Q233" s="59"/>
      <c r="R233" s="59"/>
      <c r="S233" s="59"/>
      <c r="T233" s="60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173</v>
      </c>
      <c r="AU233" s="18" t="s">
        <v>92</v>
      </c>
    </row>
    <row r="234" spans="1:65" s="2" customFormat="1" ht="24" customHeight="1">
      <c r="A234" s="33"/>
      <c r="B234" s="166"/>
      <c r="C234" s="167" t="s">
        <v>476</v>
      </c>
      <c r="D234" s="167" t="s">
        <v>168</v>
      </c>
      <c r="E234" s="168" t="s">
        <v>1739</v>
      </c>
      <c r="F234" s="169" t="s">
        <v>1740</v>
      </c>
      <c r="G234" s="170" t="s">
        <v>328</v>
      </c>
      <c r="H234" s="171">
        <v>2</v>
      </c>
      <c r="I234" s="172"/>
      <c r="J234" s="173">
        <f>ROUND(I234*H234,2)</f>
        <v>0</v>
      </c>
      <c r="K234" s="169" t="s">
        <v>247</v>
      </c>
      <c r="L234" s="34"/>
      <c r="M234" s="174" t="s">
        <v>1</v>
      </c>
      <c r="N234" s="175" t="s">
        <v>49</v>
      </c>
      <c r="O234" s="59"/>
      <c r="P234" s="176">
        <f>O234*H234</f>
        <v>0</v>
      </c>
      <c r="Q234" s="176">
        <v>0</v>
      </c>
      <c r="R234" s="176">
        <f>Q234*H234</f>
        <v>0</v>
      </c>
      <c r="S234" s="176">
        <v>0</v>
      </c>
      <c r="T234" s="177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8" t="s">
        <v>331</v>
      </c>
      <c r="AT234" s="178" t="s">
        <v>168</v>
      </c>
      <c r="AU234" s="178" t="s">
        <v>92</v>
      </c>
      <c r="AY234" s="18" t="s">
        <v>165</v>
      </c>
      <c r="BE234" s="179">
        <f>IF(N234="základní",J234,0)</f>
        <v>0</v>
      </c>
      <c r="BF234" s="179">
        <f>IF(N234="snížená",J234,0)</f>
        <v>0</v>
      </c>
      <c r="BG234" s="179">
        <f>IF(N234="zákl. přenesená",J234,0)</f>
        <v>0</v>
      </c>
      <c r="BH234" s="179">
        <f>IF(N234="sníž. přenesená",J234,0)</f>
        <v>0</v>
      </c>
      <c r="BI234" s="179">
        <f>IF(N234="nulová",J234,0)</f>
        <v>0</v>
      </c>
      <c r="BJ234" s="18" t="s">
        <v>21</v>
      </c>
      <c r="BK234" s="179">
        <f>ROUND(I234*H234,2)</f>
        <v>0</v>
      </c>
      <c r="BL234" s="18" t="s">
        <v>331</v>
      </c>
      <c r="BM234" s="178" t="s">
        <v>1741</v>
      </c>
    </row>
    <row r="235" spans="1:47" s="2" customFormat="1" ht="19.5">
      <c r="A235" s="33"/>
      <c r="B235" s="34"/>
      <c r="C235" s="33"/>
      <c r="D235" s="180" t="s">
        <v>173</v>
      </c>
      <c r="E235" s="33"/>
      <c r="F235" s="181" t="s">
        <v>1740</v>
      </c>
      <c r="G235" s="33"/>
      <c r="H235" s="33"/>
      <c r="I235" s="102"/>
      <c r="J235" s="33"/>
      <c r="K235" s="33"/>
      <c r="L235" s="34"/>
      <c r="M235" s="182"/>
      <c r="N235" s="183"/>
      <c r="O235" s="59"/>
      <c r="P235" s="59"/>
      <c r="Q235" s="59"/>
      <c r="R235" s="59"/>
      <c r="S235" s="59"/>
      <c r="T235" s="60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173</v>
      </c>
      <c r="AU235" s="18" t="s">
        <v>92</v>
      </c>
    </row>
    <row r="236" spans="2:51" s="14" customFormat="1" ht="12">
      <c r="B236" s="195"/>
      <c r="D236" s="180" t="s">
        <v>249</v>
      </c>
      <c r="E236" s="196" t="s">
        <v>1</v>
      </c>
      <c r="F236" s="197" t="s">
        <v>92</v>
      </c>
      <c r="H236" s="198">
        <v>2</v>
      </c>
      <c r="I236" s="199"/>
      <c r="L236" s="195"/>
      <c r="M236" s="200"/>
      <c r="N236" s="201"/>
      <c r="O236" s="201"/>
      <c r="P236" s="201"/>
      <c r="Q236" s="201"/>
      <c r="R236" s="201"/>
      <c r="S236" s="201"/>
      <c r="T236" s="202"/>
      <c r="AT236" s="196" t="s">
        <v>249</v>
      </c>
      <c r="AU236" s="196" t="s">
        <v>92</v>
      </c>
      <c r="AV236" s="14" t="s">
        <v>92</v>
      </c>
      <c r="AW236" s="14" t="s">
        <v>39</v>
      </c>
      <c r="AX236" s="14" t="s">
        <v>84</v>
      </c>
      <c r="AY236" s="196" t="s">
        <v>165</v>
      </c>
    </row>
    <row r="237" spans="2:63" s="12" customFormat="1" ht="22.9" customHeight="1">
      <c r="B237" s="153"/>
      <c r="D237" s="154" t="s">
        <v>83</v>
      </c>
      <c r="E237" s="164" t="s">
        <v>1742</v>
      </c>
      <c r="F237" s="164" t="s">
        <v>1743</v>
      </c>
      <c r="I237" s="156"/>
      <c r="J237" s="165">
        <f>BK237</f>
        <v>0</v>
      </c>
      <c r="L237" s="153"/>
      <c r="M237" s="158"/>
      <c r="N237" s="159"/>
      <c r="O237" s="159"/>
      <c r="P237" s="160">
        <f>SUM(P238:P308)</f>
        <v>0</v>
      </c>
      <c r="Q237" s="159"/>
      <c r="R237" s="160">
        <f>SUM(R238:R308)</f>
        <v>0.015009999999999999</v>
      </c>
      <c r="S237" s="159"/>
      <c r="T237" s="161">
        <f>SUM(T238:T308)</f>
        <v>0</v>
      </c>
      <c r="AR237" s="154" t="s">
        <v>92</v>
      </c>
      <c r="AT237" s="162" t="s">
        <v>83</v>
      </c>
      <c r="AU237" s="162" t="s">
        <v>21</v>
      </c>
      <c r="AY237" s="154" t="s">
        <v>165</v>
      </c>
      <c r="BK237" s="163">
        <f>SUM(BK238:BK308)</f>
        <v>0</v>
      </c>
    </row>
    <row r="238" spans="1:65" s="2" customFormat="1" ht="24" customHeight="1">
      <c r="A238" s="33"/>
      <c r="B238" s="166"/>
      <c r="C238" s="167" t="s">
        <v>484</v>
      </c>
      <c r="D238" s="167" t="s">
        <v>168</v>
      </c>
      <c r="E238" s="168" t="s">
        <v>1744</v>
      </c>
      <c r="F238" s="169" t="s">
        <v>1745</v>
      </c>
      <c r="G238" s="170" t="s">
        <v>328</v>
      </c>
      <c r="H238" s="171">
        <v>4</v>
      </c>
      <c r="I238" s="172"/>
      <c r="J238" s="173">
        <f>ROUND(I238*H238,2)</f>
        <v>0</v>
      </c>
      <c r="K238" s="169" t="s">
        <v>247</v>
      </c>
      <c r="L238" s="34"/>
      <c r="M238" s="174" t="s">
        <v>1</v>
      </c>
      <c r="N238" s="175" t="s">
        <v>49</v>
      </c>
      <c r="O238" s="59"/>
      <c r="P238" s="176">
        <f>O238*H238</f>
        <v>0</v>
      </c>
      <c r="Q238" s="176">
        <v>0</v>
      </c>
      <c r="R238" s="176">
        <f>Q238*H238</f>
        <v>0</v>
      </c>
      <c r="S238" s="176">
        <v>0</v>
      </c>
      <c r="T238" s="177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8" t="s">
        <v>331</v>
      </c>
      <c r="AT238" s="178" t="s">
        <v>168</v>
      </c>
      <c r="AU238" s="178" t="s">
        <v>92</v>
      </c>
      <c r="AY238" s="18" t="s">
        <v>165</v>
      </c>
      <c r="BE238" s="179">
        <f>IF(N238="základní",J238,0)</f>
        <v>0</v>
      </c>
      <c r="BF238" s="179">
        <f>IF(N238="snížená",J238,0)</f>
        <v>0</v>
      </c>
      <c r="BG238" s="179">
        <f>IF(N238="zákl. přenesená",J238,0)</f>
        <v>0</v>
      </c>
      <c r="BH238" s="179">
        <f>IF(N238="sníž. přenesená",J238,0)</f>
        <v>0</v>
      </c>
      <c r="BI238" s="179">
        <f>IF(N238="nulová",J238,0)</f>
        <v>0</v>
      </c>
      <c r="BJ238" s="18" t="s">
        <v>21</v>
      </c>
      <c r="BK238" s="179">
        <f>ROUND(I238*H238,2)</f>
        <v>0</v>
      </c>
      <c r="BL238" s="18" t="s">
        <v>331</v>
      </c>
      <c r="BM238" s="178" t="s">
        <v>1746</v>
      </c>
    </row>
    <row r="239" spans="1:47" s="2" customFormat="1" ht="29.25">
      <c r="A239" s="33"/>
      <c r="B239" s="34"/>
      <c r="C239" s="33"/>
      <c r="D239" s="180" t="s">
        <v>173</v>
      </c>
      <c r="E239" s="33"/>
      <c r="F239" s="181" t="s">
        <v>1747</v>
      </c>
      <c r="G239" s="33"/>
      <c r="H239" s="33"/>
      <c r="I239" s="102"/>
      <c r="J239" s="33"/>
      <c r="K239" s="33"/>
      <c r="L239" s="34"/>
      <c r="M239" s="182"/>
      <c r="N239" s="183"/>
      <c r="O239" s="59"/>
      <c r="P239" s="59"/>
      <c r="Q239" s="59"/>
      <c r="R239" s="59"/>
      <c r="S239" s="59"/>
      <c r="T239" s="60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8" t="s">
        <v>173</v>
      </c>
      <c r="AU239" s="18" t="s">
        <v>92</v>
      </c>
    </row>
    <row r="240" spans="1:65" s="2" customFormat="1" ht="16.5" customHeight="1">
      <c r="A240" s="33"/>
      <c r="B240" s="166"/>
      <c r="C240" s="212" t="s">
        <v>490</v>
      </c>
      <c r="D240" s="212" t="s">
        <v>386</v>
      </c>
      <c r="E240" s="213" t="s">
        <v>1748</v>
      </c>
      <c r="F240" s="214" t="s">
        <v>1749</v>
      </c>
      <c r="G240" s="215" t="s">
        <v>328</v>
      </c>
      <c r="H240" s="216">
        <v>4</v>
      </c>
      <c r="I240" s="217"/>
      <c r="J240" s="218">
        <f>ROUND(I240*H240,2)</f>
        <v>0</v>
      </c>
      <c r="K240" s="214" t="s">
        <v>1</v>
      </c>
      <c r="L240" s="219"/>
      <c r="M240" s="220" t="s">
        <v>1</v>
      </c>
      <c r="N240" s="221" t="s">
        <v>49</v>
      </c>
      <c r="O240" s="59"/>
      <c r="P240" s="176">
        <f>O240*H240</f>
        <v>0</v>
      </c>
      <c r="Q240" s="176">
        <v>5E-05</v>
      </c>
      <c r="R240" s="176">
        <f>Q240*H240</f>
        <v>0.0002</v>
      </c>
      <c r="S240" s="176">
        <v>0</v>
      </c>
      <c r="T240" s="177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78" t="s">
        <v>431</v>
      </c>
      <c r="AT240" s="178" t="s">
        <v>386</v>
      </c>
      <c r="AU240" s="178" t="s">
        <v>92</v>
      </c>
      <c r="AY240" s="18" t="s">
        <v>165</v>
      </c>
      <c r="BE240" s="179">
        <f>IF(N240="základní",J240,0)</f>
        <v>0</v>
      </c>
      <c r="BF240" s="179">
        <f>IF(N240="snížená",J240,0)</f>
        <v>0</v>
      </c>
      <c r="BG240" s="179">
        <f>IF(N240="zákl. přenesená",J240,0)</f>
        <v>0</v>
      </c>
      <c r="BH240" s="179">
        <f>IF(N240="sníž. přenesená",J240,0)</f>
        <v>0</v>
      </c>
      <c r="BI240" s="179">
        <f>IF(N240="nulová",J240,0)</f>
        <v>0</v>
      </c>
      <c r="BJ240" s="18" t="s">
        <v>21</v>
      </c>
      <c r="BK240" s="179">
        <f>ROUND(I240*H240,2)</f>
        <v>0</v>
      </c>
      <c r="BL240" s="18" t="s">
        <v>331</v>
      </c>
      <c r="BM240" s="178" t="s">
        <v>1750</v>
      </c>
    </row>
    <row r="241" spans="1:47" s="2" customFormat="1" ht="12">
      <c r="A241" s="33"/>
      <c r="B241" s="34"/>
      <c r="C241" s="33"/>
      <c r="D241" s="180" t="s">
        <v>173</v>
      </c>
      <c r="E241" s="33"/>
      <c r="F241" s="181" t="s">
        <v>1749</v>
      </c>
      <c r="G241" s="33"/>
      <c r="H241" s="33"/>
      <c r="I241" s="102"/>
      <c r="J241" s="33"/>
      <c r="K241" s="33"/>
      <c r="L241" s="34"/>
      <c r="M241" s="182"/>
      <c r="N241" s="183"/>
      <c r="O241" s="59"/>
      <c r="P241" s="59"/>
      <c r="Q241" s="59"/>
      <c r="R241" s="59"/>
      <c r="S241" s="59"/>
      <c r="T241" s="60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8" t="s">
        <v>173</v>
      </c>
      <c r="AU241" s="18" t="s">
        <v>92</v>
      </c>
    </row>
    <row r="242" spans="2:51" s="14" customFormat="1" ht="12">
      <c r="B242" s="195"/>
      <c r="D242" s="180" t="s">
        <v>249</v>
      </c>
      <c r="E242" s="196" t="s">
        <v>1</v>
      </c>
      <c r="F242" s="197" t="s">
        <v>1751</v>
      </c>
      <c r="H242" s="198">
        <v>4</v>
      </c>
      <c r="I242" s="199"/>
      <c r="L242" s="195"/>
      <c r="M242" s="200"/>
      <c r="N242" s="201"/>
      <c r="O242" s="201"/>
      <c r="P242" s="201"/>
      <c r="Q242" s="201"/>
      <c r="R242" s="201"/>
      <c r="S242" s="201"/>
      <c r="T242" s="202"/>
      <c r="AT242" s="196" t="s">
        <v>249</v>
      </c>
      <c r="AU242" s="196" t="s">
        <v>92</v>
      </c>
      <c r="AV242" s="14" t="s">
        <v>92</v>
      </c>
      <c r="AW242" s="14" t="s">
        <v>39</v>
      </c>
      <c r="AX242" s="14" t="s">
        <v>84</v>
      </c>
      <c r="AY242" s="196" t="s">
        <v>165</v>
      </c>
    </row>
    <row r="243" spans="1:65" s="2" customFormat="1" ht="16.5" customHeight="1">
      <c r="A243" s="33"/>
      <c r="B243" s="166"/>
      <c r="C243" s="167" t="s">
        <v>501</v>
      </c>
      <c r="D243" s="167" t="s">
        <v>168</v>
      </c>
      <c r="E243" s="168" t="s">
        <v>1752</v>
      </c>
      <c r="F243" s="169" t="s">
        <v>1753</v>
      </c>
      <c r="G243" s="170" t="s">
        <v>328</v>
      </c>
      <c r="H243" s="171">
        <v>1</v>
      </c>
      <c r="I243" s="172"/>
      <c r="J243" s="173">
        <f>ROUND(I243*H243,2)</f>
        <v>0</v>
      </c>
      <c r="K243" s="169" t="s">
        <v>247</v>
      </c>
      <c r="L243" s="34"/>
      <c r="M243" s="174" t="s">
        <v>1</v>
      </c>
      <c r="N243" s="175" t="s">
        <v>49</v>
      </c>
      <c r="O243" s="59"/>
      <c r="P243" s="176">
        <f>O243*H243</f>
        <v>0</v>
      </c>
      <c r="Q243" s="176">
        <v>0</v>
      </c>
      <c r="R243" s="176">
        <f>Q243*H243</f>
        <v>0</v>
      </c>
      <c r="S243" s="176">
        <v>0</v>
      </c>
      <c r="T243" s="177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8" t="s">
        <v>331</v>
      </c>
      <c r="AT243" s="178" t="s">
        <v>168</v>
      </c>
      <c r="AU243" s="178" t="s">
        <v>92</v>
      </c>
      <c r="AY243" s="18" t="s">
        <v>165</v>
      </c>
      <c r="BE243" s="179">
        <f>IF(N243="základní",J243,0)</f>
        <v>0</v>
      </c>
      <c r="BF243" s="179">
        <f>IF(N243="snížená",J243,0)</f>
        <v>0</v>
      </c>
      <c r="BG243" s="179">
        <f>IF(N243="zákl. přenesená",J243,0)</f>
        <v>0</v>
      </c>
      <c r="BH243" s="179">
        <f>IF(N243="sníž. přenesená",J243,0)</f>
        <v>0</v>
      </c>
      <c r="BI243" s="179">
        <f>IF(N243="nulová",J243,0)</f>
        <v>0</v>
      </c>
      <c r="BJ243" s="18" t="s">
        <v>21</v>
      </c>
      <c r="BK243" s="179">
        <f>ROUND(I243*H243,2)</f>
        <v>0</v>
      </c>
      <c r="BL243" s="18" t="s">
        <v>331</v>
      </c>
      <c r="BM243" s="178" t="s">
        <v>1754</v>
      </c>
    </row>
    <row r="244" spans="1:47" s="2" customFormat="1" ht="12">
      <c r="A244" s="33"/>
      <c r="B244" s="34"/>
      <c r="C244" s="33"/>
      <c r="D244" s="180" t="s">
        <v>173</v>
      </c>
      <c r="E244" s="33"/>
      <c r="F244" s="181" t="s">
        <v>1755</v>
      </c>
      <c r="G244" s="33"/>
      <c r="H244" s="33"/>
      <c r="I244" s="102"/>
      <c r="J244" s="33"/>
      <c r="K244" s="33"/>
      <c r="L244" s="34"/>
      <c r="M244" s="182"/>
      <c r="N244" s="183"/>
      <c r="O244" s="59"/>
      <c r="P244" s="59"/>
      <c r="Q244" s="59"/>
      <c r="R244" s="59"/>
      <c r="S244" s="59"/>
      <c r="T244" s="60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8" t="s">
        <v>173</v>
      </c>
      <c r="AU244" s="18" t="s">
        <v>92</v>
      </c>
    </row>
    <row r="245" spans="1:65" s="2" customFormat="1" ht="16.5" customHeight="1">
      <c r="A245" s="33"/>
      <c r="B245" s="166"/>
      <c r="C245" s="212" t="s">
        <v>508</v>
      </c>
      <c r="D245" s="212" t="s">
        <v>386</v>
      </c>
      <c r="E245" s="213" t="s">
        <v>1756</v>
      </c>
      <c r="F245" s="214" t="s">
        <v>1757</v>
      </c>
      <c r="G245" s="215" t="s">
        <v>328</v>
      </c>
      <c r="H245" s="216">
        <v>1</v>
      </c>
      <c r="I245" s="217"/>
      <c r="J245" s="218">
        <f>ROUND(I245*H245,2)</f>
        <v>0</v>
      </c>
      <c r="K245" s="214" t="s">
        <v>1</v>
      </c>
      <c r="L245" s="219"/>
      <c r="M245" s="220" t="s">
        <v>1</v>
      </c>
      <c r="N245" s="221" t="s">
        <v>49</v>
      </c>
      <c r="O245" s="59"/>
      <c r="P245" s="176">
        <f>O245*H245</f>
        <v>0</v>
      </c>
      <c r="Q245" s="176">
        <v>0</v>
      </c>
      <c r="R245" s="176">
        <f>Q245*H245</f>
        <v>0</v>
      </c>
      <c r="S245" s="176">
        <v>0</v>
      </c>
      <c r="T245" s="177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8" t="s">
        <v>431</v>
      </c>
      <c r="AT245" s="178" t="s">
        <v>386</v>
      </c>
      <c r="AU245" s="178" t="s">
        <v>92</v>
      </c>
      <c r="AY245" s="18" t="s">
        <v>165</v>
      </c>
      <c r="BE245" s="179">
        <f>IF(N245="základní",J245,0)</f>
        <v>0</v>
      </c>
      <c r="BF245" s="179">
        <f>IF(N245="snížená",J245,0)</f>
        <v>0</v>
      </c>
      <c r="BG245" s="179">
        <f>IF(N245="zákl. přenesená",J245,0)</f>
        <v>0</v>
      </c>
      <c r="BH245" s="179">
        <f>IF(N245="sníž. přenesená",J245,0)</f>
        <v>0</v>
      </c>
      <c r="BI245" s="179">
        <f>IF(N245="nulová",J245,0)</f>
        <v>0</v>
      </c>
      <c r="BJ245" s="18" t="s">
        <v>21</v>
      </c>
      <c r="BK245" s="179">
        <f>ROUND(I245*H245,2)</f>
        <v>0</v>
      </c>
      <c r="BL245" s="18" t="s">
        <v>331</v>
      </c>
      <c r="BM245" s="178" t="s">
        <v>1758</v>
      </c>
    </row>
    <row r="246" spans="1:47" s="2" customFormat="1" ht="12">
      <c r="A246" s="33"/>
      <c r="B246" s="34"/>
      <c r="C246" s="33"/>
      <c r="D246" s="180" t="s">
        <v>173</v>
      </c>
      <c r="E246" s="33"/>
      <c r="F246" s="181" t="s">
        <v>1757</v>
      </c>
      <c r="G246" s="33"/>
      <c r="H246" s="33"/>
      <c r="I246" s="102"/>
      <c r="J246" s="33"/>
      <c r="K246" s="33"/>
      <c r="L246" s="34"/>
      <c r="M246" s="182"/>
      <c r="N246" s="183"/>
      <c r="O246" s="59"/>
      <c r="P246" s="59"/>
      <c r="Q246" s="59"/>
      <c r="R246" s="59"/>
      <c r="S246" s="59"/>
      <c r="T246" s="60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8" t="s">
        <v>173</v>
      </c>
      <c r="AU246" s="18" t="s">
        <v>92</v>
      </c>
    </row>
    <row r="247" spans="1:65" s="2" customFormat="1" ht="16.5" customHeight="1">
      <c r="A247" s="33"/>
      <c r="B247" s="166"/>
      <c r="C247" s="212" t="s">
        <v>513</v>
      </c>
      <c r="D247" s="212" t="s">
        <v>386</v>
      </c>
      <c r="E247" s="213" t="s">
        <v>1759</v>
      </c>
      <c r="F247" s="214" t="s">
        <v>1760</v>
      </c>
      <c r="G247" s="215" t="s">
        <v>328</v>
      </c>
      <c r="H247" s="216">
        <v>1</v>
      </c>
      <c r="I247" s="217"/>
      <c r="J247" s="218">
        <f>ROUND(I247*H247,2)</f>
        <v>0</v>
      </c>
      <c r="K247" s="214" t="s">
        <v>1</v>
      </c>
      <c r="L247" s="219"/>
      <c r="M247" s="220" t="s">
        <v>1</v>
      </c>
      <c r="N247" s="221" t="s">
        <v>49</v>
      </c>
      <c r="O247" s="59"/>
      <c r="P247" s="176">
        <f>O247*H247</f>
        <v>0</v>
      </c>
      <c r="Q247" s="176">
        <v>0</v>
      </c>
      <c r="R247" s="176">
        <f>Q247*H247</f>
        <v>0</v>
      </c>
      <c r="S247" s="176">
        <v>0</v>
      </c>
      <c r="T247" s="177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8" t="s">
        <v>431</v>
      </c>
      <c r="AT247" s="178" t="s">
        <v>386</v>
      </c>
      <c r="AU247" s="178" t="s">
        <v>92</v>
      </c>
      <c r="AY247" s="18" t="s">
        <v>165</v>
      </c>
      <c r="BE247" s="179">
        <f>IF(N247="základní",J247,0)</f>
        <v>0</v>
      </c>
      <c r="BF247" s="179">
        <f>IF(N247="snížená",J247,0)</f>
        <v>0</v>
      </c>
      <c r="BG247" s="179">
        <f>IF(N247="zákl. přenesená",J247,0)</f>
        <v>0</v>
      </c>
      <c r="BH247" s="179">
        <f>IF(N247="sníž. přenesená",J247,0)</f>
        <v>0</v>
      </c>
      <c r="BI247" s="179">
        <f>IF(N247="nulová",J247,0)</f>
        <v>0</v>
      </c>
      <c r="BJ247" s="18" t="s">
        <v>21</v>
      </c>
      <c r="BK247" s="179">
        <f>ROUND(I247*H247,2)</f>
        <v>0</v>
      </c>
      <c r="BL247" s="18" t="s">
        <v>331</v>
      </c>
      <c r="BM247" s="178" t="s">
        <v>1761</v>
      </c>
    </row>
    <row r="248" spans="1:47" s="2" customFormat="1" ht="12">
      <c r="A248" s="33"/>
      <c r="B248" s="34"/>
      <c r="C248" s="33"/>
      <c r="D248" s="180" t="s">
        <v>173</v>
      </c>
      <c r="E248" s="33"/>
      <c r="F248" s="181" t="s">
        <v>1760</v>
      </c>
      <c r="G248" s="33"/>
      <c r="H248" s="33"/>
      <c r="I248" s="102"/>
      <c r="J248" s="33"/>
      <c r="K248" s="33"/>
      <c r="L248" s="34"/>
      <c r="M248" s="182"/>
      <c r="N248" s="183"/>
      <c r="O248" s="59"/>
      <c r="P248" s="59"/>
      <c r="Q248" s="59"/>
      <c r="R248" s="59"/>
      <c r="S248" s="59"/>
      <c r="T248" s="60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8" t="s">
        <v>173</v>
      </c>
      <c r="AU248" s="18" t="s">
        <v>92</v>
      </c>
    </row>
    <row r="249" spans="1:65" s="2" customFormat="1" ht="16.5" customHeight="1">
      <c r="A249" s="33"/>
      <c r="B249" s="166"/>
      <c r="C249" s="167" t="s">
        <v>519</v>
      </c>
      <c r="D249" s="167" t="s">
        <v>168</v>
      </c>
      <c r="E249" s="168" t="s">
        <v>1762</v>
      </c>
      <c r="F249" s="169" t="s">
        <v>1763</v>
      </c>
      <c r="G249" s="170" t="s">
        <v>328</v>
      </c>
      <c r="H249" s="171">
        <v>1</v>
      </c>
      <c r="I249" s="172"/>
      <c r="J249" s="173">
        <f>ROUND(I249*H249,2)</f>
        <v>0</v>
      </c>
      <c r="K249" s="169" t="s">
        <v>1</v>
      </c>
      <c r="L249" s="34"/>
      <c r="M249" s="174" t="s">
        <v>1</v>
      </c>
      <c r="N249" s="175" t="s">
        <v>49</v>
      </c>
      <c r="O249" s="59"/>
      <c r="P249" s="176">
        <f>O249*H249</f>
        <v>0</v>
      </c>
      <c r="Q249" s="176">
        <v>0</v>
      </c>
      <c r="R249" s="176">
        <f>Q249*H249</f>
        <v>0</v>
      </c>
      <c r="S249" s="176">
        <v>0</v>
      </c>
      <c r="T249" s="177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78" t="s">
        <v>331</v>
      </c>
      <c r="AT249" s="178" t="s">
        <v>168</v>
      </c>
      <c r="AU249" s="178" t="s">
        <v>92</v>
      </c>
      <c r="AY249" s="18" t="s">
        <v>165</v>
      </c>
      <c r="BE249" s="179">
        <f>IF(N249="základní",J249,0)</f>
        <v>0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18" t="s">
        <v>21</v>
      </c>
      <c r="BK249" s="179">
        <f>ROUND(I249*H249,2)</f>
        <v>0</v>
      </c>
      <c r="BL249" s="18" t="s">
        <v>331</v>
      </c>
      <c r="BM249" s="178" t="s">
        <v>1764</v>
      </c>
    </row>
    <row r="250" spans="1:47" s="2" customFormat="1" ht="12">
      <c r="A250" s="33"/>
      <c r="B250" s="34"/>
      <c r="C250" s="33"/>
      <c r="D250" s="180" t="s">
        <v>173</v>
      </c>
      <c r="E250" s="33"/>
      <c r="F250" s="181" t="s">
        <v>1763</v>
      </c>
      <c r="G250" s="33"/>
      <c r="H250" s="33"/>
      <c r="I250" s="102"/>
      <c r="J250" s="33"/>
      <c r="K250" s="33"/>
      <c r="L250" s="34"/>
      <c r="M250" s="182"/>
      <c r="N250" s="183"/>
      <c r="O250" s="59"/>
      <c r="P250" s="59"/>
      <c r="Q250" s="59"/>
      <c r="R250" s="59"/>
      <c r="S250" s="59"/>
      <c r="T250" s="60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8" t="s">
        <v>173</v>
      </c>
      <c r="AU250" s="18" t="s">
        <v>92</v>
      </c>
    </row>
    <row r="251" spans="1:65" s="2" customFormat="1" ht="16.5" customHeight="1">
      <c r="A251" s="33"/>
      <c r="B251" s="166"/>
      <c r="C251" s="212" t="s">
        <v>526</v>
      </c>
      <c r="D251" s="212" t="s">
        <v>386</v>
      </c>
      <c r="E251" s="213" t="s">
        <v>1765</v>
      </c>
      <c r="F251" s="214" t="s">
        <v>1766</v>
      </c>
      <c r="G251" s="215" t="s">
        <v>328</v>
      </c>
      <c r="H251" s="216">
        <v>1</v>
      </c>
      <c r="I251" s="217"/>
      <c r="J251" s="218">
        <f>ROUND(I251*H251,2)</f>
        <v>0</v>
      </c>
      <c r="K251" s="214" t="s">
        <v>247</v>
      </c>
      <c r="L251" s="219"/>
      <c r="M251" s="220" t="s">
        <v>1</v>
      </c>
      <c r="N251" s="221" t="s">
        <v>49</v>
      </c>
      <c r="O251" s="59"/>
      <c r="P251" s="176">
        <f>O251*H251</f>
        <v>0</v>
      </c>
      <c r="Q251" s="176">
        <v>0.00017</v>
      </c>
      <c r="R251" s="176">
        <f>Q251*H251</f>
        <v>0.00017</v>
      </c>
      <c r="S251" s="176">
        <v>0</v>
      </c>
      <c r="T251" s="177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78" t="s">
        <v>431</v>
      </c>
      <c r="AT251" s="178" t="s">
        <v>386</v>
      </c>
      <c r="AU251" s="178" t="s">
        <v>92</v>
      </c>
      <c r="AY251" s="18" t="s">
        <v>165</v>
      </c>
      <c r="BE251" s="179">
        <f>IF(N251="základní",J251,0)</f>
        <v>0</v>
      </c>
      <c r="BF251" s="179">
        <f>IF(N251="snížená",J251,0)</f>
        <v>0</v>
      </c>
      <c r="BG251" s="179">
        <f>IF(N251="zákl. přenesená",J251,0)</f>
        <v>0</v>
      </c>
      <c r="BH251" s="179">
        <f>IF(N251="sníž. přenesená",J251,0)</f>
        <v>0</v>
      </c>
      <c r="BI251" s="179">
        <f>IF(N251="nulová",J251,0)</f>
        <v>0</v>
      </c>
      <c r="BJ251" s="18" t="s">
        <v>21</v>
      </c>
      <c r="BK251" s="179">
        <f>ROUND(I251*H251,2)</f>
        <v>0</v>
      </c>
      <c r="BL251" s="18" t="s">
        <v>331</v>
      </c>
      <c r="BM251" s="178" t="s">
        <v>1767</v>
      </c>
    </row>
    <row r="252" spans="1:47" s="2" customFormat="1" ht="19.5">
      <c r="A252" s="33"/>
      <c r="B252" s="34"/>
      <c r="C252" s="33"/>
      <c r="D252" s="180" t="s">
        <v>173</v>
      </c>
      <c r="E252" s="33"/>
      <c r="F252" s="181" t="s">
        <v>1768</v>
      </c>
      <c r="G252" s="33"/>
      <c r="H252" s="33"/>
      <c r="I252" s="102"/>
      <c r="J252" s="33"/>
      <c r="K252" s="33"/>
      <c r="L252" s="34"/>
      <c r="M252" s="182"/>
      <c r="N252" s="183"/>
      <c r="O252" s="59"/>
      <c r="P252" s="59"/>
      <c r="Q252" s="59"/>
      <c r="R252" s="59"/>
      <c r="S252" s="59"/>
      <c r="T252" s="60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173</v>
      </c>
      <c r="AU252" s="18" t="s">
        <v>92</v>
      </c>
    </row>
    <row r="253" spans="1:65" s="2" customFormat="1" ht="24" customHeight="1">
      <c r="A253" s="33"/>
      <c r="B253" s="166"/>
      <c r="C253" s="167" t="s">
        <v>534</v>
      </c>
      <c r="D253" s="167" t="s">
        <v>168</v>
      </c>
      <c r="E253" s="168" t="s">
        <v>1769</v>
      </c>
      <c r="F253" s="169" t="s">
        <v>1770</v>
      </c>
      <c r="G253" s="170" t="s">
        <v>328</v>
      </c>
      <c r="H253" s="171">
        <v>12</v>
      </c>
      <c r="I253" s="172"/>
      <c r="J253" s="173">
        <f>ROUND(I253*H253,2)</f>
        <v>0</v>
      </c>
      <c r="K253" s="169" t="s">
        <v>247</v>
      </c>
      <c r="L253" s="34"/>
      <c r="M253" s="174" t="s">
        <v>1</v>
      </c>
      <c r="N253" s="175" t="s">
        <v>49</v>
      </c>
      <c r="O253" s="59"/>
      <c r="P253" s="176">
        <f>O253*H253</f>
        <v>0</v>
      </c>
      <c r="Q253" s="176">
        <v>0</v>
      </c>
      <c r="R253" s="176">
        <f>Q253*H253</f>
        <v>0</v>
      </c>
      <c r="S253" s="176">
        <v>0</v>
      </c>
      <c r="T253" s="177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78" t="s">
        <v>331</v>
      </c>
      <c r="AT253" s="178" t="s">
        <v>168</v>
      </c>
      <c r="AU253" s="178" t="s">
        <v>92</v>
      </c>
      <c r="AY253" s="18" t="s">
        <v>165</v>
      </c>
      <c r="BE253" s="179">
        <f>IF(N253="základní",J253,0)</f>
        <v>0</v>
      </c>
      <c r="BF253" s="179">
        <f>IF(N253="snížená",J253,0)</f>
        <v>0</v>
      </c>
      <c r="BG253" s="179">
        <f>IF(N253="zákl. přenesená",J253,0)</f>
        <v>0</v>
      </c>
      <c r="BH253" s="179">
        <f>IF(N253="sníž. přenesená",J253,0)</f>
        <v>0</v>
      </c>
      <c r="BI253" s="179">
        <f>IF(N253="nulová",J253,0)</f>
        <v>0</v>
      </c>
      <c r="BJ253" s="18" t="s">
        <v>21</v>
      </c>
      <c r="BK253" s="179">
        <f>ROUND(I253*H253,2)</f>
        <v>0</v>
      </c>
      <c r="BL253" s="18" t="s">
        <v>331</v>
      </c>
      <c r="BM253" s="178" t="s">
        <v>1771</v>
      </c>
    </row>
    <row r="254" spans="1:47" s="2" customFormat="1" ht="19.5">
      <c r="A254" s="33"/>
      <c r="B254" s="34"/>
      <c r="C254" s="33"/>
      <c r="D254" s="180" t="s">
        <v>173</v>
      </c>
      <c r="E254" s="33"/>
      <c r="F254" s="181" t="s">
        <v>1770</v>
      </c>
      <c r="G254" s="33"/>
      <c r="H254" s="33"/>
      <c r="I254" s="102"/>
      <c r="J254" s="33"/>
      <c r="K254" s="33"/>
      <c r="L254" s="34"/>
      <c r="M254" s="182"/>
      <c r="N254" s="183"/>
      <c r="O254" s="59"/>
      <c r="P254" s="59"/>
      <c r="Q254" s="59"/>
      <c r="R254" s="59"/>
      <c r="S254" s="59"/>
      <c r="T254" s="60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8" t="s">
        <v>173</v>
      </c>
      <c r="AU254" s="18" t="s">
        <v>92</v>
      </c>
    </row>
    <row r="255" spans="2:51" s="14" customFormat="1" ht="12">
      <c r="B255" s="195"/>
      <c r="D255" s="180" t="s">
        <v>249</v>
      </c>
      <c r="E255" s="196" t="s">
        <v>1</v>
      </c>
      <c r="F255" s="197" t="s">
        <v>1772</v>
      </c>
      <c r="H255" s="198">
        <v>12</v>
      </c>
      <c r="I255" s="199"/>
      <c r="L255" s="195"/>
      <c r="M255" s="200"/>
      <c r="N255" s="201"/>
      <c r="O255" s="201"/>
      <c r="P255" s="201"/>
      <c r="Q255" s="201"/>
      <c r="R255" s="201"/>
      <c r="S255" s="201"/>
      <c r="T255" s="202"/>
      <c r="AT255" s="196" t="s">
        <v>249</v>
      </c>
      <c r="AU255" s="196" t="s">
        <v>92</v>
      </c>
      <c r="AV255" s="14" t="s">
        <v>92</v>
      </c>
      <c r="AW255" s="14" t="s">
        <v>39</v>
      </c>
      <c r="AX255" s="14" t="s">
        <v>84</v>
      </c>
      <c r="AY255" s="196" t="s">
        <v>165</v>
      </c>
    </row>
    <row r="256" spans="1:65" s="2" customFormat="1" ht="16.5" customHeight="1">
      <c r="A256" s="33"/>
      <c r="B256" s="166"/>
      <c r="C256" s="212" t="s">
        <v>541</v>
      </c>
      <c r="D256" s="212" t="s">
        <v>386</v>
      </c>
      <c r="E256" s="213" t="s">
        <v>1773</v>
      </c>
      <c r="F256" s="214" t="s">
        <v>1774</v>
      </c>
      <c r="G256" s="215" t="s">
        <v>328</v>
      </c>
      <c r="H256" s="216">
        <v>10</v>
      </c>
      <c r="I256" s="217"/>
      <c r="J256" s="218">
        <f>ROUND(I256*H256,2)</f>
        <v>0</v>
      </c>
      <c r="K256" s="214" t="s">
        <v>1</v>
      </c>
      <c r="L256" s="219"/>
      <c r="M256" s="220" t="s">
        <v>1</v>
      </c>
      <c r="N256" s="221" t="s">
        <v>49</v>
      </c>
      <c r="O256" s="59"/>
      <c r="P256" s="176">
        <f>O256*H256</f>
        <v>0</v>
      </c>
      <c r="Q256" s="176">
        <v>0</v>
      </c>
      <c r="R256" s="176">
        <f>Q256*H256</f>
        <v>0</v>
      </c>
      <c r="S256" s="176">
        <v>0</v>
      </c>
      <c r="T256" s="177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8" t="s">
        <v>431</v>
      </c>
      <c r="AT256" s="178" t="s">
        <v>386</v>
      </c>
      <c r="AU256" s="178" t="s">
        <v>92</v>
      </c>
      <c r="AY256" s="18" t="s">
        <v>165</v>
      </c>
      <c r="BE256" s="179">
        <f>IF(N256="základní",J256,0)</f>
        <v>0</v>
      </c>
      <c r="BF256" s="179">
        <f>IF(N256="snížená",J256,0)</f>
        <v>0</v>
      </c>
      <c r="BG256" s="179">
        <f>IF(N256="zákl. přenesená",J256,0)</f>
        <v>0</v>
      </c>
      <c r="BH256" s="179">
        <f>IF(N256="sníž. přenesená",J256,0)</f>
        <v>0</v>
      </c>
      <c r="BI256" s="179">
        <f>IF(N256="nulová",J256,0)</f>
        <v>0</v>
      </c>
      <c r="BJ256" s="18" t="s">
        <v>21</v>
      </c>
      <c r="BK256" s="179">
        <f>ROUND(I256*H256,2)</f>
        <v>0</v>
      </c>
      <c r="BL256" s="18" t="s">
        <v>331</v>
      </c>
      <c r="BM256" s="178" t="s">
        <v>1775</v>
      </c>
    </row>
    <row r="257" spans="1:47" s="2" customFormat="1" ht="12">
      <c r="A257" s="33"/>
      <c r="B257" s="34"/>
      <c r="C257" s="33"/>
      <c r="D257" s="180" t="s">
        <v>173</v>
      </c>
      <c r="E257" s="33"/>
      <c r="F257" s="181" t="s">
        <v>1774</v>
      </c>
      <c r="G257" s="33"/>
      <c r="H257" s="33"/>
      <c r="I257" s="102"/>
      <c r="J257" s="33"/>
      <c r="K257" s="33"/>
      <c r="L257" s="34"/>
      <c r="M257" s="182"/>
      <c r="N257" s="183"/>
      <c r="O257" s="59"/>
      <c r="P257" s="59"/>
      <c r="Q257" s="59"/>
      <c r="R257" s="59"/>
      <c r="S257" s="59"/>
      <c r="T257" s="60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8" t="s">
        <v>173</v>
      </c>
      <c r="AU257" s="18" t="s">
        <v>92</v>
      </c>
    </row>
    <row r="258" spans="2:51" s="14" customFormat="1" ht="12">
      <c r="B258" s="195"/>
      <c r="D258" s="180" t="s">
        <v>249</v>
      </c>
      <c r="E258" s="196" t="s">
        <v>1</v>
      </c>
      <c r="F258" s="197" t="s">
        <v>1776</v>
      </c>
      <c r="H258" s="198">
        <v>10</v>
      </c>
      <c r="I258" s="199"/>
      <c r="L258" s="195"/>
      <c r="M258" s="200"/>
      <c r="N258" s="201"/>
      <c r="O258" s="201"/>
      <c r="P258" s="201"/>
      <c r="Q258" s="201"/>
      <c r="R258" s="201"/>
      <c r="S258" s="201"/>
      <c r="T258" s="202"/>
      <c r="AT258" s="196" t="s">
        <v>249</v>
      </c>
      <c r="AU258" s="196" t="s">
        <v>92</v>
      </c>
      <c r="AV258" s="14" t="s">
        <v>92</v>
      </c>
      <c r="AW258" s="14" t="s">
        <v>39</v>
      </c>
      <c r="AX258" s="14" t="s">
        <v>84</v>
      </c>
      <c r="AY258" s="196" t="s">
        <v>165</v>
      </c>
    </row>
    <row r="259" spans="1:65" s="2" customFormat="1" ht="16.5" customHeight="1">
      <c r="A259" s="33"/>
      <c r="B259" s="166"/>
      <c r="C259" s="212" t="s">
        <v>548</v>
      </c>
      <c r="D259" s="212" t="s">
        <v>386</v>
      </c>
      <c r="E259" s="213" t="s">
        <v>1777</v>
      </c>
      <c r="F259" s="214" t="s">
        <v>1778</v>
      </c>
      <c r="G259" s="215" t="s">
        <v>328</v>
      </c>
      <c r="H259" s="216">
        <v>2</v>
      </c>
      <c r="I259" s="217"/>
      <c r="J259" s="218">
        <f>ROUND(I259*H259,2)</f>
        <v>0</v>
      </c>
      <c r="K259" s="214" t="s">
        <v>1</v>
      </c>
      <c r="L259" s="219"/>
      <c r="M259" s="220" t="s">
        <v>1</v>
      </c>
      <c r="N259" s="221" t="s">
        <v>49</v>
      </c>
      <c r="O259" s="59"/>
      <c r="P259" s="176">
        <f>O259*H259</f>
        <v>0</v>
      </c>
      <c r="Q259" s="176">
        <v>0</v>
      </c>
      <c r="R259" s="176">
        <f>Q259*H259</f>
        <v>0</v>
      </c>
      <c r="S259" s="176">
        <v>0</v>
      </c>
      <c r="T259" s="177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78" t="s">
        <v>431</v>
      </c>
      <c r="AT259" s="178" t="s">
        <v>386</v>
      </c>
      <c r="AU259" s="178" t="s">
        <v>92</v>
      </c>
      <c r="AY259" s="18" t="s">
        <v>165</v>
      </c>
      <c r="BE259" s="179">
        <f>IF(N259="základní",J259,0)</f>
        <v>0</v>
      </c>
      <c r="BF259" s="179">
        <f>IF(N259="snížená",J259,0)</f>
        <v>0</v>
      </c>
      <c r="BG259" s="179">
        <f>IF(N259="zákl. přenesená",J259,0)</f>
        <v>0</v>
      </c>
      <c r="BH259" s="179">
        <f>IF(N259="sníž. přenesená",J259,0)</f>
        <v>0</v>
      </c>
      <c r="BI259" s="179">
        <f>IF(N259="nulová",J259,0)</f>
        <v>0</v>
      </c>
      <c r="BJ259" s="18" t="s">
        <v>21</v>
      </c>
      <c r="BK259" s="179">
        <f>ROUND(I259*H259,2)</f>
        <v>0</v>
      </c>
      <c r="BL259" s="18" t="s">
        <v>331</v>
      </c>
      <c r="BM259" s="178" t="s">
        <v>1779</v>
      </c>
    </row>
    <row r="260" spans="1:47" s="2" customFormat="1" ht="12">
      <c r="A260" s="33"/>
      <c r="B260" s="34"/>
      <c r="C260" s="33"/>
      <c r="D260" s="180" t="s">
        <v>173</v>
      </c>
      <c r="E260" s="33"/>
      <c r="F260" s="181" t="s">
        <v>1778</v>
      </c>
      <c r="G260" s="33"/>
      <c r="H260" s="33"/>
      <c r="I260" s="102"/>
      <c r="J260" s="33"/>
      <c r="K260" s="33"/>
      <c r="L260" s="34"/>
      <c r="M260" s="182"/>
      <c r="N260" s="183"/>
      <c r="O260" s="59"/>
      <c r="P260" s="59"/>
      <c r="Q260" s="59"/>
      <c r="R260" s="59"/>
      <c r="S260" s="59"/>
      <c r="T260" s="60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173</v>
      </c>
      <c r="AU260" s="18" t="s">
        <v>92</v>
      </c>
    </row>
    <row r="261" spans="2:51" s="14" customFormat="1" ht="12">
      <c r="B261" s="195"/>
      <c r="D261" s="180" t="s">
        <v>249</v>
      </c>
      <c r="E261" s="196" t="s">
        <v>1</v>
      </c>
      <c r="F261" s="197" t="s">
        <v>1780</v>
      </c>
      <c r="H261" s="198">
        <v>2</v>
      </c>
      <c r="I261" s="199"/>
      <c r="L261" s="195"/>
      <c r="M261" s="200"/>
      <c r="N261" s="201"/>
      <c r="O261" s="201"/>
      <c r="P261" s="201"/>
      <c r="Q261" s="201"/>
      <c r="R261" s="201"/>
      <c r="S261" s="201"/>
      <c r="T261" s="202"/>
      <c r="AT261" s="196" t="s">
        <v>249</v>
      </c>
      <c r="AU261" s="196" t="s">
        <v>92</v>
      </c>
      <c r="AV261" s="14" t="s">
        <v>92</v>
      </c>
      <c r="AW261" s="14" t="s">
        <v>39</v>
      </c>
      <c r="AX261" s="14" t="s">
        <v>84</v>
      </c>
      <c r="AY261" s="196" t="s">
        <v>165</v>
      </c>
    </row>
    <row r="262" spans="1:65" s="2" customFormat="1" ht="24" customHeight="1">
      <c r="A262" s="33"/>
      <c r="B262" s="166"/>
      <c r="C262" s="167" t="s">
        <v>553</v>
      </c>
      <c r="D262" s="167" t="s">
        <v>168</v>
      </c>
      <c r="E262" s="168" t="s">
        <v>1781</v>
      </c>
      <c r="F262" s="169" t="s">
        <v>1782</v>
      </c>
      <c r="G262" s="170" t="s">
        <v>328</v>
      </c>
      <c r="H262" s="171">
        <v>12</v>
      </c>
      <c r="I262" s="172"/>
      <c r="J262" s="173">
        <f>ROUND(I262*H262,2)</f>
        <v>0</v>
      </c>
      <c r="K262" s="169" t="s">
        <v>247</v>
      </c>
      <c r="L262" s="34"/>
      <c r="M262" s="174" t="s">
        <v>1</v>
      </c>
      <c r="N262" s="175" t="s">
        <v>49</v>
      </c>
      <c r="O262" s="59"/>
      <c r="P262" s="176">
        <f>O262*H262</f>
        <v>0</v>
      </c>
      <c r="Q262" s="176">
        <v>0</v>
      </c>
      <c r="R262" s="176">
        <f>Q262*H262</f>
        <v>0</v>
      </c>
      <c r="S262" s="176">
        <v>0</v>
      </c>
      <c r="T262" s="177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78" t="s">
        <v>331</v>
      </c>
      <c r="AT262" s="178" t="s">
        <v>168</v>
      </c>
      <c r="AU262" s="178" t="s">
        <v>92</v>
      </c>
      <c r="AY262" s="18" t="s">
        <v>165</v>
      </c>
      <c r="BE262" s="179">
        <f>IF(N262="základní",J262,0)</f>
        <v>0</v>
      </c>
      <c r="BF262" s="179">
        <f>IF(N262="snížená",J262,0)</f>
        <v>0</v>
      </c>
      <c r="BG262" s="179">
        <f>IF(N262="zákl. přenesená",J262,0)</f>
        <v>0</v>
      </c>
      <c r="BH262" s="179">
        <f>IF(N262="sníž. přenesená",J262,0)</f>
        <v>0</v>
      </c>
      <c r="BI262" s="179">
        <f>IF(N262="nulová",J262,0)</f>
        <v>0</v>
      </c>
      <c r="BJ262" s="18" t="s">
        <v>21</v>
      </c>
      <c r="BK262" s="179">
        <f>ROUND(I262*H262,2)</f>
        <v>0</v>
      </c>
      <c r="BL262" s="18" t="s">
        <v>331</v>
      </c>
      <c r="BM262" s="178" t="s">
        <v>1783</v>
      </c>
    </row>
    <row r="263" spans="1:47" s="2" customFormat="1" ht="19.5">
      <c r="A263" s="33"/>
      <c r="B263" s="34"/>
      <c r="C263" s="33"/>
      <c r="D263" s="180" t="s">
        <v>173</v>
      </c>
      <c r="E263" s="33"/>
      <c r="F263" s="181" t="s">
        <v>1782</v>
      </c>
      <c r="G263" s="33"/>
      <c r="H263" s="33"/>
      <c r="I263" s="102"/>
      <c r="J263" s="33"/>
      <c r="K263" s="33"/>
      <c r="L263" s="34"/>
      <c r="M263" s="182"/>
      <c r="N263" s="183"/>
      <c r="O263" s="59"/>
      <c r="P263" s="59"/>
      <c r="Q263" s="59"/>
      <c r="R263" s="59"/>
      <c r="S263" s="59"/>
      <c r="T263" s="60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173</v>
      </c>
      <c r="AU263" s="18" t="s">
        <v>92</v>
      </c>
    </row>
    <row r="264" spans="1:65" s="2" customFormat="1" ht="24" customHeight="1">
      <c r="A264" s="33"/>
      <c r="B264" s="166"/>
      <c r="C264" s="212" t="s">
        <v>560</v>
      </c>
      <c r="D264" s="212" t="s">
        <v>386</v>
      </c>
      <c r="E264" s="213" t="s">
        <v>1784</v>
      </c>
      <c r="F264" s="214" t="s">
        <v>1785</v>
      </c>
      <c r="G264" s="215" t="s">
        <v>328</v>
      </c>
      <c r="H264" s="216">
        <v>12</v>
      </c>
      <c r="I264" s="217"/>
      <c r="J264" s="218">
        <f>ROUND(I264*H264,2)</f>
        <v>0</v>
      </c>
      <c r="K264" s="214" t="s">
        <v>1</v>
      </c>
      <c r="L264" s="219"/>
      <c r="M264" s="220" t="s">
        <v>1</v>
      </c>
      <c r="N264" s="221" t="s">
        <v>49</v>
      </c>
      <c r="O264" s="59"/>
      <c r="P264" s="176">
        <f>O264*H264</f>
        <v>0</v>
      </c>
      <c r="Q264" s="176">
        <v>0.00022</v>
      </c>
      <c r="R264" s="176">
        <f>Q264*H264</f>
        <v>0.00264</v>
      </c>
      <c r="S264" s="176">
        <v>0</v>
      </c>
      <c r="T264" s="177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78" t="s">
        <v>431</v>
      </c>
      <c r="AT264" s="178" t="s">
        <v>386</v>
      </c>
      <c r="AU264" s="178" t="s">
        <v>92</v>
      </c>
      <c r="AY264" s="18" t="s">
        <v>165</v>
      </c>
      <c r="BE264" s="179">
        <f>IF(N264="základní",J264,0)</f>
        <v>0</v>
      </c>
      <c r="BF264" s="179">
        <f>IF(N264="snížená",J264,0)</f>
        <v>0</v>
      </c>
      <c r="BG264" s="179">
        <f>IF(N264="zákl. přenesená",J264,0)</f>
        <v>0</v>
      </c>
      <c r="BH264" s="179">
        <f>IF(N264="sníž. přenesená",J264,0)</f>
        <v>0</v>
      </c>
      <c r="BI264" s="179">
        <f>IF(N264="nulová",J264,0)</f>
        <v>0</v>
      </c>
      <c r="BJ264" s="18" t="s">
        <v>21</v>
      </c>
      <c r="BK264" s="179">
        <f>ROUND(I264*H264,2)</f>
        <v>0</v>
      </c>
      <c r="BL264" s="18" t="s">
        <v>331</v>
      </c>
      <c r="BM264" s="178" t="s">
        <v>1786</v>
      </c>
    </row>
    <row r="265" spans="1:47" s="2" customFormat="1" ht="12">
      <c r="A265" s="33"/>
      <c r="B265" s="34"/>
      <c r="C265" s="33"/>
      <c r="D265" s="180" t="s">
        <v>173</v>
      </c>
      <c r="E265" s="33"/>
      <c r="F265" s="181" t="s">
        <v>1785</v>
      </c>
      <c r="G265" s="33"/>
      <c r="H265" s="33"/>
      <c r="I265" s="102"/>
      <c r="J265" s="33"/>
      <c r="K265" s="33"/>
      <c r="L265" s="34"/>
      <c r="M265" s="182"/>
      <c r="N265" s="183"/>
      <c r="O265" s="59"/>
      <c r="P265" s="59"/>
      <c r="Q265" s="59"/>
      <c r="R265" s="59"/>
      <c r="S265" s="59"/>
      <c r="T265" s="60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173</v>
      </c>
      <c r="AU265" s="18" t="s">
        <v>92</v>
      </c>
    </row>
    <row r="266" spans="2:51" s="14" customFormat="1" ht="12">
      <c r="B266" s="195"/>
      <c r="D266" s="180" t="s">
        <v>249</v>
      </c>
      <c r="E266" s="196" t="s">
        <v>1</v>
      </c>
      <c r="F266" s="197" t="s">
        <v>1787</v>
      </c>
      <c r="H266" s="198">
        <v>12</v>
      </c>
      <c r="I266" s="199"/>
      <c r="L266" s="195"/>
      <c r="M266" s="200"/>
      <c r="N266" s="201"/>
      <c r="O266" s="201"/>
      <c r="P266" s="201"/>
      <c r="Q266" s="201"/>
      <c r="R266" s="201"/>
      <c r="S266" s="201"/>
      <c r="T266" s="202"/>
      <c r="AT266" s="196" t="s">
        <v>249</v>
      </c>
      <c r="AU266" s="196" t="s">
        <v>92</v>
      </c>
      <c r="AV266" s="14" t="s">
        <v>92</v>
      </c>
      <c r="AW266" s="14" t="s">
        <v>39</v>
      </c>
      <c r="AX266" s="14" t="s">
        <v>84</v>
      </c>
      <c r="AY266" s="196" t="s">
        <v>165</v>
      </c>
    </row>
    <row r="267" spans="1:65" s="2" customFormat="1" ht="16.5" customHeight="1">
      <c r="A267" s="33"/>
      <c r="B267" s="166"/>
      <c r="C267" s="167" t="s">
        <v>567</v>
      </c>
      <c r="D267" s="167" t="s">
        <v>168</v>
      </c>
      <c r="E267" s="168" t="s">
        <v>1788</v>
      </c>
      <c r="F267" s="169" t="s">
        <v>1789</v>
      </c>
      <c r="G267" s="170" t="s">
        <v>328</v>
      </c>
      <c r="H267" s="171">
        <v>13</v>
      </c>
      <c r="I267" s="172"/>
      <c r="J267" s="173">
        <f>ROUND(I267*H267,2)</f>
        <v>0</v>
      </c>
      <c r="K267" s="169" t="s">
        <v>247</v>
      </c>
      <c r="L267" s="34"/>
      <c r="M267" s="174" t="s">
        <v>1</v>
      </c>
      <c r="N267" s="175" t="s">
        <v>49</v>
      </c>
      <c r="O267" s="59"/>
      <c r="P267" s="176">
        <f>O267*H267</f>
        <v>0</v>
      </c>
      <c r="Q267" s="176">
        <v>0</v>
      </c>
      <c r="R267" s="176">
        <f>Q267*H267</f>
        <v>0</v>
      </c>
      <c r="S267" s="176">
        <v>0</v>
      </c>
      <c r="T267" s="177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78" t="s">
        <v>331</v>
      </c>
      <c r="AT267" s="178" t="s">
        <v>168</v>
      </c>
      <c r="AU267" s="178" t="s">
        <v>92</v>
      </c>
      <c r="AY267" s="18" t="s">
        <v>165</v>
      </c>
      <c r="BE267" s="179">
        <f>IF(N267="základní",J267,0)</f>
        <v>0</v>
      </c>
      <c r="BF267" s="179">
        <f>IF(N267="snížená",J267,0)</f>
        <v>0</v>
      </c>
      <c r="BG267" s="179">
        <f>IF(N267="zákl. přenesená",J267,0)</f>
        <v>0</v>
      </c>
      <c r="BH267" s="179">
        <f>IF(N267="sníž. přenesená",J267,0)</f>
        <v>0</v>
      </c>
      <c r="BI267" s="179">
        <f>IF(N267="nulová",J267,0)</f>
        <v>0</v>
      </c>
      <c r="BJ267" s="18" t="s">
        <v>21</v>
      </c>
      <c r="BK267" s="179">
        <f>ROUND(I267*H267,2)</f>
        <v>0</v>
      </c>
      <c r="BL267" s="18" t="s">
        <v>331</v>
      </c>
      <c r="BM267" s="178" t="s">
        <v>1790</v>
      </c>
    </row>
    <row r="268" spans="1:47" s="2" customFormat="1" ht="12">
      <c r="A268" s="33"/>
      <c r="B268" s="34"/>
      <c r="C268" s="33"/>
      <c r="D268" s="180" t="s">
        <v>173</v>
      </c>
      <c r="E268" s="33"/>
      <c r="F268" s="181" t="s">
        <v>1789</v>
      </c>
      <c r="G268" s="33"/>
      <c r="H268" s="33"/>
      <c r="I268" s="102"/>
      <c r="J268" s="33"/>
      <c r="K268" s="33"/>
      <c r="L268" s="34"/>
      <c r="M268" s="182"/>
      <c r="N268" s="183"/>
      <c r="O268" s="59"/>
      <c r="P268" s="59"/>
      <c r="Q268" s="59"/>
      <c r="R268" s="59"/>
      <c r="S268" s="59"/>
      <c r="T268" s="60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8" t="s">
        <v>173</v>
      </c>
      <c r="AU268" s="18" t="s">
        <v>92</v>
      </c>
    </row>
    <row r="269" spans="2:51" s="14" customFormat="1" ht="12">
      <c r="B269" s="195"/>
      <c r="D269" s="180" t="s">
        <v>249</v>
      </c>
      <c r="E269" s="196" t="s">
        <v>1</v>
      </c>
      <c r="F269" s="197" t="s">
        <v>1791</v>
      </c>
      <c r="H269" s="198">
        <v>13</v>
      </c>
      <c r="I269" s="199"/>
      <c r="L269" s="195"/>
      <c r="M269" s="200"/>
      <c r="N269" s="201"/>
      <c r="O269" s="201"/>
      <c r="P269" s="201"/>
      <c r="Q269" s="201"/>
      <c r="R269" s="201"/>
      <c r="S269" s="201"/>
      <c r="T269" s="202"/>
      <c r="AT269" s="196" t="s">
        <v>249</v>
      </c>
      <c r="AU269" s="196" t="s">
        <v>92</v>
      </c>
      <c r="AV269" s="14" t="s">
        <v>92</v>
      </c>
      <c r="AW269" s="14" t="s">
        <v>39</v>
      </c>
      <c r="AX269" s="14" t="s">
        <v>84</v>
      </c>
      <c r="AY269" s="196" t="s">
        <v>165</v>
      </c>
    </row>
    <row r="270" spans="1:65" s="2" customFormat="1" ht="16.5" customHeight="1">
      <c r="A270" s="33"/>
      <c r="B270" s="166"/>
      <c r="C270" s="212" t="s">
        <v>573</v>
      </c>
      <c r="D270" s="212" t="s">
        <v>386</v>
      </c>
      <c r="E270" s="213" t="s">
        <v>1792</v>
      </c>
      <c r="F270" s="214" t="s">
        <v>1793</v>
      </c>
      <c r="G270" s="215" t="s">
        <v>328</v>
      </c>
      <c r="H270" s="216">
        <v>1</v>
      </c>
      <c r="I270" s="217"/>
      <c r="J270" s="218">
        <f>ROUND(I270*H270,2)</f>
        <v>0</v>
      </c>
      <c r="K270" s="214" t="s">
        <v>247</v>
      </c>
      <c r="L270" s="219"/>
      <c r="M270" s="220" t="s">
        <v>1</v>
      </c>
      <c r="N270" s="221" t="s">
        <v>49</v>
      </c>
      <c r="O270" s="59"/>
      <c r="P270" s="176">
        <f>O270*H270</f>
        <v>0</v>
      </c>
      <c r="Q270" s="176">
        <v>0.0004</v>
      </c>
      <c r="R270" s="176">
        <f>Q270*H270</f>
        <v>0.0004</v>
      </c>
      <c r="S270" s="176">
        <v>0</v>
      </c>
      <c r="T270" s="177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78" t="s">
        <v>431</v>
      </c>
      <c r="AT270" s="178" t="s">
        <v>386</v>
      </c>
      <c r="AU270" s="178" t="s">
        <v>92</v>
      </c>
      <c r="AY270" s="18" t="s">
        <v>165</v>
      </c>
      <c r="BE270" s="179">
        <f>IF(N270="základní",J270,0)</f>
        <v>0</v>
      </c>
      <c r="BF270" s="179">
        <f>IF(N270="snížená",J270,0)</f>
        <v>0</v>
      </c>
      <c r="BG270" s="179">
        <f>IF(N270="zákl. přenesená",J270,0)</f>
        <v>0</v>
      </c>
      <c r="BH270" s="179">
        <f>IF(N270="sníž. přenesená",J270,0)</f>
        <v>0</v>
      </c>
      <c r="BI270" s="179">
        <f>IF(N270="nulová",J270,0)</f>
        <v>0</v>
      </c>
      <c r="BJ270" s="18" t="s">
        <v>21</v>
      </c>
      <c r="BK270" s="179">
        <f>ROUND(I270*H270,2)</f>
        <v>0</v>
      </c>
      <c r="BL270" s="18" t="s">
        <v>331</v>
      </c>
      <c r="BM270" s="178" t="s">
        <v>1794</v>
      </c>
    </row>
    <row r="271" spans="1:47" s="2" customFormat="1" ht="19.5">
      <c r="A271" s="33"/>
      <c r="B271" s="34"/>
      <c r="C271" s="33"/>
      <c r="D271" s="180" t="s">
        <v>173</v>
      </c>
      <c r="E271" s="33"/>
      <c r="F271" s="181" t="s">
        <v>1795</v>
      </c>
      <c r="G271" s="33"/>
      <c r="H271" s="33"/>
      <c r="I271" s="102"/>
      <c r="J271" s="33"/>
      <c r="K271" s="33"/>
      <c r="L271" s="34"/>
      <c r="M271" s="182"/>
      <c r="N271" s="183"/>
      <c r="O271" s="59"/>
      <c r="P271" s="59"/>
      <c r="Q271" s="59"/>
      <c r="R271" s="59"/>
      <c r="S271" s="59"/>
      <c r="T271" s="60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8" t="s">
        <v>173</v>
      </c>
      <c r="AU271" s="18" t="s">
        <v>92</v>
      </c>
    </row>
    <row r="272" spans="1:65" s="2" customFormat="1" ht="16.5" customHeight="1">
      <c r="A272" s="33"/>
      <c r="B272" s="166"/>
      <c r="C272" s="212" t="s">
        <v>579</v>
      </c>
      <c r="D272" s="212" t="s">
        <v>386</v>
      </c>
      <c r="E272" s="213" t="s">
        <v>1796</v>
      </c>
      <c r="F272" s="214" t="s">
        <v>1797</v>
      </c>
      <c r="G272" s="215" t="s">
        <v>328</v>
      </c>
      <c r="H272" s="216">
        <v>4</v>
      </c>
      <c r="I272" s="217"/>
      <c r="J272" s="218">
        <f>ROUND(I272*H272,2)</f>
        <v>0</v>
      </c>
      <c r="K272" s="214" t="s">
        <v>247</v>
      </c>
      <c r="L272" s="219"/>
      <c r="M272" s="220" t="s">
        <v>1</v>
      </c>
      <c r="N272" s="221" t="s">
        <v>49</v>
      </c>
      <c r="O272" s="59"/>
      <c r="P272" s="176">
        <f>O272*H272</f>
        <v>0</v>
      </c>
      <c r="Q272" s="176">
        <v>0.0004</v>
      </c>
      <c r="R272" s="176">
        <f>Q272*H272</f>
        <v>0.0016</v>
      </c>
      <c r="S272" s="176">
        <v>0</v>
      </c>
      <c r="T272" s="177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78" t="s">
        <v>431</v>
      </c>
      <c r="AT272" s="178" t="s">
        <v>386</v>
      </c>
      <c r="AU272" s="178" t="s">
        <v>92</v>
      </c>
      <c r="AY272" s="18" t="s">
        <v>165</v>
      </c>
      <c r="BE272" s="179">
        <f>IF(N272="základní",J272,0)</f>
        <v>0</v>
      </c>
      <c r="BF272" s="179">
        <f>IF(N272="snížená",J272,0)</f>
        <v>0</v>
      </c>
      <c r="BG272" s="179">
        <f>IF(N272="zákl. přenesená",J272,0)</f>
        <v>0</v>
      </c>
      <c r="BH272" s="179">
        <f>IF(N272="sníž. přenesená",J272,0)</f>
        <v>0</v>
      </c>
      <c r="BI272" s="179">
        <f>IF(N272="nulová",J272,0)</f>
        <v>0</v>
      </c>
      <c r="BJ272" s="18" t="s">
        <v>21</v>
      </c>
      <c r="BK272" s="179">
        <f>ROUND(I272*H272,2)</f>
        <v>0</v>
      </c>
      <c r="BL272" s="18" t="s">
        <v>331</v>
      </c>
      <c r="BM272" s="178" t="s">
        <v>1798</v>
      </c>
    </row>
    <row r="273" spans="1:47" s="2" customFormat="1" ht="12">
      <c r="A273" s="33"/>
      <c r="B273" s="34"/>
      <c r="C273" s="33"/>
      <c r="D273" s="180" t="s">
        <v>173</v>
      </c>
      <c r="E273" s="33"/>
      <c r="F273" s="181" t="s">
        <v>1797</v>
      </c>
      <c r="G273" s="33"/>
      <c r="H273" s="33"/>
      <c r="I273" s="102"/>
      <c r="J273" s="33"/>
      <c r="K273" s="33"/>
      <c r="L273" s="34"/>
      <c r="M273" s="182"/>
      <c r="N273" s="183"/>
      <c r="O273" s="59"/>
      <c r="P273" s="59"/>
      <c r="Q273" s="59"/>
      <c r="R273" s="59"/>
      <c r="S273" s="59"/>
      <c r="T273" s="60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8" t="s">
        <v>173</v>
      </c>
      <c r="AU273" s="18" t="s">
        <v>92</v>
      </c>
    </row>
    <row r="274" spans="1:65" s="2" customFormat="1" ht="16.5" customHeight="1">
      <c r="A274" s="33"/>
      <c r="B274" s="166"/>
      <c r="C274" s="212" t="s">
        <v>586</v>
      </c>
      <c r="D274" s="212" t="s">
        <v>386</v>
      </c>
      <c r="E274" s="213" t="s">
        <v>1799</v>
      </c>
      <c r="F274" s="214" t="s">
        <v>1800</v>
      </c>
      <c r="G274" s="215" t="s">
        <v>328</v>
      </c>
      <c r="H274" s="216">
        <v>7</v>
      </c>
      <c r="I274" s="217"/>
      <c r="J274" s="218">
        <f>ROUND(I274*H274,2)</f>
        <v>0</v>
      </c>
      <c r="K274" s="214" t="s">
        <v>247</v>
      </c>
      <c r="L274" s="219"/>
      <c r="M274" s="220" t="s">
        <v>1</v>
      </c>
      <c r="N274" s="221" t="s">
        <v>49</v>
      </c>
      <c r="O274" s="59"/>
      <c r="P274" s="176">
        <f>O274*H274</f>
        <v>0</v>
      </c>
      <c r="Q274" s="176">
        <v>0.0004</v>
      </c>
      <c r="R274" s="176">
        <f>Q274*H274</f>
        <v>0.0028</v>
      </c>
      <c r="S274" s="176">
        <v>0</v>
      </c>
      <c r="T274" s="177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78" t="s">
        <v>431</v>
      </c>
      <c r="AT274" s="178" t="s">
        <v>386</v>
      </c>
      <c r="AU274" s="178" t="s">
        <v>92</v>
      </c>
      <c r="AY274" s="18" t="s">
        <v>165</v>
      </c>
      <c r="BE274" s="179">
        <f>IF(N274="základní",J274,0)</f>
        <v>0</v>
      </c>
      <c r="BF274" s="179">
        <f>IF(N274="snížená",J274,0)</f>
        <v>0</v>
      </c>
      <c r="BG274" s="179">
        <f>IF(N274="zákl. přenesená",J274,0)</f>
        <v>0</v>
      </c>
      <c r="BH274" s="179">
        <f>IF(N274="sníž. přenesená",J274,0)</f>
        <v>0</v>
      </c>
      <c r="BI274" s="179">
        <f>IF(N274="nulová",J274,0)</f>
        <v>0</v>
      </c>
      <c r="BJ274" s="18" t="s">
        <v>21</v>
      </c>
      <c r="BK274" s="179">
        <f>ROUND(I274*H274,2)</f>
        <v>0</v>
      </c>
      <c r="BL274" s="18" t="s">
        <v>331</v>
      </c>
      <c r="BM274" s="178" t="s">
        <v>1801</v>
      </c>
    </row>
    <row r="275" spans="1:47" s="2" customFormat="1" ht="12">
      <c r="A275" s="33"/>
      <c r="B275" s="34"/>
      <c r="C275" s="33"/>
      <c r="D275" s="180" t="s">
        <v>173</v>
      </c>
      <c r="E275" s="33"/>
      <c r="F275" s="181" t="s">
        <v>1800</v>
      </c>
      <c r="G275" s="33"/>
      <c r="H275" s="33"/>
      <c r="I275" s="102"/>
      <c r="J275" s="33"/>
      <c r="K275" s="33"/>
      <c r="L275" s="34"/>
      <c r="M275" s="182"/>
      <c r="N275" s="183"/>
      <c r="O275" s="59"/>
      <c r="P275" s="59"/>
      <c r="Q275" s="59"/>
      <c r="R275" s="59"/>
      <c r="S275" s="59"/>
      <c r="T275" s="60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8" t="s">
        <v>173</v>
      </c>
      <c r="AU275" s="18" t="s">
        <v>92</v>
      </c>
    </row>
    <row r="276" spans="2:51" s="14" customFormat="1" ht="12">
      <c r="B276" s="195"/>
      <c r="D276" s="180" t="s">
        <v>249</v>
      </c>
      <c r="E276" s="196" t="s">
        <v>1</v>
      </c>
      <c r="F276" s="197" t="s">
        <v>1802</v>
      </c>
      <c r="H276" s="198">
        <v>7</v>
      </c>
      <c r="I276" s="199"/>
      <c r="L276" s="195"/>
      <c r="M276" s="200"/>
      <c r="N276" s="201"/>
      <c r="O276" s="201"/>
      <c r="P276" s="201"/>
      <c r="Q276" s="201"/>
      <c r="R276" s="201"/>
      <c r="S276" s="201"/>
      <c r="T276" s="202"/>
      <c r="AT276" s="196" t="s">
        <v>249</v>
      </c>
      <c r="AU276" s="196" t="s">
        <v>92</v>
      </c>
      <c r="AV276" s="14" t="s">
        <v>92</v>
      </c>
      <c r="AW276" s="14" t="s">
        <v>39</v>
      </c>
      <c r="AX276" s="14" t="s">
        <v>84</v>
      </c>
      <c r="AY276" s="196" t="s">
        <v>165</v>
      </c>
    </row>
    <row r="277" spans="1:65" s="2" customFormat="1" ht="16.5" customHeight="1">
      <c r="A277" s="33"/>
      <c r="B277" s="166"/>
      <c r="C277" s="212" t="s">
        <v>593</v>
      </c>
      <c r="D277" s="212" t="s">
        <v>386</v>
      </c>
      <c r="E277" s="213" t="s">
        <v>1803</v>
      </c>
      <c r="F277" s="214" t="s">
        <v>1804</v>
      </c>
      <c r="G277" s="215" t="s">
        <v>328</v>
      </c>
      <c r="H277" s="216">
        <v>1</v>
      </c>
      <c r="I277" s="217"/>
      <c r="J277" s="218">
        <f>ROUND(I277*H277,2)</f>
        <v>0</v>
      </c>
      <c r="K277" s="214" t="s">
        <v>1</v>
      </c>
      <c r="L277" s="219"/>
      <c r="M277" s="220" t="s">
        <v>1</v>
      </c>
      <c r="N277" s="221" t="s">
        <v>49</v>
      </c>
      <c r="O277" s="59"/>
      <c r="P277" s="176">
        <f>O277*H277</f>
        <v>0</v>
      </c>
      <c r="Q277" s="176">
        <v>0.0004</v>
      </c>
      <c r="R277" s="176">
        <f>Q277*H277</f>
        <v>0.0004</v>
      </c>
      <c r="S277" s="176">
        <v>0</v>
      </c>
      <c r="T277" s="177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78" t="s">
        <v>431</v>
      </c>
      <c r="AT277" s="178" t="s">
        <v>386</v>
      </c>
      <c r="AU277" s="178" t="s">
        <v>92</v>
      </c>
      <c r="AY277" s="18" t="s">
        <v>165</v>
      </c>
      <c r="BE277" s="179">
        <f>IF(N277="základní",J277,0)</f>
        <v>0</v>
      </c>
      <c r="BF277" s="179">
        <f>IF(N277="snížená",J277,0)</f>
        <v>0</v>
      </c>
      <c r="BG277" s="179">
        <f>IF(N277="zákl. přenesená",J277,0)</f>
        <v>0</v>
      </c>
      <c r="BH277" s="179">
        <f>IF(N277="sníž. přenesená",J277,0)</f>
        <v>0</v>
      </c>
      <c r="BI277" s="179">
        <f>IF(N277="nulová",J277,0)</f>
        <v>0</v>
      </c>
      <c r="BJ277" s="18" t="s">
        <v>21</v>
      </c>
      <c r="BK277" s="179">
        <f>ROUND(I277*H277,2)</f>
        <v>0</v>
      </c>
      <c r="BL277" s="18" t="s">
        <v>331</v>
      </c>
      <c r="BM277" s="178" t="s">
        <v>1805</v>
      </c>
    </row>
    <row r="278" spans="1:47" s="2" customFormat="1" ht="19.5">
      <c r="A278" s="33"/>
      <c r="B278" s="34"/>
      <c r="C278" s="33"/>
      <c r="D278" s="180" t="s">
        <v>173</v>
      </c>
      <c r="E278" s="33"/>
      <c r="F278" s="181" t="s">
        <v>1806</v>
      </c>
      <c r="G278" s="33"/>
      <c r="H278" s="33"/>
      <c r="I278" s="102"/>
      <c r="J278" s="33"/>
      <c r="K278" s="33"/>
      <c r="L278" s="34"/>
      <c r="M278" s="182"/>
      <c r="N278" s="183"/>
      <c r="O278" s="59"/>
      <c r="P278" s="59"/>
      <c r="Q278" s="59"/>
      <c r="R278" s="59"/>
      <c r="S278" s="59"/>
      <c r="T278" s="60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T278" s="18" t="s">
        <v>173</v>
      </c>
      <c r="AU278" s="18" t="s">
        <v>92</v>
      </c>
    </row>
    <row r="279" spans="1:65" s="2" customFormat="1" ht="16.5" customHeight="1">
      <c r="A279" s="33"/>
      <c r="B279" s="166"/>
      <c r="C279" s="167" t="s">
        <v>601</v>
      </c>
      <c r="D279" s="167" t="s">
        <v>168</v>
      </c>
      <c r="E279" s="168" t="s">
        <v>1807</v>
      </c>
      <c r="F279" s="169" t="s">
        <v>1808</v>
      </c>
      <c r="G279" s="170" t="s">
        <v>328</v>
      </c>
      <c r="H279" s="171">
        <v>10</v>
      </c>
      <c r="I279" s="172"/>
      <c r="J279" s="173">
        <f>ROUND(I279*H279,2)</f>
        <v>0</v>
      </c>
      <c r="K279" s="169" t="s">
        <v>247</v>
      </c>
      <c r="L279" s="34"/>
      <c r="M279" s="174" t="s">
        <v>1</v>
      </c>
      <c r="N279" s="175" t="s">
        <v>49</v>
      </c>
      <c r="O279" s="59"/>
      <c r="P279" s="176">
        <f>O279*H279</f>
        <v>0</v>
      </c>
      <c r="Q279" s="176">
        <v>0</v>
      </c>
      <c r="R279" s="176">
        <f>Q279*H279</f>
        <v>0</v>
      </c>
      <c r="S279" s="176">
        <v>0</v>
      </c>
      <c r="T279" s="177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78" t="s">
        <v>331</v>
      </c>
      <c r="AT279" s="178" t="s">
        <v>168</v>
      </c>
      <c r="AU279" s="178" t="s">
        <v>92</v>
      </c>
      <c r="AY279" s="18" t="s">
        <v>165</v>
      </c>
      <c r="BE279" s="179">
        <f>IF(N279="základní",J279,0)</f>
        <v>0</v>
      </c>
      <c r="BF279" s="179">
        <f>IF(N279="snížená",J279,0)</f>
        <v>0</v>
      </c>
      <c r="BG279" s="179">
        <f>IF(N279="zákl. přenesená",J279,0)</f>
        <v>0</v>
      </c>
      <c r="BH279" s="179">
        <f>IF(N279="sníž. přenesená",J279,0)</f>
        <v>0</v>
      </c>
      <c r="BI279" s="179">
        <f>IF(N279="nulová",J279,0)</f>
        <v>0</v>
      </c>
      <c r="BJ279" s="18" t="s">
        <v>21</v>
      </c>
      <c r="BK279" s="179">
        <f>ROUND(I279*H279,2)</f>
        <v>0</v>
      </c>
      <c r="BL279" s="18" t="s">
        <v>331</v>
      </c>
      <c r="BM279" s="178" t="s">
        <v>1809</v>
      </c>
    </row>
    <row r="280" spans="1:47" s="2" customFormat="1" ht="12">
      <c r="A280" s="33"/>
      <c r="B280" s="34"/>
      <c r="C280" s="33"/>
      <c r="D280" s="180" t="s">
        <v>173</v>
      </c>
      <c r="E280" s="33"/>
      <c r="F280" s="181" t="s">
        <v>1808</v>
      </c>
      <c r="G280" s="33"/>
      <c r="H280" s="33"/>
      <c r="I280" s="102"/>
      <c r="J280" s="33"/>
      <c r="K280" s="33"/>
      <c r="L280" s="34"/>
      <c r="M280" s="182"/>
      <c r="N280" s="183"/>
      <c r="O280" s="59"/>
      <c r="P280" s="59"/>
      <c r="Q280" s="59"/>
      <c r="R280" s="59"/>
      <c r="S280" s="59"/>
      <c r="T280" s="60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8" t="s">
        <v>173</v>
      </c>
      <c r="AU280" s="18" t="s">
        <v>92</v>
      </c>
    </row>
    <row r="281" spans="2:51" s="14" customFormat="1" ht="12">
      <c r="B281" s="195"/>
      <c r="D281" s="180" t="s">
        <v>249</v>
      </c>
      <c r="E281" s="196" t="s">
        <v>1</v>
      </c>
      <c r="F281" s="197" t="s">
        <v>1810</v>
      </c>
      <c r="H281" s="198">
        <v>10</v>
      </c>
      <c r="I281" s="199"/>
      <c r="L281" s="195"/>
      <c r="M281" s="200"/>
      <c r="N281" s="201"/>
      <c r="O281" s="201"/>
      <c r="P281" s="201"/>
      <c r="Q281" s="201"/>
      <c r="R281" s="201"/>
      <c r="S281" s="201"/>
      <c r="T281" s="202"/>
      <c r="AT281" s="196" t="s">
        <v>249</v>
      </c>
      <c r="AU281" s="196" t="s">
        <v>92</v>
      </c>
      <c r="AV281" s="14" t="s">
        <v>92</v>
      </c>
      <c r="AW281" s="14" t="s">
        <v>39</v>
      </c>
      <c r="AX281" s="14" t="s">
        <v>84</v>
      </c>
      <c r="AY281" s="196" t="s">
        <v>165</v>
      </c>
    </row>
    <row r="282" spans="1:65" s="2" customFormat="1" ht="16.5" customHeight="1">
      <c r="A282" s="33"/>
      <c r="B282" s="166"/>
      <c r="C282" s="212" t="s">
        <v>608</v>
      </c>
      <c r="D282" s="212" t="s">
        <v>386</v>
      </c>
      <c r="E282" s="213" t="s">
        <v>1811</v>
      </c>
      <c r="F282" s="214" t="s">
        <v>1812</v>
      </c>
      <c r="G282" s="215" t="s">
        <v>328</v>
      </c>
      <c r="H282" s="216">
        <v>8</v>
      </c>
      <c r="I282" s="217"/>
      <c r="J282" s="218">
        <f>ROUND(I282*H282,2)</f>
        <v>0</v>
      </c>
      <c r="K282" s="214" t="s">
        <v>1</v>
      </c>
      <c r="L282" s="219"/>
      <c r="M282" s="220" t="s">
        <v>1</v>
      </c>
      <c r="N282" s="221" t="s">
        <v>49</v>
      </c>
      <c r="O282" s="59"/>
      <c r="P282" s="176">
        <f>O282*H282</f>
        <v>0</v>
      </c>
      <c r="Q282" s="176">
        <v>0.0004</v>
      </c>
      <c r="R282" s="176">
        <f>Q282*H282</f>
        <v>0.0032</v>
      </c>
      <c r="S282" s="176">
        <v>0</v>
      </c>
      <c r="T282" s="177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78" t="s">
        <v>431</v>
      </c>
      <c r="AT282" s="178" t="s">
        <v>386</v>
      </c>
      <c r="AU282" s="178" t="s">
        <v>92</v>
      </c>
      <c r="AY282" s="18" t="s">
        <v>165</v>
      </c>
      <c r="BE282" s="179">
        <f>IF(N282="základní",J282,0)</f>
        <v>0</v>
      </c>
      <c r="BF282" s="179">
        <f>IF(N282="snížená",J282,0)</f>
        <v>0</v>
      </c>
      <c r="BG282" s="179">
        <f>IF(N282="zákl. přenesená",J282,0)</f>
        <v>0</v>
      </c>
      <c r="BH282" s="179">
        <f>IF(N282="sníž. přenesená",J282,0)</f>
        <v>0</v>
      </c>
      <c r="BI282" s="179">
        <f>IF(N282="nulová",J282,0)</f>
        <v>0</v>
      </c>
      <c r="BJ282" s="18" t="s">
        <v>21</v>
      </c>
      <c r="BK282" s="179">
        <f>ROUND(I282*H282,2)</f>
        <v>0</v>
      </c>
      <c r="BL282" s="18" t="s">
        <v>331</v>
      </c>
      <c r="BM282" s="178" t="s">
        <v>1813</v>
      </c>
    </row>
    <row r="283" spans="1:47" s="2" customFormat="1" ht="19.5">
      <c r="A283" s="33"/>
      <c r="B283" s="34"/>
      <c r="C283" s="33"/>
      <c r="D283" s="180" t="s">
        <v>173</v>
      </c>
      <c r="E283" s="33"/>
      <c r="F283" s="181" t="s">
        <v>1814</v>
      </c>
      <c r="G283" s="33"/>
      <c r="H283" s="33"/>
      <c r="I283" s="102"/>
      <c r="J283" s="33"/>
      <c r="K283" s="33"/>
      <c r="L283" s="34"/>
      <c r="M283" s="182"/>
      <c r="N283" s="183"/>
      <c r="O283" s="59"/>
      <c r="P283" s="59"/>
      <c r="Q283" s="59"/>
      <c r="R283" s="59"/>
      <c r="S283" s="59"/>
      <c r="T283" s="60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8" t="s">
        <v>173</v>
      </c>
      <c r="AU283" s="18" t="s">
        <v>92</v>
      </c>
    </row>
    <row r="284" spans="2:51" s="14" customFormat="1" ht="12">
      <c r="B284" s="195"/>
      <c r="D284" s="180" t="s">
        <v>249</v>
      </c>
      <c r="E284" s="196" t="s">
        <v>1</v>
      </c>
      <c r="F284" s="197" t="s">
        <v>1815</v>
      </c>
      <c r="H284" s="198">
        <v>8</v>
      </c>
      <c r="I284" s="199"/>
      <c r="L284" s="195"/>
      <c r="M284" s="200"/>
      <c r="N284" s="201"/>
      <c r="O284" s="201"/>
      <c r="P284" s="201"/>
      <c r="Q284" s="201"/>
      <c r="R284" s="201"/>
      <c r="S284" s="201"/>
      <c r="T284" s="202"/>
      <c r="AT284" s="196" t="s">
        <v>249</v>
      </c>
      <c r="AU284" s="196" t="s">
        <v>92</v>
      </c>
      <c r="AV284" s="14" t="s">
        <v>92</v>
      </c>
      <c r="AW284" s="14" t="s">
        <v>39</v>
      </c>
      <c r="AX284" s="14" t="s">
        <v>84</v>
      </c>
      <c r="AY284" s="196" t="s">
        <v>165</v>
      </c>
    </row>
    <row r="285" spans="1:65" s="2" customFormat="1" ht="16.5" customHeight="1">
      <c r="A285" s="33"/>
      <c r="B285" s="166"/>
      <c r="C285" s="212" t="s">
        <v>617</v>
      </c>
      <c r="D285" s="212" t="s">
        <v>386</v>
      </c>
      <c r="E285" s="213" t="s">
        <v>1816</v>
      </c>
      <c r="F285" s="214" t="s">
        <v>1817</v>
      </c>
      <c r="G285" s="215" t="s">
        <v>328</v>
      </c>
      <c r="H285" s="216">
        <v>2</v>
      </c>
      <c r="I285" s="217"/>
      <c r="J285" s="218">
        <f>ROUND(I285*H285,2)</f>
        <v>0</v>
      </c>
      <c r="K285" s="214" t="s">
        <v>1</v>
      </c>
      <c r="L285" s="219"/>
      <c r="M285" s="220" t="s">
        <v>1</v>
      </c>
      <c r="N285" s="221" t="s">
        <v>49</v>
      </c>
      <c r="O285" s="59"/>
      <c r="P285" s="176">
        <f>O285*H285</f>
        <v>0</v>
      </c>
      <c r="Q285" s="176">
        <v>0.0004</v>
      </c>
      <c r="R285" s="176">
        <f>Q285*H285</f>
        <v>0.0008</v>
      </c>
      <c r="S285" s="176">
        <v>0</v>
      </c>
      <c r="T285" s="177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78" t="s">
        <v>431</v>
      </c>
      <c r="AT285" s="178" t="s">
        <v>386</v>
      </c>
      <c r="AU285" s="178" t="s">
        <v>92</v>
      </c>
      <c r="AY285" s="18" t="s">
        <v>165</v>
      </c>
      <c r="BE285" s="179">
        <f>IF(N285="základní",J285,0)</f>
        <v>0</v>
      </c>
      <c r="BF285" s="179">
        <f>IF(N285="snížená",J285,0)</f>
        <v>0</v>
      </c>
      <c r="BG285" s="179">
        <f>IF(N285="zákl. přenesená",J285,0)</f>
        <v>0</v>
      </c>
      <c r="BH285" s="179">
        <f>IF(N285="sníž. přenesená",J285,0)</f>
        <v>0</v>
      </c>
      <c r="BI285" s="179">
        <f>IF(N285="nulová",J285,0)</f>
        <v>0</v>
      </c>
      <c r="BJ285" s="18" t="s">
        <v>21</v>
      </c>
      <c r="BK285" s="179">
        <f>ROUND(I285*H285,2)</f>
        <v>0</v>
      </c>
      <c r="BL285" s="18" t="s">
        <v>331</v>
      </c>
      <c r="BM285" s="178" t="s">
        <v>1818</v>
      </c>
    </row>
    <row r="286" spans="1:47" s="2" customFormat="1" ht="19.5">
      <c r="A286" s="33"/>
      <c r="B286" s="34"/>
      <c r="C286" s="33"/>
      <c r="D286" s="180" t="s">
        <v>173</v>
      </c>
      <c r="E286" s="33"/>
      <c r="F286" s="181" t="s">
        <v>1819</v>
      </c>
      <c r="G286" s="33"/>
      <c r="H286" s="33"/>
      <c r="I286" s="102"/>
      <c r="J286" s="33"/>
      <c r="K286" s="33"/>
      <c r="L286" s="34"/>
      <c r="M286" s="182"/>
      <c r="N286" s="183"/>
      <c r="O286" s="59"/>
      <c r="P286" s="59"/>
      <c r="Q286" s="59"/>
      <c r="R286" s="59"/>
      <c r="S286" s="59"/>
      <c r="T286" s="60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T286" s="18" t="s">
        <v>173</v>
      </c>
      <c r="AU286" s="18" t="s">
        <v>92</v>
      </c>
    </row>
    <row r="287" spans="1:65" s="2" customFormat="1" ht="16.5" customHeight="1">
      <c r="A287" s="33"/>
      <c r="B287" s="166"/>
      <c r="C287" s="167" t="s">
        <v>623</v>
      </c>
      <c r="D287" s="167" t="s">
        <v>168</v>
      </c>
      <c r="E287" s="168" t="s">
        <v>1820</v>
      </c>
      <c r="F287" s="169" t="s">
        <v>1821</v>
      </c>
      <c r="G287" s="170" t="s">
        <v>328</v>
      </c>
      <c r="H287" s="171">
        <v>1</v>
      </c>
      <c r="I287" s="172"/>
      <c r="J287" s="173">
        <f>ROUND(I287*H287,2)</f>
        <v>0</v>
      </c>
      <c r="K287" s="169" t="s">
        <v>247</v>
      </c>
      <c r="L287" s="34"/>
      <c r="M287" s="174" t="s">
        <v>1</v>
      </c>
      <c r="N287" s="175" t="s">
        <v>49</v>
      </c>
      <c r="O287" s="59"/>
      <c r="P287" s="176">
        <f>O287*H287</f>
        <v>0</v>
      </c>
      <c r="Q287" s="176">
        <v>0</v>
      </c>
      <c r="R287" s="176">
        <f>Q287*H287</f>
        <v>0</v>
      </c>
      <c r="S287" s="176">
        <v>0</v>
      </c>
      <c r="T287" s="177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78" t="s">
        <v>331</v>
      </c>
      <c r="AT287" s="178" t="s">
        <v>168</v>
      </c>
      <c r="AU287" s="178" t="s">
        <v>92</v>
      </c>
      <c r="AY287" s="18" t="s">
        <v>165</v>
      </c>
      <c r="BE287" s="179">
        <f>IF(N287="základní",J287,0)</f>
        <v>0</v>
      </c>
      <c r="BF287" s="179">
        <f>IF(N287="snížená",J287,0)</f>
        <v>0</v>
      </c>
      <c r="BG287" s="179">
        <f>IF(N287="zákl. přenesená",J287,0)</f>
        <v>0</v>
      </c>
      <c r="BH287" s="179">
        <f>IF(N287="sníž. přenesená",J287,0)</f>
        <v>0</v>
      </c>
      <c r="BI287" s="179">
        <f>IF(N287="nulová",J287,0)</f>
        <v>0</v>
      </c>
      <c r="BJ287" s="18" t="s">
        <v>21</v>
      </c>
      <c r="BK287" s="179">
        <f>ROUND(I287*H287,2)</f>
        <v>0</v>
      </c>
      <c r="BL287" s="18" t="s">
        <v>331</v>
      </c>
      <c r="BM287" s="178" t="s">
        <v>1822</v>
      </c>
    </row>
    <row r="288" spans="1:47" s="2" customFormat="1" ht="12">
      <c r="A288" s="33"/>
      <c r="B288" s="34"/>
      <c r="C288" s="33"/>
      <c r="D288" s="180" t="s">
        <v>173</v>
      </c>
      <c r="E288" s="33"/>
      <c r="F288" s="181" t="s">
        <v>1821</v>
      </c>
      <c r="G288" s="33"/>
      <c r="H288" s="33"/>
      <c r="I288" s="102"/>
      <c r="J288" s="33"/>
      <c r="K288" s="33"/>
      <c r="L288" s="34"/>
      <c r="M288" s="182"/>
      <c r="N288" s="183"/>
      <c r="O288" s="59"/>
      <c r="P288" s="59"/>
      <c r="Q288" s="59"/>
      <c r="R288" s="59"/>
      <c r="S288" s="59"/>
      <c r="T288" s="60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8" t="s">
        <v>173</v>
      </c>
      <c r="AU288" s="18" t="s">
        <v>92</v>
      </c>
    </row>
    <row r="289" spans="1:65" s="2" customFormat="1" ht="16.5" customHeight="1">
      <c r="A289" s="33"/>
      <c r="B289" s="166"/>
      <c r="C289" s="212" t="s">
        <v>629</v>
      </c>
      <c r="D289" s="212" t="s">
        <v>386</v>
      </c>
      <c r="E289" s="213" t="s">
        <v>1823</v>
      </c>
      <c r="F289" s="214" t="s">
        <v>1824</v>
      </c>
      <c r="G289" s="215" t="s">
        <v>328</v>
      </c>
      <c r="H289" s="216">
        <v>1</v>
      </c>
      <c r="I289" s="217"/>
      <c r="J289" s="218">
        <f>ROUND(I289*H289,2)</f>
        <v>0</v>
      </c>
      <c r="K289" s="214" t="s">
        <v>247</v>
      </c>
      <c r="L289" s="219"/>
      <c r="M289" s="220" t="s">
        <v>1</v>
      </c>
      <c r="N289" s="221" t="s">
        <v>49</v>
      </c>
      <c r="O289" s="59"/>
      <c r="P289" s="176">
        <f>O289*H289</f>
        <v>0</v>
      </c>
      <c r="Q289" s="176">
        <v>0.0004</v>
      </c>
      <c r="R289" s="176">
        <f>Q289*H289</f>
        <v>0.0004</v>
      </c>
      <c r="S289" s="176">
        <v>0</v>
      </c>
      <c r="T289" s="177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78" t="s">
        <v>431</v>
      </c>
      <c r="AT289" s="178" t="s">
        <v>386</v>
      </c>
      <c r="AU289" s="178" t="s">
        <v>92</v>
      </c>
      <c r="AY289" s="18" t="s">
        <v>165</v>
      </c>
      <c r="BE289" s="179">
        <f>IF(N289="základní",J289,0)</f>
        <v>0</v>
      </c>
      <c r="BF289" s="179">
        <f>IF(N289="snížená",J289,0)</f>
        <v>0</v>
      </c>
      <c r="BG289" s="179">
        <f>IF(N289="zákl. přenesená",J289,0)</f>
        <v>0</v>
      </c>
      <c r="BH289" s="179">
        <f>IF(N289="sníž. přenesená",J289,0)</f>
        <v>0</v>
      </c>
      <c r="BI289" s="179">
        <f>IF(N289="nulová",J289,0)</f>
        <v>0</v>
      </c>
      <c r="BJ289" s="18" t="s">
        <v>21</v>
      </c>
      <c r="BK289" s="179">
        <f>ROUND(I289*H289,2)</f>
        <v>0</v>
      </c>
      <c r="BL289" s="18" t="s">
        <v>331</v>
      </c>
      <c r="BM289" s="178" t="s">
        <v>1825</v>
      </c>
    </row>
    <row r="290" spans="1:47" s="2" customFormat="1" ht="19.5">
      <c r="A290" s="33"/>
      <c r="B290" s="34"/>
      <c r="C290" s="33"/>
      <c r="D290" s="180" t="s">
        <v>173</v>
      </c>
      <c r="E290" s="33"/>
      <c r="F290" s="181" t="s">
        <v>1826</v>
      </c>
      <c r="G290" s="33"/>
      <c r="H290" s="33"/>
      <c r="I290" s="102"/>
      <c r="J290" s="33"/>
      <c r="K290" s="33"/>
      <c r="L290" s="34"/>
      <c r="M290" s="182"/>
      <c r="N290" s="183"/>
      <c r="O290" s="59"/>
      <c r="P290" s="59"/>
      <c r="Q290" s="59"/>
      <c r="R290" s="59"/>
      <c r="S290" s="59"/>
      <c r="T290" s="60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T290" s="18" t="s">
        <v>173</v>
      </c>
      <c r="AU290" s="18" t="s">
        <v>92</v>
      </c>
    </row>
    <row r="291" spans="1:65" s="2" customFormat="1" ht="16.5" customHeight="1">
      <c r="A291" s="33"/>
      <c r="B291" s="166"/>
      <c r="C291" s="212" t="s">
        <v>634</v>
      </c>
      <c r="D291" s="212" t="s">
        <v>386</v>
      </c>
      <c r="E291" s="213" t="s">
        <v>1827</v>
      </c>
      <c r="F291" s="214" t="s">
        <v>1828</v>
      </c>
      <c r="G291" s="215" t="s">
        <v>328</v>
      </c>
      <c r="H291" s="216">
        <v>1</v>
      </c>
      <c r="I291" s="217"/>
      <c r="J291" s="218">
        <f>ROUND(I291*H291,2)</f>
        <v>0</v>
      </c>
      <c r="K291" s="214" t="s">
        <v>1</v>
      </c>
      <c r="L291" s="219"/>
      <c r="M291" s="220" t="s">
        <v>1</v>
      </c>
      <c r="N291" s="221" t="s">
        <v>49</v>
      </c>
      <c r="O291" s="59"/>
      <c r="P291" s="176">
        <f>O291*H291</f>
        <v>0</v>
      </c>
      <c r="Q291" s="176">
        <v>0</v>
      </c>
      <c r="R291" s="176">
        <f>Q291*H291</f>
        <v>0</v>
      </c>
      <c r="S291" s="176">
        <v>0</v>
      </c>
      <c r="T291" s="177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78" t="s">
        <v>431</v>
      </c>
      <c r="AT291" s="178" t="s">
        <v>386</v>
      </c>
      <c r="AU291" s="178" t="s">
        <v>92</v>
      </c>
      <c r="AY291" s="18" t="s">
        <v>165</v>
      </c>
      <c r="BE291" s="179">
        <f>IF(N291="základní",J291,0)</f>
        <v>0</v>
      </c>
      <c r="BF291" s="179">
        <f>IF(N291="snížená",J291,0)</f>
        <v>0</v>
      </c>
      <c r="BG291" s="179">
        <f>IF(N291="zákl. přenesená",J291,0)</f>
        <v>0</v>
      </c>
      <c r="BH291" s="179">
        <f>IF(N291="sníž. přenesená",J291,0)</f>
        <v>0</v>
      </c>
      <c r="BI291" s="179">
        <f>IF(N291="nulová",J291,0)</f>
        <v>0</v>
      </c>
      <c r="BJ291" s="18" t="s">
        <v>21</v>
      </c>
      <c r="BK291" s="179">
        <f>ROUND(I291*H291,2)</f>
        <v>0</v>
      </c>
      <c r="BL291" s="18" t="s">
        <v>331</v>
      </c>
      <c r="BM291" s="178" t="s">
        <v>1829</v>
      </c>
    </row>
    <row r="292" spans="1:47" s="2" customFormat="1" ht="12">
      <c r="A292" s="33"/>
      <c r="B292" s="34"/>
      <c r="C292" s="33"/>
      <c r="D292" s="180" t="s">
        <v>173</v>
      </c>
      <c r="E292" s="33"/>
      <c r="F292" s="181" t="s">
        <v>1830</v>
      </c>
      <c r="G292" s="33"/>
      <c r="H292" s="33"/>
      <c r="I292" s="102"/>
      <c r="J292" s="33"/>
      <c r="K292" s="33"/>
      <c r="L292" s="34"/>
      <c r="M292" s="182"/>
      <c r="N292" s="183"/>
      <c r="O292" s="59"/>
      <c r="P292" s="59"/>
      <c r="Q292" s="59"/>
      <c r="R292" s="59"/>
      <c r="S292" s="59"/>
      <c r="T292" s="60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8" t="s">
        <v>173</v>
      </c>
      <c r="AU292" s="18" t="s">
        <v>92</v>
      </c>
    </row>
    <row r="293" spans="1:65" s="2" customFormat="1" ht="24" customHeight="1">
      <c r="A293" s="33"/>
      <c r="B293" s="166"/>
      <c r="C293" s="167" t="s">
        <v>640</v>
      </c>
      <c r="D293" s="167" t="s">
        <v>168</v>
      </c>
      <c r="E293" s="168" t="s">
        <v>1831</v>
      </c>
      <c r="F293" s="169" t="s">
        <v>1832</v>
      </c>
      <c r="G293" s="170" t="s">
        <v>328</v>
      </c>
      <c r="H293" s="171">
        <v>5</v>
      </c>
      <c r="I293" s="172"/>
      <c r="J293" s="173">
        <f>ROUND(I293*H293,2)</f>
        <v>0</v>
      </c>
      <c r="K293" s="169" t="s">
        <v>247</v>
      </c>
      <c r="L293" s="34"/>
      <c r="M293" s="174" t="s">
        <v>1</v>
      </c>
      <c r="N293" s="175" t="s">
        <v>49</v>
      </c>
      <c r="O293" s="59"/>
      <c r="P293" s="176">
        <f>O293*H293</f>
        <v>0</v>
      </c>
      <c r="Q293" s="176">
        <v>0</v>
      </c>
      <c r="R293" s="176">
        <f>Q293*H293</f>
        <v>0</v>
      </c>
      <c r="S293" s="176">
        <v>0</v>
      </c>
      <c r="T293" s="177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78" t="s">
        <v>331</v>
      </c>
      <c r="AT293" s="178" t="s">
        <v>168</v>
      </c>
      <c r="AU293" s="178" t="s">
        <v>92</v>
      </c>
      <c r="AY293" s="18" t="s">
        <v>165</v>
      </c>
      <c r="BE293" s="179">
        <f>IF(N293="základní",J293,0)</f>
        <v>0</v>
      </c>
      <c r="BF293" s="179">
        <f>IF(N293="snížená",J293,0)</f>
        <v>0</v>
      </c>
      <c r="BG293" s="179">
        <f>IF(N293="zákl. přenesená",J293,0)</f>
        <v>0</v>
      </c>
      <c r="BH293" s="179">
        <f>IF(N293="sníž. přenesená",J293,0)</f>
        <v>0</v>
      </c>
      <c r="BI293" s="179">
        <f>IF(N293="nulová",J293,0)</f>
        <v>0</v>
      </c>
      <c r="BJ293" s="18" t="s">
        <v>21</v>
      </c>
      <c r="BK293" s="179">
        <f>ROUND(I293*H293,2)</f>
        <v>0</v>
      </c>
      <c r="BL293" s="18" t="s">
        <v>331</v>
      </c>
      <c r="BM293" s="178" t="s">
        <v>1833</v>
      </c>
    </row>
    <row r="294" spans="1:47" s="2" customFormat="1" ht="12">
      <c r="A294" s="33"/>
      <c r="B294" s="34"/>
      <c r="C294" s="33"/>
      <c r="D294" s="180" t="s">
        <v>173</v>
      </c>
      <c r="E294" s="33"/>
      <c r="F294" s="181" t="s">
        <v>1832</v>
      </c>
      <c r="G294" s="33"/>
      <c r="H294" s="33"/>
      <c r="I294" s="102"/>
      <c r="J294" s="33"/>
      <c r="K294" s="33"/>
      <c r="L294" s="34"/>
      <c r="M294" s="182"/>
      <c r="N294" s="183"/>
      <c r="O294" s="59"/>
      <c r="P294" s="59"/>
      <c r="Q294" s="59"/>
      <c r="R294" s="59"/>
      <c r="S294" s="59"/>
      <c r="T294" s="60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8" t="s">
        <v>173</v>
      </c>
      <c r="AU294" s="18" t="s">
        <v>92</v>
      </c>
    </row>
    <row r="295" spans="1:65" s="2" customFormat="1" ht="16.5" customHeight="1">
      <c r="A295" s="33"/>
      <c r="B295" s="166"/>
      <c r="C295" s="212" t="s">
        <v>646</v>
      </c>
      <c r="D295" s="212" t="s">
        <v>386</v>
      </c>
      <c r="E295" s="213" t="s">
        <v>1834</v>
      </c>
      <c r="F295" s="214" t="s">
        <v>1835</v>
      </c>
      <c r="G295" s="215" t="s">
        <v>328</v>
      </c>
      <c r="H295" s="216">
        <v>5</v>
      </c>
      <c r="I295" s="217"/>
      <c r="J295" s="218">
        <f>ROUND(I295*H295,2)</f>
        <v>0</v>
      </c>
      <c r="K295" s="214" t="s">
        <v>1</v>
      </c>
      <c r="L295" s="219"/>
      <c r="M295" s="220" t="s">
        <v>1</v>
      </c>
      <c r="N295" s="221" t="s">
        <v>49</v>
      </c>
      <c r="O295" s="59"/>
      <c r="P295" s="176">
        <f>O295*H295</f>
        <v>0</v>
      </c>
      <c r="Q295" s="176">
        <v>0.00047</v>
      </c>
      <c r="R295" s="176">
        <f>Q295*H295</f>
        <v>0.00235</v>
      </c>
      <c r="S295" s="176">
        <v>0</v>
      </c>
      <c r="T295" s="177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78" t="s">
        <v>431</v>
      </c>
      <c r="AT295" s="178" t="s">
        <v>386</v>
      </c>
      <c r="AU295" s="178" t="s">
        <v>92</v>
      </c>
      <c r="AY295" s="18" t="s">
        <v>165</v>
      </c>
      <c r="BE295" s="179">
        <f>IF(N295="základní",J295,0)</f>
        <v>0</v>
      </c>
      <c r="BF295" s="179">
        <f>IF(N295="snížená",J295,0)</f>
        <v>0</v>
      </c>
      <c r="BG295" s="179">
        <f>IF(N295="zákl. přenesená",J295,0)</f>
        <v>0</v>
      </c>
      <c r="BH295" s="179">
        <f>IF(N295="sníž. přenesená",J295,0)</f>
        <v>0</v>
      </c>
      <c r="BI295" s="179">
        <f>IF(N295="nulová",J295,0)</f>
        <v>0</v>
      </c>
      <c r="BJ295" s="18" t="s">
        <v>21</v>
      </c>
      <c r="BK295" s="179">
        <f>ROUND(I295*H295,2)</f>
        <v>0</v>
      </c>
      <c r="BL295" s="18" t="s">
        <v>331</v>
      </c>
      <c r="BM295" s="178" t="s">
        <v>1836</v>
      </c>
    </row>
    <row r="296" spans="1:47" s="2" customFormat="1" ht="29.25">
      <c r="A296" s="33"/>
      <c r="B296" s="34"/>
      <c r="C296" s="33"/>
      <c r="D296" s="180" t="s">
        <v>173</v>
      </c>
      <c r="E296" s="33"/>
      <c r="F296" s="181" t="s">
        <v>1837</v>
      </c>
      <c r="G296" s="33"/>
      <c r="H296" s="33"/>
      <c r="I296" s="102"/>
      <c r="J296" s="33"/>
      <c r="K296" s="33"/>
      <c r="L296" s="34"/>
      <c r="M296" s="182"/>
      <c r="N296" s="183"/>
      <c r="O296" s="59"/>
      <c r="P296" s="59"/>
      <c r="Q296" s="59"/>
      <c r="R296" s="59"/>
      <c r="S296" s="59"/>
      <c r="T296" s="60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T296" s="18" t="s">
        <v>173</v>
      </c>
      <c r="AU296" s="18" t="s">
        <v>92</v>
      </c>
    </row>
    <row r="297" spans="1:65" s="2" customFormat="1" ht="24" customHeight="1">
      <c r="A297" s="33"/>
      <c r="B297" s="166"/>
      <c r="C297" s="167" t="s">
        <v>651</v>
      </c>
      <c r="D297" s="167" t="s">
        <v>168</v>
      </c>
      <c r="E297" s="168" t="s">
        <v>1838</v>
      </c>
      <c r="F297" s="169" t="s">
        <v>1839</v>
      </c>
      <c r="G297" s="170" t="s">
        <v>328</v>
      </c>
      <c r="H297" s="171">
        <v>1</v>
      </c>
      <c r="I297" s="172"/>
      <c r="J297" s="173">
        <f>ROUND(I297*H297,2)</f>
        <v>0</v>
      </c>
      <c r="K297" s="169" t="s">
        <v>247</v>
      </c>
      <c r="L297" s="34"/>
      <c r="M297" s="174" t="s">
        <v>1</v>
      </c>
      <c r="N297" s="175" t="s">
        <v>49</v>
      </c>
      <c r="O297" s="59"/>
      <c r="P297" s="176">
        <f>O297*H297</f>
        <v>0</v>
      </c>
      <c r="Q297" s="176">
        <v>0</v>
      </c>
      <c r="R297" s="176">
        <f>Q297*H297</f>
        <v>0</v>
      </c>
      <c r="S297" s="176">
        <v>0</v>
      </c>
      <c r="T297" s="177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78" t="s">
        <v>331</v>
      </c>
      <c r="AT297" s="178" t="s">
        <v>168</v>
      </c>
      <c r="AU297" s="178" t="s">
        <v>92</v>
      </c>
      <c r="AY297" s="18" t="s">
        <v>165</v>
      </c>
      <c r="BE297" s="179">
        <f>IF(N297="základní",J297,0)</f>
        <v>0</v>
      </c>
      <c r="BF297" s="179">
        <f>IF(N297="snížená",J297,0)</f>
        <v>0</v>
      </c>
      <c r="BG297" s="179">
        <f>IF(N297="zákl. přenesená",J297,0)</f>
        <v>0</v>
      </c>
      <c r="BH297" s="179">
        <f>IF(N297="sníž. přenesená",J297,0)</f>
        <v>0</v>
      </c>
      <c r="BI297" s="179">
        <f>IF(N297="nulová",J297,0)</f>
        <v>0</v>
      </c>
      <c r="BJ297" s="18" t="s">
        <v>21</v>
      </c>
      <c r="BK297" s="179">
        <f>ROUND(I297*H297,2)</f>
        <v>0</v>
      </c>
      <c r="BL297" s="18" t="s">
        <v>331</v>
      </c>
      <c r="BM297" s="178" t="s">
        <v>1840</v>
      </c>
    </row>
    <row r="298" spans="1:47" s="2" customFormat="1" ht="12">
      <c r="A298" s="33"/>
      <c r="B298" s="34"/>
      <c r="C298" s="33"/>
      <c r="D298" s="180" t="s">
        <v>173</v>
      </c>
      <c r="E298" s="33"/>
      <c r="F298" s="181" t="s">
        <v>1839</v>
      </c>
      <c r="G298" s="33"/>
      <c r="H298" s="33"/>
      <c r="I298" s="102"/>
      <c r="J298" s="33"/>
      <c r="K298" s="33"/>
      <c r="L298" s="34"/>
      <c r="M298" s="182"/>
      <c r="N298" s="183"/>
      <c r="O298" s="59"/>
      <c r="P298" s="59"/>
      <c r="Q298" s="59"/>
      <c r="R298" s="59"/>
      <c r="S298" s="59"/>
      <c r="T298" s="60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T298" s="18" t="s">
        <v>173</v>
      </c>
      <c r="AU298" s="18" t="s">
        <v>92</v>
      </c>
    </row>
    <row r="299" spans="1:65" s="2" customFormat="1" ht="24" customHeight="1">
      <c r="A299" s="33"/>
      <c r="B299" s="166"/>
      <c r="C299" s="212" t="s">
        <v>660</v>
      </c>
      <c r="D299" s="212" t="s">
        <v>386</v>
      </c>
      <c r="E299" s="213" t="s">
        <v>1841</v>
      </c>
      <c r="F299" s="214" t="s">
        <v>1842</v>
      </c>
      <c r="G299" s="215" t="s">
        <v>328</v>
      </c>
      <c r="H299" s="216">
        <v>1</v>
      </c>
      <c r="I299" s="217"/>
      <c r="J299" s="218">
        <f>ROUND(I299*H299,2)</f>
        <v>0</v>
      </c>
      <c r="K299" s="214" t="s">
        <v>247</v>
      </c>
      <c r="L299" s="219"/>
      <c r="M299" s="220" t="s">
        <v>1</v>
      </c>
      <c r="N299" s="221" t="s">
        <v>49</v>
      </c>
      <c r="O299" s="59"/>
      <c r="P299" s="176">
        <f>O299*H299</f>
        <v>0</v>
      </c>
      <c r="Q299" s="176">
        <v>5E-05</v>
      </c>
      <c r="R299" s="176">
        <f>Q299*H299</f>
        <v>5E-05</v>
      </c>
      <c r="S299" s="176">
        <v>0</v>
      </c>
      <c r="T299" s="177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78" t="s">
        <v>431</v>
      </c>
      <c r="AT299" s="178" t="s">
        <v>386</v>
      </c>
      <c r="AU299" s="178" t="s">
        <v>92</v>
      </c>
      <c r="AY299" s="18" t="s">
        <v>165</v>
      </c>
      <c r="BE299" s="179">
        <f>IF(N299="základní",J299,0)</f>
        <v>0</v>
      </c>
      <c r="BF299" s="179">
        <f>IF(N299="snížená",J299,0)</f>
        <v>0</v>
      </c>
      <c r="BG299" s="179">
        <f>IF(N299="zákl. přenesená",J299,0)</f>
        <v>0</v>
      </c>
      <c r="BH299" s="179">
        <f>IF(N299="sníž. přenesená",J299,0)</f>
        <v>0</v>
      </c>
      <c r="BI299" s="179">
        <f>IF(N299="nulová",J299,0)</f>
        <v>0</v>
      </c>
      <c r="BJ299" s="18" t="s">
        <v>21</v>
      </c>
      <c r="BK299" s="179">
        <f>ROUND(I299*H299,2)</f>
        <v>0</v>
      </c>
      <c r="BL299" s="18" t="s">
        <v>331</v>
      </c>
      <c r="BM299" s="178" t="s">
        <v>1843</v>
      </c>
    </row>
    <row r="300" spans="1:47" s="2" customFormat="1" ht="12">
      <c r="A300" s="33"/>
      <c r="B300" s="34"/>
      <c r="C300" s="33"/>
      <c r="D300" s="180" t="s">
        <v>173</v>
      </c>
      <c r="E300" s="33"/>
      <c r="F300" s="181" t="s">
        <v>1842</v>
      </c>
      <c r="G300" s="33"/>
      <c r="H300" s="33"/>
      <c r="I300" s="102"/>
      <c r="J300" s="33"/>
      <c r="K300" s="33"/>
      <c r="L300" s="34"/>
      <c r="M300" s="182"/>
      <c r="N300" s="183"/>
      <c r="O300" s="59"/>
      <c r="P300" s="59"/>
      <c r="Q300" s="59"/>
      <c r="R300" s="59"/>
      <c r="S300" s="59"/>
      <c r="T300" s="60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T300" s="18" t="s">
        <v>173</v>
      </c>
      <c r="AU300" s="18" t="s">
        <v>92</v>
      </c>
    </row>
    <row r="301" spans="1:65" s="2" customFormat="1" ht="16.5" customHeight="1">
      <c r="A301" s="33"/>
      <c r="B301" s="166"/>
      <c r="C301" s="167" t="s">
        <v>668</v>
      </c>
      <c r="D301" s="167" t="s">
        <v>168</v>
      </c>
      <c r="E301" s="168" t="s">
        <v>1844</v>
      </c>
      <c r="F301" s="169" t="s">
        <v>1845</v>
      </c>
      <c r="G301" s="170" t="s">
        <v>328</v>
      </c>
      <c r="H301" s="171">
        <v>1</v>
      </c>
      <c r="I301" s="172"/>
      <c r="J301" s="173">
        <f>ROUND(I301*H301,2)</f>
        <v>0</v>
      </c>
      <c r="K301" s="169" t="s">
        <v>247</v>
      </c>
      <c r="L301" s="34"/>
      <c r="M301" s="174" t="s">
        <v>1</v>
      </c>
      <c r="N301" s="175" t="s">
        <v>49</v>
      </c>
      <c r="O301" s="59"/>
      <c r="P301" s="176">
        <f>O301*H301</f>
        <v>0</v>
      </c>
      <c r="Q301" s="176">
        <v>0</v>
      </c>
      <c r="R301" s="176">
        <f>Q301*H301</f>
        <v>0</v>
      </c>
      <c r="S301" s="176">
        <v>0</v>
      </c>
      <c r="T301" s="177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78" t="s">
        <v>331</v>
      </c>
      <c r="AT301" s="178" t="s">
        <v>168</v>
      </c>
      <c r="AU301" s="178" t="s">
        <v>92</v>
      </c>
      <c r="AY301" s="18" t="s">
        <v>165</v>
      </c>
      <c r="BE301" s="179">
        <f>IF(N301="základní",J301,0)</f>
        <v>0</v>
      </c>
      <c r="BF301" s="179">
        <f>IF(N301="snížená",J301,0)</f>
        <v>0</v>
      </c>
      <c r="BG301" s="179">
        <f>IF(N301="zákl. přenesená",J301,0)</f>
        <v>0</v>
      </c>
      <c r="BH301" s="179">
        <f>IF(N301="sníž. přenesená",J301,0)</f>
        <v>0</v>
      </c>
      <c r="BI301" s="179">
        <f>IF(N301="nulová",J301,0)</f>
        <v>0</v>
      </c>
      <c r="BJ301" s="18" t="s">
        <v>21</v>
      </c>
      <c r="BK301" s="179">
        <f>ROUND(I301*H301,2)</f>
        <v>0</v>
      </c>
      <c r="BL301" s="18" t="s">
        <v>331</v>
      </c>
      <c r="BM301" s="178" t="s">
        <v>1846</v>
      </c>
    </row>
    <row r="302" spans="1:47" s="2" customFormat="1" ht="12">
      <c r="A302" s="33"/>
      <c r="B302" s="34"/>
      <c r="C302" s="33"/>
      <c r="D302" s="180" t="s">
        <v>173</v>
      </c>
      <c r="E302" s="33"/>
      <c r="F302" s="181" t="s">
        <v>1845</v>
      </c>
      <c r="G302" s="33"/>
      <c r="H302" s="33"/>
      <c r="I302" s="102"/>
      <c r="J302" s="33"/>
      <c r="K302" s="33"/>
      <c r="L302" s="34"/>
      <c r="M302" s="182"/>
      <c r="N302" s="183"/>
      <c r="O302" s="59"/>
      <c r="P302" s="59"/>
      <c r="Q302" s="59"/>
      <c r="R302" s="59"/>
      <c r="S302" s="59"/>
      <c r="T302" s="60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T302" s="18" t="s">
        <v>173</v>
      </c>
      <c r="AU302" s="18" t="s">
        <v>92</v>
      </c>
    </row>
    <row r="303" spans="1:65" s="2" customFormat="1" ht="16.5" customHeight="1">
      <c r="A303" s="33"/>
      <c r="B303" s="166"/>
      <c r="C303" s="212" t="s">
        <v>673</v>
      </c>
      <c r="D303" s="212" t="s">
        <v>386</v>
      </c>
      <c r="E303" s="213" t="s">
        <v>1847</v>
      </c>
      <c r="F303" s="214" t="s">
        <v>1848</v>
      </c>
      <c r="G303" s="215" t="s">
        <v>328</v>
      </c>
      <c r="H303" s="216">
        <v>1</v>
      </c>
      <c r="I303" s="217"/>
      <c r="J303" s="218">
        <f>ROUND(I303*H303,2)</f>
        <v>0</v>
      </c>
      <c r="K303" s="214" t="s">
        <v>1</v>
      </c>
      <c r="L303" s="219"/>
      <c r="M303" s="220" t="s">
        <v>1</v>
      </c>
      <c r="N303" s="221" t="s">
        <v>49</v>
      </c>
      <c r="O303" s="59"/>
      <c r="P303" s="176">
        <f>O303*H303</f>
        <v>0</v>
      </c>
      <c r="Q303" s="176">
        <v>0</v>
      </c>
      <c r="R303" s="176">
        <f>Q303*H303</f>
        <v>0</v>
      </c>
      <c r="S303" s="176">
        <v>0</v>
      </c>
      <c r="T303" s="177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78" t="s">
        <v>431</v>
      </c>
      <c r="AT303" s="178" t="s">
        <v>386</v>
      </c>
      <c r="AU303" s="178" t="s">
        <v>92</v>
      </c>
      <c r="AY303" s="18" t="s">
        <v>165</v>
      </c>
      <c r="BE303" s="179">
        <f>IF(N303="základní",J303,0)</f>
        <v>0</v>
      </c>
      <c r="BF303" s="179">
        <f>IF(N303="snížená",J303,0)</f>
        <v>0</v>
      </c>
      <c r="BG303" s="179">
        <f>IF(N303="zákl. přenesená",J303,0)</f>
        <v>0</v>
      </c>
      <c r="BH303" s="179">
        <f>IF(N303="sníž. přenesená",J303,0)</f>
        <v>0</v>
      </c>
      <c r="BI303" s="179">
        <f>IF(N303="nulová",J303,0)</f>
        <v>0</v>
      </c>
      <c r="BJ303" s="18" t="s">
        <v>21</v>
      </c>
      <c r="BK303" s="179">
        <f>ROUND(I303*H303,2)</f>
        <v>0</v>
      </c>
      <c r="BL303" s="18" t="s">
        <v>331</v>
      </c>
      <c r="BM303" s="178" t="s">
        <v>1849</v>
      </c>
    </row>
    <row r="304" spans="1:47" s="2" customFormat="1" ht="12">
      <c r="A304" s="33"/>
      <c r="B304" s="34"/>
      <c r="C304" s="33"/>
      <c r="D304" s="180" t="s">
        <v>173</v>
      </c>
      <c r="E304" s="33"/>
      <c r="F304" s="181" t="s">
        <v>1848</v>
      </c>
      <c r="G304" s="33"/>
      <c r="H304" s="33"/>
      <c r="I304" s="102"/>
      <c r="J304" s="33"/>
      <c r="K304" s="33"/>
      <c r="L304" s="34"/>
      <c r="M304" s="182"/>
      <c r="N304" s="183"/>
      <c r="O304" s="59"/>
      <c r="P304" s="59"/>
      <c r="Q304" s="59"/>
      <c r="R304" s="59"/>
      <c r="S304" s="59"/>
      <c r="T304" s="60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T304" s="18" t="s">
        <v>173</v>
      </c>
      <c r="AU304" s="18" t="s">
        <v>92</v>
      </c>
    </row>
    <row r="305" spans="1:65" s="2" customFormat="1" ht="16.5" customHeight="1">
      <c r="A305" s="33"/>
      <c r="B305" s="166"/>
      <c r="C305" s="167" t="s">
        <v>681</v>
      </c>
      <c r="D305" s="167" t="s">
        <v>168</v>
      </c>
      <c r="E305" s="168" t="s">
        <v>1850</v>
      </c>
      <c r="F305" s="169" t="s">
        <v>1851</v>
      </c>
      <c r="G305" s="170" t="s">
        <v>171</v>
      </c>
      <c r="H305" s="171">
        <v>1</v>
      </c>
      <c r="I305" s="172"/>
      <c r="J305" s="173">
        <f>ROUND(I305*H305,2)</f>
        <v>0</v>
      </c>
      <c r="K305" s="169" t="s">
        <v>1</v>
      </c>
      <c r="L305" s="34"/>
      <c r="M305" s="174" t="s">
        <v>1</v>
      </c>
      <c r="N305" s="175" t="s">
        <v>49</v>
      </c>
      <c r="O305" s="59"/>
      <c r="P305" s="176">
        <f>O305*H305</f>
        <v>0</v>
      </c>
      <c r="Q305" s="176">
        <v>0</v>
      </c>
      <c r="R305" s="176">
        <f>Q305*H305</f>
        <v>0</v>
      </c>
      <c r="S305" s="176">
        <v>0</v>
      </c>
      <c r="T305" s="177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78" t="s">
        <v>331</v>
      </c>
      <c r="AT305" s="178" t="s">
        <v>168</v>
      </c>
      <c r="AU305" s="178" t="s">
        <v>92</v>
      </c>
      <c r="AY305" s="18" t="s">
        <v>165</v>
      </c>
      <c r="BE305" s="179">
        <f>IF(N305="základní",J305,0)</f>
        <v>0</v>
      </c>
      <c r="BF305" s="179">
        <f>IF(N305="snížená",J305,0)</f>
        <v>0</v>
      </c>
      <c r="BG305" s="179">
        <f>IF(N305="zákl. přenesená",J305,0)</f>
        <v>0</v>
      </c>
      <c r="BH305" s="179">
        <f>IF(N305="sníž. přenesená",J305,0)</f>
        <v>0</v>
      </c>
      <c r="BI305" s="179">
        <f>IF(N305="nulová",J305,0)</f>
        <v>0</v>
      </c>
      <c r="BJ305" s="18" t="s">
        <v>21</v>
      </c>
      <c r="BK305" s="179">
        <f>ROUND(I305*H305,2)</f>
        <v>0</v>
      </c>
      <c r="BL305" s="18" t="s">
        <v>331</v>
      </c>
      <c r="BM305" s="178" t="s">
        <v>1852</v>
      </c>
    </row>
    <row r="306" spans="1:47" s="2" customFormat="1" ht="12">
      <c r="A306" s="33"/>
      <c r="B306" s="34"/>
      <c r="C306" s="33"/>
      <c r="D306" s="180" t="s">
        <v>173</v>
      </c>
      <c r="E306" s="33"/>
      <c r="F306" s="181" t="s">
        <v>1851</v>
      </c>
      <c r="G306" s="33"/>
      <c r="H306" s="33"/>
      <c r="I306" s="102"/>
      <c r="J306" s="33"/>
      <c r="K306" s="33"/>
      <c r="L306" s="34"/>
      <c r="M306" s="182"/>
      <c r="N306" s="183"/>
      <c r="O306" s="59"/>
      <c r="P306" s="59"/>
      <c r="Q306" s="59"/>
      <c r="R306" s="59"/>
      <c r="S306" s="59"/>
      <c r="T306" s="60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8" t="s">
        <v>173</v>
      </c>
      <c r="AU306" s="18" t="s">
        <v>92</v>
      </c>
    </row>
    <row r="307" spans="1:65" s="2" customFormat="1" ht="16.5" customHeight="1">
      <c r="A307" s="33"/>
      <c r="B307" s="166"/>
      <c r="C307" s="167" t="s">
        <v>688</v>
      </c>
      <c r="D307" s="167" t="s">
        <v>168</v>
      </c>
      <c r="E307" s="168" t="s">
        <v>1853</v>
      </c>
      <c r="F307" s="169" t="s">
        <v>1854</v>
      </c>
      <c r="G307" s="170" t="s">
        <v>171</v>
      </c>
      <c r="H307" s="171">
        <v>1</v>
      </c>
      <c r="I307" s="172"/>
      <c r="J307" s="173">
        <f>ROUND(I307*H307,2)</f>
        <v>0</v>
      </c>
      <c r="K307" s="169" t="s">
        <v>1</v>
      </c>
      <c r="L307" s="34"/>
      <c r="M307" s="174" t="s">
        <v>1</v>
      </c>
      <c r="N307" s="175" t="s">
        <v>49</v>
      </c>
      <c r="O307" s="59"/>
      <c r="P307" s="176">
        <f>O307*H307</f>
        <v>0</v>
      </c>
      <c r="Q307" s="176">
        <v>0</v>
      </c>
      <c r="R307" s="176">
        <f>Q307*H307</f>
        <v>0</v>
      </c>
      <c r="S307" s="176">
        <v>0</v>
      </c>
      <c r="T307" s="177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78" t="s">
        <v>331</v>
      </c>
      <c r="AT307" s="178" t="s">
        <v>168</v>
      </c>
      <c r="AU307" s="178" t="s">
        <v>92</v>
      </c>
      <c r="AY307" s="18" t="s">
        <v>165</v>
      </c>
      <c r="BE307" s="179">
        <f>IF(N307="základní",J307,0)</f>
        <v>0</v>
      </c>
      <c r="BF307" s="179">
        <f>IF(N307="snížená",J307,0)</f>
        <v>0</v>
      </c>
      <c r="BG307" s="179">
        <f>IF(N307="zákl. přenesená",J307,0)</f>
        <v>0</v>
      </c>
      <c r="BH307" s="179">
        <f>IF(N307="sníž. přenesená",J307,0)</f>
        <v>0</v>
      </c>
      <c r="BI307" s="179">
        <f>IF(N307="nulová",J307,0)</f>
        <v>0</v>
      </c>
      <c r="BJ307" s="18" t="s">
        <v>21</v>
      </c>
      <c r="BK307" s="179">
        <f>ROUND(I307*H307,2)</f>
        <v>0</v>
      </c>
      <c r="BL307" s="18" t="s">
        <v>331</v>
      </c>
      <c r="BM307" s="178" t="s">
        <v>1855</v>
      </c>
    </row>
    <row r="308" spans="1:47" s="2" customFormat="1" ht="29.25">
      <c r="A308" s="33"/>
      <c r="B308" s="34"/>
      <c r="C308" s="33"/>
      <c r="D308" s="180" t="s">
        <v>173</v>
      </c>
      <c r="E308" s="33"/>
      <c r="F308" s="181" t="s">
        <v>1856</v>
      </c>
      <c r="G308" s="33"/>
      <c r="H308" s="33"/>
      <c r="I308" s="102"/>
      <c r="J308" s="33"/>
      <c r="K308" s="33"/>
      <c r="L308" s="34"/>
      <c r="M308" s="182"/>
      <c r="N308" s="183"/>
      <c r="O308" s="59"/>
      <c r="P308" s="59"/>
      <c r="Q308" s="59"/>
      <c r="R308" s="59"/>
      <c r="S308" s="59"/>
      <c r="T308" s="60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8" t="s">
        <v>173</v>
      </c>
      <c r="AU308" s="18" t="s">
        <v>92</v>
      </c>
    </row>
    <row r="309" spans="2:63" s="12" customFormat="1" ht="22.9" customHeight="1">
      <c r="B309" s="153"/>
      <c r="D309" s="154" t="s">
        <v>83</v>
      </c>
      <c r="E309" s="164" t="s">
        <v>1857</v>
      </c>
      <c r="F309" s="164" t="s">
        <v>1858</v>
      </c>
      <c r="I309" s="156"/>
      <c r="J309" s="165">
        <f>BK309</f>
        <v>0</v>
      </c>
      <c r="L309" s="153"/>
      <c r="M309" s="158"/>
      <c r="N309" s="159"/>
      <c r="O309" s="159"/>
      <c r="P309" s="160">
        <f>SUM(P310:P320)</f>
        <v>0</v>
      </c>
      <c r="Q309" s="159"/>
      <c r="R309" s="160">
        <f>SUM(R310:R320)</f>
        <v>0</v>
      </c>
      <c r="S309" s="159"/>
      <c r="T309" s="161">
        <f>SUM(T310:T320)</f>
        <v>0</v>
      </c>
      <c r="AR309" s="154" t="s">
        <v>92</v>
      </c>
      <c r="AT309" s="162" t="s">
        <v>83</v>
      </c>
      <c r="AU309" s="162" t="s">
        <v>21</v>
      </c>
      <c r="AY309" s="154" t="s">
        <v>165</v>
      </c>
      <c r="BK309" s="163">
        <f>SUM(BK310:BK320)</f>
        <v>0</v>
      </c>
    </row>
    <row r="310" spans="1:65" s="2" customFormat="1" ht="24" customHeight="1">
      <c r="A310" s="33"/>
      <c r="B310" s="166"/>
      <c r="C310" s="167" t="s">
        <v>693</v>
      </c>
      <c r="D310" s="167" t="s">
        <v>168</v>
      </c>
      <c r="E310" s="168" t="s">
        <v>1859</v>
      </c>
      <c r="F310" s="169" t="s">
        <v>1860</v>
      </c>
      <c r="G310" s="170" t="s">
        <v>328</v>
      </c>
      <c r="H310" s="171">
        <v>24</v>
      </c>
      <c r="I310" s="172"/>
      <c r="J310" s="173">
        <f>ROUND(I310*H310,2)</f>
        <v>0</v>
      </c>
      <c r="K310" s="169" t="s">
        <v>247</v>
      </c>
      <c r="L310" s="34"/>
      <c r="M310" s="174" t="s">
        <v>1</v>
      </c>
      <c r="N310" s="175" t="s">
        <v>49</v>
      </c>
      <c r="O310" s="59"/>
      <c r="P310" s="176">
        <f>O310*H310</f>
        <v>0</v>
      </c>
      <c r="Q310" s="176">
        <v>0</v>
      </c>
      <c r="R310" s="176">
        <f>Q310*H310</f>
        <v>0</v>
      </c>
      <c r="S310" s="176">
        <v>0</v>
      </c>
      <c r="T310" s="177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78" t="s">
        <v>331</v>
      </c>
      <c r="AT310" s="178" t="s">
        <v>168</v>
      </c>
      <c r="AU310" s="178" t="s">
        <v>92</v>
      </c>
      <c r="AY310" s="18" t="s">
        <v>165</v>
      </c>
      <c r="BE310" s="179">
        <f>IF(N310="základní",J310,0)</f>
        <v>0</v>
      </c>
      <c r="BF310" s="179">
        <f>IF(N310="snížená",J310,0)</f>
        <v>0</v>
      </c>
      <c r="BG310" s="179">
        <f>IF(N310="zákl. přenesená",J310,0)</f>
        <v>0</v>
      </c>
      <c r="BH310" s="179">
        <f>IF(N310="sníž. přenesená",J310,0)</f>
        <v>0</v>
      </c>
      <c r="BI310" s="179">
        <f>IF(N310="nulová",J310,0)</f>
        <v>0</v>
      </c>
      <c r="BJ310" s="18" t="s">
        <v>21</v>
      </c>
      <c r="BK310" s="179">
        <f>ROUND(I310*H310,2)</f>
        <v>0</v>
      </c>
      <c r="BL310" s="18" t="s">
        <v>331</v>
      </c>
      <c r="BM310" s="178" t="s">
        <v>1861</v>
      </c>
    </row>
    <row r="311" spans="1:47" s="2" customFormat="1" ht="29.25">
      <c r="A311" s="33"/>
      <c r="B311" s="34"/>
      <c r="C311" s="33"/>
      <c r="D311" s="180" t="s">
        <v>173</v>
      </c>
      <c r="E311" s="33"/>
      <c r="F311" s="181" t="s">
        <v>1862</v>
      </c>
      <c r="G311" s="33"/>
      <c r="H311" s="33"/>
      <c r="I311" s="102"/>
      <c r="J311" s="33"/>
      <c r="K311" s="33"/>
      <c r="L311" s="34"/>
      <c r="M311" s="182"/>
      <c r="N311" s="183"/>
      <c r="O311" s="59"/>
      <c r="P311" s="59"/>
      <c r="Q311" s="59"/>
      <c r="R311" s="59"/>
      <c r="S311" s="59"/>
      <c r="T311" s="60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T311" s="18" t="s">
        <v>173</v>
      </c>
      <c r="AU311" s="18" t="s">
        <v>92</v>
      </c>
    </row>
    <row r="312" spans="1:65" s="2" customFormat="1" ht="24" customHeight="1">
      <c r="A312" s="33"/>
      <c r="B312" s="166"/>
      <c r="C312" s="212" t="s">
        <v>697</v>
      </c>
      <c r="D312" s="212" t="s">
        <v>386</v>
      </c>
      <c r="E312" s="213" t="s">
        <v>1863</v>
      </c>
      <c r="F312" s="214" t="s">
        <v>1864</v>
      </c>
      <c r="G312" s="215" t="s">
        <v>328</v>
      </c>
      <c r="H312" s="216">
        <v>24</v>
      </c>
      <c r="I312" s="217"/>
      <c r="J312" s="218">
        <f>ROUND(I312*H312,2)</f>
        <v>0</v>
      </c>
      <c r="K312" s="214" t="s">
        <v>1</v>
      </c>
      <c r="L312" s="219"/>
      <c r="M312" s="220" t="s">
        <v>1</v>
      </c>
      <c r="N312" s="221" t="s">
        <v>49</v>
      </c>
      <c r="O312" s="59"/>
      <c r="P312" s="176">
        <f>O312*H312</f>
        <v>0</v>
      </c>
      <c r="Q312" s="176">
        <v>0</v>
      </c>
      <c r="R312" s="176">
        <f>Q312*H312</f>
        <v>0</v>
      </c>
      <c r="S312" s="176">
        <v>0</v>
      </c>
      <c r="T312" s="177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78" t="s">
        <v>431</v>
      </c>
      <c r="AT312" s="178" t="s">
        <v>386</v>
      </c>
      <c r="AU312" s="178" t="s">
        <v>92</v>
      </c>
      <c r="AY312" s="18" t="s">
        <v>165</v>
      </c>
      <c r="BE312" s="179">
        <f>IF(N312="základní",J312,0)</f>
        <v>0</v>
      </c>
      <c r="BF312" s="179">
        <f>IF(N312="snížená",J312,0)</f>
        <v>0</v>
      </c>
      <c r="BG312" s="179">
        <f>IF(N312="zákl. přenesená",J312,0)</f>
        <v>0</v>
      </c>
      <c r="BH312" s="179">
        <f>IF(N312="sníž. přenesená",J312,0)</f>
        <v>0</v>
      </c>
      <c r="BI312" s="179">
        <f>IF(N312="nulová",J312,0)</f>
        <v>0</v>
      </c>
      <c r="BJ312" s="18" t="s">
        <v>21</v>
      </c>
      <c r="BK312" s="179">
        <f>ROUND(I312*H312,2)</f>
        <v>0</v>
      </c>
      <c r="BL312" s="18" t="s">
        <v>331</v>
      </c>
      <c r="BM312" s="178" t="s">
        <v>1865</v>
      </c>
    </row>
    <row r="313" spans="1:47" s="2" customFormat="1" ht="19.5">
      <c r="A313" s="33"/>
      <c r="B313" s="34"/>
      <c r="C313" s="33"/>
      <c r="D313" s="180" t="s">
        <v>173</v>
      </c>
      <c r="E313" s="33"/>
      <c r="F313" s="181" t="s">
        <v>1864</v>
      </c>
      <c r="G313" s="33"/>
      <c r="H313" s="33"/>
      <c r="I313" s="102"/>
      <c r="J313" s="33"/>
      <c r="K313" s="33"/>
      <c r="L313" s="34"/>
      <c r="M313" s="182"/>
      <c r="N313" s="183"/>
      <c r="O313" s="59"/>
      <c r="P313" s="59"/>
      <c r="Q313" s="59"/>
      <c r="R313" s="59"/>
      <c r="S313" s="59"/>
      <c r="T313" s="60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T313" s="18" t="s">
        <v>173</v>
      </c>
      <c r="AU313" s="18" t="s">
        <v>92</v>
      </c>
    </row>
    <row r="314" spans="2:51" s="14" customFormat="1" ht="12">
      <c r="B314" s="195"/>
      <c r="D314" s="180" t="s">
        <v>249</v>
      </c>
      <c r="E314" s="196" t="s">
        <v>1</v>
      </c>
      <c r="F314" s="197" t="s">
        <v>1866</v>
      </c>
      <c r="H314" s="198">
        <v>24</v>
      </c>
      <c r="I314" s="199"/>
      <c r="L314" s="195"/>
      <c r="M314" s="200"/>
      <c r="N314" s="201"/>
      <c r="O314" s="201"/>
      <c r="P314" s="201"/>
      <c r="Q314" s="201"/>
      <c r="R314" s="201"/>
      <c r="S314" s="201"/>
      <c r="T314" s="202"/>
      <c r="AT314" s="196" t="s">
        <v>249</v>
      </c>
      <c r="AU314" s="196" t="s">
        <v>92</v>
      </c>
      <c r="AV314" s="14" t="s">
        <v>92</v>
      </c>
      <c r="AW314" s="14" t="s">
        <v>39</v>
      </c>
      <c r="AX314" s="14" t="s">
        <v>84</v>
      </c>
      <c r="AY314" s="196" t="s">
        <v>165</v>
      </c>
    </row>
    <row r="315" spans="1:65" s="2" customFormat="1" ht="24" customHeight="1">
      <c r="A315" s="33"/>
      <c r="B315" s="166"/>
      <c r="C315" s="167" t="s">
        <v>701</v>
      </c>
      <c r="D315" s="167" t="s">
        <v>168</v>
      </c>
      <c r="E315" s="168" t="s">
        <v>1867</v>
      </c>
      <c r="F315" s="169" t="s">
        <v>1868</v>
      </c>
      <c r="G315" s="170" t="s">
        <v>328</v>
      </c>
      <c r="H315" s="171">
        <v>4</v>
      </c>
      <c r="I315" s="172"/>
      <c r="J315" s="173">
        <f>ROUND(I315*H315,2)</f>
        <v>0</v>
      </c>
      <c r="K315" s="169" t="s">
        <v>247</v>
      </c>
      <c r="L315" s="34"/>
      <c r="M315" s="174" t="s">
        <v>1</v>
      </c>
      <c r="N315" s="175" t="s">
        <v>49</v>
      </c>
      <c r="O315" s="59"/>
      <c r="P315" s="176">
        <f>O315*H315</f>
        <v>0</v>
      </c>
      <c r="Q315" s="176">
        <v>0</v>
      </c>
      <c r="R315" s="176">
        <f>Q315*H315</f>
        <v>0</v>
      </c>
      <c r="S315" s="176">
        <v>0</v>
      </c>
      <c r="T315" s="177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78" t="s">
        <v>331</v>
      </c>
      <c r="AT315" s="178" t="s">
        <v>168</v>
      </c>
      <c r="AU315" s="178" t="s">
        <v>92</v>
      </c>
      <c r="AY315" s="18" t="s">
        <v>165</v>
      </c>
      <c r="BE315" s="179">
        <f>IF(N315="základní",J315,0)</f>
        <v>0</v>
      </c>
      <c r="BF315" s="179">
        <f>IF(N315="snížená",J315,0)</f>
        <v>0</v>
      </c>
      <c r="BG315" s="179">
        <f>IF(N315="zákl. přenesená",J315,0)</f>
        <v>0</v>
      </c>
      <c r="BH315" s="179">
        <f>IF(N315="sníž. přenesená",J315,0)</f>
        <v>0</v>
      </c>
      <c r="BI315" s="179">
        <f>IF(N315="nulová",J315,0)</f>
        <v>0</v>
      </c>
      <c r="BJ315" s="18" t="s">
        <v>21</v>
      </c>
      <c r="BK315" s="179">
        <f>ROUND(I315*H315,2)</f>
        <v>0</v>
      </c>
      <c r="BL315" s="18" t="s">
        <v>331</v>
      </c>
      <c r="BM315" s="178" t="s">
        <v>1869</v>
      </c>
    </row>
    <row r="316" spans="1:47" s="2" customFormat="1" ht="29.25">
      <c r="A316" s="33"/>
      <c r="B316" s="34"/>
      <c r="C316" s="33"/>
      <c r="D316" s="180" t="s">
        <v>173</v>
      </c>
      <c r="E316" s="33"/>
      <c r="F316" s="181" t="s">
        <v>1870</v>
      </c>
      <c r="G316" s="33"/>
      <c r="H316" s="33"/>
      <c r="I316" s="102"/>
      <c r="J316" s="33"/>
      <c r="K316" s="33"/>
      <c r="L316" s="34"/>
      <c r="M316" s="182"/>
      <c r="N316" s="183"/>
      <c r="O316" s="59"/>
      <c r="P316" s="59"/>
      <c r="Q316" s="59"/>
      <c r="R316" s="59"/>
      <c r="S316" s="59"/>
      <c r="T316" s="60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T316" s="18" t="s">
        <v>173</v>
      </c>
      <c r="AU316" s="18" t="s">
        <v>92</v>
      </c>
    </row>
    <row r="317" spans="1:65" s="2" customFormat="1" ht="24" customHeight="1">
      <c r="A317" s="33"/>
      <c r="B317" s="166"/>
      <c r="C317" s="212" t="s">
        <v>705</v>
      </c>
      <c r="D317" s="212" t="s">
        <v>386</v>
      </c>
      <c r="E317" s="213" t="s">
        <v>1871</v>
      </c>
      <c r="F317" s="214" t="s">
        <v>1872</v>
      </c>
      <c r="G317" s="215" t="s">
        <v>328</v>
      </c>
      <c r="H317" s="216">
        <v>4</v>
      </c>
      <c r="I317" s="217"/>
      <c r="J317" s="218">
        <f>ROUND(I317*H317,2)</f>
        <v>0</v>
      </c>
      <c r="K317" s="214" t="s">
        <v>1</v>
      </c>
      <c r="L317" s="219"/>
      <c r="M317" s="220" t="s">
        <v>1</v>
      </c>
      <c r="N317" s="221" t="s">
        <v>49</v>
      </c>
      <c r="O317" s="59"/>
      <c r="P317" s="176">
        <f>O317*H317</f>
        <v>0</v>
      </c>
      <c r="Q317" s="176">
        <v>0</v>
      </c>
      <c r="R317" s="176">
        <f>Q317*H317</f>
        <v>0</v>
      </c>
      <c r="S317" s="176">
        <v>0</v>
      </c>
      <c r="T317" s="177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78" t="s">
        <v>431</v>
      </c>
      <c r="AT317" s="178" t="s">
        <v>386</v>
      </c>
      <c r="AU317" s="178" t="s">
        <v>92</v>
      </c>
      <c r="AY317" s="18" t="s">
        <v>165</v>
      </c>
      <c r="BE317" s="179">
        <f>IF(N317="základní",J317,0)</f>
        <v>0</v>
      </c>
      <c r="BF317" s="179">
        <f>IF(N317="snížená",J317,0)</f>
        <v>0</v>
      </c>
      <c r="BG317" s="179">
        <f>IF(N317="zákl. přenesená",J317,0)</f>
        <v>0</v>
      </c>
      <c r="BH317" s="179">
        <f>IF(N317="sníž. přenesená",J317,0)</f>
        <v>0</v>
      </c>
      <c r="BI317" s="179">
        <f>IF(N317="nulová",J317,0)</f>
        <v>0</v>
      </c>
      <c r="BJ317" s="18" t="s">
        <v>21</v>
      </c>
      <c r="BK317" s="179">
        <f>ROUND(I317*H317,2)</f>
        <v>0</v>
      </c>
      <c r="BL317" s="18" t="s">
        <v>331</v>
      </c>
      <c r="BM317" s="178" t="s">
        <v>1873</v>
      </c>
    </row>
    <row r="318" spans="1:47" s="2" customFormat="1" ht="19.5">
      <c r="A318" s="33"/>
      <c r="B318" s="34"/>
      <c r="C318" s="33"/>
      <c r="D318" s="180" t="s">
        <v>173</v>
      </c>
      <c r="E318" s="33"/>
      <c r="F318" s="181" t="s">
        <v>1872</v>
      </c>
      <c r="G318" s="33"/>
      <c r="H318" s="33"/>
      <c r="I318" s="102"/>
      <c r="J318" s="33"/>
      <c r="K318" s="33"/>
      <c r="L318" s="34"/>
      <c r="M318" s="182"/>
      <c r="N318" s="183"/>
      <c r="O318" s="59"/>
      <c r="P318" s="59"/>
      <c r="Q318" s="59"/>
      <c r="R318" s="59"/>
      <c r="S318" s="59"/>
      <c r="T318" s="60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T318" s="18" t="s">
        <v>173</v>
      </c>
      <c r="AU318" s="18" t="s">
        <v>92</v>
      </c>
    </row>
    <row r="319" spans="1:65" s="2" customFormat="1" ht="16.5" customHeight="1">
      <c r="A319" s="33"/>
      <c r="B319" s="166"/>
      <c r="C319" s="212" t="s">
        <v>713</v>
      </c>
      <c r="D319" s="212" t="s">
        <v>386</v>
      </c>
      <c r="E319" s="213" t="s">
        <v>1874</v>
      </c>
      <c r="F319" s="214" t="s">
        <v>1875</v>
      </c>
      <c r="G319" s="215" t="s">
        <v>171</v>
      </c>
      <c r="H319" s="216">
        <v>1</v>
      </c>
      <c r="I319" s="217"/>
      <c r="J319" s="218">
        <f>ROUND(I319*H319,2)</f>
        <v>0</v>
      </c>
      <c r="K319" s="214" t="s">
        <v>1</v>
      </c>
      <c r="L319" s="219"/>
      <c r="M319" s="220" t="s">
        <v>1</v>
      </c>
      <c r="N319" s="221" t="s">
        <v>49</v>
      </c>
      <c r="O319" s="59"/>
      <c r="P319" s="176">
        <f>O319*H319</f>
        <v>0</v>
      </c>
      <c r="Q319" s="176">
        <v>0</v>
      </c>
      <c r="R319" s="176">
        <f>Q319*H319</f>
        <v>0</v>
      </c>
      <c r="S319" s="176">
        <v>0</v>
      </c>
      <c r="T319" s="177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78" t="s">
        <v>431</v>
      </c>
      <c r="AT319" s="178" t="s">
        <v>386</v>
      </c>
      <c r="AU319" s="178" t="s">
        <v>92</v>
      </c>
      <c r="AY319" s="18" t="s">
        <v>165</v>
      </c>
      <c r="BE319" s="179">
        <f>IF(N319="základní",J319,0)</f>
        <v>0</v>
      </c>
      <c r="BF319" s="179">
        <f>IF(N319="snížená",J319,0)</f>
        <v>0</v>
      </c>
      <c r="BG319" s="179">
        <f>IF(N319="zákl. přenesená",J319,0)</f>
        <v>0</v>
      </c>
      <c r="BH319" s="179">
        <f>IF(N319="sníž. přenesená",J319,0)</f>
        <v>0</v>
      </c>
      <c r="BI319" s="179">
        <f>IF(N319="nulová",J319,0)</f>
        <v>0</v>
      </c>
      <c r="BJ319" s="18" t="s">
        <v>21</v>
      </c>
      <c r="BK319" s="179">
        <f>ROUND(I319*H319,2)</f>
        <v>0</v>
      </c>
      <c r="BL319" s="18" t="s">
        <v>331</v>
      </c>
      <c r="BM319" s="178" t="s">
        <v>1876</v>
      </c>
    </row>
    <row r="320" spans="1:47" s="2" customFormat="1" ht="12">
      <c r="A320" s="33"/>
      <c r="B320" s="34"/>
      <c r="C320" s="33"/>
      <c r="D320" s="180" t="s">
        <v>173</v>
      </c>
      <c r="E320" s="33"/>
      <c r="F320" s="181" t="s">
        <v>1875</v>
      </c>
      <c r="G320" s="33"/>
      <c r="H320" s="33"/>
      <c r="I320" s="102"/>
      <c r="J320" s="33"/>
      <c r="K320" s="33"/>
      <c r="L320" s="34"/>
      <c r="M320" s="182"/>
      <c r="N320" s="183"/>
      <c r="O320" s="59"/>
      <c r="P320" s="59"/>
      <c r="Q320" s="59"/>
      <c r="R320" s="59"/>
      <c r="S320" s="59"/>
      <c r="T320" s="60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8" t="s">
        <v>173</v>
      </c>
      <c r="AU320" s="18" t="s">
        <v>92</v>
      </c>
    </row>
    <row r="321" spans="2:63" s="12" customFormat="1" ht="25.9" customHeight="1">
      <c r="B321" s="153"/>
      <c r="D321" s="154" t="s">
        <v>83</v>
      </c>
      <c r="E321" s="155" t="s">
        <v>386</v>
      </c>
      <c r="F321" s="155" t="s">
        <v>1877</v>
      </c>
      <c r="I321" s="156"/>
      <c r="J321" s="157">
        <f>BK321</f>
        <v>0</v>
      </c>
      <c r="L321" s="153"/>
      <c r="M321" s="158"/>
      <c r="N321" s="159"/>
      <c r="O321" s="159"/>
      <c r="P321" s="160">
        <f>P322</f>
        <v>0</v>
      </c>
      <c r="Q321" s="159"/>
      <c r="R321" s="160">
        <f>R322</f>
        <v>0</v>
      </c>
      <c r="S321" s="159"/>
      <c r="T321" s="161">
        <f>T322</f>
        <v>0</v>
      </c>
      <c r="AR321" s="154" t="s">
        <v>179</v>
      </c>
      <c r="AT321" s="162" t="s">
        <v>83</v>
      </c>
      <c r="AU321" s="162" t="s">
        <v>84</v>
      </c>
      <c r="AY321" s="154" t="s">
        <v>165</v>
      </c>
      <c r="BK321" s="163">
        <f>BK322</f>
        <v>0</v>
      </c>
    </row>
    <row r="322" spans="2:63" s="12" customFormat="1" ht="22.9" customHeight="1">
      <c r="B322" s="153"/>
      <c r="D322" s="154" t="s">
        <v>83</v>
      </c>
      <c r="E322" s="164" t="s">
        <v>1878</v>
      </c>
      <c r="F322" s="164" t="s">
        <v>1879</v>
      </c>
      <c r="I322" s="156"/>
      <c r="J322" s="165">
        <f>BK322</f>
        <v>0</v>
      </c>
      <c r="L322" s="153"/>
      <c r="M322" s="158"/>
      <c r="N322" s="159"/>
      <c r="O322" s="159"/>
      <c r="P322" s="160">
        <f>SUM(P323:P328)</f>
        <v>0</v>
      </c>
      <c r="Q322" s="159"/>
      <c r="R322" s="160">
        <f>SUM(R323:R328)</f>
        <v>0</v>
      </c>
      <c r="S322" s="159"/>
      <c r="T322" s="161">
        <f>SUM(T323:T328)</f>
        <v>0</v>
      </c>
      <c r="AR322" s="154" t="s">
        <v>179</v>
      </c>
      <c r="AT322" s="162" t="s">
        <v>83</v>
      </c>
      <c r="AU322" s="162" t="s">
        <v>21</v>
      </c>
      <c r="AY322" s="154" t="s">
        <v>165</v>
      </c>
      <c r="BK322" s="163">
        <f>SUM(BK323:BK328)</f>
        <v>0</v>
      </c>
    </row>
    <row r="323" spans="1:65" s="2" customFormat="1" ht="16.5" customHeight="1">
      <c r="A323" s="33"/>
      <c r="B323" s="166"/>
      <c r="C323" s="167" t="s">
        <v>719</v>
      </c>
      <c r="D323" s="167" t="s">
        <v>168</v>
      </c>
      <c r="E323" s="168" t="s">
        <v>1880</v>
      </c>
      <c r="F323" s="169" t="s">
        <v>1881</v>
      </c>
      <c r="G323" s="170" t="s">
        <v>1525</v>
      </c>
      <c r="H323" s="171">
        <v>8</v>
      </c>
      <c r="I323" s="172"/>
      <c r="J323" s="173">
        <f>ROUND(I323*H323,2)</f>
        <v>0</v>
      </c>
      <c r="K323" s="169" t="s">
        <v>1</v>
      </c>
      <c r="L323" s="34"/>
      <c r="M323" s="174" t="s">
        <v>1</v>
      </c>
      <c r="N323" s="175" t="s">
        <v>49</v>
      </c>
      <c r="O323" s="59"/>
      <c r="P323" s="176">
        <f>O323*H323</f>
        <v>0</v>
      </c>
      <c r="Q323" s="176">
        <v>0</v>
      </c>
      <c r="R323" s="176">
        <f>Q323*H323</f>
        <v>0</v>
      </c>
      <c r="S323" s="176">
        <v>0</v>
      </c>
      <c r="T323" s="177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78" t="s">
        <v>331</v>
      </c>
      <c r="AT323" s="178" t="s">
        <v>168</v>
      </c>
      <c r="AU323" s="178" t="s">
        <v>92</v>
      </c>
      <c r="AY323" s="18" t="s">
        <v>165</v>
      </c>
      <c r="BE323" s="179">
        <f>IF(N323="základní",J323,0)</f>
        <v>0</v>
      </c>
      <c r="BF323" s="179">
        <f>IF(N323="snížená",J323,0)</f>
        <v>0</v>
      </c>
      <c r="BG323" s="179">
        <f>IF(N323="zákl. přenesená",J323,0)</f>
        <v>0</v>
      </c>
      <c r="BH323" s="179">
        <f>IF(N323="sníž. přenesená",J323,0)</f>
        <v>0</v>
      </c>
      <c r="BI323" s="179">
        <f>IF(N323="nulová",J323,0)</f>
        <v>0</v>
      </c>
      <c r="BJ323" s="18" t="s">
        <v>21</v>
      </c>
      <c r="BK323" s="179">
        <f>ROUND(I323*H323,2)</f>
        <v>0</v>
      </c>
      <c r="BL323" s="18" t="s">
        <v>331</v>
      </c>
      <c r="BM323" s="178" t="s">
        <v>1882</v>
      </c>
    </row>
    <row r="324" spans="1:47" s="2" customFormat="1" ht="12">
      <c r="A324" s="33"/>
      <c r="B324" s="34"/>
      <c r="C324" s="33"/>
      <c r="D324" s="180" t="s">
        <v>173</v>
      </c>
      <c r="E324" s="33"/>
      <c r="F324" s="181" t="s">
        <v>1881</v>
      </c>
      <c r="G324" s="33"/>
      <c r="H324" s="33"/>
      <c r="I324" s="102"/>
      <c r="J324" s="33"/>
      <c r="K324" s="33"/>
      <c r="L324" s="34"/>
      <c r="M324" s="182"/>
      <c r="N324" s="183"/>
      <c r="O324" s="59"/>
      <c r="P324" s="59"/>
      <c r="Q324" s="59"/>
      <c r="R324" s="59"/>
      <c r="S324" s="59"/>
      <c r="T324" s="60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8" t="s">
        <v>173</v>
      </c>
      <c r="AU324" s="18" t="s">
        <v>92</v>
      </c>
    </row>
    <row r="325" spans="1:65" s="2" customFormat="1" ht="16.5" customHeight="1">
      <c r="A325" s="33"/>
      <c r="B325" s="166"/>
      <c r="C325" s="167" t="s">
        <v>724</v>
      </c>
      <c r="D325" s="167" t="s">
        <v>168</v>
      </c>
      <c r="E325" s="168" t="s">
        <v>1883</v>
      </c>
      <c r="F325" s="169" t="s">
        <v>1884</v>
      </c>
      <c r="G325" s="170" t="s">
        <v>171</v>
      </c>
      <c r="H325" s="171">
        <v>1</v>
      </c>
      <c r="I325" s="172"/>
      <c r="J325" s="173">
        <f>ROUND(I325*H325,2)</f>
        <v>0</v>
      </c>
      <c r="K325" s="169" t="s">
        <v>1</v>
      </c>
      <c r="L325" s="34"/>
      <c r="M325" s="174" t="s">
        <v>1</v>
      </c>
      <c r="N325" s="175" t="s">
        <v>49</v>
      </c>
      <c r="O325" s="59"/>
      <c r="P325" s="176">
        <f>O325*H325</f>
        <v>0</v>
      </c>
      <c r="Q325" s="176">
        <v>0</v>
      </c>
      <c r="R325" s="176">
        <f>Q325*H325</f>
        <v>0</v>
      </c>
      <c r="S325" s="176">
        <v>0</v>
      </c>
      <c r="T325" s="177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78" t="s">
        <v>331</v>
      </c>
      <c r="AT325" s="178" t="s">
        <v>168</v>
      </c>
      <c r="AU325" s="178" t="s">
        <v>92</v>
      </c>
      <c r="AY325" s="18" t="s">
        <v>165</v>
      </c>
      <c r="BE325" s="179">
        <f>IF(N325="základní",J325,0)</f>
        <v>0</v>
      </c>
      <c r="BF325" s="179">
        <f>IF(N325="snížená",J325,0)</f>
        <v>0</v>
      </c>
      <c r="BG325" s="179">
        <f>IF(N325="zákl. přenesená",J325,0)</f>
        <v>0</v>
      </c>
      <c r="BH325" s="179">
        <f>IF(N325="sníž. přenesená",J325,0)</f>
        <v>0</v>
      </c>
      <c r="BI325" s="179">
        <f>IF(N325="nulová",J325,0)</f>
        <v>0</v>
      </c>
      <c r="BJ325" s="18" t="s">
        <v>21</v>
      </c>
      <c r="BK325" s="179">
        <f>ROUND(I325*H325,2)</f>
        <v>0</v>
      </c>
      <c r="BL325" s="18" t="s">
        <v>331</v>
      </c>
      <c r="BM325" s="178" t="s">
        <v>1885</v>
      </c>
    </row>
    <row r="326" spans="1:47" s="2" customFormat="1" ht="12">
      <c r="A326" s="33"/>
      <c r="B326" s="34"/>
      <c r="C326" s="33"/>
      <c r="D326" s="180" t="s">
        <v>173</v>
      </c>
      <c r="E326" s="33"/>
      <c r="F326" s="181" t="s">
        <v>1884</v>
      </c>
      <c r="G326" s="33"/>
      <c r="H326" s="33"/>
      <c r="I326" s="102"/>
      <c r="J326" s="33"/>
      <c r="K326" s="33"/>
      <c r="L326" s="34"/>
      <c r="M326" s="182"/>
      <c r="N326" s="183"/>
      <c r="O326" s="59"/>
      <c r="P326" s="59"/>
      <c r="Q326" s="59"/>
      <c r="R326" s="59"/>
      <c r="S326" s="59"/>
      <c r="T326" s="60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T326" s="18" t="s">
        <v>173</v>
      </c>
      <c r="AU326" s="18" t="s">
        <v>92</v>
      </c>
    </row>
    <row r="327" spans="1:65" s="2" customFormat="1" ht="16.5" customHeight="1">
      <c r="A327" s="33"/>
      <c r="B327" s="166"/>
      <c r="C327" s="167" t="s">
        <v>729</v>
      </c>
      <c r="D327" s="167" t="s">
        <v>168</v>
      </c>
      <c r="E327" s="168" t="s">
        <v>1886</v>
      </c>
      <c r="F327" s="169" t="s">
        <v>1887</v>
      </c>
      <c r="G327" s="170" t="s">
        <v>1525</v>
      </c>
      <c r="H327" s="171">
        <v>8</v>
      </c>
      <c r="I327" s="172"/>
      <c r="J327" s="173">
        <f>ROUND(I327*H327,2)</f>
        <v>0</v>
      </c>
      <c r="K327" s="169" t="s">
        <v>1</v>
      </c>
      <c r="L327" s="34"/>
      <c r="M327" s="174" t="s">
        <v>1</v>
      </c>
      <c r="N327" s="175" t="s">
        <v>49</v>
      </c>
      <c r="O327" s="59"/>
      <c r="P327" s="176">
        <f>O327*H327</f>
        <v>0</v>
      </c>
      <c r="Q327" s="176">
        <v>0</v>
      </c>
      <c r="R327" s="176">
        <f>Q327*H327</f>
        <v>0</v>
      </c>
      <c r="S327" s="176">
        <v>0</v>
      </c>
      <c r="T327" s="177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78" t="s">
        <v>646</v>
      </c>
      <c r="AT327" s="178" t="s">
        <v>168</v>
      </c>
      <c r="AU327" s="178" t="s">
        <v>92</v>
      </c>
      <c r="AY327" s="18" t="s">
        <v>165</v>
      </c>
      <c r="BE327" s="179">
        <f>IF(N327="základní",J327,0)</f>
        <v>0</v>
      </c>
      <c r="BF327" s="179">
        <f>IF(N327="snížená",J327,0)</f>
        <v>0</v>
      </c>
      <c r="BG327" s="179">
        <f>IF(N327="zákl. přenesená",J327,0)</f>
        <v>0</v>
      </c>
      <c r="BH327" s="179">
        <f>IF(N327="sníž. přenesená",J327,0)</f>
        <v>0</v>
      </c>
      <c r="BI327" s="179">
        <f>IF(N327="nulová",J327,0)</f>
        <v>0</v>
      </c>
      <c r="BJ327" s="18" t="s">
        <v>21</v>
      </c>
      <c r="BK327" s="179">
        <f>ROUND(I327*H327,2)</f>
        <v>0</v>
      </c>
      <c r="BL327" s="18" t="s">
        <v>646</v>
      </c>
      <c r="BM327" s="178" t="s">
        <v>1888</v>
      </c>
    </row>
    <row r="328" spans="1:47" s="2" customFormat="1" ht="12">
      <c r="A328" s="33"/>
      <c r="B328" s="34"/>
      <c r="C328" s="33"/>
      <c r="D328" s="180" t="s">
        <v>173</v>
      </c>
      <c r="E328" s="33"/>
      <c r="F328" s="181" t="s">
        <v>1889</v>
      </c>
      <c r="G328" s="33"/>
      <c r="H328" s="33"/>
      <c r="I328" s="102"/>
      <c r="J328" s="33"/>
      <c r="K328" s="33"/>
      <c r="L328" s="34"/>
      <c r="M328" s="184"/>
      <c r="N328" s="185"/>
      <c r="O328" s="186"/>
      <c r="P328" s="186"/>
      <c r="Q328" s="186"/>
      <c r="R328" s="186"/>
      <c r="S328" s="186"/>
      <c r="T328" s="187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T328" s="18" t="s">
        <v>173</v>
      </c>
      <c r="AU328" s="18" t="s">
        <v>92</v>
      </c>
    </row>
    <row r="329" spans="1:31" s="2" customFormat="1" ht="6.95" customHeight="1">
      <c r="A329" s="33"/>
      <c r="B329" s="48"/>
      <c r="C329" s="49"/>
      <c r="D329" s="49"/>
      <c r="E329" s="49"/>
      <c r="F329" s="49"/>
      <c r="G329" s="49"/>
      <c r="H329" s="49"/>
      <c r="I329" s="126"/>
      <c r="J329" s="49"/>
      <c r="K329" s="49"/>
      <c r="L329" s="34"/>
      <c r="M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</row>
  </sheetData>
  <autoFilter ref="C129:K328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57" t="s">
        <v>5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8" t="s">
        <v>113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92</v>
      </c>
    </row>
    <row r="4" spans="2:46" s="1" customFormat="1" ht="24.95" customHeight="1">
      <c r="B4" s="21"/>
      <c r="D4" s="22" t="s">
        <v>137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81" t="str">
        <f>'Rekapitulace stavby'!K6</f>
        <v>Novostavba garáží v areálu KSÚSV v Humpolci</v>
      </c>
      <c r="F7" s="282"/>
      <c r="G7" s="282"/>
      <c r="H7" s="282"/>
      <c r="I7" s="99"/>
      <c r="L7" s="21"/>
    </row>
    <row r="8" spans="2:12" s="1" customFormat="1" ht="12" customHeight="1">
      <c r="B8" s="21"/>
      <c r="D8" s="28" t="s">
        <v>138</v>
      </c>
      <c r="I8" s="99"/>
      <c r="L8" s="21"/>
    </row>
    <row r="9" spans="1:31" s="2" customFormat="1" ht="16.5" customHeight="1">
      <c r="A9" s="33"/>
      <c r="B9" s="34"/>
      <c r="C9" s="33"/>
      <c r="D9" s="33"/>
      <c r="E9" s="281" t="s">
        <v>213</v>
      </c>
      <c r="F9" s="280"/>
      <c r="G9" s="280"/>
      <c r="H9" s="280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65" t="s">
        <v>1890</v>
      </c>
      <c r="F11" s="280"/>
      <c r="G11" s="280"/>
      <c r="H11" s="280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19</v>
      </c>
      <c r="E13" s="33"/>
      <c r="F13" s="26" t="s">
        <v>107</v>
      </c>
      <c r="G13" s="33"/>
      <c r="H13" s="33"/>
      <c r="I13" s="103" t="s">
        <v>20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22</v>
      </c>
      <c r="E14" s="33"/>
      <c r="F14" s="26" t="s">
        <v>23</v>
      </c>
      <c r="G14" s="33"/>
      <c r="H14" s="33"/>
      <c r="I14" s="103" t="s">
        <v>24</v>
      </c>
      <c r="J14" s="56" t="str">
        <f>'Rekapitulace stavby'!AN8</f>
        <v>27. 10. 2015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28</v>
      </c>
      <c r="E16" s="33"/>
      <c r="F16" s="33"/>
      <c r="G16" s="33"/>
      <c r="H16" s="33"/>
      <c r="I16" s="103" t="s">
        <v>29</v>
      </c>
      <c r="J16" s="26" t="s">
        <v>30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31</v>
      </c>
      <c r="F17" s="33"/>
      <c r="G17" s="33"/>
      <c r="H17" s="33"/>
      <c r="I17" s="103" t="s">
        <v>32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33</v>
      </c>
      <c r="E19" s="33"/>
      <c r="F19" s="33"/>
      <c r="G19" s="33"/>
      <c r="H19" s="33"/>
      <c r="I19" s="103" t="s">
        <v>29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3" t="str">
        <f>'Rekapitulace stavby'!E14</f>
        <v>Vyplň údaj</v>
      </c>
      <c r="F20" s="268"/>
      <c r="G20" s="268"/>
      <c r="H20" s="268"/>
      <c r="I20" s="103" t="s">
        <v>32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35</v>
      </c>
      <c r="E22" s="33"/>
      <c r="F22" s="33"/>
      <c r="G22" s="33"/>
      <c r="H22" s="33"/>
      <c r="I22" s="103" t="s">
        <v>29</v>
      </c>
      <c r="J22" s="26" t="s">
        <v>36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37</v>
      </c>
      <c r="F23" s="33"/>
      <c r="G23" s="33"/>
      <c r="H23" s="33"/>
      <c r="I23" s="103" t="s">
        <v>32</v>
      </c>
      <c r="J23" s="26" t="s">
        <v>38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40</v>
      </c>
      <c r="E25" s="33"/>
      <c r="F25" s="33"/>
      <c r="G25" s="33"/>
      <c r="H25" s="33"/>
      <c r="I25" s="103" t="s">
        <v>29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32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42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293.25" customHeight="1">
      <c r="A29" s="104"/>
      <c r="B29" s="105"/>
      <c r="C29" s="104"/>
      <c r="D29" s="104"/>
      <c r="E29" s="272" t="s">
        <v>1891</v>
      </c>
      <c r="F29" s="272"/>
      <c r="G29" s="272"/>
      <c r="H29" s="272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44</v>
      </c>
      <c r="E32" s="33"/>
      <c r="F32" s="33"/>
      <c r="G32" s="33"/>
      <c r="H32" s="33"/>
      <c r="I32" s="102"/>
      <c r="J32" s="72">
        <f>ROUND(J123,2)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46</v>
      </c>
      <c r="G34" s="33"/>
      <c r="H34" s="33"/>
      <c r="I34" s="110" t="s">
        <v>45</v>
      </c>
      <c r="J34" s="37" t="s">
        <v>47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48</v>
      </c>
      <c r="E35" s="28" t="s">
        <v>49</v>
      </c>
      <c r="F35" s="112">
        <f>ROUND((SUM(BE123:BE188)),2)</f>
        <v>0</v>
      </c>
      <c r="G35" s="33"/>
      <c r="H35" s="33"/>
      <c r="I35" s="113">
        <v>0.21</v>
      </c>
      <c r="J35" s="112">
        <f>ROUND(((SUM(BE123:BE188))*I35),2)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50</v>
      </c>
      <c r="F36" s="112">
        <f>ROUND((SUM(BF123:BF188)),2)</f>
        <v>0</v>
      </c>
      <c r="G36" s="33"/>
      <c r="H36" s="33"/>
      <c r="I36" s="113">
        <v>0.15</v>
      </c>
      <c r="J36" s="112">
        <f>ROUND(((SUM(BF123:BF188))*I36),2)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51</v>
      </c>
      <c r="F37" s="112">
        <f>ROUND((SUM(BG123:BG188)),2)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52</v>
      </c>
      <c r="F38" s="112">
        <f>ROUND((SUM(BH123:BH188)),2)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53</v>
      </c>
      <c r="F39" s="112">
        <f>ROUND((SUM(BI123:BI188)),2)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54</v>
      </c>
      <c r="E41" s="61"/>
      <c r="F41" s="61"/>
      <c r="G41" s="116" t="s">
        <v>55</v>
      </c>
      <c r="H41" s="117" t="s">
        <v>56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57</v>
      </c>
      <c r="E50" s="45"/>
      <c r="F50" s="45"/>
      <c r="G50" s="44" t="s">
        <v>58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59</v>
      </c>
      <c r="E61" s="36"/>
      <c r="F61" s="122" t="s">
        <v>60</v>
      </c>
      <c r="G61" s="46" t="s">
        <v>59</v>
      </c>
      <c r="H61" s="36"/>
      <c r="I61" s="123"/>
      <c r="J61" s="124" t="s">
        <v>60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61</v>
      </c>
      <c r="E65" s="47"/>
      <c r="F65" s="47"/>
      <c r="G65" s="44" t="s">
        <v>62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59</v>
      </c>
      <c r="E76" s="36"/>
      <c r="F76" s="122" t="s">
        <v>60</v>
      </c>
      <c r="G76" s="46" t="s">
        <v>59</v>
      </c>
      <c r="H76" s="36"/>
      <c r="I76" s="123"/>
      <c r="J76" s="124" t="s">
        <v>60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Novostavba garáží v areálu KSÚSV v Humpolci</v>
      </c>
      <c r="F85" s="282"/>
      <c r="G85" s="282"/>
      <c r="H85" s="282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81" t="s">
        <v>213</v>
      </c>
      <c r="F87" s="280"/>
      <c r="G87" s="280"/>
      <c r="H87" s="280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01c - Bleskosvod</v>
      </c>
      <c r="F89" s="280"/>
      <c r="G89" s="280"/>
      <c r="H89" s="280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22</v>
      </c>
      <c r="D91" s="33"/>
      <c r="E91" s="33"/>
      <c r="F91" s="26" t="str">
        <f>F14</f>
        <v>město Humpolec, areál KSÚS ul. Spojovací</v>
      </c>
      <c r="G91" s="33"/>
      <c r="H91" s="33"/>
      <c r="I91" s="103" t="s">
        <v>24</v>
      </c>
      <c r="J91" s="56" t="str">
        <f>IF(J14="","",J14)</f>
        <v>27. 10. 2015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3.15" customHeight="1">
      <c r="A93" s="33"/>
      <c r="B93" s="34"/>
      <c r="C93" s="28" t="s">
        <v>28</v>
      </c>
      <c r="D93" s="33"/>
      <c r="E93" s="33"/>
      <c r="F93" s="26" t="str">
        <f>E17</f>
        <v>Krajská správa a údržba silnic Vysočiny</v>
      </c>
      <c r="G93" s="33"/>
      <c r="H93" s="33"/>
      <c r="I93" s="103" t="s">
        <v>35</v>
      </c>
      <c r="J93" s="31" t="str">
        <f>E23</f>
        <v>PROJEKT CENTRUM NOVA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33</v>
      </c>
      <c r="D94" s="33"/>
      <c r="E94" s="33"/>
      <c r="F94" s="26" t="str">
        <f>IF(E20="","",E20)</f>
        <v>Vyplň údaj</v>
      </c>
      <c r="G94" s="33"/>
      <c r="H94" s="33"/>
      <c r="I94" s="103" t="s">
        <v>40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143</v>
      </c>
      <c r="D96" s="114"/>
      <c r="E96" s="114"/>
      <c r="F96" s="114"/>
      <c r="G96" s="114"/>
      <c r="H96" s="114"/>
      <c r="I96" s="129"/>
      <c r="J96" s="130" t="s">
        <v>144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145</v>
      </c>
      <c r="D98" s="33"/>
      <c r="E98" s="33"/>
      <c r="F98" s="33"/>
      <c r="G98" s="33"/>
      <c r="H98" s="33"/>
      <c r="I98" s="102"/>
      <c r="J98" s="72">
        <f>J123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2:12" s="9" customFormat="1" ht="24.95" customHeight="1">
      <c r="B99" s="132"/>
      <c r="D99" s="133" t="s">
        <v>230</v>
      </c>
      <c r="E99" s="134"/>
      <c r="F99" s="134"/>
      <c r="G99" s="134"/>
      <c r="H99" s="134"/>
      <c r="I99" s="135"/>
      <c r="J99" s="136">
        <f>J124</f>
        <v>0</v>
      </c>
      <c r="L99" s="132"/>
    </row>
    <row r="100" spans="2:12" s="10" customFormat="1" ht="19.9" customHeight="1">
      <c r="B100" s="137"/>
      <c r="D100" s="138" t="s">
        <v>1568</v>
      </c>
      <c r="E100" s="139"/>
      <c r="F100" s="139"/>
      <c r="G100" s="139"/>
      <c r="H100" s="139"/>
      <c r="I100" s="140"/>
      <c r="J100" s="141">
        <f>J125</f>
        <v>0</v>
      </c>
      <c r="L100" s="137"/>
    </row>
    <row r="101" spans="2:12" s="10" customFormat="1" ht="19.9" customHeight="1">
      <c r="B101" s="137"/>
      <c r="D101" s="138" t="s">
        <v>1570</v>
      </c>
      <c r="E101" s="139"/>
      <c r="F101" s="139"/>
      <c r="G101" s="139"/>
      <c r="H101" s="139"/>
      <c r="I101" s="140"/>
      <c r="J101" s="141">
        <f>J128</f>
        <v>0</v>
      </c>
      <c r="L101" s="137"/>
    </row>
    <row r="102" spans="1:31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102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5" customHeight="1">
      <c r="A103" s="33"/>
      <c r="B103" s="48"/>
      <c r="C103" s="49"/>
      <c r="D103" s="49"/>
      <c r="E103" s="49"/>
      <c r="F103" s="49"/>
      <c r="G103" s="49"/>
      <c r="H103" s="49"/>
      <c r="I103" s="126"/>
      <c r="J103" s="49"/>
      <c r="K103" s="49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6.95" customHeight="1">
      <c r="A107" s="33"/>
      <c r="B107" s="50"/>
      <c r="C107" s="51"/>
      <c r="D107" s="51"/>
      <c r="E107" s="51"/>
      <c r="F107" s="51"/>
      <c r="G107" s="51"/>
      <c r="H107" s="51"/>
      <c r="I107" s="127"/>
      <c r="J107" s="51"/>
      <c r="K107" s="51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5" customHeight="1">
      <c r="A108" s="33"/>
      <c r="B108" s="34"/>
      <c r="C108" s="22" t="s">
        <v>149</v>
      </c>
      <c r="D108" s="33"/>
      <c r="E108" s="33"/>
      <c r="F108" s="33"/>
      <c r="G108" s="33"/>
      <c r="H108" s="33"/>
      <c r="I108" s="102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34"/>
      <c r="C109" s="33"/>
      <c r="D109" s="33"/>
      <c r="E109" s="33"/>
      <c r="F109" s="33"/>
      <c r="G109" s="33"/>
      <c r="H109" s="33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16</v>
      </c>
      <c r="D110" s="33"/>
      <c r="E110" s="33"/>
      <c r="F110" s="33"/>
      <c r="G110" s="33"/>
      <c r="H110" s="33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3"/>
      <c r="D111" s="33"/>
      <c r="E111" s="281" t="str">
        <f>E7</f>
        <v>Novostavba garáží v areálu KSÚSV v Humpolci</v>
      </c>
      <c r="F111" s="282"/>
      <c r="G111" s="282"/>
      <c r="H111" s="282"/>
      <c r="I111" s="102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2:12" s="1" customFormat="1" ht="12" customHeight="1">
      <c r="B112" s="21"/>
      <c r="C112" s="28" t="s">
        <v>138</v>
      </c>
      <c r="I112" s="99"/>
      <c r="L112" s="21"/>
    </row>
    <row r="113" spans="1:31" s="2" customFormat="1" ht="16.5" customHeight="1">
      <c r="A113" s="33"/>
      <c r="B113" s="34"/>
      <c r="C113" s="33"/>
      <c r="D113" s="33"/>
      <c r="E113" s="281" t="s">
        <v>213</v>
      </c>
      <c r="F113" s="280"/>
      <c r="G113" s="280"/>
      <c r="H113" s="280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140</v>
      </c>
      <c r="D114" s="33"/>
      <c r="E114" s="33"/>
      <c r="F114" s="33"/>
      <c r="G114" s="33"/>
      <c r="H114" s="33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65" t="str">
        <f>E11</f>
        <v>01c - Bleskosvod</v>
      </c>
      <c r="F115" s="280"/>
      <c r="G115" s="280"/>
      <c r="H115" s="280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102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22</v>
      </c>
      <c r="D117" s="33"/>
      <c r="E117" s="33"/>
      <c r="F117" s="26" t="str">
        <f>F14</f>
        <v>město Humpolec, areál KSÚS ul. Spojovací</v>
      </c>
      <c r="G117" s="33"/>
      <c r="H117" s="33"/>
      <c r="I117" s="103" t="s">
        <v>24</v>
      </c>
      <c r="J117" s="56" t="str">
        <f>IF(J14="","",J14)</f>
        <v>27. 10. 2015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102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43.15" customHeight="1">
      <c r="A119" s="33"/>
      <c r="B119" s="34"/>
      <c r="C119" s="28" t="s">
        <v>28</v>
      </c>
      <c r="D119" s="33"/>
      <c r="E119" s="33"/>
      <c r="F119" s="26" t="str">
        <f>E17</f>
        <v>Krajská správa a údržba silnic Vysočiny</v>
      </c>
      <c r="G119" s="33"/>
      <c r="H119" s="33"/>
      <c r="I119" s="103" t="s">
        <v>35</v>
      </c>
      <c r="J119" s="31" t="str">
        <f>E23</f>
        <v>PROJEKT CENTRUM NOVA s.r.o.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2" customHeight="1">
      <c r="A120" s="33"/>
      <c r="B120" s="34"/>
      <c r="C120" s="28" t="s">
        <v>33</v>
      </c>
      <c r="D120" s="33"/>
      <c r="E120" s="33"/>
      <c r="F120" s="26" t="str">
        <f>IF(E20="","",E20)</f>
        <v>Vyplň údaj</v>
      </c>
      <c r="G120" s="33"/>
      <c r="H120" s="33"/>
      <c r="I120" s="103" t="s">
        <v>40</v>
      </c>
      <c r="J120" s="31" t="str">
        <f>E26</f>
        <v xml:space="preserve"> 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102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11" customFormat="1" ht="29.25" customHeight="1">
      <c r="A122" s="142"/>
      <c r="B122" s="143"/>
      <c r="C122" s="144" t="s">
        <v>150</v>
      </c>
      <c r="D122" s="145" t="s">
        <v>69</v>
      </c>
      <c r="E122" s="145" t="s">
        <v>65</v>
      </c>
      <c r="F122" s="145" t="s">
        <v>66</v>
      </c>
      <c r="G122" s="145" t="s">
        <v>151</v>
      </c>
      <c r="H122" s="145" t="s">
        <v>152</v>
      </c>
      <c r="I122" s="146" t="s">
        <v>153</v>
      </c>
      <c r="J122" s="145" t="s">
        <v>144</v>
      </c>
      <c r="K122" s="147" t="s">
        <v>154</v>
      </c>
      <c r="L122" s="148"/>
      <c r="M122" s="63" t="s">
        <v>1</v>
      </c>
      <c r="N122" s="64" t="s">
        <v>48</v>
      </c>
      <c r="O122" s="64" t="s">
        <v>155</v>
      </c>
      <c r="P122" s="64" t="s">
        <v>156</v>
      </c>
      <c r="Q122" s="64" t="s">
        <v>157</v>
      </c>
      <c r="R122" s="64" t="s">
        <v>158</v>
      </c>
      <c r="S122" s="64" t="s">
        <v>159</v>
      </c>
      <c r="T122" s="65" t="s">
        <v>160</v>
      </c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</row>
    <row r="123" spans="1:63" s="2" customFormat="1" ht="22.9" customHeight="1">
      <c r="A123" s="33"/>
      <c r="B123" s="34"/>
      <c r="C123" s="70" t="s">
        <v>161</v>
      </c>
      <c r="D123" s="33"/>
      <c r="E123" s="33"/>
      <c r="F123" s="33"/>
      <c r="G123" s="33"/>
      <c r="H123" s="33"/>
      <c r="I123" s="102"/>
      <c r="J123" s="149">
        <f>BK123</f>
        <v>0</v>
      </c>
      <c r="K123" s="33"/>
      <c r="L123" s="34"/>
      <c r="M123" s="66"/>
      <c r="N123" s="57"/>
      <c r="O123" s="67"/>
      <c r="P123" s="150">
        <f>P124</f>
        <v>0</v>
      </c>
      <c r="Q123" s="67"/>
      <c r="R123" s="150">
        <f>R124</f>
        <v>0.22964000000000004</v>
      </c>
      <c r="S123" s="67"/>
      <c r="T123" s="151">
        <f>T124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83</v>
      </c>
      <c r="AU123" s="18" t="s">
        <v>146</v>
      </c>
      <c r="BK123" s="152">
        <f>BK124</f>
        <v>0</v>
      </c>
    </row>
    <row r="124" spans="2:63" s="12" customFormat="1" ht="25.9" customHeight="1">
      <c r="B124" s="153"/>
      <c r="D124" s="154" t="s">
        <v>83</v>
      </c>
      <c r="E124" s="155" t="s">
        <v>1074</v>
      </c>
      <c r="F124" s="155" t="s">
        <v>1075</v>
      </c>
      <c r="I124" s="156"/>
      <c r="J124" s="157">
        <f>BK124</f>
        <v>0</v>
      </c>
      <c r="L124" s="153"/>
      <c r="M124" s="158"/>
      <c r="N124" s="159"/>
      <c r="O124" s="159"/>
      <c r="P124" s="160">
        <f>P125+P128</f>
        <v>0</v>
      </c>
      <c r="Q124" s="159"/>
      <c r="R124" s="160">
        <f>R125+R128</f>
        <v>0.22964000000000004</v>
      </c>
      <c r="S124" s="159"/>
      <c r="T124" s="161">
        <f>T125+T128</f>
        <v>0</v>
      </c>
      <c r="AR124" s="154" t="s">
        <v>92</v>
      </c>
      <c r="AT124" s="162" t="s">
        <v>83</v>
      </c>
      <c r="AU124" s="162" t="s">
        <v>84</v>
      </c>
      <c r="AY124" s="154" t="s">
        <v>165</v>
      </c>
      <c r="BK124" s="163">
        <f>BK125+BK128</f>
        <v>0</v>
      </c>
    </row>
    <row r="125" spans="2:63" s="12" customFormat="1" ht="22.9" customHeight="1">
      <c r="B125" s="153"/>
      <c r="D125" s="154" t="s">
        <v>83</v>
      </c>
      <c r="E125" s="164" t="s">
        <v>1577</v>
      </c>
      <c r="F125" s="164" t="s">
        <v>1578</v>
      </c>
      <c r="I125" s="156"/>
      <c r="J125" s="165">
        <f>BK125</f>
        <v>0</v>
      </c>
      <c r="L125" s="153"/>
      <c r="M125" s="158"/>
      <c r="N125" s="159"/>
      <c r="O125" s="159"/>
      <c r="P125" s="160">
        <f>SUM(P126:P127)</f>
        <v>0</v>
      </c>
      <c r="Q125" s="159"/>
      <c r="R125" s="160">
        <f>SUM(R126:R127)</f>
        <v>0</v>
      </c>
      <c r="S125" s="159"/>
      <c r="T125" s="161">
        <f>SUM(T126:T127)</f>
        <v>0</v>
      </c>
      <c r="AR125" s="154" t="s">
        <v>92</v>
      </c>
      <c r="AT125" s="162" t="s">
        <v>83</v>
      </c>
      <c r="AU125" s="162" t="s">
        <v>21</v>
      </c>
      <c r="AY125" s="154" t="s">
        <v>165</v>
      </c>
      <c r="BK125" s="163">
        <f>SUM(BK126:BK127)</f>
        <v>0</v>
      </c>
    </row>
    <row r="126" spans="1:65" s="2" customFormat="1" ht="24" customHeight="1">
      <c r="A126" s="33"/>
      <c r="B126" s="166"/>
      <c r="C126" s="167" t="s">
        <v>21</v>
      </c>
      <c r="D126" s="167" t="s">
        <v>168</v>
      </c>
      <c r="E126" s="168" t="s">
        <v>1892</v>
      </c>
      <c r="F126" s="169" t="s">
        <v>1893</v>
      </c>
      <c r="G126" s="170" t="s">
        <v>328</v>
      </c>
      <c r="H126" s="171">
        <v>1</v>
      </c>
      <c r="I126" s="172"/>
      <c r="J126" s="173">
        <f>ROUND(I126*H126,2)</f>
        <v>0</v>
      </c>
      <c r="K126" s="169" t="s">
        <v>247</v>
      </c>
      <c r="L126" s="34"/>
      <c r="M126" s="174" t="s">
        <v>1</v>
      </c>
      <c r="N126" s="175" t="s">
        <v>49</v>
      </c>
      <c r="O126" s="59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78" t="s">
        <v>331</v>
      </c>
      <c r="AT126" s="178" t="s">
        <v>168</v>
      </c>
      <c r="AU126" s="178" t="s">
        <v>92</v>
      </c>
      <c r="AY126" s="18" t="s">
        <v>165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18" t="s">
        <v>21</v>
      </c>
      <c r="BK126" s="179">
        <f>ROUND(I126*H126,2)</f>
        <v>0</v>
      </c>
      <c r="BL126" s="18" t="s">
        <v>331</v>
      </c>
      <c r="BM126" s="178" t="s">
        <v>1894</v>
      </c>
    </row>
    <row r="127" spans="1:47" s="2" customFormat="1" ht="12">
      <c r="A127" s="33"/>
      <c r="B127" s="34"/>
      <c r="C127" s="33"/>
      <c r="D127" s="180" t="s">
        <v>173</v>
      </c>
      <c r="E127" s="33"/>
      <c r="F127" s="181" t="s">
        <v>1895</v>
      </c>
      <c r="G127" s="33"/>
      <c r="H127" s="33"/>
      <c r="I127" s="102"/>
      <c r="J127" s="33"/>
      <c r="K127" s="33"/>
      <c r="L127" s="34"/>
      <c r="M127" s="182"/>
      <c r="N127" s="183"/>
      <c r="O127" s="59"/>
      <c r="P127" s="59"/>
      <c r="Q127" s="59"/>
      <c r="R127" s="59"/>
      <c r="S127" s="59"/>
      <c r="T127" s="60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173</v>
      </c>
      <c r="AU127" s="18" t="s">
        <v>92</v>
      </c>
    </row>
    <row r="128" spans="2:63" s="12" customFormat="1" ht="22.9" customHeight="1">
      <c r="B128" s="153"/>
      <c r="D128" s="154" t="s">
        <v>83</v>
      </c>
      <c r="E128" s="164" t="s">
        <v>1605</v>
      </c>
      <c r="F128" s="164" t="s">
        <v>1606</v>
      </c>
      <c r="I128" s="156"/>
      <c r="J128" s="165">
        <f>BK128</f>
        <v>0</v>
      </c>
      <c r="L128" s="153"/>
      <c r="M128" s="158"/>
      <c r="N128" s="159"/>
      <c r="O128" s="159"/>
      <c r="P128" s="160">
        <f>SUM(P129:P188)</f>
        <v>0</v>
      </c>
      <c r="Q128" s="159"/>
      <c r="R128" s="160">
        <f>SUM(R129:R188)</f>
        <v>0.22964000000000004</v>
      </c>
      <c r="S128" s="159"/>
      <c r="T128" s="161">
        <f>SUM(T129:T188)</f>
        <v>0</v>
      </c>
      <c r="AR128" s="154" t="s">
        <v>92</v>
      </c>
      <c r="AT128" s="162" t="s">
        <v>83</v>
      </c>
      <c r="AU128" s="162" t="s">
        <v>21</v>
      </c>
      <c r="AY128" s="154" t="s">
        <v>165</v>
      </c>
      <c r="BK128" s="163">
        <f>SUM(BK129:BK188)</f>
        <v>0</v>
      </c>
    </row>
    <row r="129" spans="1:65" s="2" customFormat="1" ht="24" customHeight="1">
      <c r="A129" s="33"/>
      <c r="B129" s="166"/>
      <c r="C129" s="167" t="s">
        <v>92</v>
      </c>
      <c r="D129" s="167" t="s">
        <v>168</v>
      </c>
      <c r="E129" s="168" t="s">
        <v>1896</v>
      </c>
      <c r="F129" s="169" t="s">
        <v>1897</v>
      </c>
      <c r="G129" s="170" t="s">
        <v>334</v>
      </c>
      <c r="H129" s="171">
        <v>105</v>
      </c>
      <c r="I129" s="172"/>
      <c r="J129" s="173">
        <f>ROUND(I129*H129,2)</f>
        <v>0</v>
      </c>
      <c r="K129" s="169" t="s">
        <v>247</v>
      </c>
      <c r="L129" s="34"/>
      <c r="M129" s="174" t="s">
        <v>1</v>
      </c>
      <c r="N129" s="175" t="s">
        <v>49</v>
      </c>
      <c r="O129" s="59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8" t="s">
        <v>331</v>
      </c>
      <c r="AT129" s="178" t="s">
        <v>168</v>
      </c>
      <c r="AU129" s="178" t="s">
        <v>92</v>
      </c>
      <c r="AY129" s="18" t="s">
        <v>165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8" t="s">
        <v>21</v>
      </c>
      <c r="BK129" s="179">
        <f>ROUND(I129*H129,2)</f>
        <v>0</v>
      </c>
      <c r="BL129" s="18" t="s">
        <v>331</v>
      </c>
      <c r="BM129" s="178" t="s">
        <v>1898</v>
      </c>
    </row>
    <row r="130" spans="1:47" s="2" customFormat="1" ht="29.25">
      <c r="A130" s="33"/>
      <c r="B130" s="34"/>
      <c r="C130" s="33"/>
      <c r="D130" s="180" t="s">
        <v>173</v>
      </c>
      <c r="E130" s="33"/>
      <c r="F130" s="181" t="s">
        <v>1899</v>
      </c>
      <c r="G130" s="33"/>
      <c r="H130" s="33"/>
      <c r="I130" s="102"/>
      <c r="J130" s="33"/>
      <c r="K130" s="33"/>
      <c r="L130" s="34"/>
      <c r="M130" s="182"/>
      <c r="N130" s="183"/>
      <c r="O130" s="59"/>
      <c r="P130" s="59"/>
      <c r="Q130" s="59"/>
      <c r="R130" s="59"/>
      <c r="S130" s="59"/>
      <c r="T130" s="60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173</v>
      </c>
      <c r="AU130" s="18" t="s">
        <v>92</v>
      </c>
    </row>
    <row r="131" spans="2:51" s="14" customFormat="1" ht="12">
      <c r="B131" s="195"/>
      <c r="D131" s="180" t="s">
        <v>249</v>
      </c>
      <c r="E131" s="196" t="s">
        <v>1</v>
      </c>
      <c r="F131" s="197" t="s">
        <v>1900</v>
      </c>
      <c r="H131" s="198">
        <v>105</v>
      </c>
      <c r="I131" s="199"/>
      <c r="L131" s="195"/>
      <c r="M131" s="200"/>
      <c r="N131" s="201"/>
      <c r="O131" s="201"/>
      <c r="P131" s="201"/>
      <c r="Q131" s="201"/>
      <c r="R131" s="201"/>
      <c r="S131" s="201"/>
      <c r="T131" s="202"/>
      <c r="AT131" s="196" t="s">
        <v>249</v>
      </c>
      <c r="AU131" s="196" t="s">
        <v>92</v>
      </c>
      <c r="AV131" s="14" t="s">
        <v>92</v>
      </c>
      <c r="AW131" s="14" t="s">
        <v>39</v>
      </c>
      <c r="AX131" s="14" t="s">
        <v>84</v>
      </c>
      <c r="AY131" s="196" t="s">
        <v>165</v>
      </c>
    </row>
    <row r="132" spans="1:65" s="2" customFormat="1" ht="16.5" customHeight="1">
      <c r="A132" s="33"/>
      <c r="B132" s="166"/>
      <c r="C132" s="212" t="s">
        <v>179</v>
      </c>
      <c r="D132" s="212" t="s">
        <v>386</v>
      </c>
      <c r="E132" s="213" t="s">
        <v>1901</v>
      </c>
      <c r="F132" s="214" t="s">
        <v>1902</v>
      </c>
      <c r="G132" s="215" t="s">
        <v>611</v>
      </c>
      <c r="H132" s="216">
        <v>99.75</v>
      </c>
      <c r="I132" s="217"/>
      <c r="J132" s="218">
        <f>ROUND(I132*H132,2)</f>
        <v>0</v>
      </c>
      <c r="K132" s="214" t="s">
        <v>247</v>
      </c>
      <c r="L132" s="219"/>
      <c r="M132" s="220" t="s">
        <v>1</v>
      </c>
      <c r="N132" s="221" t="s">
        <v>49</v>
      </c>
      <c r="O132" s="59"/>
      <c r="P132" s="176">
        <f>O132*H132</f>
        <v>0</v>
      </c>
      <c r="Q132" s="176">
        <v>0.001</v>
      </c>
      <c r="R132" s="176">
        <f>Q132*H132</f>
        <v>0.09975</v>
      </c>
      <c r="S132" s="176">
        <v>0</v>
      </c>
      <c r="T132" s="17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8" t="s">
        <v>431</v>
      </c>
      <c r="AT132" s="178" t="s">
        <v>386</v>
      </c>
      <c r="AU132" s="178" t="s">
        <v>92</v>
      </c>
      <c r="AY132" s="18" t="s">
        <v>165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8" t="s">
        <v>21</v>
      </c>
      <c r="BK132" s="179">
        <f>ROUND(I132*H132,2)</f>
        <v>0</v>
      </c>
      <c r="BL132" s="18" t="s">
        <v>331</v>
      </c>
      <c r="BM132" s="178" t="s">
        <v>1903</v>
      </c>
    </row>
    <row r="133" spans="1:47" s="2" customFormat="1" ht="19.5">
      <c r="A133" s="33"/>
      <c r="B133" s="34"/>
      <c r="C133" s="33"/>
      <c r="D133" s="180" t="s">
        <v>173</v>
      </c>
      <c r="E133" s="33"/>
      <c r="F133" s="181" t="s">
        <v>1904</v>
      </c>
      <c r="G133" s="33"/>
      <c r="H133" s="33"/>
      <c r="I133" s="102"/>
      <c r="J133" s="33"/>
      <c r="K133" s="33"/>
      <c r="L133" s="34"/>
      <c r="M133" s="182"/>
      <c r="N133" s="183"/>
      <c r="O133" s="59"/>
      <c r="P133" s="59"/>
      <c r="Q133" s="59"/>
      <c r="R133" s="59"/>
      <c r="S133" s="59"/>
      <c r="T133" s="60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173</v>
      </c>
      <c r="AU133" s="18" t="s">
        <v>92</v>
      </c>
    </row>
    <row r="134" spans="2:51" s="14" customFormat="1" ht="12">
      <c r="B134" s="195"/>
      <c r="D134" s="180" t="s">
        <v>249</v>
      </c>
      <c r="E134" s="196" t="s">
        <v>1</v>
      </c>
      <c r="F134" s="197" t="s">
        <v>1905</v>
      </c>
      <c r="H134" s="198">
        <v>99.75</v>
      </c>
      <c r="I134" s="199"/>
      <c r="L134" s="195"/>
      <c r="M134" s="200"/>
      <c r="N134" s="201"/>
      <c r="O134" s="201"/>
      <c r="P134" s="201"/>
      <c r="Q134" s="201"/>
      <c r="R134" s="201"/>
      <c r="S134" s="201"/>
      <c r="T134" s="202"/>
      <c r="AT134" s="196" t="s">
        <v>249</v>
      </c>
      <c r="AU134" s="196" t="s">
        <v>92</v>
      </c>
      <c r="AV134" s="14" t="s">
        <v>92</v>
      </c>
      <c r="AW134" s="14" t="s">
        <v>39</v>
      </c>
      <c r="AX134" s="14" t="s">
        <v>84</v>
      </c>
      <c r="AY134" s="196" t="s">
        <v>165</v>
      </c>
    </row>
    <row r="135" spans="1:65" s="2" customFormat="1" ht="16.5" customHeight="1">
      <c r="A135" s="33"/>
      <c r="B135" s="166"/>
      <c r="C135" s="212" t="s">
        <v>164</v>
      </c>
      <c r="D135" s="212" t="s">
        <v>386</v>
      </c>
      <c r="E135" s="213" t="s">
        <v>1906</v>
      </c>
      <c r="F135" s="214" t="s">
        <v>1907</v>
      </c>
      <c r="G135" s="215" t="s">
        <v>328</v>
      </c>
      <c r="H135" s="216">
        <v>20</v>
      </c>
      <c r="I135" s="217"/>
      <c r="J135" s="218">
        <f>ROUND(I135*H135,2)</f>
        <v>0</v>
      </c>
      <c r="K135" s="214" t="s">
        <v>1</v>
      </c>
      <c r="L135" s="219"/>
      <c r="M135" s="220" t="s">
        <v>1</v>
      </c>
      <c r="N135" s="221" t="s">
        <v>49</v>
      </c>
      <c r="O135" s="59"/>
      <c r="P135" s="176">
        <f>O135*H135</f>
        <v>0</v>
      </c>
      <c r="Q135" s="176">
        <v>0.00014</v>
      </c>
      <c r="R135" s="176">
        <f>Q135*H135</f>
        <v>0.0027999999999999995</v>
      </c>
      <c r="S135" s="176">
        <v>0</v>
      </c>
      <c r="T135" s="17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8" t="s">
        <v>431</v>
      </c>
      <c r="AT135" s="178" t="s">
        <v>386</v>
      </c>
      <c r="AU135" s="178" t="s">
        <v>92</v>
      </c>
      <c r="AY135" s="18" t="s">
        <v>165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8" t="s">
        <v>21</v>
      </c>
      <c r="BK135" s="179">
        <f>ROUND(I135*H135,2)</f>
        <v>0</v>
      </c>
      <c r="BL135" s="18" t="s">
        <v>331</v>
      </c>
      <c r="BM135" s="178" t="s">
        <v>1908</v>
      </c>
    </row>
    <row r="136" spans="1:47" s="2" customFormat="1" ht="19.5">
      <c r="A136" s="33"/>
      <c r="B136" s="34"/>
      <c r="C136" s="33"/>
      <c r="D136" s="180" t="s">
        <v>173</v>
      </c>
      <c r="E136" s="33"/>
      <c r="F136" s="181" t="s">
        <v>1909</v>
      </c>
      <c r="G136" s="33"/>
      <c r="H136" s="33"/>
      <c r="I136" s="102"/>
      <c r="J136" s="33"/>
      <c r="K136" s="33"/>
      <c r="L136" s="34"/>
      <c r="M136" s="182"/>
      <c r="N136" s="183"/>
      <c r="O136" s="59"/>
      <c r="P136" s="59"/>
      <c r="Q136" s="59"/>
      <c r="R136" s="59"/>
      <c r="S136" s="59"/>
      <c r="T136" s="60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173</v>
      </c>
      <c r="AU136" s="18" t="s">
        <v>92</v>
      </c>
    </row>
    <row r="137" spans="2:51" s="14" customFormat="1" ht="12">
      <c r="B137" s="195"/>
      <c r="D137" s="180" t="s">
        <v>249</v>
      </c>
      <c r="E137" s="196" t="s">
        <v>1</v>
      </c>
      <c r="F137" s="197" t="s">
        <v>1910</v>
      </c>
      <c r="H137" s="198">
        <v>20</v>
      </c>
      <c r="I137" s="199"/>
      <c r="L137" s="195"/>
      <c r="M137" s="200"/>
      <c r="N137" s="201"/>
      <c r="O137" s="201"/>
      <c r="P137" s="201"/>
      <c r="Q137" s="201"/>
      <c r="R137" s="201"/>
      <c r="S137" s="201"/>
      <c r="T137" s="202"/>
      <c r="AT137" s="196" t="s">
        <v>249</v>
      </c>
      <c r="AU137" s="196" t="s">
        <v>92</v>
      </c>
      <c r="AV137" s="14" t="s">
        <v>92</v>
      </c>
      <c r="AW137" s="14" t="s">
        <v>39</v>
      </c>
      <c r="AX137" s="14" t="s">
        <v>84</v>
      </c>
      <c r="AY137" s="196" t="s">
        <v>165</v>
      </c>
    </row>
    <row r="138" spans="1:65" s="2" customFormat="1" ht="24" customHeight="1">
      <c r="A138" s="33"/>
      <c r="B138" s="166"/>
      <c r="C138" s="212" t="s">
        <v>188</v>
      </c>
      <c r="D138" s="212" t="s">
        <v>386</v>
      </c>
      <c r="E138" s="213" t="s">
        <v>1911</v>
      </c>
      <c r="F138" s="214" t="s">
        <v>1912</v>
      </c>
      <c r="G138" s="215" t="s">
        <v>328</v>
      </c>
      <c r="H138" s="216">
        <v>100</v>
      </c>
      <c r="I138" s="217"/>
      <c r="J138" s="218">
        <f>ROUND(I138*H138,2)</f>
        <v>0</v>
      </c>
      <c r="K138" s="214" t="s">
        <v>247</v>
      </c>
      <c r="L138" s="219"/>
      <c r="M138" s="220" t="s">
        <v>1</v>
      </c>
      <c r="N138" s="221" t="s">
        <v>49</v>
      </c>
      <c r="O138" s="59"/>
      <c r="P138" s="176">
        <f>O138*H138</f>
        <v>0</v>
      </c>
      <c r="Q138" s="176">
        <v>0.00021</v>
      </c>
      <c r="R138" s="176">
        <f>Q138*H138</f>
        <v>0.021</v>
      </c>
      <c r="S138" s="176">
        <v>0</v>
      </c>
      <c r="T138" s="17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8" t="s">
        <v>431</v>
      </c>
      <c r="AT138" s="178" t="s">
        <v>386</v>
      </c>
      <c r="AU138" s="178" t="s">
        <v>92</v>
      </c>
      <c r="AY138" s="18" t="s">
        <v>165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8" t="s">
        <v>21</v>
      </c>
      <c r="BK138" s="179">
        <f>ROUND(I138*H138,2)</f>
        <v>0</v>
      </c>
      <c r="BL138" s="18" t="s">
        <v>331</v>
      </c>
      <c r="BM138" s="178" t="s">
        <v>1913</v>
      </c>
    </row>
    <row r="139" spans="1:47" s="2" customFormat="1" ht="19.5">
      <c r="A139" s="33"/>
      <c r="B139" s="34"/>
      <c r="C139" s="33"/>
      <c r="D139" s="180" t="s">
        <v>173</v>
      </c>
      <c r="E139" s="33"/>
      <c r="F139" s="181" t="s">
        <v>1914</v>
      </c>
      <c r="G139" s="33"/>
      <c r="H139" s="33"/>
      <c r="I139" s="102"/>
      <c r="J139" s="33"/>
      <c r="K139" s="33"/>
      <c r="L139" s="34"/>
      <c r="M139" s="182"/>
      <c r="N139" s="183"/>
      <c r="O139" s="59"/>
      <c r="P139" s="59"/>
      <c r="Q139" s="59"/>
      <c r="R139" s="59"/>
      <c r="S139" s="59"/>
      <c r="T139" s="60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173</v>
      </c>
      <c r="AU139" s="18" t="s">
        <v>92</v>
      </c>
    </row>
    <row r="140" spans="2:51" s="14" customFormat="1" ht="12">
      <c r="B140" s="195"/>
      <c r="D140" s="180" t="s">
        <v>249</v>
      </c>
      <c r="E140" s="196" t="s">
        <v>1</v>
      </c>
      <c r="F140" s="197" t="s">
        <v>1915</v>
      </c>
      <c r="H140" s="198">
        <v>100</v>
      </c>
      <c r="I140" s="199"/>
      <c r="L140" s="195"/>
      <c r="M140" s="200"/>
      <c r="N140" s="201"/>
      <c r="O140" s="201"/>
      <c r="P140" s="201"/>
      <c r="Q140" s="201"/>
      <c r="R140" s="201"/>
      <c r="S140" s="201"/>
      <c r="T140" s="202"/>
      <c r="AT140" s="196" t="s">
        <v>249</v>
      </c>
      <c r="AU140" s="196" t="s">
        <v>92</v>
      </c>
      <c r="AV140" s="14" t="s">
        <v>92</v>
      </c>
      <c r="AW140" s="14" t="s">
        <v>39</v>
      </c>
      <c r="AX140" s="14" t="s">
        <v>84</v>
      </c>
      <c r="AY140" s="196" t="s">
        <v>165</v>
      </c>
    </row>
    <row r="141" spans="1:65" s="2" customFormat="1" ht="24" customHeight="1">
      <c r="A141" s="33"/>
      <c r="B141" s="166"/>
      <c r="C141" s="167" t="s">
        <v>193</v>
      </c>
      <c r="D141" s="167" t="s">
        <v>168</v>
      </c>
      <c r="E141" s="168" t="s">
        <v>1916</v>
      </c>
      <c r="F141" s="169" t="s">
        <v>1917</v>
      </c>
      <c r="G141" s="170" t="s">
        <v>334</v>
      </c>
      <c r="H141" s="171">
        <v>150</v>
      </c>
      <c r="I141" s="172"/>
      <c r="J141" s="173">
        <f>ROUND(I141*H141,2)</f>
        <v>0</v>
      </c>
      <c r="K141" s="169" t="s">
        <v>247</v>
      </c>
      <c r="L141" s="34"/>
      <c r="M141" s="174" t="s">
        <v>1</v>
      </c>
      <c r="N141" s="175" t="s">
        <v>49</v>
      </c>
      <c r="O141" s="59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8" t="s">
        <v>331</v>
      </c>
      <c r="AT141" s="178" t="s">
        <v>168</v>
      </c>
      <c r="AU141" s="178" t="s">
        <v>92</v>
      </c>
      <c r="AY141" s="18" t="s">
        <v>165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8" t="s">
        <v>21</v>
      </c>
      <c r="BK141" s="179">
        <f>ROUND(I141*H141,2)</f>
        <v>0</v>
      </c>
      <c r="BL141" s="18" t="s">
        <v>331</v>
      </c>
      <c r="BM141" s="178" t="s">
        <v>1918</v>
      </c>
    </row>
    <row r="142" spans="1:47" s="2" customFormat="1" ht="19.5">
      <c r="A142" s="33"/>
      <c r="B142" s="34"/>
      <c r="C142" s="33"/>
      <c r="D142" s="180" t="s">
        <v>173</v>
      </c>
      <c r="E142" s="33"/>
      <c r="F142" s="181" t="s">
        <v>1917</v>
      </c>
      <c r="G142" s="33"/>
      <c r="H142" s="33"/>
      <c r="I142" s="102"/>
      <c r="J142" s="33"/>
      <c r="K142" s="33"/>
      <c r="L142" s="34"/>
      <c r="M142" s="182"/>
      <c r="N142" s="183"/>
      <c r="O142" s="59"/>
      <c r="P142" s="59"/>
      <c r="Q142" s="59"/>
      <c r="R142" s="59"/>
      <c r="S142" s="59"/>
      <c r="T142" s="60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173</v>
      </c>
      <c r="AU142" s="18" t="s">
        <v>92</v>
      </c>
    </row>
    <row r="143" spans="2:51" s="14" customFormat="1" ht="12">
      <c r="B143" s="195"/>
      <c r="D143" s="180" t="s">
        <v>249</v>
      </c>
      <c r="E143" s="196" t="s">
        <v>1</v>
      </c>
      <c r="F143" s="197" t="s">
        <v>1919</v>
      </c>
      <c r="H143" s="198">
        <v>150</v>
      </c>
      <c r="I143" s="199"/>
      <c r="L143" s="195"/>
      <c r="M143" s="200"/>
      <c r="N143" s="201"/>
      <c r="O143" s="201"/>
      <c r="P143" s="201"/>
      <c r="Q143" s="201"/>
      <c r="R143" s="201"/>
      <c r="S143" s="201"/>
      <c r="T143" s="202"/>
      <c r="AT143" s="196" t="s">
        <v>249</v>
      </c>
      <c r="AU143" s="196" t="s">
        <v>92</v>
      </c>
      <c r="AV143" s="14" t="s">
        <v>92</v>
      </c>
      <c r="AW143" s="14" t="s">
        <v>39</v>
      </c>
      <c r="AX143" s="14" t="s">
        <v>84</v>
      </c>
      <c r="AY143" s="196" t="s">
        <v>165</v>
      </c>
    </row>
    <row r="144" spans="1:65" s="2" customFormat="1" ht="16.5" customHeight="1">
      <c r="A144" s="33"/>
      <c r="B144" s="166"/>
      <c r="C144" s="212" t="s">
        <v>198</v>
      </c>
      <c r="D144" s="212" t="s">
        <v>386</v>
      </c>
      <c r="E144" s="213" t="s">
        <v>1920</v>
      </c>
      <c r="F144" s="214" t="s">
        <v>1921</v>
      </c>
      <c r="G144" s="215" t="s">
        <v>611</v>
      </c>
      <c r="H144" s="216">
        <v>50</v>
      </c>
      <c r="I144" s="217"/>
      <c r="J144" s="218">
        <f>ROUND(I144*H144,2)</f>
        <v>0</v>
      </c>
      <c r="K144" s="214" t="s">
        <v>247</v>
      </c>
      <c r="L144" s="219"/>
      <c r="M144" s="220" t="s">
        <v>1</v>
      </c>
      <c r="N144" s="221" t="s">
        <v>49</v>
      </c>
      <c r="O144" s="59"/>
      <c r="P144" s="176">
        <f>O144*H144</f>
        <v>0</v>
      </c>
      <c r="Q144" s="176">
        <v>0.001</v>
      </c>
      <c r="R144" s="176">
        <f>Q144*H144</f>
        <v>0.05</v>
      </c>
      <c r="S144" s="176">
        <v>0</v>
      </c>
      <c r="T144" s="17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8" t="s">
        <v>431</v>
      </c>
      <c r="AT144" s="178" t="s">
        <v>386</v>
      </c>
      <c r="AU144" s="178" t="s">
        <v>92</v>
      </c>
      <c r="AY144" s="18" t="s">
        <v>165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8" t="s">
        <v>21</v>
      </c>
      <c r="BK144" s="179">
        <f>ROUND(I144*H144,2)</f>
        <v>0</v>
      </c>
      <c r="BL144" s="18" t="s">
        <v>331</v>
      </c>
      <c r="BM144" s="178" t="s">
        <v>1922</v>
      </c>
    </row>
    <row r="145" spans="1:47" s="2" customFormat="1" ht="19.5">
      <c r="A145" s="33"/>
      <c r="B145" s="34"/>
      <c r="C145" s="33"/>
      <c r="D145" s="180" t="s">
        <v>173</v>
      </c>
      <c r="E145" s="33"/>
      <c r="F145" s="181" t="s">
        <v>1923</v>
      </c>
      <c r="G145" s="33"/>
      <c r="H145" s="33"/>
      <c r="I145" s="102"/>
      <c r="J145" s="33"/>
      <c r="K145" s="33"/>
      <c r="L145" s="34"/>
      <c r="M145" s="182"/>
      <c r="N145" s="183"/>
      <c r="O145" s="59"/>
      <c r="P145" s="59"/>
      <c r="Q145" s="59"/>
      <c r="R145" s="59"/>
      <c r="S145" s="59"/>
      <c r="T145" s="60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173</v>
      </c>
      <c r="AU145" s="18" t="s">
        <v>92</v>
      </c>
    </row>
    <row r="146" spans="2:51" s="14" customFormat="1" ht="12">
      <c r="B146" s="195"/>
      <c r="D146" s="180" t="s">
        <v>249</v>
      </c>
      <c r="E146" s="196" t="s">
        <v>1</v>
      </c>
      <c r="F146" s="197" t="s">
        <v>1924</v>
      </c>
      <c r="H146" s="198">
        <v>50</v>
      </c>
      <c r="I146" s="199"/>
      <c r="L146" s="195"/>
      <c r="M146" s="200"/>
      <c r="N146" s="201"/>
      <c r="O146" s="201"/>
      <c r="P146" s="201"/>
      <c r="Q146" s="201"/>
      <c r="R146" s="201"/>
      <c r="S146" s="201"/>
      <c r="T146" s="202"/>
      <c r="AT146" s="196" t="s">
        <v>249</v>
      </c>
      <c r="AU146" s="196" t="s">
        <v>92</v>
      </c>
      <c r="AV146" s="14" t="s">
        <v>92</v>
      </c>
      <c r="AW146" s="14" t="s">
        <v>39</v>
      </c>
      <c r="AX146" s="14" t="s">
        <v>84</v>
      </c>
      <c r="AY146" s="196" t="s">
        <v>165</v>
      </c>
    </row>
    <row r="147" spans="1:65" s="2" customFormat="1" ht="16.5" customHeight="1">
      <c r="A147" s="33"/>
      <c r="B147" s="166"/>
      <c r="C147" s="212" t="s">
        <v>203</v>
      </c>
      <c r="D147" s="212" t="s">
        <v>386</v>
      </c>
      <c r="E147" s="213" t="s">
        <v>1925</v>
      </c>
      <c r="F147" s="214" t="s">
        <v>1926</v>
      </c>
      <c r="G147" s="215" t="s">
        <v>611</v>
      </c>
      <c r="H147" s="216">
        <v>16.25</v>
      </c>
      <c r="I147" s="217"/>
      <c r="J147" s="218">
        <f>ROUND(I147*H147,2)</f>
        <v>0</v>
      </c>
      <c r="K147" s="214" t="s">
        <v>247</v>
      </c>
      <c r="L147" s="219"/>
      <c r="M147" s="220" t="s">
        <v>1</v>
      </c>
      <c r="N147" s="221" t="s">
        <v>49</v>
      </c>
      <c r="O147" s="59"/>
      <c r="P147" s="176">
        <f>O147*H147</f>
        <v>0</v>
      </c>
      <c r="Q147" s="176">
        <v>0.001</v>
      </c>
      <c r="R147" s="176">
        <f>Q147*H147</f>
        <v>0.01625</v>
      </c>
      <c r="S147" s="176">
        <v>0</v>
      </c>
      <c r="T147" s="177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8" t="s">
        <v>431</v>
      </c>
      <c r="AT147" s="178" t="s">
        <v>386</v>
      </c>
      <c r="AU147" s="178" t="s">
        <v>92</v>
      </c>
      <c r="AY147" s="18" t="s">
        <v>165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8" t="s">
        <v>21</v>
      </c>
      <c r="BK147" s="179">
        <f>ROUND(I147*H147,2)</f>
        <v>0</v>
      </c>
      <c r="BL147" s="18" t="s">
        <v>331</v>
      </c>
      <c r="BM147" s="178" t="s">
        <v>1927</v>
      </c>
    </row>
    <row r="148" spans="1:47" s="2" customFormat="1" ht="12">
      <c r="A148" s="33"/>
      <c r="B148" s="34"/>
      <c r="C148" s="33"/>
      <c r="D148" s="180" t="s">
        <v>173</v>
      </c>
      <c r="E148" s="33"/>
      <c r="F148" s="181" t="s">
        <v>1926</v>
      </c>
      <c r="G148" s="33"/>
      <c r="H148" s="33"/>
      <c r="I148" s="102"/>
      <c r="J148" s="33"/>
      <c r="K148" s="33"/>
      <c r="L148" s="34"/>
      <c r="M148" s="182"/>
      <c r="N148" s="183"/>
      <c r="O148" s="59"/>
      <c r="P148" s="59"/>
      <c r="Q148" s="59"/>
      <c r="R148" s="59"/>
      <c r="S148" s="59"/>
      <c r="T148" s="60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173</v>
      </c>
      <c r="AU148" s="18" t="s">
        <v>92</v>
      </c>
    </row>
    <row r="149" spans="2:51" s="14" customFormat="1" ht="12">
      <c r="B149" s="195"/>
      <c r="D149" s="180" t="s">
        <v>249</v>
      </c>
      <c r="E149" s="196" t="s">
        <v>1</v>
      </c>
      <c r="F149" s="197" t="s">
        <v>1928</v>
      </c>
      <c r="H149" s="198">
        <v>16.25</v>
      </c>
      <c r="I149" s="199"/>
      <c r="L149" s="195"/>
      <c r="M149" s="200"/>
      <c r="N149" s="201"/>
      <c r="O149" s="201"/>
      <c r="P149" s="201"/>
      <c r="Q149" s="201"/>
      <c r="R149" s="201"/>
      <c r="S149" s="201"/>
      <c r="T149" s="202"/>
      <c r="AT149" s="196" t="s">
        <v>249</v>
      </c>
      <c r="AU149" s="196" t="s">
        <v>92</v>
      </c>
      <c r="AV149" s="14" t="s">
        <v>92</v>
      </c>
      <c r="AW149" s="14" t="s">
        <v>39</v>
      </c>
      <c r="AX149" s="14" t="s">
        <v>84</v>
      </c>
      <c r="AY149" s="196" t="s">
        <v>165</v>
      </c>
    </row>
    <row r="150" spans="1:65" s="2" customFormat="1" ht="24" customHeight="1">
      <c r="A150" s="33"/>
      <c r="B150" s="166"/>
      <c r="C150" s="167" t="s">
        <v>208</v>
      </c>
      <c r="D150" s="167" t="s">
        <v>168</v>
      </c>
      <c r="E150" s="168" t="s">
        <v>1929</v>
      </c>
      <c r="F150" s="169" t="s">
        <v>1930</v>
      </c>
      <c r="G150" s="170" t="s">
        <v>328</v>
      </c>
      <c r="H150" s="171">
        <v>52</v>
      </c>
      <c r="I150" s="172"/>
      <c r="J150" s="173">
        <f>ROUND(I150*H150,2)</f>
        <v>0</v>
      </c>
      <c r="K150" s="169" t="s">
        <v>247</v>
      </c>
      <c r="L150" s="34"/>
      <c r="M150" s="174" t="s">
        <v>1</v>
      </c>
      <c r="N150" s="175" t="s">
        <v>49</v>
      </c>
      <c r="O150" s="59"/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8" t="s">
        <v>331</v>
      </c>
      <c r="AT150" s="178" t="s">
        <v>168</v>
      </c>
      <c r="AU150" s="178" t="s">
        <v>92</v>
      </c>
      <c r="AY150" s="18" t="s">
        <v>165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18" t="s">
        <v>21</v>
      </c>
      <c r="BK150" s="179">
        <f>ROUND(I150*H150,2)</f>
        <v>0</v>
      </c>
      <c r="BL150" s="18" t="s">
        <v>331</v>
      </c>
      <c r="BM150" s="178" t="s">
        <v>1931</v>
      </c>
    </row>
    <row r="151" spans="1:47" s="2" customFormat="1" ht="12">
      <c r="A151" s="33"/>
      <c r="B151" s="34"/>
      <c r="C151" s="33"/>
      <c r="D151" s="180" t="s">
        <v>173</v>
      </c>
      <c r="E151" s="33"/>
      <c r="F151" s="181" t="s">
        <v>1930</v>
      </c>
      <c r="G151" s="33"/>
      <c r="H151" s="33"/>
      <c r="I151" s="102"/>
      <c r="J151" s="33"/>
      <c r="K151" s="33"/>
      <c r="L151" s="34"/>
      <c r="M151" s="182"/>
      <c r="N151" s="183"/>
      <c r="O151" s="59"/>
      <c r="P151" s="59"/>
      <c r="Q151" s="59"/>
      <c r="R151" s="59"/>
      <c r="S151" s="59"/>
      <c r="T151" s="60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173</v>
      </c>
      <c r="AU151" s="18" t="s">
        <v>92</v>
      </c>
    </row>
    <row r="152" spans="2:51" s="14" customFormat="1" ht="12">
      <c r="B152" s="195"/>
      <c r="D152" s="180" t="s">
        <v>249</v>
      </c>
      <c r="E152" s="196" t="s">
        <v>1</v>
      </c>
      <c r="F152" s="197" t="s">
        <v>1932</v>
      </c>
      <c r="H152" s="198">
        <v>52</v>
      </c>
      <c r="I152" s="199"/>
      <c r="L152" s="195"/>
      <c r="M152" s="200"/>
      <c r="N152" s="201"/>
      <c r="O152" s="201"/>
      <c r="P152" s="201"/>
      <c r="Q152" s="201"/>
      <c r="R152" s="201"/>
      <c r="S152" s="201"/>
      <c r="T152" s="202"/>
      <c r="AT152" s="196" t="s">
        <v>249</v>
      </c>
      <c r="AU152" s="196" t="s">
        <v>92</v>
      </c>
      <c r="AV152" s="14" t="s">
        <v>92</v>
      </c>
      <c r="AW152" s="14" t="s">
        <v>39</v>
      </c>
      <c r="AX152" s="14" t="s">
        <v>84</v>
      </c>
      <c r="AY152" s="196" t="s">
        <v>165</v>
      </c>
    </row>
    <row r="153" spans="1:65" s="2" customFormat="1" ht="16.5" customHeight="1">
      <c r="A153" s="33"/>
      <c r="B153" s="166"/>
      <c r="C153" s="212" t="s">
        <v>26</v>
      </c>
      <c r="D153" s="212" t="s">
        <v>386</v>
      </c>
      <c r="E153" s="213" t="s">
        <v>1933</v>
      </c>
      <c r="F153" s="214" t="s">
        <v>1934</v>
      </c>
      <c r="G153" s="215" t="s">
        <v>328</v>
      </c>
      <c r="H153" s="216">
        <v>48</v>
      </c>
      <c r="I153" s="217"/>
      <c r="J153" s="218">
        <f>ROUND(I153*H153,2)</f>
        <v>0</v>
      </c>
      <c r="K153" s="214" t="s">
        <v>247</v>
      </c>
      <c r="L153" s="219"/>
      <c r="M153" s="220" t="s">
        <v>1</v>
      </c>
      <c r="N153" s="221" t="s">
        <v>49</v>
      </c>
      <c r="O153" s="59"/>
      <c r="P153" s="176">
        <f>O153*H153</f>
        <v>0</v>
      </c>
      <c r="Q153" s="176">
        <v>0.00023</v>
      </c>
      <c r="R153" s="176">
        <f>Q153*H153</f>
        <v>0.011040000000000001</v>
      </c>
      <c r="S153" s="176">
        <v>0</v>
      </c>
      <c r="T153" s="17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8" t="s">
        <v>431</v>
      </c>
      <c r="AT153" s="178" t="s">
        <v>386</v>
      </c>
      <c r="AU153" s="178" t="s">
        <v>92</v>
      </c>
      <c r="AY153" s="18" t="s">
        <v>165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8" t="s">
        <v>21</v>
      </c>
      <c r="BK153" s="179">
        <f>ROUND(I153*H153,2)</f>
        <v>0</v>
      </c>
      <c r="BL153" s="18" t="s">
        <v>331</v>
      </c>
      <c r="BM153" s="178" t="s">
        <v>1935</v>
      </c>
    </row>
    <row r="154" spans="1:47" s="2" customFormat="1" ht="12">
      <c r="A154" s="33"/>
      <c r="B154" s="34"/>
      <c r="C154" s="33"/>
      <c r="D154" s="180" t="s">
        <v>173</v>
      </c>
      <c r="E154" s="33"/>
      <c r="F154" s="181" t="s">
        <v>1934</v>
      </c>
      <c r="G154" s="33"/>
      <c r="H154" s="33"/>
      <c r="I154" s="102"/>
      <c r="J154" s="33"/>
      <c r="K154" s="33"/>
      <c r="L154" s="34"/>
      <c r="M154" s="182"/>
      <c r="N154" s="183"/>
      <c r="O154" s="59"/>
      <c r="P154" s="59"/>
      <c r="Q154" s="59"/>
      <c r="R154" s="59"/>
      <c r="S154" s="59"/>
      <c r="T154" s="60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173</v>
      </c>
      <c r="AU154" s="18" t="s">
        <v>92</v>
      </c>
    </row>
    <row r="155" spans="2:51" s="14" customFormat="1" ht="12">
      <c r="B155" s="195"/>
      <c r="D155" s="180" t="s">
        <v>249</v>
      </c>
      <c r="E155" s="196" t="s">
        <v>1</v>
      </c>
      <c r="F155" s="197" t="s">
        <v>1936</v>
      </c>
      <c r="H155" s="198">
        <v>48</v>
      </c>
      <c r="I155" s="199"/>
      <c r="L155" s="195"/>
      <c r="M155" s="200"/>
      <c r="N155" s="201"/>
      <c r="O155" s="201"/>
      <c r="P155" s="201"/>
      <c r="Q155" s="201"/>
      <c r="R155" s="201"/>
      <c r="S155" s="201"/>
      <c r="T155" s="202"/>
      <c r="AT155" s="196" t="s">
        <v>249</v>
      </c>
      <c r="AU155" s="196" t="s">
        <v>92</v>
      </c>
      <c r="AV155" s="14" t="s">
        <v>92</v>
      </c>
      <c r="AW155" s="14" t="s">
        <v>39</v>
      </c>
      <c r="AX155" s="14" t="s">
        <v>84</v>
      </c>
      <c r="AY155" s="196" t="s">
        <v>165</v>
      </c>
    </row>
    <row r="156" spans="1:65" s="2" customFormat="1" ht="16.5" customHeight="1">
      <c r="A156" s="33"/>
      <c r="B156" s="166"/>
      <c r="C156" s="212" t="s">
        <v>298</v>
      </c>
      <c r="D156" s="212" t="s">
        <v>386</v>
      </c>
      <c r="E156" s="213" t="s">
        <v>1937</v>
      </c>
      <c r="F156" s="214" t="s">
        <v>1938</v>
      </c>
      <c r="G156" s="215" t="s">
        <v>328</v>
      </c>
      <c r="H156" s="216">
        <v>4</v>
      </c>
      <c r="I156" s="217"/>
      <c r="J156" s="218">
        <f>ROUND(I156*H156,2)</f>
        <v>0</v>
      </c>
      <c r="K156" s="214" t="s">
        <v>247</v>
      </c>
      <c r="L156" s="219"/>
      <c r="M156" s="220" t="s">
        <v>1</v>
      </c>
      <c r="N156" s="221" t="s">
        <v>49</v>
      </c>
      <c r="O156" s="59"/>
      <c r="P156" s="176">
        <f>O156*H156</f>
        <v>0</v>
      </c>
      <c r="Q156" s="176">
        <v>0.00013</v>
      </c>
      <c r="R156" s="176">
        <f>Q156*H156</f>
        <v>0.00052</v>
      </c>
      <c r="S156" s="176">
        <v>0</v>
      </c>
      <c r="T156" s="17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8" t="s">
        <v>431</v>
      </c>
      <c r="AT156" s="178" t="s">
        <v>386</v>
      </c>
      <c r="AU156" s="178" t="s">
        <v>92</v>
      </c>
      <c r="AY156" s="18" t="s">
        <v>165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8" t="s">
        <v>21</v>
      </c>
      <c r="BK156" s="179">
        <f>ROUND(I156*H156,2)</f>
        <v>0</v>
      </c>
      <c r="BL156" s="18" t="s">
        <v>331</v>
      </c>
      <c r="BM156" s="178" t="s">
        <v>1939</v>
      </c>
    </row>
    <row r="157" spans="1:47" s="2" customFormat="1" ht="19.5">
      <c r="A157" s="33"/>
      <c r="B157" s="34"/>
      <c r="C157" s="33"/>
      <c r="D157" s="180" t="s">
        <v>173</v>
      </c>
      <c r="E157" s="33"/>
      <c r="F157" s="181" t="s">
        <v>1940</v>
      </c>
      <c r="G157" s="33"/>
      <c r="H157" s="33"/>
      <c r="I157" s="102"/>
      <c r="J157" s="33"/>
      <c r="K157" s="33"/>
      <c r="L157" s="34"/>
      <c r="M157" s="182"/>
      <c r="N157" s="183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173</v>
      </c>
      <c r="AU157" s="18" t="s">
        <v>92</v>
      </c>
    </row>
    <row r="158" spans="1:65" s="2" customFormat="1" ht="24" customHeight="1">
      <c r="A158" s="33"/>
      <c r="B158" s="166"/>
      <c r="C158" s="167" t="s">
        <v>302</v>
      </c>
      <c r="D158" s="167" t="s">
        <v>168</v>
      </c>
      <c r="E158" s="168" t="s">
        <v>1941</v>
      </c>
      <c r="F158" s="169" t="s">
        <v>1942</v>
      </c>
      <c r="G158" s="170" t="s">
        <v>328</v>
      </c>
      <c r="H158" s="171">
        <v>31</v>
      </c>
      <c r="I158" s="172"/>
      <c r="J158" s="173">
        <f>ROUND(I158*H158,2)</f>
        <v>0</v>
      </c>
      <c r="K158" s="169" t="s">
        <v>247</v>
      </c>
      <c r="L158" s="34"/>
      <c r="M158" s="174" t="s">
        <v>1</v>
      </c>
      <c r="N158" s="175" t="s">
        <v>49</v>
      </c>
      <c r="O158" s="59"/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8" t="s">
        <v>331</v>
      </c>
      <c r="AT158" s="178" t="s">
        <v>168</v>
      </c>
      <c r="AU158" s="178" t="s">
        <v>92</v>
      </c>
      <c r="AY158" s="18" t="s">
        <v>165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8" t="s">
        <v>21</v>
      </c>
      <c r="BK158" s="179">
        <f>ROUND(I158*H158,2)</f>
        <v>0</v>
      </c>
      <c r="BL158" s="18" t="s">
        <v>331</v>
      </c>
      <c r="BM158" s="178" t="s">
        <v>1943</v>
      </c>
    </row>
    <row r="159" spans="1:47" s="2" customFormat="1" ht="19.5">
      <c r="A159" s="33"/>
      <c r="B159" s="34"/>
      <c r="C159" s="33"/>
      <c r="D159" s="180" t="s">
        <v>173</v>
      </c>
      <c r="E159" s="33"/>
      <c r="F159" s="181" t="s">
        <v>1942</v>
      </c>
      <c r="G159" s="33"/>
      <c r="H159" s="33"/>
      <c r="I159" s="102"/>
      <c r="J159" s="33"/>
      <c r="K159" s="33"/>
      <c r="L159" s="34"/>
      <c r="M159" s="182"/>
      <c r="N159" s="183"/>
      <c r="O159" s="59"/>
      <c r="P159" s="59"/>
      <c r="Q159" s="59"/>
      <c r="R159" s="59"/>
      <c r="S159" s="59"/>
      <c r="T159" s="60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173</v>
      </c>
      <c r="AU159" s="18" t="s">
        <v>92</v>
      </c>
    </row>
    <row r="160" spans="2:51" s="14" customFormat="1" ht="12">
      <c r="B160" s="195"/>
      <c r="D160" s="180" t="s">
        <v>249</v>
      </c>
      <c r="E160" s="196" t="s">
        <v>1</v>
      </c>
      <c r="F160" s="197" t="s">
        <v>1944</v>
      </c>
      <c r="H160" s="198">
        <v>31</v>
      </c>
      <c r="I160" s="199"/>
      <c r="L160" s="195"/>
      <c r="M160" s="200"/>
      <c r="N160" s="201"/>
      <c r="O160" s="201"/>
      <c r="P160" s="201"/>
      <c r="Q160" s="201"/>
      <c r="R160" s="201"/>
      <c r="S160" s="201"/>
      <c r="T160" s="202"/>
      <c r="AT160" s="196" t="s">
        <v>249</v>
      </c>
      <c r="AU160" s="196" t="s">
        <v>92</v>
      </c>
      <c r="AV160" s="14" t="s">
        <v>92</v>
      </c>
      <c r="AW160" s="14" t="s">
        <v>39</v>
      </c>
      <c r="AX160" s="14" t="s">
        <v>84</v>
      </c>
      <c r="AY160" s="196" t="s">
        <v>165</v>
      </c>
    </row>
    <row r="161" spans="1:65" s="2" customFormat="1" ht="16.5" customHeight="1">
      <c r="A161" s="33"/>
      <c r="B161" s="166"/>
      <c r="C161" s="212" t="s">
        <v>309</v>
      </c>
      <c r="D161" s="212" t="s">
        <v>386</v>
      </c>
      <c r="E161" s="213" t="s">
        <v>1945</v>
      </c>
      <c r="F161" s="214" t="s">
        <v>1946</v>
      </c>
      <c r="G161" s="215" t="s">
        <v>328</v>
      </c>
      <c r="H161" s="216">
        <v>4</v>
      </c>
      <c r="I161" s="217"/>
      <c r="J161" s="218">
        <f>ROUND(I161*H161,2)</f>
        <v>0</v>
      </c>
      <c r="K161" s="214" t="s">
        <v>247</v>
      </c>
      <c r="L161" s="219"/>
      <c r="M161" s="220" t="s">
        <v>1</v>
      </c>
      <c r="N161" s="221" t="s">
        <v>49</v>
      </c>
      <c r="O161" s="59"/>
      <c r="P161" s="176">
        <f>O161*H161</f>
        <v>0</v>
      </c>
      <c r="Q161" s="176">
        <v>0.0002</v>
      </c>
      <c r="R161" s="176">
        <f>Q161*H161</f>
        <v>0.0008</v>
      </c>
      <c r="S161" s="176">
        <v>0</v>
      </c>
      <c r="T161" s="177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8" t="s">
        <v>431</v>
      </c>
      <c r="AT161" s="178" t="s">
        <v>386</v>
      </c>
      <c r="AU161" s="178" t="s">
        <v>92</v>
      </c>
      <c r="AY161" s="18" t="s">
        <v>165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8" t="s">
        <v>21</v>
      </c>
      <c r="BK161" s="179">
        <f>ROUND(I161*H161,2)</f>
        <v>0</v>
      </c>
      <c r="BL161" s="18" t="s">
        <v>331</v>
      </c>
      <c r="BM161" s="178" t="s">
        <v>1947</v>
      </c>
    </row>
    <row r="162" spans="1:47" s="2" customFormat="1" ht="12">
      <c r="A162" s="33"/>
      <c r="B162" s="34"/>
      <c r="C162" s="33"/>
      <c r="D162" s="180" t="s">
        <v>173</v>
      </c>
      <c r="E162" s="33"/>
      <c r="F162" s="181" t="s">
        <v>1946</v>
      </c>
      <c r="G162" s="33"/>
      <c r="H162" s="33"/>
      <c r="I162" s="102"/>
      <c r="J162" s="33"/>
      <c r="K162" s="33"/>
      <c r="L162" s="34"/>
      <c r="M162" s="182"/>
      <c r="N162" s="183"/>
      <c r="O162" s="59"/>
      <c r="P162" s="59"/>
      <c r="Q162" s="59"/>
      <c r="R162" s="59"/>
      <c r="S162" s="59"/>
      <c r="T162" s="60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173</v>
      </c>
      <c r="AU162" s="18" t="s">
        <v>92</v>
      </c>
    </row>
    <row r="163" spans="1:65" s="2" customFormat="1" ht="24" customHeight="1">
      <c r="A163" s="33"/>
      <c r="B163" s="166"/>
      <c r="C163" s="212" t="s">
        <v>320</v>
      </c>
      <c r="D163" s="212" t="s">
        <v>386</v>
      </c>
      <c r="E163" s="213" t="s">
        <v>1948</v>
      </c>
      <c r="F163" s="214" t="s">
        <v>1949</v>
      </c>
      <c r="G163" s="215" t="s">
        <v>328</v>
      </c>
      <c r="H163" s="216">
        <v>5</v>
      </c>
      <c r="I163" s="217"/>
      <c r="J163" s="218">
        <f>ROUND(I163*H163,2)</f>
        <v>0</v>
      </c>
      <c r="K163" s="214" t="s">
        <v>247</v>
      </c>
      <c r="L163" s="219"/>
      <c r="M163" s="220" t="s">
        <v>1</v>
      </c>
      <c r="N163" s="221" t="s">
        <v>49</v>
      </c>
      <c r="O163" s="59"/>
      <c r="P163" s="176">
        <f>O163*H163</f>
        <v>0</v>
      </c>
      <c r="Q163" s="176">
        <v>0.0007</v>
      </c>
      <c r="R163" s="176">
        <f>Q163*H163</f>
        <v>0.0035</v>
      </c>
      <c r="S163" s="176">
        <v>0</v>
      </c>
      <c r="T163" s="17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8" t="s">
        <v>431</v>
      </c>
      <c r="AT163" s="178" t="s">
        <v>386</v>
      </c>
      <c r="AU163" s="178" t="s">
        <v>92</v>
      </c>
      <c r="AY163" s="18" t="s">
        <v>165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8" t="s">
        <v>21</v>
      </c>
      <c r="BK163" s="179">
        <f>ROUND(I163*H163,2)</f>
        <v>0</v>
      </c>
      <c r="BL163" s="18" t="s">
        <v>331</v>
      </c>
      <c r="BM163" s="178" t="s">
        <v>1950</v>
      </c>
    </row>
    <row r="164" spans="1:47" s="2" customFormat="1" ht="29.25">
      <c r="A164" s="33"/>
      <c r="B164" s="34"/>
      <c r="C164" s="33"/>
      <c r="D164" s="180" t="s">
        <v>173</v>
      </c>
      <c r="E164" s="33"/>
      <c r="F164" s="181" t="s">
        <v>1951</v>
      </c>
      <c r="G164" s="33"/>
      <c r="H164" s="33"/>
      <c r="I164" s="102"/>
      <c r="J164" s="33"/>
      <c r="K164" s="33"/>
      <c r="L164" s="34"/>
      <c r="M164" s="182"/>
      <c r="N164" s="183"/>
      <c r="O164" s="59"/>
      <c r="P164" s="59"/>
      <c r="Q164" s="59"/>
      <c r="R164" s="59"/>
      <c r="S164" s="59"/>
      <c r="T164" s="60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173</v>
      </c>
      <c r="AU164" s="18" t="s">
        <v>92</v>
      </c>
    </row>
    <row r="165" spans="1:65" s="2" customFormat="1" ht="24" customHeight="1">
      <c r="A165" s="33"/>
      <c r="B165" s="166"/>
      <c r="C165" s="212" t="s">
        <v>8</v>
      </c>
      <c r="D165" s="212" t="s">
        <v>386</v>
      </c>
      <c r="E165" s="213" t="s">
        <v>1952</v>
      </c>
      <c r="F165" s="214" t="s">
        <v>1953</v>
      </c>
      <c r="G165" s="215" t="s">
        <v>328</v>
      </c>
      <c r="H165" s="216">
        <v>12</v>
      </c>
      <c r="I165" s="217"/>
      <c r="J165" s="218">
        <f>ROUND(I165*H165,2)</f>
        <v>0</v>
      </c>
      <c r="K165" s="214" t="s">
        <v>247</v>
      </c>
      <c r="L165" s="219"/>
      <c r="M165" s="220" t="s">
        <v>1</v>
      </c>
      <c r="N165" s="221" t="s">
        <v>49</v>
      </c>
      <c r="O165" s="59"/>
      <c r="P165" s="176">
        <f>O165*H165</f>
        <v>0</v>
      </c>
      <c r="Q165" s="176">
        <v>0.00026</v>
      </c>
      <c r="R165" s="176">
        <f>Q165*H165</f>
        <v>0.0031199999999999995</v>
      </c>
      <c r="S165" s="176">
        <v>0</v>
      </c>
      <c r="T165" s="17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8" t="s">
        <v>431</v>
      </c>
      <c r="AT165" s="178" t="s">
        <v>386</v>
      </c>
      <c r="AU165" s="178" t="s">
        <v>92</v>
      </c>
      <c r="AY165" s="18" t="s">
        <v>165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8" t="s">
        <v>21</v>
      </c>
      <c r="BK165" s="179">
        <f>ROUND(I165*H165,2)</f>
        <v>0</v>
      </c>
      <c r="BL165" s="18" t="s">
        <v>331</v>
      </c>
      <c r="BM165" s="178" t="s">
        <v>1954</v>
      </c>
    </row>
    <row r="166" spans="1:47" s="2" customFormat="1" ht="12">
      <c r="A166" s="33"/>
      <c r="B166" s="34"/>
      <c r="C166" s="33"/>
      <c r="D166" s="180" t="s">
        <v>173</v>
      </c>
      <c r="E166" s="33"/>
      <c r="F166" s="181" t="s">
        <v>1953</v>
      </c>
      <c r="G166" s="33"/>
      <c r="H166" s="33"/>
      <c r="I166" s="102"/>
      <c r="J166" s="33"/>
      <c r="K166" s="33"/>
      <c r="L166" s="34"/>
      <c r="M166" s="182"/>
      <c r="N166" s="183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173</v>
      </c>
      <c r="AU166" s="18" t="s">
        <v>92</v>
      </c>
    </row>
    <row r="167" spans="2:51" s="14" customFormat="1" ht="12">
      <c r="B167" s="195"/>
      <c r="D167" s="180" t="s">
        <v>249</v>
      </c>
      <c r="E167" s="196" t="s">
        <v>1</v>
      </c>
      <c r="F167" s="197" t="s">
        <v>343</v>
      </c>
      <c r="H167" s="198">
        <v>12</v>
      </c>
      <c r="I167" s="199"/>
      <c r="L167" s="195"/>
      <c r="M167" s="200"/>
      <c r="N167" s="201"/>
      <c r="O167" s="201"/>
      <c r="P167" s="201"/>
      <c r="Q167" s="201"/>
      <c r="R167" s="201"/>
      <c r="S167" s="201"/>
      <c r="T167" s="202"/>
      <c r="AT167" s="196" t="s">
        <v>249</v>
      </c>
      <c r="AU167" s="196" t="s">
        <v>92</v>
      </c>
      <c r="AV167" s="14" t="s">
        <v>92</v>
      </c>
      <c r="AW167" s="14" t="s">
        <v>39</v>
      </c>
      <c r="AX167" s="14" t="s">
        <v>84</v>
      </c>
      <c r="AY167" s="196" t="s">
        <v>165</v>
      </c>
    </row>
    <row r="168" spans="1:65" s="2" customFormat="1" ht="16.5" customHeight="1">
      <c r="A168" s="33"/>
      <c r="B168" s="166"/>
      <c r="C168" s="212" t="s">
        <v>331</v>
      </c>
      <c r="D168" s="212" t="s">
        <v>386</v>
      </c>
      <c r="E168" s="213" t="s">
        <v>1955</v>
      </c>
      <c r="F168" s="214" t="s">
        <v>1956</v>
      </c>
      <c r="G168" s="215" t="s">
        <v>328</v>
      </c>
      <c r="H168" s="216">
        <v>10</v>
      </c>
      <c r="I168" s="217"/>
      <c r="J168" s="218">
        <f>ROUND(I168*H168,2)</f>
        <v>0</v>
      </c>
      <c r="K168" s="214" t="s">
        <v>247</v>
      </c>
      <c r="L168" s="219"/>
      <c r="M168" s="220" t="s">
        <v>1</v>
      </c>
      <c r="N168" s="221" t="s">
        <v>49</v>
      </c>
      <c r="O168" s="59"/>
      <c r="P168" s="176">
        <f>O168*H168</f>
        <v>0</v>
      </c>
      <c r="Q168" s="176">
        <v>0.00015</v>
      </c>
      <c r="R168" s="176">
        <f>Q168*H168</f>
        <v>0.0014999999999999998</v>
      </c>
      <c r="S168" s="176">
        <v>0</v>
      </c>
      <c r="T168" s="177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8" t="s">
        <v>431</v>
      </c>
      <c r="AT168" s="178" t="s">
        <v>386</v>
      </c>
      <c r="AU168" s="178" t="s">
        <v>92</v>
      </c>
      <c r="AY168" s="18" t="s">
        <v>165</v>
      </c>
      <c r="BE168" s="179">
        <f>IF(N168="základní",J168,0)</f>
        <v>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18" t="s">
        <v>21</v>
      </c>
      <c r="BK168" s="179">
        <f>ROUND(I168*H168,2)</f>
        <v>0</v>
      </c>
      <c r="BL168" s="18" t="s">
        <v>331</v>
      </c>
      <c r="BM168" s="178" t="s">
        <v>1957</v>
      </c>
    </row>
    <row r="169" spans="1:47" s="2" customFormat="1" ht="29.25">
      <c r="A169" s="33"/>
      <c r="B169" s="34"/>
      <c r="C169" s="33"/>
      <c r="D169" s="180" t="s">
        <v>173</v>
      </c>
      <c r="E169" s="33"/>
      <c r="F169" s="181" t="s">
        <v>1958</v>
      </c>
      <c r="G169" s="33"/>
      <c r="H169" s="33"/>
      <c r="I169" s="102"/>
      <c r="J169" s="33"/>
      <c r="K169" s="33"/>
      <c r="L169" s="34"/>
      <c r="M169" s="182"/>
      <c r="N169" s="183"/>
      <c r="O169" s="59"/>
      <c r="P169" s="59"/>
      <c r="Q169" s="59"/>
      <c r="R169" s="59"/>
      <c r="S169" s="59"/>
      <c r="T169" s="60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173</v>
      </c>
      <c r="AU169" s="18" t="s">
        <v>92</v>
      </c>
    </row>
    <row r="170" spans="2:51" s="14" customFormat="1" ht="12">
      <c r="B170" s="195"/>
      <c r="D170" s="180" t="s">
        <v>249</v>
      </c>
      <c r="E170" s="196" t="s">
        <v>1</v>
      </c>
      <c r="F170" s="197" t="s">
        <v>1959</v>
      </c>
      <c r="H170" s="198">
        <v>10</v>
      </c>
      <c r="I170" s="199"/>
      <c r="L170" s="195"/>
      <c r="M170" s="200"/>
      <c r="N170" s="201"/>
      <c r="O170" s="201"/>
      <c r="P170" s="201"/>
      <c r="Q170" s="201"/>
      <c r="R170" s="201"/>
      <c r="S170" s="201"/>
      <c r="T170" s="202"/>
      <c r="AT170" s="196" t="s">
        <v>249</v>
      </c>
      <c r="AU170" s="196" t="s">
        <v>92</v>
      </c>
      <c r="AV170" s="14" t="s">
        <v>92</v>
      </c>
      <c r="AW170" s="14" t="s">
        <v>39</v>
      </c>
      <c r="AX170" s="14" t="s">
        <v>84</v>
      </c>
      <c r="AY170" s="196" t="s">
        <v>165</v>
      </c>
    </row>
    <row r="171" spans="1:65" s="2" customFormat="1" ht="24" customHeight="1">
      <c r="A171" s="33"/>
      <c r="B171" s="166"/>
      <c r="C171" s="167" t="s">
        <v>338</v>
      </c>
      <c r="D171" s="167" t="s">
        <v>168</v>
      </c>
      <c r="E171" s="168" t="s">
        <v>1960</v>
      </c>
      <c r="F171" s="169" t="s">
        <v>1961</v>
      </c>
      <c r="G171" s="170" t="s">
        <v>328</v>
      </c>
      <c r="H171" s="171">
        <v>4</v>
      </c>
      <c r="I171" s="172"/>
      <c r="J171" s="173">
        <f>ROUND(I171*H171,2)</f>
        <v>0</v>
      </c>
      <c r="K171" s="169" t="s">
        <v>247</v>
      </c>
      <c r="L171" s="34"/>
      <c r="M171" s="174" t="s">
        <v>1</v>
      </c>
      <c r="N171" s="175" t="s">
        <v>49</v>
      </c>
      <c r="O171" s="59"/>
      <c r="P171" s="176">
        <f>O171*H171</f>
        <v>0</v>
      </c>
      <c r="Q171" s="176">
        <v>0</v>
      </c>
      <c r="R171" s="176">
        <f>Q171*H171</f>
        <v>0</v>
      </c>
      <c r="S171" s="176">
        <v>0</v>
      </c>
      <c r="T171" s="177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8" t="s">
        <v>331</v>
      </c>
      <c r="AT171" s="178" t="s">
        <v>168</v>
      </c>
      <c r="AU171" s="178" t="s">
        <v>92</v>
      </c>
      <c r="AY171" s="18" t="s">
        <v>165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18" t="s">
        <v>21</v>
      </c>
      <c r="BK171" s="179">
        <f>ROUND(I171*H171,2)</f>
        <v>0</v>
      </c>
      <c r="BL171" s="18" t="s">
        <v>331</v>
      </c>
      <c r="BM171" s="178" t="s">
        <v>1962</v>
      </c>
    </row>
    <row r="172" spans="1:47" s="2" customFormat="1" ht="19.5">
      <c r="A172" s="33"/>
      <c r="B172" s="34"/>
      <c r="C172" s="33"/>
      <c r="D172" s="180" t="s">
        <v>173</v>
      </c>
      <c r="E172" s="33"/>
      <c r="F172" s="181" t="s">
        <v>1963</v>
      </c>
      <c r="G172" s="33"/>
      <c r="H172" s="33"/>
      <c r="I172" s="102"/>
      <c r="J172" s="33"/>
      <c r="K172" s="33"/>
      <c r="L172" s="34"/>
      <c r="M172" s="182"/>
      <c r="N172" s="183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173</v>
      </c>
      <c r="AU172" s="18" t="s">
        <v>92</v>
      </c>
    </row>
    <row r="173" spans="1:65" s="2" customFormat="1" ht="16.5" customHeight="1">
      <c r="A173" s="33"/>
      <c r="B173" s="166"/>
      <c r="C173" s="212" t="s">
        <v>344</v>
      </c>
      <c r="D173" s="212" t="s">
        <v>386</v>
      </c>
      <c r="E173" s="213" t="s">
        <v>1964</v>
      </c>
      <c r="F173" s="214" t="s">
        <v>1965</v>
      </c>
      <c r="G173" s="215" t="s">
        <v>328</v>
      </c>
      <c r="H173" s="216">
        <v>4</v>
      </c>
      <c r="I173" s="217"/>
      <c r="J173" s="218">
        <f>ROUND(I173*H173,2)</f>
        <v>0</v>
      </c>
      <c r="K173" s="214" t="s">
        <v>247</v>
      </c>
      <c r="L173" s="219"/>
      <c r="M173" s="220" t="s">
        <v>1</v>
      </c>
      <c r="N173" s="221" t="s">
        <v>49</v>
      </c>
      <c r="O173" s="59"/>
      <c r="P173" s="176">
        <f>O173*H173</f>
        <v>0</v>
      </c>
      <c r="Q173" s="176">
        <v>0.0042</v>
      </c>
      <c r="R173" s="176">
        <f>Q173*H173</f>
        <v>0.0168</v>
      </c>
      <c r="S173" s="176">
        <v>0</v>
      </c>
      <c r="T173" s="17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8" t="s">
        <v>431</v>
      </c>
      <c r="AT173" s="178" t="s">
        <v>386</v>
      </c>
      <c r="AU173" s="178" t="s">
        <v>92</v>
      </c>
      <c r="AY173" s="18" t="s">
        <v>165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8" t="s">
        <v>21</v>
      </c>
      <c r="BK173" s="179">
        <f>ROUND(I173*H173,2)</f>
        <v>0</v>
      </c>
      <c r="BL173" s="18" t="s">
        <v>331</v>
      </c>
      <c r="BM173" s="178" t="s">
        <v>1966</v>
      </c>
    </row>
    <row r="174" spans="1:47" s="2" customFormat="1" ht="19.5">
      <c r="A174" s="33"/>
      <c r="B174" s="34"/>
      <c r="C174" s="33"/>
      <c r="D174" s="180" t="s">
        <v>173</v>
      </c>
      <c r="E174" s="33"/>
      <c r="F174" s="181" t="s">
        <v>1967</v>
      </c>
      <c r="G174" s="33"/>
      <c r="H174" s="33"/>
      <c r="I174" s="102"/>
      <c r="J174" s="33"/>
      <c r="K174" s="33"/>
      <c r="L174" s="34"/>
      <c r="M174" s="182"/>
      <c r="N174" s="183"/>
      <c r="O174" s="59"/>
      <c r="P174" s="59"/>
      <c r="Q174" s="59"/>
      <c r="R174" s="59"/>
      <c r="S174" s="59"/>
      <c r="T174" s="60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173</v>
      </c>
      <c r="AU174" s="18" t="s">
        <v>92</v>
      </c>
    </row>
    <row r="175" spans="1:65" s="2" customFormat="1" ht="16.5" customHeight="1">
      <c r="A175" s="33"/>
      <c r="B175" s="166"/>
      <c r="C175" s="212" t="s">
        <v>350</v>
      </c>
      <c r="D175" s="212" t="s">
        <v>386</v>
      </c>
      <c r="E175" s="213" t="s">
        <v>1968</v>
      </c>
      <c r="F175" s="214" t="s">
        <v>1969</v>
      </c>
      <c r="G175" s="215" t="s">
        <v>328</v>
      </c>
      <c r="H175" s="216">
        <v>8</v>
      </c>
      <c r="I175" s="217"/>
      <c r="J175" s="218">
        <f>ROUND(I175*H175,2)</f>
        <v>0</v>
      </c>
      <c r="K175" s="214" t="s">
        <v>247</v>
      </c>
      <c r="L175" s="219"/>
      <c r="M175" s="220" t="s">
        <v>1</v>
      </c>
      <c r="N175" s="221" t="s">
        <v>49</v>
      </c>
      <c r="O175" s="59"/>
      <c r="P175" s="176">
        <f>O175*H175</f>
        <v>0</v>
      </c>
      <c r="Q175" s="176">
        <v>0.00032</v>
      </c>
      <c r="R175" s="176">
        <f>Q175*H175</f>
        <v>0.00256</v>
      </c>
      <c r="S175" s="176">
        <v>0</v>
      </c>
      <c r="T175" s="177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8" t="s">
        <v>431</v>
      </c>
      <c r="AT175" s="178" t="s">
        <v>386</v>
      </c>
      <c r="AU175" s="178" t="s">
        <v>92</v>
      </c>
      <c r="AY175" s="18" t="s">
        <v>165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18" t="s">
        <v>21</v>
      </c>
      <c r="BK175" s="179">
        <f>ROUND(I175*H175,2)</f>
        <v>0</v>
      </c>
      <c r="BL175" s="18" t="s">
        <v>331</v>
      </c>
      <c r="BM175" s="178" t="s">
        <v>1970</v>
      </c>
    </row>
    <row r="176" spans="1:47" s="2" customFormat="1" ht="19.5">
      <c r="A176" s="33"/>
      <c r="B176" s="34"/>
      <c r="C176" s="33"/>
      <c r="D176" s="180" t="s">
        <v>173</v>
      </c>
      <c r="E176" s="33"/>
      <c r="F176" s="181" t="s">
        <v>1971</v>
      </c>
      <c r="G176" s="33"/>
      <c r="H176" s="33"/>
      <c r="I176" s="102"/>
      <c r="J176" s="33"/>
      <c r="K176" s="33"/>
      <c r="L176" s="34"/>
      <c r="M176" s="182"/>
      <c r="N176" s="183"/>
      <c r="O176" s="59"/>
      <c r="P176" s="59"/>
      <c r="Q176" s="59"/>
      <c r="R176" s="59"/>
      <c r="S176" s="59"/>
      <c r="T176" s="60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173</v>
      </c>
      <c r="AU176" s="18" t="s">
        <v>92</v>
      </c>
    </row>
    <row r="177" spans="2:51" s="14" customFormat="1" ht="12">
      <c r="B177" s="195"/>
      <c r="D177" s="180" t="s">
        <v>249</v>
      </c>
      <c r="E177" s="196" t="s">
        <v>1</v>
      </c>
      <c r="F177" s="197" t="s">
        <v>1972</v>
      </c>
      <c r="H177" s="198">
        <v>8</v>
      </c>
      <c r="I177" s="199"/>
      <c r="L177" s="195"/>
      <c r="M177" s="200"/>
      <c r="N177" s="201"/>
      <c r="O177" s="201"/>
      <c r="P177" s="201"/>
      <c r="Q177" s="201"/>
      <c r="R177" s="201"/>
      <c r="S177" s="201"/>
      <c r="T177" s="202"/>
      <c r="AT177" s="196" t="s">
        <v>249</v>
      </c>
      <c r="AU177" s="196" t="s">
        <v>92</v>
      </c>
      <c r="AV177" s="14" t="s">
        <v>92</v>
      </c>
      <c r="AW177" s="14" t="s">
        <v>39</v>
      </c>
      <c r="AX177" s="14" t="s">
        <v>84</v>
      </c>
      <c r="AY177" s="196" t="s">
        <v>165</v>
      </c>
    </row>
    <row r="178" spans="1:65" s="2" customFormat="1" ht="16.5" customHeight="1">
      <c r="A178" s="33"/>
      <c r="B178" s="166"/>
      <c r="C178" s="167" t="s">
        <v>356</v>
      </c>
      <c r="D178" s="167" t="s">
        <v>168</v>
      </c>
      <c r="E178" s="168" t="s">
        <v>1973</v>
      </c>
      <c r="F178" s="169" t="s">
        <v>1974</v>
      </c>
      <c r="G178" s="170" t="s">
        <v>328</v>
      </c>
      <c r="H178" s="171">
        <v>8</v>
      </c>
      <c r="I178" s="172"/>
      <c r="J178" s="173">
        <f>ROUND(I178*H178,2)</f>
        <v>0</v>
      </c>
      <c r="K178" s="169" t="s">
        <v>247</v>
      </c>
      <c r="L178" s="34"/>
      <c r="M178" s="174" t="s">
        <v>1</v>
      </c>
      <c r="N178" s="175" t="s">
        <v>49</v>
      </c>
      <c r="O178" s="59"/>
      <c r="P178" s="176">
        <f>O178*H178</f>
        <v>0</v>
      </c>
      <c r="Q178" s="176">
        <v>0</v>
      </c>
      <c r="R178" s="176">
        <f>Q178*H178</f>
        <v>0</v>
      </c>
      <c r="S178" s="176">
        <v>0</v>
      </c>
      <c r="T178" s="177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8" t="s">
        <v>331</v>
      </c>
      <c r="AT178" s="178" t="s">
        <v>168</v>
      </c>
      <c r="AU178" s="178" t="s">
        <v>92</v>
      </c>
      <c r="AY178" s="18" t="s">
        <v>165</v>
      </c>
      <c r="BE178" s="179">
        <f>IF(N178="základní",J178,0)</f>
        <v>0</v>
      </c>
      <c r="BF178" s="179">
        <f>IF(N178="snížená",J178,0)</f>
        <v>0</v>
      </c>
      <c r="BG178" s="179">
        <f>IF(N178="zákl. přenesená",J178,0)</f>
        <v>0</v>
      </c>
      <c r="BH178" s="179">
        <f>IF(N178="sníž. přenesená",J178,0)</f>
        <v>0</v>
      </c>
      <c r="BI178" s="179">
        <f>IF(N178="nulová",J178,0)</f>
        <v>0</v>
      </c>
      <c r="BJ178" s="18" t="s">
        <v>21</v>
      </c>
      <c r="BK178" s="179">
        <f>ROUND(I178*H178,2)</f>
        <v>0</v>
      </c>
      <c r="BL178" s="18" t="s">
        <v>331</v>
      </c>
      <c r="BM178" s="178" t="s">
        <v>1975</v>
      </c>
    </row>
    <row r="179" spans="1:47" s="2" customFormat="1" ht="12">
      <c r="A179" s="33"/>
      <c r="B179" s="34"/>
      <c r="C179" s="33"/>
      <c r="D179" s="180" t="s">
        <v>173</v>
      </c>
      <c r="E179" s="33"/>
      <c r="F179" s="181" t="s">
        <v>1974</v>
      </c>
      <c r="G179" s="33"/>
      <c r="H179" s="33"/>
      <c r="I179" s="102"/>
      <c r="J179" s="33"/>
      <c r="K179" s="33"/>
      <c r="L179" s="34"/>
      <c r="M179" s="182"/>
      <c r="N179" s="183"/>
      <c r="O179" s="59"/>
      <c r="P179" s="59"/>
      <c r="Q179" s="59"/>
      <c r="R179" s="59"/>
      <c r="S179" s="59"/>
      <c r="T179" s="60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173</v>
      </c>
      <c r="AU179" s="18" t="s">
        <v>92</v>
      </c>
    </row>
    <row r="180" spans="2:51" s="14" customFormat="1" ht="12">
      <c r="B180" s="195"/>
      <c r="D180" s="180" t="s">
        <v>249</v>
      </c>
      <c r="E180" s="196" t="s">
        <v>1</v>
      </c>
      <c r="F180" s="197" t="s">
        <v>1976</v>
      </c>
      <c r="H180" s="198">
        <v>8</v>
      </c>
      <c r="I180" s="199"/>
      <c r="L180" s="195"/>
      <c r="M180" s="200"/>
      <c r="N180" s="201"/>
      <c r="O180" s="201"/>
      <c r="P180" s="201"/>
      <c r="Q180" s="201"/>
      <c r="R180" s="201"/>
      <c r="S180" s="201"/>
      <c r="T180" s="202"/>
      <c r="AT180" s="196" t="s">
        <v>249</v>
      </c>
      <c r="AU180" s="196" t="s">
        <v>92</v>
      </c>
      <c r="AV180" s="14" t="s">
        <v>92</v>
      </c>
      <c r="AW180" s="14" t="s">
        <v>39</v>
      </c>
      <c r="AX180" s="14" t="s">
        <v>84</v>
      </c>
      <c r="AY180" s="196" t="s">
        <v>165</v>
      </c>
    </row>
    <row r="181" spans="1:65" s="2" customFormat="1" ht="16.5" customHeight="1">
      <c r="A181" s="33"/>
      <c r="B181" s="166"/>
      <c r="C181" s="167" t="s">
        <v>7</v>
      </c>
      <c r="D181" s="167" t="s">
        <v>168</v>
      </c>
      <c r="E181" s="168" t="s">
        <v>1977</v>
      </c>
      <c r="F181" s="169" t="s">
        <v>1978</v>
      </c>
      <c r="G181" s="170" t="s">
        <v>328</v>
      </c>
      <c r="H181" s="171">
        <v>4</v>
      </c>
      <c r="I181" s="172"/>
      <c r="J181" s="173">
        <f>ROUND(I181*H181,2)</f>
        <v>0</v>
      </c>
      <c r="K181" s="169" t="s">
        <v>247</v>
      </c>
      <c r="L181" s="34"/>
      <c r="M181" s="174" t="s">
        <v>1</v>
      </c>
      <c r="N181" s="175" t="s">
        <v>49</v>
      </c>
      <c r="O181" s="59"/>
      <c r="P181" s="176">
        <f>O181*H181</f>
        <v>0</v>
      </c>
      <c r="Q181" s="176">
        <v>0</v>
      </c>
      <c r="R181" s="176">
        <f>Q181*H181</f>
        <v>0</v>
      </c>
      <c r="S181" s="176">
        <v>0</v>
      </c>
      <c r="T181" s="177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8" t="s">
        <v>331</v>
      </c>
      <c r="AT181" s="178" t="s">
        <v>168</v>
      </c>
      <c r="AU181" s="178" t="s">
        <v>92</v>
      </c>
      <c r="AY181" s="18" t="s">
        <v>165</v>
      </c>
      <c r="BE181" s="179">
        <f>IF(N181="základní",J181,0)</f>
        <v>0</v>
      </c>
      <c r="BF181" s="179">
        <f>IF(N181="snížená",J181,0)</f>
        <v>0</v>
      </c>
      <c r="BG181" s="179">
        <f>IF(N181="zákl. přenesená",J181,0)</f>
        <v>0</v>
      </c>
      <c r="BH181" s="179">
        <f>IF(N181="sníž. přenesená",J181,0)</f>
        <v>0</v>
      </c>
      <c r="BI181" s="179">
        <f>IF(N181="nulová",J181,0)</f>
        <v>0</v>
      </c>
      <c r="BJ181" s="18" t="s">
        <v>21</v>
      </c>
      <c r="BK181" s="179">
        <f>ROUND(I181*H181,2)</f>
        <v>0</v>
      </c>
      <c r="BL181" s="18" t="s">
        <v>331</v>
      </c>
      <c r="BM181" s="178" t="s">
        <v>1979</v>
      </c>
    </row>
    <row r="182" spans="1:47" s="2" customFormat="1" ht="12">
      <c r="A182" s="33"/>
      <c r="B182" s="34"/>
      <c r="C182" s="33"/>
      <c r="D182" s="180" t="s">
        <v>173</v>
      </c>
      <c r="E182" s="33"/>
      <c r="F182" s="181" t="s">
        <v>1980</v>
      </c>
      <c r="G182" s="33"/>
      <c r="H182" s="33"/>
      <c r="I182" s="102"/>
      <c r="J182" s="33"/>
      <c r="K182" s="33"/>
      <c r="L182" s="34"/>
      <c r="M182" s="182"/>
      <c r="N182" s="183"/>
      <c r="O182" s="59"/>
      <c r="P182" s="59"/>
      <c r="Q182" s="59"/>
      <c r="R182" s="59"/>
      <c r="S182" s="59"/>
      <c r="T182" s="60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173</v>
      </c>
      <c r="AU182" s="18" t="s">
        <v>92</v>
      </c>
    </row>
    <row r="183" spans="1:65" s="2" customFormat="1" ht="16.5" customHeight="1">
      <c r="A183" s="33"/>
      <c r="B183" s="166"/>
      <c r="C183" s="212" t="s">
        <v>367</v>
      </c>
      <c r="D183" s="212" t="s">
        <v>386</v>
      </c>
      <c r="E183" s="213" t="s">
        <v>1981</v>
      </c>
      <c r="F183" s="214" t="s">
        <v>1982</v>
      </c>
      <c r="G183" s="215" t="s">
        <v>328</v>
      </c>
      <c r="H183" s="216">
        <v>4</v>
      </c>
      <c r="I183" s="217"/>
      <c r="J183" s="218">
        <f>ROUND(I183*H183,2)</f>
        <v>0</v>
      </c>
      <c r="K183" s="214" t="s">
        <v>247</v>
      </c>
      <c r="L183" s="219"/>
      <c r="M183" s="220" t="s">
        <v>1</v>
      </c>
      <c r="N183" s="221" t="s">
        <v>49</v>
      </c>
      <c r="O183" s="59"/>
      <c r="P183" s="176">
        <f>O183*H183</f>
        <v>0</v>
      </c>
      <c r="Q183" s="176">
        <v>0</v>
      </c>
      <c r="R183" s="176">
        <f>Q183*H183</f>
        <v>0</v>
      </c>
      <c r="S183" s="176">
        <v>0</v>
      </c>
      <c r="T183" s="177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8" t="s">
        <v>431</v>
      </c>
      <c r="AT183" s="178" t="s">
        <v>386</v>
      </c>
      <c r="AU183" s="178" t="s">
        <v>92</v>
      </c>
      <c r="AY183" s="18" t="s">
        <v>165</v>
      </c>
      <c r="BE183" s="179">
        <f>IF(N183="základní",J183,0)</f>
        <v>0</v>
      </c>
      <c r="BF183" s="179">
        <f>IF(N183="snížená",J183,0)</f>
        <v>0</v>
      </c>
      <c r="BG183" s="179">
        <f>IF(N183="zákl. přenesená",J183,0)</f>
        <v>0</v>
      </c>
      <c r="BH183" s="179">
        <f>IF(N183="sníž. přenesená",J183,0)</f>
        <v>0</v>
      </c>
      <c r="BI183" s="179">
        <f>IF(N183="nulová",J183,0)</f>
        <v>0</v>
      </c>
      <c r="BJ183" s="18" t="s">
        <v>21</v>
      </c>
      <c r="BK183" s="179">
        <f>ROUND(I183*H183,2)</f>
        <v>0</v>
      </c>
      <c r="BL183" s="18" t="s">
        <v>331</v>
      </c>
      <c r="BM183" s="178" t="s">
        <v>1983</v>
      </c>
    </row>
    <row r="184" spans="1:47" s="2" customFormat="1" ht="19.5">
      <c r="A184" s="33"/>
      <c r="B184" s="34"/>
      <c r="C184" s="33"/>
      <c r="D184" s="180" t="s">
        <v>173</v>
      </c>
      <c r="E184" s="33"/>
      <c r="F184" s="181" t="s">
        <v>1984</v>
      </c>
      <c r="G184" s="33"/>
      <c r="H184" s="33"/>
      <c r="I184" s="102"/>
      <c r="J184" s="33"/>
      <c r="K184" s="33"/>
      <c r="L184" s="34"/>
      <c r="M184" s="182"/>
      <c r="N184" s="183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173</v>
      </c>
      <c r="AU184" s="18" t="s">
        <v>92</v>
      </c>
    </row>
    <row r="185" spans="1:65" s="2" customFormat="1" ht="16.5" customHeight="1">
      <c r="A185" s="33"/>
      <c r="B185" s="166"/>
      <c r="C185" s="167" t="s">
        <v>373</v>
      </c>
      <c r="D185" s="167" t="s">
        <v>168</v>
      </c>
      <c r="E185" s="168" t="s">
        <v>1985</v>
      </c>
      <c r="F185" s="169" t="s">
        <v>1986</v>
      </c>
      <c r="G185" s="170" t="s">
        <v>1525</v>
      </c>
      <c r="H185" s="171">
        <v>6</v>
      </c>
      <c r="I185" s="172"/>
      <c r="J185" s="173">
        <f>ROUND(I185*H185,2)</f>
        <v>0</v>
      </c>
      <c r="K185" s="169" t="s">
        <v>1</v>
      </c>
      <c r="L185" s="34"/>
      <c r="M185" s="174" t="s">
        <v>1</v>
      </c>
      <c r="N185" s="175" t="s">
        <v>49</v>
      </c>
      <c r="O185" s="59"/>
      <c r="P185" s="176">
        <f>O185*H185</f>
        <v>0</v>
      </c>
      <c r="Q185" s="176">
        <v>0</v>
      </c>
      <c r="R185" s="176">
        <f>Q185*H185</f>
        <v>0</v>
      </c>
      <c r="S185" s="176">
        <v>0</v>
      </c>
      <c r="T185" s="177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8" t="s">
        <v>331</v>
      </c>
      <c r="AT185" s="178" t="s">
        <v>168</v>
      </c>
      <c r="AU185" s="178" t="s">
        <v>92</v>
      </c>
      <c r="AY185" s="18" t="s">
        <v>165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18" t="s">
        <v>21</v>
      </c>
      <c r="BK185" s="179">
        <f>ROUND(I185*H185,2)</f>
        <v>0</v>
      </c>
      <c r="BL185" s="18" t="s">
        <v>331</v>
      </c>
      <c r="BM185" s="178" t="s">
        <v>1987</v>
      </c>
    </row>
    <row r="186" spans="1:47" s="2" customFormat="1" ht="12">
      <c r="A186" s="33"/>
      <c r="B186" s="34"/>
      <c r="C186" s="33"/>
      <c r="D186" s="180" t="s">
        <v>173</v>
      </c>
      <c r="E186" s="33"/>
      <c r="F186" s="181" t="s">
        <v>1980</v>
      </c>
      <c r="G186" s="33"/>
      <c r="H186" s="33"/>
      <c r="I186" s="102"/>
      <c r="J186" s="33"/>
      <c r="K186" s="33"/>
      <c r="L186" s="34"/>
      <c r="M186" s="182"/>
      <c r="N186" s="183"/>
      <c r="O186" s="59"/>
      <c r="P186" s="59"/>
      <c r="Q186" s="59"/>
      <c r="R186" s="59"/>
      <c r="S186" s="59"/>
      <c r="T186" s="60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173</v>
      </c>
      <c r="AU186" s="18" t="s">
        <v>92</v>
      </c>
    </row>
    <row r="187" spans="1:65" s="2" customFormat="1" ht="16.5" customHeight="1">
      <c r="A187" s="33"/>
      <c r="B187" s="166"/>
      <c r="C187" s="167" t="s">
        <v>379</v>
      </c>
      <c r="D187" s="167" t="s">
        <v>168</v>
      </c>
      <c r="E187" s="168" t="s">
        <v>1988</v>
      </c>
      <c r="F187" s="169" t="s">
        <v>1989</v>
      </c>
      <c r="G187" s="170" t="s">
        <v>1525</v>
      </c>
      <c r="H187" s="171">
        <v>6</v>
      </c>
      <c r="I187" s="172"/>
      <c r="J187" s="173">
        <f>ROUND(I187*H187,2)</f>
        <v>0</v>
      </c>
      <c r="K187" s="169" t="s">
        <v>1</v>
      </c>
      <c r="L187" s="34"/>
      <c r="M187" s="174" t="s">
        <v>1</v>
      </c>
      <c r="N187" s="175" t="s">
        <v>49</v>
      </c>
      <c r="O187" s="59"/>
      <c r="P187" s="176">
        <f>O187*H187</f>
        <v>0</v>
      </c>
      <c r="Q187" s="176">
        <v>0</v>
      </c>
      <c r="R187" s="176">
        <f>Q187*H187</f>
        <v>0</v>
      </c>
      <c r="S187" s="176">
        <v>0</v>
      </c>
      <c r="T187" s="177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8" t="s">
        <v>331</v>
      </c>
      <c r="AT187" s="178" t="s">
        <v>168</v>
      </c>
      <c r="AU187" s="178" t="s">
        <v>92</v>
      </c>
      <c r="AY187" s="18" t="s">
        <v>165</v>
      </c>
      <c r="BE187" s="179">
        <f>IF(N187="základní",J187,0)</f>
        <v>0</v>
      </c>
      <c r="BF187" s="179">
        <f>IF(N187="snížená",J187,0)</f>
        <v>0</v>
      </c>
      <c r="BG187" s="179">
        <f>IF(N187="zákl. přenesená",J187,0)</f>
        <v>0</v>
      </c>
      <c r="BH187" s="179">
        <f>IF(N187="sníž. přenesená",J187,0)</f>
        <v>0</v>
      </c>
      <c r="BI187" s="179">
        <f>IF(N187="nulová",J187,0)</f>
        <v>0</v>
      </c>
      <c r="BJ187" s="18" t="s">
        <v>21</v>
      </c>
      <c r="BK187" s="179">
        <f>ROUND(I187*H187,2)</f>
        <v>0</v>
      </c>
      <c r="BL187" s="18" t="s">
        <v>331</v>
      </c>
      <c r="BM187" s="178" t="s">
        <v>1990</v>
      </c>
    </row>
    <row r="188" spans="1:47" s="2" customFormat="1" ht="12">
      <c r="A188" s="33"/>
      <c r="B188" s="34"/>
      <c r="C188" s="33"/>
      <c r="D188" s="180" t="s">
        <v>173</v>
      </c>
      <c r="E188" s="33"/>
      <c r="F188" s="181" t="s">
        <v>1980</v>
      </c>
      <c r="G188" s="33"/>
      <c r="H188" s="33"/>
      <c r="I188" s="102"/>
      <c r="J188" s="33"/>
      <c r="K188" s="33"/>
      <c r="L188" s="34"/>
      <c r="M188" s="184"/>
      <c r="N188" s="185"/>
      <c r="O188" s="186"/>
      <c r="P188" s="186"/>
      <c r="Q188" s="186"/>
      <c r="R188" s="186"/>
      <c r="S188" s="186"/>
      <c r="T188" s="187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173</v>
      </c>
      <c r="AU188" s="18" t="s">
        <v>92</v>
      </c>
    </row>
    <row r="189" spans="1:31" s="2" customFormat="1" ht="6.95" customHeight="1">
      <c r="A189" s="33"/>
      <c r="B189" s="48"/>
      <c r="C189" s="49"/>
      <c r="D189" s="49"/>
      <c r="E189" s="49"/>
      <c r="F189" s="49"/>
      <c r="G189" s="49"/>
      <c r="H189" s="49"/>
      <c r="I189" s="126"/>
      <c r="J189" s="49"/>
      <c r="K189" s="49"/>
      <c r="L189" s="34"/>
      <c r="M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</sheetData>
  <autoFilter ref="C122:K188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0"/>
  <sheetViews>
    <sheetView showGridLines="0" tabSelected="1" workbookViewId="0" topLeftCell="A127">
      <selection activeCell="W141" sqref="W14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57" t="s">
        <v>5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8" t="s">
        <v>118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92</v>
      </c>
    </row>
    <row r="4" spans="2:46" s="1" customFormat="1" ht="24.95" customHeight="1">
      <c r="B4" s="21"/>
      <c r="D4" s="22" t="s">
        <v>137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81" t="str">
        <f>'Rekapitulace stavby'!K6</f>
        <v>Novostavba garáží v areálu KSÚSV v Humpolci</v>
      </c>
      <c r="F7" s="282"/>
      <c r="G7" s="282"/>
      <c r="H7" s="282"/>
      <c r="I7" s="99"/>
      <c r="L7" s="21"/>
    </row>
    <row r="8" spans="2:12" s="1" customFormat="1" ht="12" customHeight="1">
      <c r="B8" s="21"/>
      <c r="D8" s="28" t="s">
        <v>138</v>
      </c>
      <c r="I8" s="99"/>
      <c r="L8" s="21"/>
    </row>
    <row r="9" spans="1:31" s="2" customFormat="1" ht="16.5" customHeight="1">
      <c r="A9" s="33"/>
      <c r="B9" s="34"/>
      <c r="C9" s="33"/>
      <c r="D9" s="33"/>
      <c r="E9" s="281" t="s">
        <v>1991</v>
      </c>
      <c r="F9" s="280"/>
      <c r="G9" s="280"/>
      <c r="H9" s="280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65" t="s">
        <v>1991</v>
      </c>
      <c r="F11" s="280"/>
      <c r="G11" s="280"/>
      <c r="H11" s="280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19</v>
      </c>
      <c r="E13" s="33"/>
      <c r="F13" s="26" t="s">
        <v>119</v>
      </c>
      <c r="G13" s="33"/>
      <c r="H13" s="33"/>
      <c r="I13" s="103" t="s">
        <v>20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22</v>
      </c>
      <c r="E14" s="33"/>
      <c r="F14" s="26" t="s">
        <v>23</v>
      </c>
      <c r="G14" s="33"/>
      <c r="H14" s="33"/>
      <c r="I14" s="103" t="s">
        <v>24</v>
      </c>
      <c r="J14" s="56" t="str">
        <f>'Rekapitulace stavby'!AN8</f>
        <v>27. 10. 2015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28</v>
      </c>
      <c r="E16" s="33"/>
      <c r="F16" s="33"/>
      <c r="G16" s="33"/>
      <c r="H16" s="33"/>
      <c r="I16" s="103" t="s">
        <v>29</v>
      </c>
      <c r="J16" s="26" t="s">
        <v>30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31</v>
      </c>
      <c r="F17" s="33"/>
      <c r="G17" s="33"/>
      <c r="H17" s="33"/>
      <c r="I17" s="103" t="s">
        <v>32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33</v>
      </c>
      <c r="E19" s="33"/>
      <c r="F19" s="33"/>
      <c r="G19" s="33"/>
      <c r="H19" s="33"/>
      <c r="I19" s="103" t="s">
        <v>29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3" t="str">
        <f>'Rekapitulace stavby'!E14</f>
        <v>Vyplň údaj</v>
      </c>
      <c r="F20" s="268"/>
      <c r="G20" s="268"/>
      <c r="H20" s="268"/>
      <c r="I20" s="103" t="s">
        <v>32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35</v>
      </c>
      <c r="E22" s="33"/>
      <c r="F22" s="33"/>
      <c r="G22" s="33"/>
      <c r="H22" s="33"/>
      <c r="I22" s="103" t="s">
        <v>29</v>
      </c>
      <c r="J22" s="26" t="s">
        <v>36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37</v>
      </c>
      <c r="F23" s="33"/>
      <c r="G23" s="33"/>
      <c r="H23" s="33"/>
      <c r="I23" s="103" t="s">
        <v>32</v>
      </c>
      <c r="J23" s="26" t="s">
        <v>38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40</v>
      </c>
      <c r="E25" s="33"/>
      <c r="F25" s="33"/>
      <c r="G25" s="33"/>
      <c r="H25" s="33"/>
      <c r="I25" s="103" t="s">
        <v>29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32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42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306" customHeight="1">
      <c r="A29" s="104"/>
      <c r="B29" s="105"/>
      <c r="C29" s="104"/>
      <c r="D29" s="104"/>
      <c r="E29" s="272" t="s">
        <v>1992</v>
      </c>
      <c r="F29" s="272"/>
      <c r="G29" s="272"/>
      <c r="H29" s="272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44</v>
      </c>
      <c r="E32" s="33"/>
      <c r="F32" s="33"/>
      <c r="G32" s="33"/>
      <c r="H32" s="33"/>
      <c r="I32" s="102"/>
      <c r="J32" s="72">
        <f>ROUND(J125,2)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46</v>
      </c>
      <c r="G34" s="33"/>
      <c r="H34" s="33"/>
      <c r="I34" s="110" t="s">
        <v>45</v>
      </c>
      <c r="J34" s="37" t="s">
        <v>47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48</v>
      </c>
      <c r="E35" s="28" t="s">
        <v>49</v>
      </c>
      <c r="F35" s="112">
        <f>ROUND((SUM(BE125:BE189)),2)</f>
        <v>0</v>
      </c>
      <c r="G35" s="33"/>
      <c r="H35" s="33"/>
      <c r="I35" s="113">
        <v>0.21</v>
      </c>
      <c r="J35" s="112">
        <f>ROUND(((SUM(BE125:BE189))*I35),2)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50</v>
      </c>
      <c r="F36" s="112">
        <f>ROUND((SUM(BF125:BF189)),2)</f>
        <v>0</v>
      </c>
      <c r="G36" s="33"/>
      <c r="H36" s="33"/>
      <c r="I36" s="113">
        <v>0.15</v>
      </c>
      <c r="J36" s="112">
        <f>ROUND(((SUM(BF125:BF189))*I36),2)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51</v>
      </c>
      <c r="F37" s="112">
        <f>ROUND((SUM(BG125:BG189)),2)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52</v>
      </c>
      <c r="F38" s="112">
        <f>ROUND((SUM(BH125:BH189)),2)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53</v>
      </c>
      <c r="F39" s="112">
        <f>ROUND((SUM(BI125:BI189)),2)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54</v>
      </c>
      <c r="E41" s="61"/>
      <c r="F41" s="61"/>
      <c r="G41" s="116" t="s">
        <v>55</v>
      </c>
      <c r="H41" s="117" t="s">
        <v>56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57</v>
      </c>
      <c r="E50" s="45"/>
      <c r="F50" s="45"/>
      <c r="G50" s="44" t="s">
        <v>58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59</v>
      </c>
      <c r="E61" s="36"/>
      <c r="F61" s="122" t="s">
        <v>60</v>
      </c>
      <c r="G61" s="46" t="s">
        <v>59</v>
      </c>
      <c r="H61" s="36"/>
      <c r="I61" s="123"/>
      <c r="J61" s="124" t="s">
        <v>60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61</v>
      </c>
      <c r="E65" s="47"/>
      <c r="F65" s="47"/>
      <c r="G65" s="44" t="s">
        <v>62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59</v>
      </c>
      <c r="E76" s="36"/>
      <c r="F76" s="122" t="s">
        <v>60</v>
      </c>
      <c r="G76" s="46" t="s">
        <v>59</v>
      </c>
      <c r="H76" s="36"/>
      <c r="I76" s="123"/>
      <c r="J76" s="124" t="s">
        <v>60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Novostavba garáží v areálu KSÚSV v Humpolci</v>
      </c>
      <c r="F85" s="282"/>
      <c r="G85" s="282"/>
      <c r="H85" s="282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81" t="s">
        <v>1991</v>
      </c>
      <c r="F87" s="280"/>
      <c r="G87" s="280"/>
      <c r="H87" s="280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IO-01 - Terénní úpravy</v>
      </c>
      <c r="F89" s="280"/>
      <c r="G89" s="280"/>
      <c r="H89" s="280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22</v>
      </c>
      <c r="D91" s="33"/>
      <c r="E91" s="33"/>
      <c r="F91" s="26" t="str">
        <f>F14</f>
        <v>město Humpolec, areál KSÚS ul. Spojovací</v>
      </c>
      <c r="G91" s="33"/>
      <c r="H91" s="33"/>
      <c r="I91" s="103" t="s">
        <v>24</v>
      </c>
      <c r="J91" s="56" t="str">
        <f>IF(J14="","",J14)</f>
        <v>27. 10. 2015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3.15" customHeight="1">
      <c r="A93" s="33"/>
      <c r="B93" s="34"/>
      <c r="C93" s="28" t="s">
        <v>28</v>
      </c>
      <c r="D93" s="33"/>
      <c r="E93" s="33"/>
      <c r="F93" s="26" t="str">
        <f>E17</f>
        <v>Krajská správa a údržba silnic Vysočiny</v>
      </c>
      <c r="G93" s="33"/>
      <c r="H93" s="33"/>
      <c r="I93" s="103" t="s">
        <v>35</v>
      </c>
      <c r="J93" s="31" t="str">
        <f>E23</f>
        <v>PROJEKT CENTRUM NOVA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33</v>
      </c>
      <c r="D94" s="33"/>
      <c r="E94" s="33"/>
      <c r="F94" s="26" t="str">
        <f>IF(E20="","",E20)</f>
        <v>Vyplň údaj</v>
      </c>
      <c r="G94" s="33"/>
      <c r="H94" s="33"/>
      <c r="I94" s="103" t="s">
        <v>40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143</v>
      </c>
      <c r="D96" s="114"/>
      <c r="E96" s="114"/>
      <c r="F96" s="114"/>
      <c r="G96" s="114"/>
      <c r="H96" s="114"/>
      <c r="I96" s="129"/>
      <c r="J96" s="130" t="s">
        <v>144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145</v>
      </c>
      <c r="D98" s="33"/>
      <c r="E98" s="33"/>
      <c r="F98" s="33"/>
      <c r="G98" s="33"/>
      <c r="H98" s="33"/>
      <c r="I98" s="102"/>
      <c r="J98" s="72">
        <f>J125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2:12" s="9" customFormat="1" ht="24.95" customHeight="1">
      <c r="B99" s="132"/>
      <c r="D99" s="133" t="s">
        <v>216</v>
      </c>
      <c r="E99" s="134"/>
      <c r="F99" s="134"/>
      <c r="G99" s="134"/>
      <c r="H99" s="134"/>
      <c r="I99" s="135"/>
      <c r="J99" s="136">
        <f>J126</f>
        <v>0</v>
      </c>
      <c r="L99" s="132"/>
    </row>
    <row r="100" spans="2:12" s="10" customFormat="1" ht="19.9" customHeight="1">
      <c r="B100" s="137"/>
      <c r="D100" s="138" t="s">
        <v>217</v>
      </c>
      <c r="E100" s="139"/>
      <c r="F100" s="139"/>
      <c r="G100" s="139"/>
      <c r="H100" s="139"/>
      <c r="I100" s="140"/>
      <c r="J100" s="141">
        <f>J127</f>
        <v>0</v>
      </c>
      <c r="L100" s="137"/>
    </row>
    <row r="101" spans="2:12" s="10" customFormat="1" ht="19.9" customHeight="1">
      <c r="B101" s="137"/>
      <c r="D101" s="138" t="s">
        <v>221</v>
      </c>
      <c r="E101" s="139"/>
      <c r="F101" s="139"/>
      <c r="G101" s="139"/>
      <c r="H101" s="139"/>
      <c r="I101" s="140"/>
      <c r="J101" s="141">
        <f>J158</f>
        <v>0</v>
      </c>
      <c r="L101" s="137"/>
    </row>
    <row r="102" spans="2:12" s="10" customFormat="1" ht="19.9" customHeight="1">
      <c r="B102" s="137"/>
      <c r="D102" s="138" t="s">
        <v>227</v>
      </c>
      <c r="E102" s="139"/>
      <c r="F102" s="139"/>
      <c r="G102" s="139"/>
      <c r="H102" s="139"/>
      <c r="I102" s="140"/>
      <c r="J102" s="141">
        <f>J184</f>
        <v>0</v>
      </c>
      <c r="L102" s="137"/>
    </row>
    <row r="103" spans="2:12" s="10" customFormat="1" ht="19.9" customHeight="1">
      <c r="B103" s="137"/>
      <c r="D103" s="138" t="s">
        <v>229</v>
      </c>
      <c r="E103" s="139"/>
      <c r="F103" s="139"/>
      <c r="G103" s="139"/>
      <c r="H103" s="139"/>
      <c r="I103" s="140"/>
      <c r="J103" s="141">
        <f>J187</f>
        <v>0</v>
      </c>
      <c r="L103" s="137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102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48"/>
      <c r="C105" s="49"/>
      <c r="D105" s="49"/>
      <c r="E105" s="49"/>
      <c r="F105" s="49"/>
      <c r="G105" s="49"/>
      <c r="H105" s="49"/>
      <c r="I105" s="126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5" customHeight="1">
      <c r="A109" s="33"/>
      <c r="B109" s="50"/>
      <c r="C109" s="51"/>
      <c r="D109" s="51"/>
      <c r="E109" s="51"/>
      <c r="F109" s="51"/>
      <c r="G109" s="51"/>
      <c r="H109" s="51"/>
      <c r="I109" s="127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149</v>
      </c>
      <c r="D110" s="33"/>
      <c r="E110" s="33"/>
      <c r="F110" s="33"/>
      <c r="G110" s="33"/>
      <c r="H110" s="33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102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16</v>
      </c>
      <c r="D112" s="33"/>
      <c r="E112" s="33"/>
      <c r="F112" s="33"/>
      <c r="G112" s="33"/>
      <c r="H112" s="33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3"/>
      <c r="D113" s="33"/>
      <c r="E113" s="281" t="str">
        <f>E7</f>
        <v>Novostavba garáží v areálu KSÚSV v Humpolci</v>
      </c>
      <c r="F113" s="282"/>
      <c r="G113" s="282"/>
      <c r="H113" s="282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2:12" s="1" customFormat="1" ht="12" customHeight="1">
      <c r="B114" s="21"/>
      <c r="C114" s="28" t="s">
        <v>138</v>
      </c>
      <c r="I114" s="99"/>
      <c r="L114" s="21"/>
    </row>
    <row r="115" spans="1:31" s="2" customFormat="1" ht="16.5" customHeight="1">
      <c r="A115" s="33"/>
      <c r="B115" s="34"/>
      <c r="C115" s="33"/>
      <c r="D115" s="33"/>
      <c r="E115" s="281" t="s">
        <v>1991</v>
      </c>
      <c r="F115" s="280"/>
      <c r="G115" s="280"/>
      <c r="H115" s="280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140</v>
      </c>
      <c r="D116" s="33"/>
      <c r="E116" s="33"/>
      <c r="F116" s="33"/>
      <c r="G116" s="33"/>
      <c r="H116" s="33"/>
      <c r="I116" s="102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65" t="str">
        <f>E11</f>
        <v>IO-01 - Terénní úpravy</v>
      </c>
      <c r="F117" s="280"/>
      <c r="G117" s="280"/>
      <c r="H117" s="280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102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22</v>
      </c>
      <c r="D119" s="33"/>
      <c r="E119" s="33"/>
      <c r="F119" s="26" t="str">
        <f>F14</f>
        <v>město Humpolec, areál KSÚS ul. Spojovací</v>
      </c>
      <c r="G119" s="33"/>
      <c r="H119" s="33"/>
      <c r="I119" s="103" t="s">
        <v>24</v>
      </c>
      <c r="J119" s="56" t="str">
        <f>IF(J14="","",J14)</f>
        <v>27. 10. 2015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43.15" customHeight="1">
      <c r="A121" s="33"/>
      <c r="B121" s="34"/>
      <c r="C121" s="28" t="s">
        <v>28</v>
      </c>
      <c r="D121" s="33"/>
      <c r="E121" s="33"/>
      <c r="F121" s="26" t="str">
        <f>E17</f>
        <v>Krajská správa a údržba silnic Vysočiny</v>
      </c>
      <c r="G121" s="33"/>
      <c r="H121" s="33"/>
      <c r="I121" s="103" t="s">
        <v>35</v>
      </c>
      <c r="J121" s="31" t="str">
        <f>E23</f>
        <v>PROJEKT CENTRUM NOVA s.r.o.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33</v>
      </c>
      <c r="D122" s="33"/>
      <c r="E122" s="33"/>
      <c r="F122" s="26" t="str">
        <f>IF(E20="","",E20)</f>
        <v>Vyplň údaj</v>
      </c>
      <c r="G122" s="33"/>
      <c r="H122" s="33"/>
      <c r="I122" s="103" t="s">
        <v>40</v>
      </c>
      <c r="J122" s="31" t="str">
        <f>E26</f>
        <v xml:space="preserve">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102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42"/>
      <c r="B124" s="143"/>
      <c r="C124" s="144" t="s">
        <v>150</v>
      </c>
      <c r="D124" s="145" t="s">
        <v>69</v>
      </c>
      <c r="E124" s="145" t="s">
        <v>65</v>
      </c>
      <c r="F124" s="145" t="s">
        <v>66</v>
      </c>
      <c r="G124" s="145" t="s">
        <v>151</v>
      </c>
      <c r="H124" s="145" t="s">
        <v>152</v>
      </c>
      <c r="I124" s="146" t="s">
        <v>153</v>
      </c>
      <c r="J124" s="145" t="s">
        <v>144</v>
      </c>
      <c r="K124" s="147" t="s">
        <v>154</v>
      </c>
      <c r="L124" s="148"/>
      <c r="M124" s="63" t="s">
        <v>1</v>
      </c>
      <c r="N124" s="64" t="s">
        <v>48</v>
      </c>
      <c r="O124" s="64" t="s">
        <v>155</v>
      </c>
      <c r="P124" s="64" t="s">
        <v>156</v>
      </c>
      <c r="Q124" s="64" t="s">
        <v>157</v>
      </c>
      <c r="R124" s="64" t="s">
        <v>158</v>
      </c>
      <c r="S124" s="64" t="s">
        <v>159</v>
      </c>
      <c r="T124" s="65" t="s">
        <v>160</v>
      </c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</row>
    <row r="125" spans="1:63" s="2" customFormat="1" ht="22.9" customHeight="1">
      <c r="A125" s="33"/>
      <c r="B125" s="34"/>
      <c r="C125" s="70" t="s">
        <v>161</v>
      </c>
      <c r="D125" s="33"/>
      <c r="E125" s="33"/>
      <c r="F125" s="33"/>
      <c r="G125" s="33"/>
      <c r="H125" s="33"/>
      <c r="I125" s="102"/>
      <c r="J125" s="149">
        <f>BK125</f>
        <v>0</v>
      </c>
      <c r="K125" s="33"/>
      <c r="L125" s="34"/>
      <c r="M125" s="66"/>
      <c r="N125" s="57"/>
      <c r="O125" s="67"/>
      <c r="P125" s="150">
        <f>P126</f>
        <v>0</v>
      </c>
      <c r="Q125" s="67"/>
      <c r="R125" s="150">
        <f>R126</f>
        <v>333.600328</v>
      </c>
      <c r="S125" s="67"/>
      <c r="T125" s="151">
        <f>T126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83</v>
      </c>
      <c r="AU125" s="18" t="s">
        <v>146</v>
      </c>
      <c r="BK125" s="152">
        <f>BK126</f>
        <v>0</v>
      </c>
    </row>
    <row r="126" spans="2:63" s="12" customFormat="1" ht="25.9" customHeight="1">
      <c r="B126" s="153"/>
      <c r="D126" s="154" t="s">
        <v>83</v>
      </c>
      <c r="E126" s="155" t="s">
        <v>241</v>
      </c>
      <c r="F126" s="155" t="s">
        <v>242</v>
      </c>
      <c r="I126" s="156"/>
      <c r="J126" s="157">
        <f>BK126</f>
        <v>0</v>
      </c>
      <c r="L126" s="153"/>
      <c r="M126" s="158"/>
      <c r="N126" s="159"/>
      <c r="O126" s="159"/>
      <c r="P126" s="160">
        <f>P127+P158+P184+P187</f>
        <v>0</v>
      </c>
      <c r="Q126" s="159"/>
      <c r="R126" s="160">
        <f>R127+R158+R184+R187</f>
        <v>333.600328</v>
      </c>
      <c r="S126" s="159"/>
      <c r="T126" s="161">
        <f>T127+T158+T184+T187</f>
        <v>0</v>
      </c>
      <c r="AR126" s="154" t="s">
        <v>21</v>
      </c>
      <c r="AT126" s="162" t="s">
        <v>83</v>
      </c>
      <c r="AU126" s="162" t="s">
        <v>84</v>
      </c>
      <c r="AY126" s="154" t="s">
        <v>165</v>
      </c>
      <c r="BK126" s="163">
        <f>BK127+BK158+BK184+BK187</f>
        <v>0</v>
      </c>
    </row>
    <row r="127" spans="2:63" s="12" customFormat="1" ht="22.9" customHeight="1">
      <c r="B127" s="153"/>
      <c r="D127" s="154" t="s">
        <v>83</v>
      </c>
      <c r="E127" s="164" t="s">
        <v>21</v>
      </c>
      <c r="F127" s="164" t="s">
        <v>243</v>
      </c>
      <c r="I127" s="156"/>
      <c r="J127" s="165">
        <f>BK127</f>
        <v>0</v>
      </c>
      <c r="L127" s="153"/>
      <c r="M127" s="158"/>
      <c r="N127" s="159"/>
      <c r="O127" s="159"/>
      <c r="P127" s="160">
        <f>SUM(P128:P157)</f>
        <v>0</v>
      </c>
      <c r="Q127" s="159"/>
      <c r="R127" s="160">
        <f>SUM(R128:R157)</f>
        <v>8.58</v>
      </c>
      <c r="S127" s="159"/>
      <c r="T127" s="161">
        <f>SUM(T128:T157)</f>
        <v>0</v>
      </c>
      <c r="AR127" s="154" t="s">
        <v>21</v>
      </c>
      <c r="AT127" s="162" t="s">
        <v>83</v>
      </c>
      <c r="AU127" s="162" t="s">
        <v>21</v>
      </c>
      <c r="AY127" s="154" t="s">
        <v>165</v>
      </c>
      <c r="BK127" s="163">
        <f>SUM(BK128:BK157)</f>
        <v>0</v>
      </c>
    </row>
    <row r="128" spans="1:65" s="2" customFormat="1" ht="24" customHeight="1">
      <c r="A128" s="33"/>
      <c r="B128" s="166"/>
      <c r="C128" s="167" t="s">
        <v>21</v>
      </c>
      <c r="D128" s="167" t="s">
        <v>168</v>
      </c>
      <c r="E128" s="168" t="s">
        <v>1993</v>
      </c>
      <c r="F128" s="169" t="s">
        <v>1994</v>
      </c>
      <c r="G128" s="170" t="s">
        <v>268</v>
      </c>
      <c r="H128" s="171">
        <v>171.6</v>
      </c>
      <c r="I128" s="172"/>
      <c r="J128" s="173">
        <f>ROUND(I128*H128,2)</f>
        <v>0</v>
      </c>
      <c r="K128" s="169" t="s">
        <v>247</v>
      </c>
      <c r="L128" s="34"/>
      <c r="M128" s="174" t="s">
        <v>1</v>
      </c>
      <c r="N128" s="175" t="s">
        <v>49</v>
      </c>
      <c r="O128" s="59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8" t="s">
        <v>164</v>
      </c>
      <c r="AT128" s="178" t="s">
        <v>168</v>
      </c>
      <c r="AU128" s="178" t="s">
        <v>92</v>
      </c>
      <c r="AY128" s="18" t="s">
        <v>165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8" t="s">
        <v>21</v>
      </c>
      <c r="BK128" s="179">
        <f>ROUND(I128*H128,2)</f>
        <v>0</v>
      </c>
      <c r="BL128" s="18" t="s">
        <v>164</v>
      </c>
      <c r="BM128" s="178" t="s">
        <v>1995</v>
      </c>
    </row>
    <row r="129" spans="1:47" s="2" customFormat="1" ht="29.25">
      <c r="A129" s="33"/>
      <c r="B129" s="34"/>
      <c r="C129" s="33"/>
      <c r="D129" s="180" t="s">
        <v>173</v>
      </c>
      <c r="E129" s="33"/>
      <c r="F129" s="181" t="s">
        <v>1996</v>
      </c>
      <c r="G129" s="33"/>
      <c r="H129" s="33"/>
      <c r="I129" s="102"/>
      <c r="J129" s="33"/>
      <c r="K129" s="33"/>
      <c r="L129" s="34"/>
      <c r="M129" s="182"/>
      <c r="N129" s="183"/>
      <c r="O129" s="59"/>
      <c r="P129" s="59"/>
      <c r="Q129" s="59"/>
      <c r="R129" s="59"/>
      <c r="S129" s="59"/>
      <c r="T129" s="60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173</v>
      </c>
      <c r="AU129" s="18" t="s">
        <v>92</v>
      </c>
    </row>
    <row r="130" spans="2:51" s="14" customFormat="1" ht="12">
      <c r="B130" s="195"/>
      <c r="D130" s="180" t="s">
        <v>249</v>
      </c>
      <c r="E130" s="196" t="s">
        <v>1</v>
      </c>
      <c r="F130" s="197" t="s">
        <v>1997</v>
      </c>
      <c r="H130" s="198">
        <v>171.6</v>
      </c>
      <c r="I130" s="199"/>
      <c r="L130" s="195"/>
      <c r="M130" s="200"/>
      <c r="N130" s="201"/>
      <c r="O130" s="201"/>
      <c r="P130" s="201"/>
      <c r="Q130" s="201"/>
      <c r="R130" s="201"/>
      <c r="S130" s="201"/>
      <c r="T130" s="202"/>
      <c r="AT130" s="196" t="s">
        <v>249</v>
      </c>
      <c r="AU130" s="196" t="s">
        <v>92</v>
      </c>
      <c r="AV130" s="14" t="s">
        <v>92</v>
      </c>
      <c r="AW130" s="14" t="s">
        <v>39</v>
      </c>
      <c r="AX130" s="14" t="s">
        <v>84</v>
      </c>
      <c r="AY130" s="196" t="s">
        <v>165</v>
      </c>
    </row>
    <row r="131" spans="2:51" s="15" customFormat="1" ht="12">
      <c r="B131" s="203"/>
      <c r="D131" s="180" t="s">
        <v>249</v>
      </c>
      <c r="E131" s="204" t="s">
        <v>1</v>
      </c>
      <c r="F131" s="205" t="s">
        <v>252</v>
      </c>
      <c r="H131" s="206">
        <v>171.6</v>
      </c>
      <c r="I131" s="207"/>
      <c r="L131" s="203"/>
      <c r="M131" s="208"/>
      <c r="N131" s="209"/>
      <c r="O131" s="209"/>
      <c r="P131" s="209"/>
      <c r="Q131" s="209"/>
      <c r="R131" s="209"/>
      <c r="S131" s="209"/>
      <c r="T131" s="210"/>
      <c r="AT131" s="204" t="s">
        <v>249</v>
      </c>
      <c r="AU131" s="204" t="s">
        <v>92</v>
      </c>
      <c r="AV131" s="15" t="s">
        <v>164</v>
      </c>
      <c r="AW131" s="15" t="s">
        <v>39</v>
      </c>
      <c r="AX131" s="15" t="s">
        <v>21</v>
      </c>
      <c r="AY131" s="204" t="s">
        <v>165</v>
      </c>
    </row>
    <row r="132" spans="1:65" s="2" customFormat="1" ht="24" customHeight="1">
      <c r="A132" s="33"/>
      <c r="B132" s="166"/>
      <c r="C132" s="212" t="s">
        <v>92</v>
      </c>
      <c r="D132" s="212" t="s">
        <v>386</v>
      </c>
      <c r="E132" s="213" t="s">
        <v>1998</v>
      </c>
      <c r="F132" s="214" t="s">
        <v>1999</v>
      </c>
      <c r="G132" s="215" t="s">
        <v>305</v>
      </c>
      <c r="H132" s="216">
        <v>8.58</v>
      </c>
      <c r="I132" s="217"/>
      <c r="J132" s="218">
        <f>ROUND(I132*H132,2)</f>
        <v>0</v>
      </c>
      <c r="K132" s="214" t="s">
        <v>247</v>
      </c>
      <c r="L132" s="219"/>
      <c r="M132" s="220" t="s">
        <v>1</v>
      </c>
      <c r="N132" s="221" t="s">
        <v>49</v>
      </c>
      <c r="O132" s="59"/>
      <c r="P132" s="176">
        <f>O132*H132</f>
        <v>0</v>
      </c>
      <c r="Q132" s="176">
        <v>1</v>
      </c>
      <c r="R132" s="176">
        <f>Q132*H132</f>
        <v>8.58</v>
      </c>
      <c r="S132" s="176">
        <v>0</v>
      </c>
      <c r="T132" s="17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8" t="s">
        <v>203</v>
      </c>
      <c r="AT132" s="178" t="s">
        <v>386</v>
      </c>
      <c r="AU132" s="178" t="s">
        <v>92</v>
      </c>
      <c r="AY132" s="18" t="s">
        <v>165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8" t="s">
        <v>21</v>
      </c>
      <c r="BK132" s="179">
        <f>ROUND(I132*H132,2)</f>
        <v>0</v>
      </c>
      <c r="BL132" s="18" t="s">
        <v>164</v>
      </c>
      <c r="BM132" s="178" t="s">
        <v>2000</v>
      </c>
    </row>
    <row r="133" spans="1:47" s="2" customFormat="1" ht="12">
      <c r="A133" s="33"/>
      <c r="B133" s="34"/>
      <c r="C133" s="33"/>
      <c r="D133" s="180" t="s">
        <v>173</v>
      </c>
      <c r="E133" s="33"/>
      <c r="F133" s="181" t="s">
        <v>1999</v>
      </c>
      <c r="G133" s="33"/>
      <c r="H133" s="33"/>
      <c r="I133" s="102"/>
      <c r="J133" s="33"/>
      <c r="K133" s="33"/>
      <c r="L133" s="34"/>
      <c r="M133" s="182"/>
      <c r="N133" s="183"/>
      <c r="O133" s="59"/>
      <c r="P133" s="59"/>
      <c r="Q133" s="59"/>
      <c r="R133" s="59"/>
      <c r="S133" s="59"/>
      <c r="T133" s="60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173</v>
      </c>
      <c r="AU133" s="18" t="s">
        <v>92</v>
      </c>
    </row>
    <row r="134" spans="2:51" s="13" customFormat="1" ht="12">
      <c r="B134" s="188"/>
      <c r="D134" s="180" t="s">
        <v>249</v>
      </c>
      <c r="E134" s="189" t="s">
        <v>1</v>
      </c>
      <c r="F134" s="190" t="s">
        <v>2001</v>
      </c>
      <c r="H134" s="189" t="s">
        <v>1</v>
      </c>
      <c r="I134" s="191"/>
      <c r="L134" s="188"/>
      <c r="M134" s="192"/>
      <c r="N134" s="193"/>
      <c r="O134" s="193"/>
      <c r="P134" s="193"/>
      <c r="Q134" s="193"/>
      <c r="R134" s="193"/>
      <c r="S134" s="193"/>
      <c r="T134" s="194"/>
      <c r="AT134" s="189" t="s">
        <v>249</v>
      </c>
      <c r="AU134" s="189" t="s">
        <v>92</v>
      </c>
      <c r="AV134" s="13" t="s">
        <v>21</v>
      </c>
      <c r="AW134" s="13" t="s">
        <v>39</v>
      </c>
      <c r="AX134" s="13" t="s">
        <v>84</v>
      </c>
      <c r="AY134" s="189" t="s">
        <v>165</v>
      </c>
    </row>
    <row r="135" spans="2:51" s="14" customFormat="1" ht="12">
      <c r="B135" s="195"/>
      <c r="D135" s="180" t="s">
        <v>249</v>
      </c>
      <c r="E135" s="196" t="s">
        <v>1</v>
      </c>
      <c r="F135" s="197" t="s">
        <v>2002</v>
      </c>
      <c r="H135" s="198">
        <v>8.58</v>
      </c>
      <c r="I135" s="199"/>
      <c r="L135" s="195"/>
      <c r="M135" s="200"/>
      <c r="N135" s="201"/>
      <c r="O135" s="201"/>
      <c r="P135" s="201"/>
      <c r="Q135" s="201"/>
      <c r="R135" s="201"/>
      <c r="S135" s="201"/>
      <c r="T135" s="202"/>
      <c r="AT135" s="196" t="s">
        <v>249</v>
      </c>
      <c r="AU135" s="196" t="s">
        <v>92</v>
      </c>
      <c r="AV135" s="14" t="s">
        <v>92</v>
      </c>
      <c r="AW135" s="14" t="s">
        <v>39</v>
      </c>
      <c r="AX135" s="14" t="s">
        <v>84</v>
      </c>
      <c r="AY135" s="196" t="s">
        <v>165</v>
      </c>
    </row>
    <row r="136" spans="2:51" s="15" customFormat="1" ht="12">
      <c r="B136" s="203"/>
      <c r="D136" s="180" t="s">
        <v>249</v>
      </c>
      <c r="E136" s="204" t="s">
        <v>1</v>
      </c>
      <c r="F136" s="205" t="s">
        <v>252</v>
      </c>
      <c r="H136" s="206">
        <v>8.58</v>
      </c>
      <c r="I136" s="207"/>
      <c r="L136" s="203"/>
      <c r="M136" s="208"/>
      <c r="N136" s="209"/>
      <c r="O136" s="209"/>
      <c r="P136" s="209"/>
      <c r="Q136" s="209"/>
      <c r="R136" s="209"/>
      <c r="S136" s="209"/>
      <c r="T136" s="210"/>
      <c r="AT136" s="204" t="s">
        <v>249</v>
      </c>
      <c r="AU136" s="204" t="s">
        <v>92</v>
      </c>
      <c r="AV136" s="15" t="s">
        <v>164</v>
      </c>
      <c r="AW136" s="15" t="s">
        <v>39</v>
      </c>
      <c r="AX136" s="15" t="s">
        <v>21</v>
      </c>
      <c r="AY136" s="204" t="s">
        <v>165</v>
      </c>
    </row>
    <row r="137" spans="1:65" s="2" customFormat="1" ht="24" customHeight="1">
      <c r="A137" s="33"/>
      <c r="B137" s="166"/>
      <c r="C137" s="167" t="s">
        <v>179</v>
      </c>
      <c r="D137" s="167" t="s">
        <v>168</v>
      </c>
      <c r="E137" s="168" t="s">
        <v>2003</v>
      </c>
      <c r="F137" s="169" t="s">
        <v>2004</v>
      </c>
      <c r="G137" s="170" t="s">
        <v>268</v>
      </c>
      <c r="H137" s="171">
        <v>154.44</v>
      </c>
      <c r="I137" s="172"/>
      <c r="J137" s="173">
        <f>ROUND(I137*H137,2)</f>
        <v>0</v>
      </c>
      <c r="K137" s="169" t="s">
        <v>247</v>
      </c>
      <c r="L137" s="34"/>
      <c r="M137" s="174" t="s">
        <v>1</v>
      </c>
      <c r="N137" s="175" t="s">
        <v>49</v>
      </c>
      <c r="O137" s="59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8" t="s">
        <v>164</v>
      </c>
      <c r="AT137" s="178" t="s">
        <v>168</v>
      </c>
      <c r="AU137" s="178" t="s">
        <v>92</v>
      </c>
      <c r="AY137" s="18" t="s">
        <v>165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8" t="s">
        <v>21</v>
      </c>
      <c r="BK137" s="179">
        <f>ROUND(I137*H137,2)</f>
        <v>0</v>
      </c>
      <c r="BL137" s="18" t="s">
        <v>164</v>
      </c>
      <c r="BM137" s="178" t="s">
        <v>2005</v>
      </c>
    </row>
    <row r="138" spans="1:47" s="2" customFormat="1" ht="19.5">
      <c r="A138" s="33"/>
      <c r="B138" s="34"/>
      <c r="C138" s="33"/>
      <c r="D138" s="180" t="s">
        <v>173</v>
      </c>
      <c r="E138" s="33"/>
      <c r="F138" s="181" t="s">
        <v>2006</v>
      </c>
      <c r="G138" s="33"/>
      <c r="H138" s="33"/>
      <c r="I138" s="102"/>
      <c r="J138" s="33"/>
      <c r="K138" s="33"/>
      <c r="L138" s="34"/>
      <c r="M138" s="182"/>
      <c r="N138" s="183"/>
      <c r="O138" s="59"/>
      <c r="P138" s="59"/>
      <c r="Q138" s="59"/>
      <c r="R138" s="59"/>
      <c r="S138" s="59"/>
      <c r="T138" s="60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173</v>
      </c>
      <c r="AU138" s="18" t="s">
        <v>92</v>
      </c>
    </row>
    <row r="139" spans="2:51" s="14" customFormat="1" ht="12">
      <c r="B139" s="195"/>
      <c r="D139" s="180" t="s">
        <v>249</v>
      </c>
      <c r="E139" s="196" t="s">
        <v>1</v>
      </c>
      <c r="F139" s="197" t="s">
        <v>2007</v>
      </c>
      <c r="H139" s="198">
        <v>154.44</v>
      </c>
      <c r="I139" s="199"/>
      <c r="L139" s="195"/>
      <c r="M139" s="200"/>
      <c r="N139" s="201"/>
      <c r="O139" s="201"/>
      <c r="P139" s="201"/>
      <c r="Q139" s="201"/>
      <c r="R139" s="201"/>
      <c r="S139" s="201"/>
      <c r="T139" s="202"/>
      <c r="AT139" s="196" t="s">
        <v>249</v>
      </c>
      <c r="AU139" s="196" t="s">
        <v>92</v>
      </c>
      <c r="AV139" s="14" t="s">
        <v>92</v>
      </c>
      <c r="AW139" s="14" t="s">
        <v>39</v>
      </c>
      <c r="AX139" s="14" t="s">
        <v>84</v>
      </c>
      <c r="AY139" s="196" t="s">
        <v>165</v>
      </c>
    </row>
    <row r="140" spans="2:51" s="15" customFormat="1" ht="12">
      <c r="B140" s="203"/>
      <c r="D140" s="180" t="s">
        <v>249</v>
      </c>
      <c r="E140" s="204" t="s">
        <v>1</v>
      </c>
      <c r="F140" s="205" t="s">
        <v>252</v>
      </c>
      <c r="H140" s="206">
        <v>154.44</v>
      </c>
      <c r="I140" s="207"/>
      <c r="L140" s="203"/>
      <c r="M140" s="208"/>
      <c r="N140" s="209"/>
      <c r="O140" s="209"/>
      <c r="P140" s="209"/>
      <c r="Q140" s="209"/>
      <c r="R140" s="209"/>
      <c r="S140" s="209"/>
      <c r="T140" s="210"/>
      <c r="AT140" s="204" t="s">
        <v>249</v>
      </c>
      <c r="AU140" s="204" t="s">
        <v>92</v>
      </c>
      <c r="AV140" s="15" t="s">
        <v>164</v>
      </c>
      <c r="AW140" s="15" t="s">
        <v>39</v>
      </c>
      <c r="AX140" s="15" t="s">
        <v>21</v>
      </c>
      <c r="AY140" s="204" t="s">
        <v>165</v>
      </c>
    </row>
    <row r="141" spans="1:65" s="2" customFormat="1" ht="24" customHeight="1">
      <c r="A141" s="33"/>
      <c r="B141" s="166"/>
      <c r="C141" s="167" t="s">
        <v>164</v>
      </c>
      <c r="D141" s="167" t="s">
        <v>168</v>
      </c>
      <c r="E141" s="168" t="s">
        <v>286</v>
      </c>
      <c r="F141" s="169" t="s">
        <v>287</v>
      </c>
      <c r="G141" s="170" t="s">
        <v>268</v>
      </c>
      <c r="H141" s="236">
        <v>154.44</v>
      </c>
      <c r="I141" s="172"/>
      <c r="J141" s="173">
        <f>ROUND(I141*H141,2)</f>
        <v>0</v>
      </c>
      <c r="K141" s="169" t="s">
        <v>247</v>
      </c>
      <c r="L141" s="34"/>
      <c r="M141" s="174" t="s">
        <v>1</v>
      </c>
      <c r="N141" s="175" t="s">
        <v>49</v>
      </c>
      <c r="O141" s="59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8" t="s">
        <v>164</v>
      </c>
      <c r="AT141" s="178" t="s">
        <v>168</v>
      </c>
      <c r="AU141" s="178" t="s">
        <v>92</v>
      </c>
      <c r="AY141" s="18" t="s">
        <v>165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8" t="s">
        <v>21</v>
      </c>
      <c r="BK141" s="179">
        <f>ROUND(I141*H141,2)</f>
        <v>0</v>
      </c>
      <c r="BL141" s="18" t="s">
        <v>164</v>
      </c>
      <c r="BM141" s="178" t="s">
        <v>2008</v>
      </c>
    </row>
    <row r="142" spans="1:47" s="2" customFormat="1" ht="39">
      <c r="A142" s="33"/>
      <c r="B142" s="34"/>
      <c r="C142" s="33"/>
      <c r="D142" s="180" t="s">
        <v>173</v>
      </c>
      <c r="E142" s="33"/>
      <c r="F142" s="181" t="s">
        <v>289</v>
      </c>
      <c r="G142" s="33"/>
      <c r="H142" s="33"/>
      <c r="I142" s="102"/>
      <c r="J142" s="33"/>
      <c r="K142" s="33"/>
      <c r="L142" s="34"/>
      <c r="M142" s="182"/>
      <c r="N142" s="183"/>
      <c r="O142" s="59"/>
      <c r="P142" s="59"/>
      <c r="Q142" s="59"/>
      <c r="R142" s="59"/>
      <c r="S142" s="59"/>
      <c r="T142" s="60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173</v>
      </c>
      <c r="AU142" s="18" t="s">
        <v>92</v>
      </c>
    </row>
    <row r="143" spans="1:65" s="2" customFormat="1" ht="24" customHeight="1">
      <c r="A143" s="33"/>
      <c r="B143" s="166"/>
      <c r="C143" s="167" t="s">
        <v>188</v>
      </c>
      <c r="D143" s="167" t="s">
        <v>168</v>
      </c>
      <c r="E143" s="168" t="s">
        <v>293</v>
      </c>
      <c r="F143" s="169" t="s">
        <v>294</v>
      </c>
      <c r="G143" s="170" t="s">
        <v>268</v>
      </c>
      <c r="H143" s="171">
        <v>1544.4</v>
      </c>
      <c r="I143" s="172"/>
      <c r="J143" s="173">
        <f>ROUND(I143*H143,2)</f>
        <v>0</v>
      </c>
      <c r="K143" s="169" t="s">
        <v>247</v>
      </c>
      <c r="L143" s="34"/>
      <c r="M143" s="174" t="s">
        <v>1</v>
      </c>
      <c r="N143" s="175" t="s">
        <v>49</v>
      </c>
      <c r="O143" s="59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8" t="s">
        <v>164</v>
      </c>
      <c r="AT143" s="178" t="s">
        <v>168</v>
      </c>
      <c r="AU143" s="178" t="s">
        <v>92</v>
      </c>
      <c r="AY143" s="18" t="s">
        <v>165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8" t="s">
        <v>21</v>
      </c>
      <c r="BK143" s="179">
        <f>ROUND(I143*H143,2)</f>
        <v>0</v>
      </c>
      <c r="BL143" s="18" t="s">
        <v>164</v>
      </c>
      <c r="BM143" s="178" t="s">
        <v>2009</v>
      </c>
    </row>
    <row r="144" spans="1:47" s="2" customFormat="1" ht="39">
      <c r="A144" s="33"/>
      <c r="B144" s="34"/>
      <c r="C144" s="33"/>
      <c r="D144" s="180" t="s">
        <v>173</v>
      </c>
      <c r="E144" s="33"/>
      <c r="F144" s="181" t="s">
        <v>296</v>
      </c>
      <c r="G144" s="33"/>
      <c r="H144" s="33"/>
      <c r="I144" s="102"/>
      <c r="J144" s="33"/>
      <c r="K144" s="33"/>
      <c r="L144" s="34"/>
      <c r="M144" s="182"/>
      <c r="N144" s="183"/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173</v>
      </c>
      <c r="AU144" s="18" t="s">
        <v>92</v>
      </c>
    </row>
    <row r="145" spans="2:51" s="14" customFormat="1" ht="12">
      <c r="B145" s="195"/>
      <c r="D145" s="180" t="s">
        <v>249</v>
      </c>
      <c r="E145" s="196" t="s">
        <v>1</v>
      </c>
      <c r="F145" s="197" t="s">
        <v>2010</v>
      </c>
      <c r="H145" s="198">
        <v>1544.4</v>
      </c>
      <c r="I145" s="199"/>
      <c r="L145" s="195"/>
      <c r="M145" s="200"/>
      <c r="N145" s="201"/>
      <c r="O145" s="201"/>
      <c r="P145" s="201"/>
      <c r="Q145" s="201"/>
      <c r="R145" s="201"/>
      <c r="S145" s="201"/>
      <c r="T145" s="202"/>
      <c r="AT145" s="196" t="s">
        <v>249</v>
      </c>
      <c r="AU145" s="196" t="s">
        <v>92</v>
      </c>
      <c r="AV145" s="14" t="s">
        <v>92</v>
      </c>
      <c r="AW145" s="14" t="s">
        <v>39</v>
      </c>
      <c r="AX145" s="14" t="s">
        <v>84</v>
      </c>
      <c r="AY145" s="196" t="s">
        <v>165</v>
      </c>
    </row>
    <row r="146" spans="2:51" s="15" customFormat="1" ht="12">
      <c r="B146" s="203"/>
      <c r="D146" s="180" t="s">
        <v>249</v>
      </c>
      <c r="E146" s="204" t="s">
        <v>1</v>
      </c>
      <c r="F146" s="205" t="s">
        <v>252</v>
      </c>
      <c r="H146" s="206">
        <v>1544.4</v>
      </c>
      <c r="I146" s="207"/>
      <c r="L146" s="203"/>
      <c r="M146" s="208"/>
      <c r="N146" s="209"/>
      <c r="O146" s="209"/>
      <c r="P146" s="209"/>
      <c r="Q146" s="209"/>
      <c r="R146" s="209"/>
      <c r="S146" s="209"/>
      <c r="T146" s="210"/>
      <c r="AT146" s="204" t="s">
        <v>249</v>
      </c>
      <c r="AU146" s="204" t="s">
        <v>92</v>
      </c>
      <c r="AV146" s="15" t="s">
        <v>164</v>
      </c>
      <c r="AW146" s="15" t="s">
        <v>39</v>
      </c>
      <c r="AX146" s="15" t="s">
        <v>21</v>
      </c>
      <c r="AY146" s="204" t="s">
        <v>165</v>
      </c>
    </row>
    <row r="147" spans="1:65" s="2" customFormat="1" ht="16.5" customHeight="1">
      <c r="A147" s="33"/>
      <c r="B147" s="166"/>
      <c r="C147" s="167" t="s">
        <v>193</v>
      </c>
      <c r="D147" s="167" t="s">
        <v>168</v>
      </c>
      <c r="E147" s="168" t="s">
        <v>299</v>
      </c>
      <c r="F147" s="169" t="s">
        <v>300</v>
      </c>
      <c r="G147" s="170" t="s">
        <v>268</v>
      </c>
      <c r="H147" s="171">
        <v>154.44</v>
      </c>
      <c r="I147" s="172"/>
      <c r="J147" s="173">
        <f>ROUND(I147*H147,2)</f>
        <v>0</v>
      </c>
      <c r="K147" s="169" t="s">
        <v>247</v>
      </c>
      <c r="L147" s="34"/>
      <c r="M147" s="174" t="s">
        <v>1</v>
      </c>
      <c r="N147" s="175" t="s">
        <v>49</v>
      </c>
      <c r="O147" s="59"/>
      <c r="P147" s="176">
        <f>O147*H147</f>
        <v>0</v>
      </c>
      <c r="Q147" s="176">
        <v>0</v>
      </c>
      <c r="R147" s="176">
        <f>Q147*H147</f>
        <v>0</v>
      </c>
      <c r="S147" s="176">
        <v>0</v>
      </c>
      <c r="T147" s="177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8" t="s">
        <v>164</v>
      </c>
      <c r="AT147" s="178" t="s">
        <v>168</v>
      </c>
      <c r="AU147" s="178" t="s">
        <v>92</v>
      </c>
      <c r="AY147" s="18" t="s">
        <v>165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8" t="s">
        <v>21</v>
      </c>
      <c r="BK147" s="179">
        <f>ROUND(I147*H147,2)</f>
        <v>0</v>
      </c>
      <c r="BL147" s="18" t="s">
        <v>164</v>
      </c>
      <c r="BM147" s="178" t="s">
        <v>2011</v>
      </c>
    </row>
    <row r="148" spans="1:47" s="2" customFormat="1" ht="12">
      <c r="A148" s="33"/>
      <c r="B148" s="34"/>
      <c r="C148" s="33"/>
      <c r="D148" s="180" t="s">
        <v>173</v>
      </c>
      <c r="E148" s="33"/>
      <c r="F148" s="181" t="s">
        <v>300</v>
      </c>
      <c r="G148" s="33"/>
      <c r="H148" s="33"/>
      <c r="I148" s="102"/>
      <c r="J148" s="33"/>
      <c r="K148" s="33"/>
      <c r="L148" s="34"/>
      <c r="M148" s="182"/>
      <c r="N148" s="183"/>
      <c r="O148" s="59"/>
      <c r="P148" s="59"/>
      <c r="Q148" s="59"/>
      <c r="R148" s="59"/>
      <c r="S148" s="59"/>
      <c r="T148" s="60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173</v>
      </c>
      <c r="AU148" s="18" t="s">
        <v>92</v>
      </c>
    </row>
    <row r="149" spans="1:65" s="2" customFormat="1" ht="24" customHeight="1">
      <c r="A149" s="33"/>
      <c r="B149" s="166"/>
      <c r="C149" s="167" t="s">
        <v>198</v>
      </c>
      <c r="D149" s="167" t="s">
        <v>168</v>
      </c>
      <c r="E149" s="168" t="s">
        <v>303</v>
      </c>
      <c r="F149" s="169" t="s">
        <v>304</v>
      </c>
      <c r="G149" s="170" t="s">
        <v>305</v>
      </c>
      <c r="H149" s="171">
        <v>324.324</v>
      </c>
      <c r="I149" s="172"/>
      <c r="J149" s="173">
        <f>ROUND(I149*H149,2)</f>
        <v>0</v>
      </c>
      <c r="K149" s="169" t="s">
        <v>247</v>
      </c>
      <c r="L149" s="34"/>
      <c r="M149" s="174" t="s">
        <v>1</v>
      </c>
      <c r="N149" s="175" t="s">
        <v>49</v>
      </c>
      <c r="O149" s="59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8" t="s">
        <v>164</v>
      </c>
      <c r="AT149" s="178" t="s">
        <v>168</v>
      </c>
      <c r="AU149" s="178" t="s">
        <v>92</v>
      </c>
      <c r="AY149" s="18" t="s">
        <v>165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8" t="s">
        <v>21</v>
      </c>
      <c r="BK149" s="179">
        <f>ROUND(I149*H149,2)</f>
        <v>0</v>
      </c>
      <c r="BL149" s="18" t="s">
        <v>164</v>
      </c>
      <c r="BM149" s="178" t="s">
        <v>2012</v>
      </c>
    </row>
    <row r="150" spans="1:47" s="2" customFormat="1" ht="19.5">
      <c r="A150" s="33"/>
      <c r="B150" s="34"/>
      <c r="C150" s="33"/>
      <c r="D150" s="180" t="s">
        <v>173</v>
      </c>
      <c r="E150" s="33"/>
      <c r="F150" s="181" t="s">
        <v>307</v>
      </c>
      <c r="G150" s="33"/>
      <c r="H150" s="33"/>
      <c r="I150" s="102"/>
      <c r="J150" s="33"/>
      <c r="K150" s="33"/>
      <c r="L150" s="34"/>
      <c r="M150" s="182"/>
      <c r="N150" s="183"/>
      <c r="O150" s="59"/>
      <c r="P150" s="59"/>
      <c r="Q150" s="59"/>
      <c r="R150" s="59"/>
      <c r="S150" s="59"/>
      <c r="T150" s="60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173</v>
      </c>
      <c r="AU150" s="18" t="s">
        <v>92</v>
      </c>
    </row>
    <row r="151" spans="2:51" s="14" customFormat="1" ht="12">
      <c r="B151" s="195"/>
      <c r="D151" s="180" t="s">
        <v>249</v>
      </c>
      <c r="E151" s="196" t="s">
        <v>1</v>
      </c>
      <c r="F151" s="197" t="s">
        <v>2013</v>
      </c>
      <c r="H151" s="198">
        <v>324.324</v>
      </c>
      <c r="I151" s="199"/>
      <c r="L151" s="195"/>
      <c r="M151" s="200"/>
      <c r="N151" s="201"/>
      <c r="O151" s="201"/>
      <c r="P151" s="201"/>
      <c r="Q151" s="201"/>
      <c r="R151" s="201"/>
      <c r="S151" s="201"/>
      <c r="T151" s="202"/>
      <c r="AT151" s="196" t="s">
        <v>249</v>
      </c>
      <c r="AU151" s="196" t="s">
        <v>92</v>
      </c>
      <c r="AV151" s="14" t="s">
        <v>92</v>
      </c>
      <c r="AW151" s="14" t="s">
        <v>39</v>
      </c>
      <c r="AX151" s="14" t="s">
        <v>84</v>
      </c>
      <c r="AY151" s="196" t="s">
        <v>165</v>
      </c>
    </row>
    <row r="152" spans="2:51" s="15" customFormat="1" ht="12">
      <c r="B152" s="203"/>
      <c r="D152" s="180" t="s">
        <v>249</v>
      </c>
      <c r="E152" s="204" t="s">
        <v>1</v>
      </c>
      <c r="F152" s="205" t="s">
        <v>252</v>
      </c>
      <c r="H152" s="206">
        <v>324.324</v>
      </c>
      <c r="I152" s="207"/>
      <c r="L152" s="203"/>
      <c r="M152" s="208"/>
      <c r="N152" s="209"/>
      <c r="O152" s="209"/>
      <c r="P152" s="209"/>
      <c r="Q152" s="209"/>
      <c r="R152" s="209"/>
      <c r="S152" s="209"/>
      <c r="T152" s="210"/>
      <c r="AT152" s="204" t="s">
        <v>249</v>
      </c>
      <c r="AU152" s="204" t="s">
        <v>92</v>
      </c>
      <c r="AV152" s="15" t="s">
        <v>164</v>
      </c>
      <c r="AW152" s="15" t="s">
        <v>39</v>
      </c>
      <c r="AX152" s="15" t="s">
        <v>21</v>
      </c>
      <c r="AY152" s="204" t="s">
        <v>165</v>
      </c>
    </row>
    <row r="153" spans="1:65" s="2" customFormat="1" ht="16.5" customHeight="1">
      <c r="A153" s="33"/>
      <c r="B153" s="166"/>
      <c r="C153" s="167" t="s">
        <v>203</v>
      </c>
      <c r="D153" s="167" t="s">
        <v>168</v>
      </c>
      <c r="E153" s="168" t="s">
        <v>321</v>
      </c>
      <c r="F153" s="169" t="s">
        <v>322</v>
      </c>
      <c r="G153" s="170" t="s">
        <v>246</v>
      </c>
      <c r="H153" s="171">
        <v>343.2</v>
      </c>
      <c r="I153" s="172"/>
      <c r="J153" s="173">
        <f>ROUND(I153*H153,2)</f>
        <v>0</v>
      </c>
      <c r="K153" s="169" t="s">
        <v>247</v>
      </c>
      <c r="L153" s="34"/>
      <c r="M153" s="174" t="s">
        <v>1</v>
      </c>
      <c r="N153" s="175" t="s">
        <v>49</v>
      </c>
      <c r="O153" s="59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8" t="s">
        <v>164</v>
      </c>
      <c r="AT153" s="178" t="s">
        <v>168</v>
      </c>
      <c r="AU153" s="178" t="s">
        <v>92</v>
      </c>
      <c r="AY153" s="18" t="s">
        <v>165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8" t="s">
        <v>21</v>
      </c>
      <c r="BK153" s="179">
        <f>ROUND(I153*H153,2)</f>
        <v>0</v>
      </c>
      <c r="BL153" s="18" t="s">
        <v>164</v>
      </c>
      <c r="BM153" s="178" t="s">
        <v>2014</v>
      </c>
    </row>
    <row r="154" spans="1:47" s="2" customFormat="1" ht="19.5">
      <c r="A154" s="33"/>
      <c r="B154" s="34"/>
      <c r="C154" s="33"/>
      <c r="D154" s="180" t="s">
        <v>173</v>
      </c>
      <c r="E154" s="33"/>
      <c r="F154" s="181" t="s">
        <v>324</v>
      </c>
      <c r="G154" s="33"/>
      <c r="H154" s="33"/>
      <c r="I154" s="102"/>
      <c r="J154" s="33"/>
      <c r="K154" s="33"/>
      <c r="L154" s="34"/>
      <c r="M154" s="182"/>
      <c r="N154" s="183"/>
      <c r="O154" s="59"/>
      <c r="P154" s="59"/>
      <c r="Q154" s="59"/>
      <c r="R154" s="59"/>
      <c r="S154" s="59"/>
      <c r="T154" s="60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173</v>
      </c>
      <c r="AU154" s="18" t="s">
        <v>92</v>
      </c>
    </row>
    <row r="155" spans="2:51" s="14" customFormat="1" ht="12">
      <c r="B155" s="195"/>
      <c r="D155" s="180" t="s">
        <v>249</v>
      </c>
      <c r="E155" s="196" t="s">
        <v>1</v>
      </c>
      <c r="F155" s="197" t="s">
        <v>2015</v>
      </c>
      <c r="H155" s="198">
        <v>343.2</v>
      </c>
      <c r="I155" s="199"/>
      <c r="L155" s="195"/>
      <c r="M155" s="200"/>
      <c r="N155" s="201"/>
      <c r="O155" s="201"/>
      <c r="P155" s="201"/>
      <c r="Q155" s="201"/>
      <c r="R155" s="201"/>
      <c r="S155" s="201"/>
      <c r="T155" s="202"/>
      <c r="AT155" s="196" t="s">
        <v>249</v>
      </c>
      <c r="AU155" s="196" t="s">
        <v>92</v>
      </c>
      <c r="AV155" s="14" t="s">
        <v>92</v>
      </c>
      <c r="AW155" s="14" t="s">
        <v>39</v>
      </c>
      <c r="AX155" s="14" t="s">
        <v>84</v>
      </c>
      <c r="AY155" s="196" t="s">
        <v>165</v>
      </c>
    </row>
    <row r="156" spans="2:51" s="15" customFormat="1" ht="12">
      <c r="B156" s="203"/>
      <c r="D156" s="180" t="s">
        <v>249</v>
      </c>
      <c r="E156" s="204" t="s">
        <v>1</v>
      </c>
      <c r="F156" s="205" t="s">
        <v>252</v>
      </c>
      <c r="H156" s="206">
        <v>343.2</v>
      </c>
      <c r="I156" s="207"/>
      <c r="L156" s="203"/>
      <c r="M156" s="208"/>
      <c r="N156" s="209"/>
      <c r="O156" s="209"/>
      <c r="P156" s="209"/>
      <c r="Q156" s="209"/>
      <c r="R156" s="209"/>
      <c r="S156" s="209"/>
      <c r="T156" s="210"/>
      <c r="AT156" s="204" t="s">
        <v>249</v>
      </c>
      <c r="AU156" s="204" t="s">
        <v>92</v>
      </c>
      <c r="AV156" s="15" t="s">
        <v>164</v>
      </c>
      <c r="AW156" s="15" t="s">
        <v>39</v>
      </c>
      <c r="AX156" s="15" t="s">
        <v>21</v>
      </c>
      <c r="AY156" s="204" t="s">
        <v>165</v>
      </c>
    </row>
    <row r="157" spans="1:65" s="2" customFormat="1" ht="16.5" customHeight="1">
      <c r="A157" s="33"/>
      <c r="B157" s="166"/>
      <c r="C157" s="167" t="s">
        <v>208</v>
      </c>
      <c r="D157" s="167" t="s">
        <v>168</v>
      </c>
      <c r="E157" s="168" t="s">
        <v>326</v>
      </c>
      <c r="F157" s="169" t="s">
        <v>327</v>
      </c>
      <c r="G157" s="170" t="s">
        <v>328</v>
      </c>
      <c r="H157" s="171">
        <v>2</v>
      </c>
      <c r="I157" s="172"/>
      <c r="J157" s="173">
        <f>ROUND(I157*H157,2)</f>
        <v>0</v>
      </c>
      <c r="K157" s="169" t="s">
        <v>1</v>
      </c>
      <c r="L157" s="34"/>
      <c r="M157" s="174" t="s">
        <v>1</v>
      </c>
      <c r="N157" s="175" t="s">
        <v>49</v>
      </c>
      <c r="O157" s="59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8" t="s">
        <v>164</v>
      </c>
      <c r="AT157" s="178" t="s">
        <v>168</v>
      </c>
      <c r="AU157" s="178" t="s">
        <v>92</v>
      </c>
      <c r="AY157" s="18" t="s">
        <v>165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8" t="s">
        <v>21</v>
      </c>
      <c r="BK157" s="179">
        <f>ROUND(I157*H157,2)</f>
        <v>0</v>
      </c>
      <c r="BL157" s="18" t="s">
        <v>164</v>
      </c>
      <c r="BM157" s="178" t="s">
        <v>2016</v>
      </c>
    </row>
    <row r="158" spans="2:63" s="12" customFormat="1" ht="22.9" customHeight="1">
      <c r="B158" s="153"/>
      <c r="D158" s="154" t="s">
        <v>83</v>
      </c>
      <c r="E158" s="164" t="s">
        <v>188</v>
      </c>
      <c r="F158" s="164" t="s">
        <v>687</v>
      </c>
      <c r="I158" s="156"/>
      <c r="J158" s="165">
        <f>BK158</f>
        <v>0</v>
      </c>
      <c r="L158" s="153"/>
      <c r="M158" s="158"/>
      <c r="N158" s="159"/>
      <c r="O158" s="159"/>
      <c r="P158" s="160">
        <f>SUM(P159:P183)</f>
        <v>0</v>
      </c>
      <c r="Q158" s="159"/>
      <c r="R158" s="160">
        <f>SUM(R159:R183)</f>
        <v>310.349088</v>
      </c>
      <c r="S158" s="159"/>
      <c r="T158" s="161">
        <f>SUM(T159:T183)</f>
        <v>0</v>
      </c>
      <c r="AR158" s="154" t="s">
        <v>21</v>
      </c>
      <c r="AT158" s="162" t="s">
        <v>83</v>
      </c>
      <c r="AU158" s="162" t="s">
        <v>21</v>
      </c>
      <c r="AY158" s="154" t="s">
        <v>165</v>
      </c>
      <c r="BK158" s="163">
        <f>SUM(BK159:BK183)</f>
        <v>0</v>
      </c>
    </row>
    <row r="159" spans="1:65" s="2" customFormat="1" ht="16.5" customHeight="1">
      <c r="A159" s="33"/>
      <c r="B159" s="166"/>
      <c r="C159" s="167" t="s">
        <v>26</v>
      </c>
      <c r="D159" s="167" t="s">
        <v>168</v>
      </c>
      <c r="E159" s="168" t="s">
        <v>2017</v>
      </c>
      <c r="F159" s="169" t="s">
        <v>2018</v>
      </c>
      <c r="G159" s="170" t="s">
        <v>246</v>
      </c>
      <c r="H159" s="171">
        <v>343.2</v>
      </c>
      <c r="I159" s="172"/>
      <c r="J159" s="173">
        <f>ROUND(I159*H159,2)</f>
        <v>0</v>
      </c>
      <c r="K159" s="169" t="s">
        <v>247</v>
      </c>
      <c r="L159" s="34"/>
      <c r="M159" s="174" t="s">
        <v>1</v>
      </c>
      <c r="N159" s="175" t="s">
        <v>49</v>
      </c>
      <c r="O159" s="59"/>
      <c r="P159" s="176">
        <f>O159*H159</f>
        <v>0</v>
      </c>
      <c r="Q159" s="176">
        <v>0.27994</v>
      </c>
      <c r="R159" s="176">
        <f>Q159*H159</f>
        <v>96.07540800000001</v>
      </c>
      <c r="S159" s="176">
        <v>0</v>
      </c>
      <c r="T159" s="17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8" t="s">
        <v>164</v>
      </c>
      <c r="AT159" s="178" t="s">
        <v>168</v>
      </c>
      <c r="AU159" s="178" t="s">
        <v>92</v>
      </c>
      <c r="AY159" s="18" t="s">
        <v>165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18" t="s">
        <v>21</v>
      </c>
      <c r="BK159" s="179">
        <f>ROUND(I159*H159,2)</f>
        <v>0</v>
      </c>
      <c r="BL159" s="18" t="s">
        <v>164</v>
      </c>
      <c r="BM159" s="178" t="s">
        <v>2019</v>
      </c>
    </row>
    <row r="160" spans="1:47" s="2" customFormat="1" ht="19.5">
      <c r="A160" s="33"/>
      <c r="B160" s="34"/>
      <c r="C160" s="33"/>
      <c r="D160" s="180" t="s">
        <v>173</v>
      </c>
      <c r="E160" s="33"/>
      <c r="F160" s="181" t="s">
        <v>2020</v>
      </c>
      <c r="G160" s="33"/>
      <c r="H160" s="33"/>
      <c r="I160" s="102"/>
      <c r="J160" s="33"/>
      <c r="K160" s="33"/>
      <c r="L160" s="34"/>
      <c r="M160" s="182"/>
      <c r="N160" s="183"/>
      <c r="O160" s="59"/>
      <c r="P160" s="59"/>
      <c r="Q160" s="59"/>
      <c r="R160" s="59"/>
      <c r="S160" s="59"/>
      <c r="T160" s="60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173</v>
      </c>
      <c r="AU160" s="18" t="s">
        <v>92</v>
      </c>
    </row>
    <row r="161" spans="2:51" s="13" customFormat="1" ht="12">
      <c r="B161" s="188"/>
      <c r="D161" s="180" t="s">
        <v>249</v>
      </c>
      <c r="E161" s="189" t="s">
        <v>1</v>
      </c>
      <c r="F161" s="190" t="s">
        <v>2021</v>
      </c>
      <c r="H161" s="189" t="s">
        <v>1</v>
      </c>
      <c r="I161" s="191"/>
      <c r="L161" s="188"/>
      <c r="M161" s="192"/>
      <c r="N161" s="193"/>
      <c r="O161" s="193"/>
      <c r="P161" s="193"/>
      <c r="Q161" s="193"/>
      <c r="R161" s="193"/>
      <c r="S161" s="193"/>
      <c r="T161" s="194"/>
      <c r="AT161" s="189" t="s">
        <v>249</v>
      </c>
      <c r="AU161" s="189" t="s">
        <v>92</v>
      </c>
      <c r="AV161" s="13" t="s">
        <v>21</v>
      </c>
      <c r="AW161" s="13" t="s">
        <v>39</v>
      </c>
      <c r="AX161" s="13" t="s">
        <v>84</v>
      </c>
      <c r="AY161" s="189" t="s">
        <v>165</v>
      </c>
    </row>
    <row r="162" spans="2:51" s="14" customFormat="1" ht="12">
      <c r="B162" s="195"/>
      <c r="D162" s="180" t="s">
        <v>249</v>
      </c>
      <c r="E162" s="196" t="s">
        <v>1</v>
      </c>
      <c r="F162" s="197" t="s">
        <v>2015</v>
      </c>
      <c r="H162" s="198">
        <v>343.2</v>
      </c>
      <c r="I162" s="199"/>
      <c r="L162" s="195"/>
      <c r="M162" s="200"/>
      <c r="N162" s="201"/>
      <c r="O162" s="201"/>
      <c r="P162" s="201"/>
      <c r="Q162" s="201"/>
      <c r="R162" s="201"/>
      <c r="S162" s="201"/>
      <c r="T162" s="202"/>
      <c r="AT162" s="196" t="s">
        <v>249</v>
      </c>
      <c r="AU162" s="196" t="s">
        <v>92</v>
      </c>
      <c r="AV162" s="14" t="s">
        <v>92</v>
      </c>
      <c r="AW162" s="14" t="s">
        <v>39</v>
      </c>
      <c r="AX162" s="14" t="s">
        <v>84</v>
      </c>
      <c r="AY162" s="196" t="s">
        <v>165</v>
      </c>
    </row>
    <row r="163" spans="2:51" s="15" customFormat="1" ht="12">
      <c r="B163" s="203"/>
      <c r="D163" s="180" t="s">
        <v>249</v>
      </c>
      <c r="E163" s="204" t="s">
        <v>1</v>
      </c>
      <c r="F163" s="205" t="s">
        <v>252</v>
      </c>
      <c r="H163" s="206">
        <v>343.2</v>
      </c>
      <c r="I163" s="207"/>
      <c r="L163" s="203"/>
      <c r="M163" s="208"/>
      <c r="N163" s="209"/>
      <c r="O163" s="209"/>
      <c r="P163" s="209"/>
      <c r="Q163" s="209"/>
      <c r="R163" s="209"/>
      <c r="S163" s="209"/>
      <c r="T163" s="210"/>
      <c r="AT163" s="204" t="s">
        <v>249</v>
      </c>
      <c r="AU163" s="204" t="s">
        <v>92</v>
      </c>
      <c r="AV163" s="15" t="s">
        <v>164</v>
      </c>
      <c r="AW163" s="15" t="s">
        <v>39</v>
      </c>
      <c r="AX163" s="15" t="s">
        <v>21</v>
      </c>
      <c r="AY163" s="204" t="s">
        <v>165</v>
      </c>
    </row>
    <row r="164" spans="1:65" s="2" customFormat="1" ht="16.5" customHeight="1">
      <c r="A164" s="33"/>
      <c r="B164" s="166"/>
      <c r="C164" s="167" t="s">
        <v>298</v>
      </c>
      <c r="D164" s="167" t="s">
        <v>168</v>
      </c>
      <c r="E164" s="168" t="s">
        <v>2022</v>
      </c>
      <c r="F164" s="169" t="s">
        <v>2023</v>
      </c>
      <c r="G164" s="170" t="s">
        <v>246</v>
      </c>
      <c r="H164" s="171">
        <v>343.2</v>
      </c>
      <c r="I164" s="172"/>
      <c r="J164" s="173">
        <f>ROUND(I164*H164,2)</f>
        <v>0</v>
      </c>
      <c r="K164" s="169" t="s">
        <v>247</v>
      </c>
      <c r="L164" s="34"/>
      <c r="M164" s="174" t="s">
        <v>1</v>
      </c>
      <c r="N164" s="175" t="s">
        <v>49</v>
      </c>
      <c r="O164" s="59"/>
      <c r="P164" s="176">
        <f>O164*H164</f>
        <v>0</v>
      </c>
      <c r="Q164" s="176">
        <v>0.378</v>
      </c>
      <c r="R164" s="176">
        <f>Q164*H164</f>
        <v>129.7296</v>
      </c>
      <c r="S164" s="176">
        <v>0</v>
      </c>
      <c r="T164" s="17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8" t="s">
        <v>164</v>
      </c>
      <c r="AT164" s="178" t="s">
        <v>168</v>
      </c>
      <c r="AU164" s="178" t="s">
        <v>92</v>
      </c>
      <c r="AY164" s="18" t="s">
        <v>165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8" t="s">
        <v>21</v>
      </c>
      <c r="BK164" s="179">
        <f>ROUND(I164*H164,2)</f>
        <v>0</v>
      </c>
      <c r="BL164" s="18" t="s">
        <v>164</v>
      </c>
      <c r="BM164" s="178" t="s">
        <v>2024</v>
      </c>
    </row>
    <row r="165" spans="1:47" s="2" customFormat="1" ht="19.5">
      <c r="A165" s="33"/>
      <c r="B165" s="34"/>
      <c r="C165" s="33"/>
      <c r="D165" s="180" t="s">
        <v>173</v>
      </c>
      <c r="E165" s="33"/>
      <c r="F165" s="181" t="s">
        <v>2025</v>
      </c>
      <c r="G165" s="33"/>
      <c r="H165" s="33"/>
      <c r="I165" s="102"/>
      <c r="J165" s="33"/>
      <c r="K165" s="33"/>
      <c r="L165" s="34"/>
      <c r="M165" s="182"/>
      <c r="N165" s="183"/>
      <c r="O165" s="59"/>
      <c r="P165" s="59"/>
      <c r="Q165" s="59"/>
      <c r="R165" s="59"/>
      <c r="S165" s="59"/>
      <c r="T165" s="60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173</v>
      </c>
      <c r="AU165" s="18" t="s">
        <v>92</v>
      </c>
    </row>
    <row r="166" spans="2:51" s="13" customFormat="1" ht="12">
      <c r="B166" s="188"/>
      <c r="D166" s="180" t="s">
        <v>249</v>
      </c>
      <c r="E166" s="189" t="s">
        <v>1</v>
      </c>
      <c r="F166" s="190" t="s">
        <v>2021</v>
      </c>
      <c r="H166" s="189" t="s">
        <v>1</v>
      </c>
      <c r="I166" s="191"/>
      <c r="L166" s="188"/>
      <c r="M166" s="192"/>
      <c r="N166" s="193"/>
      <c r="O166" s="193"/>
      <c r="P166" s="193"/>
      <c r="Q166" s="193"/>
      <c r="R166" s="193"/>
      <c r="S166" s="193"/>
      <c r="T166" s="194"/>
      <c r="AT166" s="189" t="s">
        <v>249</v>
      </c>
      <c r="AU166" s="189" t="s">
        <v>92</v>
      </c>
      <c r="AV166" s="13" t="s">
        <v>21</v>
      </c>
      <c r="AW166" s="13" t="s">
        <v>39</v>
      </c>
      <c r="AX166" s="13" t="s">
        <v>84</v>
      </c>
      <c r="AY166" s="189" t="s">
        <v>165</v>
      </c>
    </row>
    <row r="167" spans="2:51" s="14" customFormat="1" ht="12">
      <c r="B167" s="195"/>
      <c r="D167" s="180" t="s">
        <v>249</v>
      </c>
      <c r="E167" s="196" t="s">
        <v>1</v>
      </c>
      <c r="F167" s="197" t="s">
        <v>2015</v>
      </c>
      <c r="H167" s="198">
        <v>343.2</v>
      </c>
      <c r="I167" s="199"/>
      <c r="L167" s="195"/>
      <c r="M167" s="200"/>
      <c r="N167" s="201"/>
      <c r="O167" s="201"/>
      <c r="P167" s="201"/>
      <c r="Q167" s="201"/>
      <c r="R167" s="201"/>
      <c r="S167" s="201"/>
      <c r="T167" s="202"/>
      <c r="AT167" s="196" t="s">
        <v>249</v>
      </c>
      <c r="AU167" s="196" t="s">
        <v>92</v>
      </c>
      <c r="AV167" s="14" t="s">
        <v>92</v>
      </c>
      <c r="AW167" s="14" t="s">
        <v>39</v>
      </c>
      <c r="AX167" s="14" t="s">
        <v>84</v>
      </c>
      <c r="AY167" s="196" t="s">
        <v>165</v>
      </c>
    </row>
    <row r="168" spans="2:51" s="15" customFormat="1" ht="12">
      <c r="B168" s="203"/>
      <c r="D168" s="180" t="s">
        <v>249</v>
      </c>
      <c r="E168" s="204" t="s">
        <v>1</v>
      </c>
      <c r="F168" s="205" t="s">
        <v>252</v>
      </c>
      <c r="H168" s="206">
        <v>343.2</v>
      </c>
      <c r="I168" s="207"/>
      <c r="L168" s="203"/>
      <c r="M168" s="208"/>
      <c r="N168" s="209"/>
      <c r="O168" s="209"/>
      <c r="P168" s="209"/>
      <c r="Q168" s="209"/>
      <c r="R168" s="209"/>
      <c r="S168" s="209"/>
      <c r="T168" s="210"/>
      <c r="AT168" s="204" t="s">
        <v>249</v>
      </c>
      <c r="AU168" s="204" t="s">
        <v>92</v>
      </c>
      <c r="AV168" s="15" t="s">
        <v>164</v>
      </c>
      <c r="AW168" s="15" t="s">
        <v>39</v>
      </c>
      <c r="AX168" s="15" t="s">
        <v>21</v>
      </c>
      <c r="AY168" s="204" t="s">
        <v>165</v>
      </c>
    </row>
    <row r="169" spans="1:65" s="2" customFormat="1" ht="24" customHeight="1">
      <c r="A169" s="33"/>
      <c r="B169" s="166"/>
      <c r="C169" s="167" t="s">
        <v>302</v>
      </c>
      <c r="D169" s="167" t="s">
        <v>168</v>
      </c>
      <c r="E169" s="168" t="s">
        <v>2026</v>
      </c>
      <c r="F169" s="169" t="s">
        <v>2027</v>
      </c>
      <c r="G169" s="170" t="s">
        <v>246</v>
      </c>
      <c r="H169" s="171">
        <v>312</v>
      </c>
      <c r="I169" s="172"/>
      <c r="J169" s="173">
        <f>ROUND(I169*H169,2)</f>
        <v>0</v>
      </c>
      <c r="K169" s="169" t="s">
        <v>247</v>
      </c>
      <c r="L169" s="34"/>
      <c r="M169" s="174" t="s">
        <v>1</v>
      </c>
      <c r="N169" s="175" t="s">
        <v>49</v>
      </c>
      <c r="O169" s="59"/>
      <c r="P169" s="176">
        <f>O169*H169</f>
        <v>0</v>
      </c>
      <c r="Q169" s="176">
        <v>0.15826</v>
      </c>
      <c r="R169" s="176">
        <f>Q169*H169</f>
        <v>49.377120000000005</v>
      </c>
      <c r="S169" s="176">
        <v>0</v>
      </c>
      <c r="T169" s="17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8" t="s">
        <v>164</v>
      </c>
      <c r="AT169" s="178" t="s">
        <v>168</v>
      </c>
      <c r="AU169" s="178" t="s">
        <v>92</v>
      </c>
      <c r="AY169" s="18" t="s">
        <v>165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8" t="s">
        <v>21</v>
      </c>
      <c r="BK169" s="179">
        <f>ROUND(I169*H169,2)</f>
        <v>0</v>
      </c>
      <c r="BL169" s="18" t="s">
        <v>164</v>
      </c>
      <c r="BM169" s="178" t="s">
        <v>2028</v>
      </c>
    </row>
    <row r="170" spans="1:47" s="2" customFormat="1" ht="29.25">
      <c r="A170" s="33"/>
      <c r="B170" s="34"/>
      <c r="C170" s="33"/>
      <c r="D170" s="180" t="s">
        <v>173</v>
      </c>
      <c r="E170" s="33"/>
      <c r="F170" s="181" t="s">
        <v>2029</v>
      </c>
      <c r="G170" s="33"/>
      <c r="H170" s="33"/>
      <c r="I170" s="102"/>
      <c r="J170" s="33"/>
      <c r="K170" s="33"/>
      <c r="L170" s="34"/>
      <c r="M170" s="182"/>
      <c r="N170" s="183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173</v>
      </c>
      <c r="AU170" s="18" t="s">
        <v>92</v>
      </c>
    </row>
    <row r="171" spans="1:65" s="2" customFormat="1" ht="24" customHeight="1">
      <c r="A171" s="33"/>
      <c r="B171" s="166"/>
      <c r="C171" s="167" t="s">
        <v>309</v>
      </c>
      <c r="D171" s="167" t="s">
        <v>168</v>
      </c>
      <c r="E171" s="168" t="s">
        <v>2030</v>
      </c>
      <c r="F171" s="169" t="s">
        <v>2031</v>
      </c>
      <c r="G171" s="170" t="s">
        <v>246</v>
      </c>
      <c r="H171" s="171">
        <v>312</v>
      </c>
      <c r="I171" s="172"/>
      <c r="J171" s="173">
        <f>ROUND(I171*H171,2)</f>
        <v>0</v>
      </c>
      <c r="K171" s="169" t="s">
        <v>247</v>
      </c>
      <c r="L171" s="34"/>
      <c r="M171" s="174" t="s">
        <v>1</v>
      </c>
      <c r="N171" s="175" t="s">
        <v>49</v>
      </c>
      <c r="O171" s="59"/>
      <c r="P171" s="176">
        <f>O171*H171</f>
        <v>0</v>
      </c>
      <c r="Q171" s="176">
        <v>0.00561</v>
      </c>
      <c r="R171" s="176">
        <f>Q171*H171</f>
        <v>1.75032</v>
      </c>
      <c r="S171" s="176">
        <v>0</v>
      </c>
      <c r="T171" s="177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8" t="s">
        <v>164</v>
      </c>
      <c r="AT171" s="178" t="s">
        <v>168</v>
      </c>
      <c r="AU171" s="178" t="s">
        <v>92</v>
      </c>
      <c r="AY171" s="18" t="s">
        <v>165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18" t="s">
        <v>21</v>
      </c>
      <c r="BK171" s="179">
        <f>ROUND(I171*H171,2)</f>
        <v>0</v>
      </c>
      <c r="BL171" s="18" t="s">
        <v>164</v>
      </c>
      <c r="BM171" s="178" t="s">
        <v>2032</v>
      </c>
    </row>
    <row r="172" spans="1:47" s="2" customFormat="1" ht="19.5">
      <c r="A172" s="33"/>
      <c r="B172" s="34"/>
      <c r="C172" s="33"/>
      <c r="D172" s="180" t="s">
        <v>173</v>
      </c>
      <c r="E172" s="33"/>
      <c r="F172" s="181" t="s">
        <v>2033</v>
      </c>
      <c r="G172" s="33"/>
      <c r="H172" s="33"/>
      <c r="I172" s="102"/>
      <c r="J172" s="33"/>
      <c r="K172" s="33"/>
      <c r="L172" s="34"/>
      <c r="M172" s="182"/>
      <c r="N172" s="183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173</v>
      </c>
      <c r="AU172" s="18" t="s">
        <v>92</v>
      </c>
    </row>
    <row r="173" spans="1:65" s="2" customFormat="1" ht="24" customHeight="1">
      <c r="A173" s="33"/>
      <c r="B173" s="166"/>
      <c r="C173" s="167" t="s">
        <v>320</v>
      </c>
      <c r="D173" s="167" t="s">
        <v>168</v>
      </c>
      <c r="E173" s="168" t="s">
        <v>2034</v>
      </c>
      <c r="F173" s="169" t="s">
        <v>2035</v>
      </c>
      <c r="G173" s="170" t="s">
        <v>246</v>
      </c>
      <c r="H173" s="171">
        <v>312</v>
      </c>
      <c r="I173" s="172"/>
      <c r="J173" s="173">
        <f>ROUND(I173*H173,2)</f>
        <v>0</v>
      </c>
      <c r="K173" s="169" t="s">
        <v>247</v>
      </c>
      <c r="L173" s="34"/>
      <c r="M173" s="174" t="s">
        <v>1</v>
      </c>
      <c r="N173" s="175" t="s">
        <v>49</v>
      </c>
      <c r="O173" s="59"/>
      <c r="P173" s="176">
        <f>O173*H173</f>
        <v>0</v>
      </c>
      <c r="Q173" s="176">
        <v>0.00061</v>
      </c>
      <c r="R173" s="176">
        <f>Q173*H173</f>
        <v>0.19032</v>
      </c>
      <c r="S173" s="176">
        <v>0</v>
      </c>
      <c r="T173" s="17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8" t="s">
        <v>164</v>
      </c>
      <c r="AT173" s="178" t="s">
        <v>168</v>
      </c>
      <c r="AU173" s="178" t="s">
        <v>92</v>
      </c>
      <c r="AY173" s="18" t="s">
        <v>165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8" t="s">
        <v>21</v>
      </c>
      <c r="BK173" s="179">
        <f>ROUND(I173*H173,2)</f>
        <v>0</v>
      </c>
      <c r="BL173" s="18" t="s">
        <v>164</v>
      </c>
      <c r="BM173" s="178" t="s">
        <v>2036</v>
      </c>
    </row>
    <row r="174" spans="1:47" s="2" customFormat="1" ht="19.5">
      <c r="A174" s="33"/>
      <c r="B174" s="34"/>
      <c r="C174" s="33"/>
      <c r="D174" s="180" t="s">
        <v>173</v>
      </c>
      <c r="E174" s="33"/>
      <c r="F174" s="181" t="s">
        <v>2037</v>
      </c>
      <c r="G174" s="33"/>
      <c r="H174" s="33"/>
      <c r="I174" s="102"/>
      <c r="J174" s="33"/>
      <c r="K174" s="33"/>
      <c r="L174" s="34"/>
      <c r="M174" s="182"/>
      <c r="N174" s="183"/>
      <c r="O174" s="59"/>
      <c r="P174" s="59"/>
      <c r="Q174" s="59"/>
      <c r="R174" s="59"/>
      <c r="S174" s="59"/>
      <c r="T174" s="60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173</v>
      </c>
      <c r="AU174" s="18" t="s">
        <v>92</v>
      </c>
    </row>
    <row r="175" spans="1:65" s="2" customFormat="1" ht="24" customHeight="1">
      <c r="A175" s="33"/>
      <c r="B175" s="166"/>
      <c r="C175" s="167" t="s">
        <v>8</v>
      </c>
      <c r="D175" s="167" t="s">
        <v>168</v>
      </c>
      <c r="E175" s="168" t="s">
        <v>2038</v>
      </c>
      <c r="F175" s="169" t="s">
        <v>2039</v>
      </c>
      <c r="G175" s="170" t="s">
        <v>246</v>
      </c>
      <c r="H175" s="171">
        <v>312</v>
      </c>
      <c r="I175" s="172"/>
      <c r="J175" s="173">
        <f>ROUND(I175*H175,2)</f>
        <v>0</v>
      </c>
      <c r="K175" s="169" t="s">
        <v>247</v>
      </c>
      <c r="L175" s="34"/>
      <c r="M175" s="174" t="s">
        <v>1</v>
      </c>
      <c r="N175" s="175" t="s">
        <v>49</v>
      </c>
      <c r="O175" s="59"/>
      <c r="P175" s="176">
        <f>O175*H175</f>
        <v>0</v>
      </c>
      <c r="Q175" s="176">
        <v>0.10373</v>
      </c>
      <c r="R175" s="176">
        <f>Q175*H175</f>
        <v>32.36376</v>
      </c>
      <c r="S175" s="176">
        <v>0</v>
      </c>
      <c r="T175" s="177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8" t="s">
        <v>164</v>
      </c>
      <c r="AT175" s="178" t="s">
        <v>168</v>
      </c>
      <c r="AU175" s="178" t="s">
        <v>92</v>
      </c>
      <c r="AY175" s="18" t="s">
        <v>165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18" t="s">
        <v>21</v>
      </c>
      <c r="BK175" s="179">
        <f>ROUND(I175*H175,2)</f>
        <v>0</v>
      </c>
      <c r="BL175" s="18" t="s">
        <v>164</v>
      </c>
      <c r="BM175" s="178" t="s">
        <v>2040</v>
      </c>
    </row>
    <row r="176" spans="1:47" s="2" customFormat="1" ht="29.25">
      <c r="A176" s="33"/>
      <c r="B176" s="34"/>
      <c r="C176" s="33"/>
      <c r="D176" s="180" t="s">
        <v>173</v>
      </c>
      <c r="E176" s="33"/>
      <c r="F176" s="181" t="s">
        <v>2041</v>
      </c>
      <c r="G176" s="33"/>
      <c r="H176" s="33"/>
      <c r="I176" s="102"/>
      <c r="J176" s="33"/>
      <c r="K176" s="33"/>
      <c r="L176" s="34"/>
      <c r="M176" s="182"/>
      <c r="N176" s="183"/>
      <c r="O176" s="59"/>
      <c r="P176" s="59"/>
      <c r="Q176" s="59"/>
      <c r="R176" s="59"/>
      <c r="S176" s="59"/>
      <c r="T176" s="60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173</v>
      </c>
      <c r="AU176" s="18" t="s">
        <v>92</v>
      </c>
    </row>
    <row r="177" spans="1:65" s="2" customFormat="1" ht="16.5" customHeight="1">
      <c r="A177" s="33"/>
      <c r="B177" s="166"/>
      <c r="C177" s="167" t="s">
        <v>331</v>
      </c>
      <c r="D177" s="167" t="s">
        <v>168</v>
      </c>
      <c r="E177" s="168" t="s">
        <v>706</v>
      </c>
      <c r="F177" s="169" t="s">
        <v>707</v>
      </c>
      <c r="G177" s="170" t="s">
        <v>334</v>
      </c>
      <c r="H177" s="171">
        <v>239.6</v>
      </c>
      <c r="I177" s="172"/>
      <c r="J177" s="173">
        <f>ROUND(I177*H177,2)</f>
        <v>0</v>
      </c>
      <c r="K177" s="169" t="s">
        <v>247</v>
      </c>
      <c r="L177" s="34"/>
      <c r="M177" s="174" t="s">
        <v>1</v>
      </c>
      <c r="N177" s="175" t="s">
        <v>49</v>
      </c>
      <c r="O177" s="59"/>
      <c r="P177" s="176">
        <f>O177*H177</f>
        <v>0</v>
      </c>
      <c r="Q177" s="176">
        <v>0.0036</v>
      </c>
      <c r="R177" s="176">
        <f>Q177*H177</f>
        <v>0.86256</v>
      </c>
      <c r="S177" s="176">
        <v>0</v>
      </c>
      <c r="T177" s="17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8" t="s">
        <v>164</v>
      </c>
      <c r="AT177" s="178" t="s">
        <v>168</v>
      </c>
      <c r="AU177" s="178" t="s">
        <v>92</v>
      </c>
      <c r="AY177" s="18" t="s">
        <v>165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18" t="s">
        <v>21</v>
      </c>
      <c r="BK177" s="179">
        <f>ROUND(I177*H177,2)</f>
        <v>0</v>
      </c>
      <c r="BL177" s="18" t="s">
        <v>164</v>
      </c>
      <c r="BM177" s="178" t="s">
        <v>2042</v>
      </c>
    </row>
    <row r="178" spans="1:47" s="2" customFormat="1" ht="19.5">
      <c r="A178" s="33"/>
      <c r="B178" s="34"/>
      <c r="C178" s="33"/>
      <c r="D178" s="180" t="s">
        <v>173</v>
      </c>
      <c r="E178" s="33"/>
      <c r="F178" s="181" t="s">
        <v>709</v>
      </c>
      <c r="G178" s="33"/>
      <c r="H178" s="33"/>
      <c r="I178" s="102"/>
      <c r="J178" s="33"/>
      <c r="K178" s="33"/>
      <c r="L178" s="34"/>
      <c r="M178" s="182"/>
      <c r="N178" s="183"/>
      <c r="O178" s="59"/>
      <c r="P178" s="59"/>
      <c r="Q178" s="59"/>
      <c r="R178" s="59"/>
      <c r="S178" s="59"/>
      <c r="T178" s="6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173</v>
      </c>
      <c r="AU178" s="18" t="s">
        <v>92</v>
      </c>
    </row>
    <row r="179" spans="2:51" s="14" customFormat="1" ht="12">
      <c r="B179" s="195"/>
      <c r="D179" s="180" t="s">
        <v>249</v>
      </c>
      <c r="E179" s="196" t="s">
        <v>1</v>
      </c>
      <c r="F179" s="197" t="s">
        <v>958</v>
      </c>
      <c r="H179" s="198">
        <v>81.4</v>
      </c>
      <c r="I179" s="199"/>
      <c r="L179" s="195"/>
      <c r="M179" s="200"/>
      <c r="N179" s="201"/>
      <c r="O179" s="201"/>
      <c r="P179" s="201"/>
      <c r="Q179" s="201"/>
      <c r="R179" s="201"/>
      <c r="S179" s="201"/>
      <c r="T179" s="202"/>
      <c r="AT179" s="196" t="s">
        <v>249</v>
      </c>
      <c r="AU179" s="196" t="s">
        <v>92</v>
      </c>
      <c r="AV179" s="14" t="s">
        <v>92</v>
      </c>
      <c r="AW179" s="14" t="s">
        <v>39</v>
      </c>
      <c r="AX179" s="14" t="s">
        <v>84</v>
      </c>
      <c r="AY179" s="196" t="s">
        <v>165</v>
      </c>
    </row>
    <row r="180" spans="2:51" s="14" customFormat="1" ht="12">
      <c r="B180" s="195"/>
      <c r="D180" s="180" t="s">
        <v>249</v>
      </c>
      <c r="E180" s="196" t="s">
        <v>1</v>
      </c>
      <c r="F180" s="197" t="s">
        <v>2043</v>
      </c>
      <c r="H180" s="198">
        <v>74.4</v>
      </c>
      <c r="I180" s="199"/>
      <c r="L180" s="195"/>
      <c r="M180" s="200"/>
      <c r="N180" s="201"/>
      <c r="O180" s="201"/>
      <c r="P180" s="201"/>
      <c r="Q180" s="201"/>
      <c r="R180" s="201"/>
      <c r="S180" s="201"/>
      <c r="T180" s="202"/>
      <c r="AT180" s="196" t="s">
        <v>249</v>
      </c>
      <c r="AU180" s="196" t="s">
        <v>92</v>
      </c>
      <c r="AV180" s="14" t="s">
        <v>92</v>
      </c>
      <c r="AW180" s="14" t="s">
        <v>39</v>
      </c>
      <c r="AX180" s="14" t="s">
        <v>84</v>
      </c>
      <c r="AY180" s="196" t="s">
        <v>165</v>
      </c>
    </row>
    <row r="181" spans="2:51" s="14" customFormat="1" ht="12">
      <c r="B181" s="195"/>
      <c r="D181" s="180" t="s">
        <v>249</v>
      </c>
      <c r="E181" s="196" t="s">
        <v>1</v>
      </c>
      <c r="F181" s="197" t="s">
        <v>2044</v>
      </c>
      <c r="H181" s="198">
        <v>23.8</v>
      </c>
      <c r="I181" s="199"/>
      <c r="L181" s="195"/>
      <c r="M181" s="200"/>
      <c r="N181" s="201"/>
      <c r="O181" s="201"/>
      <c r="P181" s="201"/>
      <c r="Q181" s="201"/>
      <c r="R181" s="201"/>
      <c r="S181" s="201"/>
      <c r="T181" s="202"/>
      <c r="AT181" s="196" t="s">
        <v>249</v>
      </c>
      <c r="AU181" s="196" t="s">
        <v>92</v>
      </c>
      <c r="AV181" s="14" t="s">
        <v>92</v>
      </c>
      <c r="AW181" s="14" t="s">
        <v>39</v>
      </c>
      <c r="AX181" s="14" t="s">
        <v>84</v>
      </c>
      <c r="AY181" s="196" t="s">
        <v>165</v>
      </c>
    </row>
    <row r="182" spans="2:51" s="14" customFormat="1" ht="12">
      <c r="B182" s="195"/>
      <c r="D182" s="180" t="s">
        <v>249</v>
      </c>
      <c r="E182" s="196" t="s">
        <v>1</v>
      </c>
      <c r="F182" s="197" t="s">
        <v>959</v>
      </c>
      <c r="H182" s="198">
        <v>60</v>
      </c>
      <c r="I182" s="199"/>
      <c r="L182" s="195"/>
      <c r="M182" s="200"/>
      <c r="N182" s="201"/>
      <c r="O182" s="201"/>
      <c r="P182" s="201"/>
      <c r="Q182" s="201"/>
      <c r="R182" s="201"/>
      <c r="S182" s="201"/>
      <c r="T182" s="202"/>
      <c r="AT182" s="196" t="s">
        <v>249</v>
      </c>
      <c r="AU182" s="196" t="s">
        <v>92</v>
      </c>
      <c r="AV182" s="14" t="s">
        <v>92</v>
      </c>
      <c r="AW182" s="14" t="s">
        <v>39</v>
      </c>
      <c r="AX182" s="14" t="s">
        <v>84</v>
      </c>
      <c r="AY182" s="196" t="s">
        <v>165</v>
      </c>
    </row>
    <row r="183" spans="2:51" s="15" customFormat="1" ht="12">
      <c r="B183" s="203"/>
      <c r="D183" s="180" t="s">
        <v>249</v>
      </c>
      <c r="E183" s="204" t="s">
        <v>1</v>
      </c>
      <c r="F183" s="205" t="s">
        <v>252</v>
      </c>
      <c r="H183" s="206">
        <v>239.60000000000002</v>
      </c>
      <c r="I183" s="207"/>
      <c r="L183" s="203"/>
      <c r="M183" s="208"/>
      <c r="N183" s="209"/>
      <c r="O183" s="209"/>
      <c r="P183" s="209"/>
      <c r="Q183" s="209"/>
      <c r="R183" s="209"/>
      <c r="S183" s="209"/>
      <c r="T183" s="210"/>
      <c r="AT183" s="204" t="s">
        <v>249</v>
      </c>
      <c r="AU183" s="204" t="s">
        <v>92</v>
      </c>
      <c r="AV183" s="15" t="s">
        <v>164</v>
      </c>
      <c r="AW183" s="15" t="s">
        <v>39</v>
      </c>
      <c r="AX183" s="15" t="s">
        <v>21</v>
      </c>
      <c r="AY183" s="204" t="s">
        <v>165</v>
      </c>
    </row>
    <row r="184" spans="2:63" s="12" customFormat="1" ht="22.9" customHeight="1">
      <c r="B184" s="153"/>
      <c r="D184" s="154" t="s">
        <v>83</v>
      </c>
      <c r="E184" s="164" t="s">
        <v>208</v>
      </c>
      <c r="F184" s="164" t="s">
        <v>944</v>
      </c>
      <c r="I184" s="156"/>
      <c r="J184" s="165">
        <f>BK184</f>
        <v>0</v>
      </c>
      <c r="L184" s="153"/>
      <c r="M184" s="158"/>
      <c r="N184" s="159"/>
      <c r="O184" s="159"/>
      <c r="P184" s="160">
        <f>SUM(P185:P186)</f>
        <v>0</v>
      </c>
      <c r="Q184" s="159"/>
      <c r="R184" s="160">
        <f>SUM(R185:R186)</f>
        <v>14.671240000000001</v>
      </c>
      <c r="S184" s="159"/>
      <c r="T184" s="161">
        <f>SUM(T185:T186)</f>
        <v>0</v>
      </c>
      <c r="AR184" s="154" t="s">
        <v>21</v>
      </c>
      <c r="AT184" s="162" t="s">
        <v>83</v>
      </c>
      <c r="AU184" s="162" t="s">
        <v>21</v>
      </c>
      <c r="AY184" s="154" t="s">
        <v>165</v>
      </c>
      <c r="BK184" s="163">
        <f>SUM(BK185:BK186)</f>
        <v>0</v>
      </c>
    </row>
    <row r="185" spans="1:65" s="2" customFormat="1" ht="24" customHeight="1">
      <c r="A185" s="33"/>
      <c r="B185" s="166"/>
      <c r="C185" s="167" t="s">
        <v>338</v>
      </c>
      <c r="D185" s="167" t="s">
        <v>168</v>
      </c>
      <c r="E185" s="168" t="s">
        <v>2045</v>
      </c>
      <c r="F185" s="169" t="s">
        <v>2046</v>
      </c>
      <c r="G185" s="170" t="s">
        <v>334</v>
      </c>
      <c r="H185" s="171">
        <v>23</v>
      </c>
      <c r="I185" s="172"/>
      <c r="J185" s="173">
        <f>ROUND(I185*H185,2)</f>
        <v>0</v>
      </c>
      <c r="K185" s="169" t="s">
        <v>247</v>
      </c>
      <c r="L185" s="34"/>
      <c r="M185" s="174" t="s">
        <v>1</v>
      </c>
      <c r="N185" s="175" t="s">
        <v>49</v>
      </c>
      <c r="O185" s="59"/>
      <c r="P185" s="176">
        <f>O185*H185</f>
        <v>0</v>
      </c>
      <c r="Q185" s="176">
        <v>0.63788</v>
      </c>
      <c r="R185" s="176">
        <f>Q185*H185</f>
        <v>14.671240000000001</v>
      </c>
      <c r="S185" s="176">
        <v>0</v>
      </c>
      <c r="T185" s="177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8" t="s">
        <v>164</v>
      </c>
      <c r="AT185" s="178" t="s">
        <v>168</v>
      </c>
      <c r="AU185" s="178" t="s">
        <v>92</v>
      </c>
      <c r="AY185" s="18" t="s">
        <v>165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18" t="s">
        <v>21</v>
      </c>
      <c r="BK185" s="179">
        <f>ROUND(I185*H185,2)</f>
        <v>0</v>
      </c>
      <c r="BL185" s="18" t="s">
        <v>164</v>
      </c>
      <c r="BM185" s="178" t="s">
        <v>2047</v>
      </c>
    </row>
    <row r="186" spans="1:47" s="2" customFormat="1" ht="29.25">
      <c r="A186" s="33"/>
      <c r="B186" s="34"/>
      <c r="C186" s="33"/>
      <c r="D186" s="180" t="s">
        <v>173</v>
      </c>
      <c r="E186" s="33"/>
      <c r="F186" s="181" t="s">
        <v>2048</v>
      </c>
      <c r="G186" s="33"/>
      <c r="H186" s="33"/>
      <c r="I186" s="102"/>
      <c r="J186" s="33"/>
      <c r="K186" s="33"/>
      <c r="L186" s="34"/>
      <c r="M186" s="182"/>
      <c r="N186" s="183"/>
      <c r="O186" s="59"/>
      <c r="P186" s="59"/>
      <c r="Q186" s="59"/>
      <c r="R186" s="59"/>
      <c r="S186" s="59"/>
      <c r="T186" s="60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173</v>
      </c>
      <c r="AU186" s="18" t="s">
        <v>92</v>
      </c>
    </row>
    <row r="187" spans="2:63" s="12" customFormat="1" ht="22.9" customHeight="1">
      <c r="B187" s="153"/>
      <c r="D187" s="154" t="s">
        <v>83</v>
      </c>
      <c r="E187" s="164" t="s">
        <v>1067</v>
      </c>
      <c r="F187" s="164" t="s">
        <v>1068</v>
      </c>
      <c r="I187" s="156"/>
      <c r="J187" s="165">
        <f>BK187</f>
        <v>0</v>
      </c>
      <c r="L187" s="153"/>
      <c r="M187" s="158"/>
      <c r="N187" s="159"/>
      <c r="O187" s="159"/>
      <c r="P187" s="160">
        <f>SUM(P188:P189)</f>
        <v>0</v>
      </c>
      <c r="Q187" s="159"/>
      <c r="R187" s="160">
        <f>SUM(R188:R189)</f>
        <v>0</v>
      </c>
      <c r="S187" s="159"/>
      <c r="T187" s="161">
        <f>SUM(T188:T189)</f>
        <v>0</v>
      </c>
      <c r="AR187" s="154" t="s">
        <v>21</v>
      </c>
      <c r="AT187" s="162" t="s">
        <v>83</v>
      </c>
      <c r="AU187" s="162" t="s">
        <v>21</v>
      </c>
      <c r="AY187" s="154" t="s">
        <v>165</v>
      </c>
      <c r="BK187" s="163">
        <f>SUM(BK188:BK189)</f>
        <v>0</v>
      </c>
    </row>
    <row r="188" spans="1:65" s="2" customFormat="1" ht="24" customHeight="1">
      <c r="A188" s="33"/>
      <c r="B188" s="166"/>
      <c r="C188" s="167" t="s">
        <v>344</v>
      </c>
      <c r="D188" s="167" t="s">
        <v>168</v>
      </c>
      <c r="E188" s="168" t="s">
        <v>2049</v>
      </c>
      <c r="F188" s="169" t="s">
        <v>2050</v>
      </c>
      <c r="G188" s="170" t="s">
        <v>305</v>
      </c>
      <c r="H188" s="171">
        <v>333.6</v>
      </c>
      <c r="I188" s="172"/>
      <c r="J188" s="173">
        <f>ROUND(I188*H188,2)</f>
        <v>0</v>
      </c>
      <c r="K188" s="169" t="s">
        <v>247</v>
      </c>
      <c r="L188" s="34"/>
      <c r="M188" s="174" t="s">
        <v>1</v>
      </c>
      <c r="N188" s="175" t="s">
        <v>49</v>
      </c>
      <c r="O188" s="59"/>
      <c r="P188" s="176">
        <f>O188*H188</f>
        <v>0</v>
      </c>
      <c r="Q188" s="176">
        <v>0</v>
      </c>
      <c r="R188" s="176">
        <f>Q188*H188</f>
        <v>0</v>
      </c>
      <c r="S188" s="176">
        <v>0</v>
      </c>
      <c r="T188" s="177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8" t="s">
        <v>164</v>
      </c>
      <c r="AT188" s="178" t="s">
        <v>168</v>
      </c>
      <c r="AU188" s="178" t="s">
        <v>92</v>
      </c>
      <c r="AY188" s="18" t="s">
        <v>165</v>
      </c>
      <c r="BE188" s="179">
        <f>IF(N188="základní",J188,0)</f>
        <v>0</v>
      </c>
      <c r="BF188" s="179">
        <f>IF(N188="snížená",J188,0)</f>
        <v>0</v>
      </c>
      <c r="BG188" s="179">
        <f>IF(N188="zákl. přenesená",J188,0)</f>
        <v>0</v>
      </c>
      <c r="BH188" s="179">
        <f>IF(N188="sníž. přenesená",J188,0)</f>
        <v>0</v>
      </c>
      <c r="BI188" s="179">
        <f>IF(N188="nulová",J188,0)</f>
        <v>0</v>
      </c>
      <c r="BJ188" s="18" t="s">
        <v>21</v>
      </c>
      <c r="BK188" s="179">
        <f>ROUND(I188*H188,2)</f>
        <v>0</v>
      </c>
      <c r="BL188" s="18" t="s">
        <v>164</v>
      </c>
      <c r="BM188" s="178" t="s">
        <v>2051</v>
      </c>
    </row>
    <row r="189" spans="1:47" s="2" customFormat="1" ht="29.25">
      <c r="A189" s="33"/>
      <c r="B189" s="34"/>
      <c r="C189" s="33"/>
      <c r="D189" s="180" t="s">
        <v>173</v>
      </c>
      <c r="E189" s="33"/>
      <c r="F189" s="181" t="s">
        <v>2052</v>
      </c>
      <c r="G189" s="33"/>
      <c r="H189" s="33"/>
      <c r="I189" s="102"/>
      <c r="J189" s="33"/>
      <c r="K189" s="33"/>
      <c r="L189" s="34"/>
      <c r="M189" s="184"/>
      <c r="N189" s="185"/>
      <c r="O189" s="186"/>
      <c r="P189" s="186"/>
      <c r="Q189" s="186"/>
      <c r="R189" s="186"/>
      <c r="S189" s="186"/>
      <c r="T189" s="187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173</v>
      </c>
      <c r="AU189" s="18" t="s">
        <v>92</v>
      </c>
    </row>
    <row r="190" spans="1:31" s="2" customFormat="1" ht="6.95" customHeight="1">
      <c r="A190" s="33"/>
      <c r="B190" s="48"/>
      <c r="C190" s="49"/>
      <c r="D190" s="49"/>
      <c r="E190" s="49"/>
      <c r="F190" s="49"/>
      <c r="G190" s="49"/>
      <c r="H190" s="49"/>
      <c r="I190" s="126"/>
      <c r="J190" s="49"/>
      <c r="K190" s="49"/>
      <c r="L190" s="34"/>
      <c r="M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</sheetData>
  <autoFilter ref="C124:K189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57" t="s">
        <v>5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8" t="s">
        <v>123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92</v>
      </c>
    </row>
    <row r="4" spans="2:46" s="1" customFormat="1" ht="24.95" customHeight="1">
      <c r="B4" s="21"/>
      <c r="D4" s="22" t="s">
        <v>137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81" t="str">
        <f>'Rekapitulace stavby'!K6</f>
        <v>Novostavba garáží v areálu KSÚSV v Humpolci</v>
      </c>
      <c r="F7" s="282"/>
      <c r="G7" s="282"/>
      <c r="H7" s="282"/>
      <c r="I7" s="99"/>
      <c r="L7" s="21"/>
    </row>
    <row r="8" spans="2:12" s="1" customFormat="1" ht="12" customHeight="1">
      <c r="B8" s="21"/>
      <c r="D8" s="28" t="s">
        <v>138</v>
      </c>
      <c r="I8" s="99"/>
      <c r="L8" s="21"/>
    </row>
    <row r="9" spans="1:31" s="2" customFormat="1" ht="16.5" customHeight="1">
      <c r="A9" s="33"/>
      <c r="B9" s="34"/>
      <c r="C9" s="33"/>
      <c r="D9" s="33"/>
      <c r="E9" s="281" t="s">
        <v>2053</v>
      </c>
      <c r="F9" s="280"/>
      <c r="G9" s="280"/>
      <c r="H9" s="280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65" t="s">
        <v>2053</v>
      </c>
      <c r="F11" s="280"/>
      <c r="G11" s="280"/>
      <c r="H11" s="280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19</v>
      </c>
      <c r="E13" s="33"/>
      <c r="F13" s="26" t="s">
        <v>124</v>
      </c>
      <c r="G13" s="33"/>
      <c r="H13" s="33"/>
      <c r="I13" s="103" t="s">
        <v>20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22</v>
      </c>
      <c r="E14" s="33"/>
      <c r="F14" s="26" t="s">
        <v>23</v>
      </c>
      <c r="G14" s="33"/>
      <c r="H14" s="33"/>
      <c r="I14" s="103" t="s">
        <v>24</v>
      </c>
      <c r="J14" s="56" t="str">
        <f>'Rekapitulace stavby'!AN8</f>
        <v>27. 10. 2015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28</v>
      </c>
      <c r="E16" s="33"/>
      <c r="F16" s="33"/>
      <c r="G16" s="33"/>
      <c r="H16" s="33"/>
      <c r="I16" s="103" t="s">
        <v>29</v>
      </c>
      <c r="J16" s="26" t="s">
        <v>30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31</v>
      </c>
      <c r="F17" s="33"/>
      <c r="G17" s="33"/>
      <c r="H17" s="33"/>
      <c r="I17" s="103" t="s">
        <v>32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33</v>
      </c>
      <c r="E19" s="33"/>
      <c r="F19" s="33"/>
      <c r="G19" s="33"/>
      <c r="H19" s="33"/>
      <c r="I19" s="103" t="s">
        <v>29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3" t="str">
        <f>'Rekapitulace stavby'!E14</f>
        <v>Vyplň údaj</v>
      </c>
      <c r="F20" s="268"/>
      <c r="G20" s="268"/>
      <c r="H20" s="268"/>
      <c r="I20" s="103" t="s">
        <v>32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35</v>
      </c>
      <c r="E22" s="33"/>
      <c r="F22" s="33"/>
      <c r="G22" s="33"/>
      <c r="H22" s="33"/>
      <c r="I22" s="103" t="s">
        <v>29</v>
      </c>
      <c r="J22" s="26" t="s">
        <v>36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37</v>
      </c>
      <c r="F23" s="33"/>
      <c r="G23" s="33"/>
      <c r="H23" s="33"/>
      <c r="I23" s="103" t="s">
        <v>32</v>
      </c>
      <c r="J23" s="26" t="s">
        <v>38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40</v>
      </c>
      <c r="E25" s="33"/>
      <c r="F25" s="33"/>
      <c r="G25" s="33"/>
      <c r="H25" s="33"/>
      <c r="I25" s="103" t="s">
        <v>29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32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42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331.5" customHeight="1">
      <c r="A29" s="104"/>
      <c r="B29" s="105"/>
      <c r="C29" s="104"/>
      <c r="D29" s="104"/>
      <c r="E29" s="272" t="s">
        <v>2054</v>
      </c>
      <c r="F29" s="272"/>
      <c r="G29" s="272"/>
      <c r="H29" s="272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44</v>
      </c>
      <c r="E32" s="33"/>
      <c r="F32" s="33"/>
      <c r="G32" s="33"/>
      <c r="H32" s="33"/>
      <c r="I32" s="102"/>
      <c r="J32" s="72">
        <f>ROUND(J128,2)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46</v>
      </c>
      <c r="G34" s="33"/>
      <c r="H34" s="33"/>
      <c r="I34" s="110" t="s">
        <v>45</v>
      </c>
      <c r="J34" s="37" t="s">
        <v>47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48</v>
      </c>
      <c r="E35" s="28" t="s">
        <v>49</v>
      </c>
      <c r="F35" s="112">
        <f>ROUND((SUM(BE128:BE327)),2)</f>
        <v>0</v>
      </c>
      <c r="G35" s="33"/>
      <c r="H35" s="33"/>
      <c r="I35" s="113">
        <v>0.21</v>
      </c>
      <c r="J35" s="112">
        <f>ROUND(((SUM(BE128:BE327))*I35),2)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50</v>
      </c>
      <c r="F36" s="112">
        <f>ROUND((SUM(BF128:BF327)),2)</f>
        <v>0</v>
      </c>
      <c r="G36" s="33"/>
      <c r="H36" s="33"/>
      <c r="I36" s="113">
        <v>0.15</v>
      </c>
      <c r="J36" s="112">
        <f>ROUND(((SUM(BF128:BF327))*I36),2)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51</v>
      </c>
      <c r="F37" s="112">
        <f>ROUND((SUM(BG128:BG327)),2)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52</v>
      </c>
      <c r="F38" s="112">
        <f>ROUND((SUM(BH128:BH327)),2)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53</v>
      </c>
      <c r="F39" s="112">
        <f>ROUND((SUM(BI128:BI327)),2)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54</v>
      </c>
      <c r="E41" s="61"/>
      <c r="F41" s="61"/>
      <c r="G41" s="116" t="s">
        <v>55</v>
      </c>
      <c r="H41" s="117" t="s">
        <v>56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57</v>
      </c>
      <c r="E50" s="45"/>
      <c r="F50" s="45"/>
      <c r="G50" s="44" t="s">
        <v>58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59</v>
      </c>
      <c r="E61" s="36"/>
      <c r="F61" s="122" t="s">
        <v>60</v>
      </c>
      <c r="G61" s="46" t="s">
        <v>59</v>
      </c>
      <c r="H61" s="36"/>
      <c r="I61" s="123"/>
      <c r="J61" s="124" t="s">
        <v>60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61</v>
      </c>
      <c r="E65" s="47"/>
      <c r="F65" s="47"/>
      <c r="G65" s="44" t="s">
        <v>62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59</v>
      </c>
      <c r="E76" s="36"/>
      <c r="F76" s="122" t="s">
        <v>60</v>
      </c>
      <c r="G76" s="46" t="s">
        <v>59</v>
      </c>
      <c r="H76" s="36"/>
      <c r="I76" s="123"/>
      <c r="J76" s="124" t="s">
        <v>60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Novostavba garáží v areálu KSÚSV v Humpolci</v>
      </c>
      <c r="F85" s="282"/>
      <c r="G85" s="282"/>
      <c r="H85" s="282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81" t="s">
        <v>2053</v>
      </c>
      <c r="F87" s="280"/>
      <c r="G87" s="280"/>
      <c r="H87" s="280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IO-02 - Areálová dešťová kanalizace včetně ORL</v>
      </c>
      <c r="F89" s="280"/>
      <c r="G89" s="280"/>
      <c r="H89" s="280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22</v>
      </c>
      <c r="D91" s="33"/>
      <c r="E91" s="33"/>
      <c r="F91" s="26" t="str">
        <f>F14</f>
        <v>město Humpolec, areál KSÚS ul. Spojovací</v>
      </c>
      <c r="G91" s="33"/>
      <c r="H91" s="33"/>
      <c r="I91" s="103" t="s">
        <v>24</v>
      </c>
      <c r="J91" s="56" t="str">
        <f>IF(J14="","",J14)</f>
        <v>27. 10. 2015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3.15" customHeight="1">
      <c r="A93" s="33"/>
      <c r="B93" s="34"/>
      <c r="C93" s="28" t="s">
        <v>28</v>
      </c>
      <c r="D93" s="33"/>
      <c r="E93" s="33"/>
      <c r="F93" s="26" t="str">
        <f>E17</f>
        <v>Krajská správa a údržba silnic Vysočiny</v>
      </c>
      <c r="G93" s="33"/>
      <c r="H93" s="33"/>
      <c r="I93" s="103" t="s">
        <v>35</v>
      </c>
      <c r="J93" s="31" t="str">
        <f>E23</f>
        <v>PROJEKT CENTRUM NOVA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33</v>
      </c>
      <c r="D94" s="33"/>
      <c r="E94" s="33"/>
      <c r="F94" s="26" t="str">
        <f>IF(E20="","",E20)</f>
        <v>Vyplň údaj</v>
      </c>
      <c r="G94" s="33"/>
      <c r="H94" s="33"/>
      <c r="I94" s="103" t="s">
        <v>40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143</v>
      </c>
      <c r="D96" s="114"/>
      <c r="E96" s="114"/>
      <c r="F96" s="114"/>
      <c r="G96" s="114"/>
      <c r="H96" s="114"/>
      <c r="I96" s="129"/>
      <c r="J96" s="130" t="s">
        <v>144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145</v>
      </c>
      <c r="D98" s="33"/>
      <c r="E98" s="33"/>
      <c r="F98" s="33"/>
      <c r="G98" s="33"/>
      <c r="H98" s="33"/>
      <c r="I98" s="102"/>
      <c r="J98" s="72">
        <f>J128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2:12" s="9" customFormat="1" ht="24.95" customHeight="1">
      <c r="B99" s="132"/>
      <c r="D99" s="133" t="s">
        <v>216</v>
      </c>
      <c r="E99" s="134"/>
      <c r="F99" s="134"/>
      <c r="G99" s="134"/>
      <c r="H99" s="134"/>
      <c r="I99" s="135"/>
      <c r="J99" s="136">
        <f>J129</f>
        <v>0</v>
      </c>
      <c r="L99" s="132"/>
    </row>
    <row r="100" spans="2:12" s="10" customFormat="1" ht="19.9" customHeight="1">
      <c r="B100" s="137"/>
      <c r="D100" s="138" t="s">
        <v>217</v>
      </c>
      <c r="E100" s="139"/>
      <c r="F100" s="139"/>
      <c r="G100" s="139"/>
      <c r="H100" s="139"/>
      <c r="I100" s="140"/>
      <c r="J100" s="141">
        <f>J130</f>
        <v>0</v>
      </c>
      <c r="L100" s="137"/>
    </row>
    <row r="101" spans="2:12" s="10" customFormat="1" ht="19.9" customHeight="1">
      <c r="B101" s="137"/>
      <c r="D101" s="138" t="s">
        <v>219</v>
      </c>
      <c r="E101" s="139"/>
      <c r="F101" s="139"/>
      <c r="G101" s="139"/>
      <c r="H101" s="139"/>
      <c r="I101" s="140"/>
      <c r="J101" s="141">
        <f>J210</f>
        <v>0</v>
      </c>
      <c r="L101" s="137"/>
    </row>
    <row r="102" spans="2:12" s="10" customFormat="1" ht="19.9" customHeight="1">
      <c r="B102" s="137"/>
      <c r="D102" s="138" t="s">
        <v>220</v>
      </c>
      <c r="E102" s="139"/>
      <c r="F102" s="139"/>
      <c r="G102" s="139"/>
      <c r="H102" s="139"/>
      <c r="I102" s="140"/>
      <c r="J102" s="141">
        <f>J219</f>
        <v>0</v>
      </c>
      <c r="L102" s="137"/>
    </row>
    <row r="103" spans="2:12" s="10" customFormat="1" ht="19.9" customHeight="1">
      <c r="B103" s="137"/>
      <c r="D103" s="138" t="s">
        <v>222</v>
      </c>
      <c r="E103" s="139"/>
      <c r="F103" s="139"/>
      <c r="G103" s="139"/>
      <c r="H103" s="139"/>
      <c r="I103" s="140"/>
      <c r="J103" s="141">
        <f>J248</f>
        <v>0</v>
      </c>
      <c r="L103" s="137"/>
    </row>
    <row r="104" spans="2:12" s="10" customFormat="1" ht="19.9" customHeight="1">
      <c r="B104" s="137"/>
      <c r="D104" s="138" t="s">
        <v>2055</v>
      </c>
      <c r="E104" s="139"/>
      <c r="F104" s="139"/>
      <c r="G104" s="139"/>
      <c r="H104" s="139"/>
      <c r="I104" s="140"/>
      <c r="J104" s="141">
        <f>J252</f>
        <v>0</v>
      </c>
      <c r="L104" s="137"/>
    </row>
    <row r="105" spans="2:12" s="10" customFormat="1" ht="19.9" customHeight="1">
      <c r="B105" s="137"/>
      <c r="D105" s="138" t="s">
        <v>227</v>
      </c>
      <c r="E105" s="139"/>
      <c r="F105" s="139"/>
      <c r="G105" s="139"/>
      <c r="H105" s="139"/>
      <c r="I105" s="140"/>
      <c r="J105" s="141">
        <f>J320</f>
        <v>0</v>
      </c>
      <c r="L105" s="137"/>
    </row>
    <row r="106" spans="2:12" s="10" customFormat="1" ht="19.9" customHeight="1">
      <c r="B106" s="137"/>
      <c r="D106" s="138" t="s">
        <v>229</v>
      </c>
      <c r="E106" s="139"/>
      <c r="F106" s="139"/>
      <c r="G106" s="139"/>
      <c r="H106" s="139"/>
      <c r="I106" s="140"/>
      <c r="J106" s="141">
        <f>J325</f>
        <v>0</v>
      </c>
      <c r="L106" s="137"/>
    </row>
    <row r="107" spans="1:31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102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48"/>
      <c r="C108" s="49"/>
      <c r="D108" s="49"/>
      <c r="E108" s="49"/>
      <c r="F108" s="49"/>
      <c r="G108" s="49"/>
      <c r="H108" s="49"/>
      <c r="I108" s="126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5" customHeight="1">
      <c r="A112" s="33"/>
      <c r="B112" s="50"/>
      <c r="C112" s="51"/>
      <c r="D112" s="51"/>
      <c r="E112" s="51"/>
      <c r="F112" s="51"/>
      <c r="G112" s="51"/>
      <c r="H112" s="51"/>
      <c r="I112" s="127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5" customHeight="1">
      <c r="A113" s="33"/>
      <c r="B113" s="34"/>
      <c r="C113" s="22" t="s">
        <v>149</v>
      </c>
      <c r="D113" s="33"/>
      <c r="E113" s="33"/>
      <c r="F113" s="33"/>
      <c r="G113" s="33"/>
      <c r="H113" s="33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16</v>
      </c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81" t="str">
        <f>E7</f>
        <v>Novostavba garáží v areálu KSÚSV v Humpolci</v>
      </c>
      <c r="F116" s="282"/>
      <c r="G116" s="282"/>
      <c r="H116" s="282"/>
      <c r="I116" s="102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2:12" s="1" customFormat="1" ht="12" customHeight="1">
      <c r="B117" s="21"/>
      <c r="C117" s="28" t="s">
        <v>138</v>
      </c>
      <c r="I117" s="99"/>
      <c r="L117" s="21"/>
    </row>
    <row r="118" spans="1:31" s="2" customFormat="1" ht="16.5" customHeight="1">
      <c r="A118" s="33"/>
      <c r="B118" s="34"/>
      <c r="C118" s="33"/>
      <c r="D118" s="33"/>
      <c r="E118" s="281" t="s">
        <v>2053</v>
      </c>
      <c r="F118" s="280"/>
      <c r="G118" s="280"/>
      <c r="H118" s="280"/>
      <c r="I118" s="102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140</v>
      </c>
      <c r="D119" s="33"/>
      <c r="E119" s="33"/>
      <c r="F119" s="33"/>
      <c r="G119" s="33"/>
      <c r="H119" s="33"/>
      <c r="I119" s="102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65" t="str">
        <f>E11</f>
        <v>IO-02 - Areálová dešťová kanalizace včetně ORL</v>
      </c>
      <c r="F120" s="280"/>
      <c r="G120" s="280"/>
      <c r="H120" s="280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102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22</v>
      </c>
      <c r="D122" s="33"/>
      <c r="E122" s="33"/>
      <c r="F122" s="26" t="str">
        <f>F14</f>
        <v>město Humpolec, areál KSÚS ul. Spojovací</v>
      </c>
      <c r="G122" s="33"/>
      <c r="H122" s="33"/>
      <c r="I122" s="103" t="s">
        <v>24</v>
      </c>
      <c r="J122" s="56" t="str">
        <f>IF(J14="","",J14)</f>
        <v>27. 10. 2015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102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43.15" customHeight="1">
      <c r="A124" s="33"/>
      <c r="B124" s="34"/>
      <c r="C124" s="28" t="s">
        <v>28</v>
      </c>
      <c r="D124" s="33"/>
      <c r="E124" s="33"/>
      <c r="F124" s="26" t="str">
        <f>E17</f>
        <v>Krajská správa a údržba silnic Vysočiny</v>
      </c>
      <c r="G124" s="33"/>
      <c r="H124" s="33"/>
      <c r="I124" s="103" t="s">
        <v>35</v>
      </c>
      <c r="J124" s="31" t="str">
        <f>E23</f>
        <v>PROJEKT CENTRUM NOVA s.r.o.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33</v>
      </c>
      <c r="D125" s="33"/>
      <c r="E125" s="33"/>
      <c r="F125" s="26" t="str">
        <f>IF(E20="","",E20)</f>
        <v>Vyplň údaj</v>
      </c>
      <c r="G125" s="33"/>
      <c r="H125" s="33"/>
      <c r="I125" s="103" t="s">
        <v>40</v>
      </c>
      <c r="J125" s="31" t="str">
        <f>E26</f>
        <v xml:space="preserve"> 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102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42"/>
      <c r="B127" s="143"/>
      <c r="C127" s="144" t="s">
        <v>150</v>
      </c>
      <c r="D127" s="145" t="s">
        <v>69</v>
      </c>
      <c r="E127" s="145" t="s">
        <v>65</v>
      </c>
      <c r="F127" s="145" t="s">
        <v>66</v>
      </c>
      <c r="G127" s="145" t="s">
        <v>151</v>
      </c>
      <c r="H127" s="145" t="s">
        <v>152</v>
      </c>
      <c r="I127" s="146" t="s">
        <v>153</v>
      </c>
      <c r="J127" s="145" t="s">
        <v>144</v>
      </c>
      <c r="K127" s="147" t="s">
        <v>154</v>
      </c>
      <c r="L127" s="148"/>
      <c r="M127" s="63" t="s">
        <v>1</v>
      </c>
      <c r="N127" s="64" t="s">
        <v>48</v>
      </c>
      <c r="O127" s="64" t="s">
        <v>155</v>
      </c>
      <c r="P127" s="64" t="s">
        <v>156</v>
      </c>
      <c r="Q127" s="64" t="s">
        <v>157</v>
      </c>
      <c r="R127" s="64" t="s">
        <v>158</v>
      </c>
      <c r="S127" s="64" t="s">
        <v>159</v>
      </c>
      <c r="T127" s="65" t="s">
        <v>160</v>
      </c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</row>
    <row r="128" spans="1:63" s="2" customFormat="1" ht="22.9" customHeight="1">
      <c r="A128" s="33"/>
      <c r="B128" s="34"/>
      <c r="C128" s="70" t="s">
        <v>161</v>
      </c>
      <c r="D128" s="33"/>
      <c r="E128" s="33"/>
      <c r="F128" s="33"/>
      <c r="G128" s="33"/>
      <c r="H128" s="33"/>
      <c r="I128" s="102"/>
      <c r="J128" s="149">
        <f>BK128</f>
        <v>0</v>
      </c>
      <c r="K128" s="33"/>
      <c r="L128" s="34"/>
      <c r="M128" s="66"/>
      <c r="N128" s="57"/>
      <c r="O128" s="67"/>
      <c r="P128" s="150">
        <f>P129</f>
        <v>0</v>
      </c>
      <c r="Q128" s="67"/>
      <c r="R128" s="150">
        <f>R129</f>
        <v>132.84206824999998</v>
      </c>
      <c r="S128" s="67"/>
      <c r="T128" s="151">
        <f>T129</f>
        <v>2.4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83</v>
      </c>
      <c r="AU128" s="18" t="s">
        <v>146</v>
      </c>
      <c r="BK128" s="152">
        <f>BK129</f>
        <v>0</v>
      </c>
    </row>
    <row r="129" spans="2:63" s="12" customFormat="1" ht="25.9" customHeight="1">
      <c r="B129" s="153"/>
      <c r="D129" s="154" t="s">
        <v>83</v>
      </c>
      <c r="E129" s="155" t="s">
        <v>241</v>
      </c>
      <c r="F129" s="155" t="s">
        <v>242</v>
      </c>
      <c r="I129" s="156"/>
      <c r="J129" s="157">
        <f>BK129</f>
        <v>0</v>
      </c>
      <c r="L129" s="153"/>
      <c r="M129" s="158"/>
      <c r="N129" s="159"/>
      <c r="O129" s="159"/>
      <c r="P129" s="160">
        <f>P130+P210+P219+P248+P252+P320+P325</f>
        <v>0</v>
      </c>
      <c r="Q129" s="159"/>
      <c r="R129" s="160">
        <f>R130+R210+R219+R248+R252+R320+R325</f>
        <v>132.84206824999998</v>
      </c>
      <c r="S129" s="159"/>
      <c r="T129" s="161">
        <f>T130+T210+T219+T248+T252+T320+T325</f>
        <v>2.4</v>
      </c>
      <c r="AR129" s="154" t="s">
        <v>21</v>
      </c>
      <c r="AT129" s="162" t="s">
        <v>83</v>
      </c>
      <c r="AU129" s="162" t="s">
        <v>84</v>
      </c>
      <c r="AY129" s="154" t="s">
        <v>165</v>
      </c>
      <c r="BK129" s="163">
        <f>BK130+BK210+BK219+BK248+BK252+BK320+BK325</f>
        <v>0</v>
      </c>
    </row>
    <row r="130" spans="2:63" s="12" customFormat="1" ht="22.9" customHeight="1">
      <c r="B130" s="153"/>
      <c r="D130" s="154" t="s">
        <v>83</v>
      </c>
      <c r="E130" s="164" t="s">
        <v>21</v>
      </c>
      <c r="F130" s="164" t="s">
        <v>243</v>
      </c>
      <c r="I130" s="156"/>
      <c r="J130" s="165">
        <f>BK130</f>
        <v>0</v>
      </c>
      <c r="L130" s="153"/>
      <c r="M130" s="158"/>
      <c r="N130" s="159"/>
      <c r="O130" s="159"/>
      <c r="P130" s="160">
        <f>SUM(P131:P209)</f>
        <v>0</v>
      </c>
      <c r="Q130" s="159"/>
      <c r="R130" s="160">
        <f>SUM(R131:R209)</f>
        <v>68.7416556</v>
      </c>
      <c r="S130" s="159"/>
      <c r="T130" s="161">
        <f>SUM(T131:T209)</f>
        <v>0</v>
      </c>
      <c r="AR130" s="154" t="s">
        <v>21</v>
      </c>
      <c r="AT130" s="162" t="s">
        <v>83</v>
      </c>
      <c r="AU130" s="162" t="s">
        <v>21</v>
      </c>
      <c r="AY130" s="154" t="s">
        <v>165</v>
      </c>
      <c r="BK130" s="163">
        <f>SUM(BK131:BK209)</f>
        <v>0</v>
      </c>
    </row>
    <row r="131" spans="1:65" s="2" customFormat="1" ht="24" customHeight="1">
      <c r="A131" s="33"/>
      <c r="B131" s="166"/>
      <c r="C131" s="167" t="s">
        <v>21</v>
      </c>
      <c r="D131" s="167" t="s">
        <v>168</v>
      </c>
      <c r="E131" s="168" t="s">
        <v>2056</v>
      </c>
      <c r="F131" s="169" t="s">
        <v>2057</v>
      </c>
      <c r="G131" s="170" t="s">
        <v>268</v>
      </c>
      <c r="H131" s="171">
        <v>18.15</v>
      </c>
      <c r="I131" s="172"/>
      <c r="J131" s="173">
        <f>ROUND(I131*H131,2)</f>
        <v>0</v>
      </c>
      <c r="K131" s="169" t="s">
        <v>247</v>
      </c>
      <c r="L131" s="34"/>
      <c r="M131" s="174" t="s">
        <v>1</v>
      </c>
      <c r="N131" s="175" t="s">
        <v>49</v>
      </c>
      <c r="O131" s="59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8" t="s">
        <v>164</v>
      </c>
      <c r="AT131" s="178" t="s">
        <v>168</v>
      </c>
      <c r="AU131" s="178" t="s">
        <v>92</v>
      </c>
      <c r="AY131" s="18" t="s">
        <v>165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8" t="s">
        <v>21</v>
      </c>
      <c r="BK131" s="179">
        <f>ROUND(I131*H131,2)</f>
        <v>0</v>
      </c>
      <c r="BL131" s="18" t="s">
        <v>164</v>
      </c>
      <c r="BM131" s="178" t="s">
        <v>2058</v>
      </c>
    </row>
    <row r="132" spans="1:47" s="2" customFormat="1" ht="29.25">
      <c r="A132" s="33"/>
      <c r="B132" s="34"/>
      <c r="C132" s="33"/>
      <c r="D132" s="180" t="s">
        <v>173</v>
      </c>
      <c r="E132" s="33"/>
      <c r="F132" s="181" t="s">
        <v>2059</v>
      </c>
      <c r="G132" s="33"/>
      <c r="H132" s="33"/>
      <c r="I132" s="102"/>
      <c r="J132" s="33"/>
      <c r="K132" s="33"/>
      <c r="L132" s="34"/>
      <c r="M132" s="182"/>
      <c r="N132" s="183"/>
      <c r="O132" s="59"/>
      <c r="P132" s="59"/>
      <c r="Q132" s="59"/>
      <c r="R132" s="59"/>
      <c r="S132" s="59"/>
      <c r="T132" s="60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173</v>
      </c>
      <c r="AU132" s="18" t="s">
        <v>92</v>
      </c>
    </row>
    <row r="133" spans="2:51" s="14" customFormat="1" ht="12">
      <c r="B133" s="195"/>
      <c r="D133" s="180" t="s">
        <v>249</v>
      </c>
      <c r="E133" s="196" t="s">
        <v>1</v>
      </c>
      <c r="F133" s="197" t="s">
        <v>2060</v>
      </c>
      <c r="H133" s="198">
        <v>18.15</v>
      </c>
      <c r="I133" s="199"/>
      <c r="L133" s="195"/>
      <c r="M133" s="200"/>
      <c r="N133" s="201"/>
      <c r="O133" s="201"/>
      <c r="P133" s="201"/>
      <c r="Q133" s="201"/>
      <c r="R133" s="201"/>
      <c r="S133" s="201"/>
      <c r="T133" s="202"/>
      <c r="AT133" s="196" t="s">
        <v>249</v>
      </c>
      <c r="AU133" s="196" t="s">
        <v>92</v>
      </c>
      <c r="AV133" s="14" t="s">
        <v>92</v>
      </c>
      <c r="AW133" s="14" t="s">
        <v>39</v>
      </c>
      <c r="AX133" s="14" t="s">
        <v>84</v>
      </c>
      <c r="AY133" s="196" t="s">
        <v>165</v>
      </c>
    </row>
    <row r="134" spans="1:65" s="2" customFormat="1" ht="24" customHeight="1">
      <c r="A134" s="33"/>
      <c r="B134" s="166"/>
      <c r="C134" s="167" t="s">
        <v>92</v>
      </c>
      <c r="D134" s="167" t="s">
        <v>168</v>
      </c>
      <c r="E134" s="168" t="s">
        <v>2061</v>
      </c>
      <c r="F134" s="169" t="s">
        <v>2062</v>
      </c>
      <c r="G134" s="170" t="s">
        <v>268</v>
      </c>
      <c r="H134" s="171">
        <v>124.259</v>
      </c>
      <c r="I134" s="172"/>
      <c r="J134" s="173">
        <f>ROUND(I134*H134,2)</f>
        <v>0</v>
      </c>
      <c r="K134" s="169" t="s">
        <v>247</v>
      </c>
      <c r="L134" s="34"/>
      <c r="M134" s="174" t="s">
        <v>1</v>
      </c>
      <c r="N134" s="175" t="s">
        <v>49</v>
      </c>
      <c r="O134" s="59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8" t="s">
        <v>164</v>
      </c>
      <c r="AT134" s="178" t="s">
        <v>168</v>
      </c>
      <c r="AU134" s="178" t="s">
        <v>92</v>
      </c>
      <c r="AY134" s="18" t="s">
        <v>165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8" t="s">
        <v>21</v>
      </c>
      <c r="BK134" s="179">
        <f>ROUND(I134*H134,2)</f>
        <v>0</v>
      </c>
      <c r="BL134" s="18" t="s">
        <v>164</v>
      </c>
      <c r="BM134" s="178" t="s">
        <v>2063</v>
      </c>
    </row>
    <row r="135" spans="1:47" s="2" customFormat="1" ht="29.25">
      <c r="A135" s="33"/>
      <c r="B135" s="34"/>
      <c r="C135" s="33"/>
      <c r="D135" s="180" t="s">
        <v>173</v>
      </c>
      <c r="E135" s="33"/>
      <c r="F135" s="181" t="s">
        <v>2064</v>
      </c>
      <c r="G135" s="33"/>
      <c r="H135" s="33"/>
      <c r="I135" s="102"/>
      <c r="J135" s="33"/>
      <c r="K135" s="33"/>
      <c r="L135" s="34"/>
      <c r="M135" s="182"/>
      <c r="N135" s="183"/>
      <c r="O135" s="59"/>
      <c r="P135" s="59"/>
      <c r="Q135" s="59"/>
      <c r="R135" s="59"/>
      <c r="S135" s="59"/>
      <c r="T135" s="60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173</v>
      </c>
      <c r="AU135" s="18" t="s">
        <v>92</v>
      </c>
    </row>
    <row r="136" spans="2:51" s="14" customFormat="1" ht="12">
      <c r="B136" s="195"/>
      <c r="D136" s="180" t="s">
        <v>249</v>
      </c>
      <c r="E136" s="196" t="s">
        <v>1</v>
      </c>
      <c r="F136" s="197" t="s">
        <v>2065</v>
      </c>
      <c r="H136" s="198">
        <v>72.15</v>
      </c>
      <c r="I136" s="199"/>
      <c r="L136" s="195"/>
      <c r="M136" s="200"/>
      <c r="N136" s="201"/>
      <c r="O136" s="201"/>
      <c r="P136" s="201"/>
      <c r="Q136" s="201"/>
      <c r="R136" s="201"/>
      <c r="S136" s="201"/>
      <c r="T136" s="202"/>
      <c r="AT136" s="196" t="s">
        <v>249</v>
      </c>
      <c r="AU136" s="196" t="s">
        <v>92</v>
      </c>
      <c r="AV136" s="14" t="s">
        <v>92</v>
      </c>
      <c r="AW136" s="14" t="s">
        <v>39</v>
      </c>
      <c r="AX136" s="14" t="s">
        <v>84</v>
      </c>
      <c r="AY136" s="196" t="s">
        <v>165</v>
      </c>
    </row>
    <row r="137" spans="2:51" s="14" customFormat="1" ht="12">
      <c r="B137" s="195"/>
      <c r="D137" s="180" t="s">
        <v>249</v>
      </c>
      <c r="E137" s="196" t="s">
        <v>1</v>
      </c>
      <c r="F137" s="197" t="s">
        <v>2066</v>
      </c>
      <c r="H137" s="198">
        <v>75.2</v>
      </c>
      <c r="I137" s="199"/>
      <c r="L137" s="195"/>
      <c r="M137" s="200"/>
      <c r="N137" s="201"/>
      <c r="O137" s="201"/>
      <c r="P137" s="201"/>
      <c r="Q137" s="201"/>
      <c r="R137" s="201"/>
      <c r="S137" s="201"/>
      <c r="T137" s="202"/>
      <c r="AT137" s="196" t="s">
        <v>249</v>
      </c>
      <c r="AU137" s="196" t="s">
        <v>92</v>
      </c>
      <c r="AV137" s="14" t="s">
        <v>92</v>
      </c>
      <c r="AW137" s="14" t="s">
        <v>39</v>
      </c>
      <c r="AX137" s="14" t="s">
        <v>84</v>
      </c>
      <c r="AY137" s="196" t="s">
        <v>165</v>
      </c>
    </row>
    <row r="138" spans="2:51" s="14" customFormat="1" ht="12">
      <c r="B138" s="195"/>
      <c r="D138" s="180" t="s">
        <v>249</v>
      </c>
      <c r="E138" s="196" t="s">
        <v>1</v>
      </c>
      <c r="F138" s="197" t="s">
        <v>2067</v>
      </c>
      <c r="H138" s="198">
        <v>14.08</v>
      </c>
      <c r="I138" s="199"/>
      <c r="L138" s="195"/>
      <c r="M138" s="200"/>
      <c r="N138" s="201"/>
      <c r="O138" s="201"/>
      <c r="P138" s="201"/>
      <c r="Q138" s="201"/>
      <c r="R138" s="201"/>
      <c r="S138" s="201"/>
      <c r="T138" s="202"/>
      <c r="AT138" s="196" t="s">
        <v>249</v>
      </c>
      <c r="AU138" s="196" t="s">
        <v>92</v>
      </c>
      <c r="AV138" s="14" t="s">
        <v>92</v>
      </c>
      <c r="AW138" s="14" t="s">
        <v>39</v>
      </c>
      <c r="AX138" s="14" t="s">
        <v>84</v>
      </c>
      <c r="AY138" s="196" t="s">
        <v>165</v>
      </c>
    </row>
    <row r="139" spans="2:51" s="14" customFormat="1" ht="12">
      <c r="B139" s="195"/>
      <c r="D139" s="180" t="s">
        <v>249</v>
      </c>
      <c r="E139" s="196" t="s">
        <v>1</v>
      </c>
      <c r="F139" s="197" t="s">
        <v>2068</v>
      </c>
      <c r="H139" s="198">
        <v>54.688</v>
      </c>
      <c r="I139" s="199"/>
      <c r="L139" s="195"/>
      <c r="M139" s="200"/>
      <c r="N139" s="201"/>
      <c r="O139" s="201"/>
      <c r="P139" s="201"/>
      <c r="Q139" s="201"/>
      <c r="R139" s="201"/>
      <c r="S139" s="201"/>
      <c r="T139" s="202"/>
      <c r="AT139" s="196" t="s">
        <v>249</v>
      </c>
      <c r="AU139" s="196" t="s">
        <v>92</v>
      </c>
      <c r="AV139" s="14" t="s">
        <v>92</v>
      </c>
      <c r="AW139" s="14" t="s">
        <v>39</v>
      </c>
      <c r="AX139" s="14" t="s">
        <v>84</v>
      </c>
      <c r="AY139" s="196" t="s">
        <v>165</v>
      </c>
    </row>
    <row r="140" spans="2:51" s="14" customFormat="1" ht="12">
      <c r="B140" s="195"/>
      <c r="D140" s="180" t="s">
        <v>249</v>
      </c>
      <c r="E140" s="196" t="s">
        <v>1</v>
      </c>
      <c r="F140" s="197" t="s">
        <v>2069</v>
      </c>
      <c r="H140" s="198">
        <v>32.4</v>
      </c>
      <c r="I140" s="199"/>
      <c r="L140" s="195"/>
      <c r="M140" s="200"/>
      <c r="N140" s="201"/>
      <c r="O140" s="201"/>
      <c r="P140" s="201"/>
      <c r="Q140" s="201"/>
      <c r="R140" s="201"/>
      <c r="S140" s="201"/>
      <c r="T140" s="202"/>
      <c r="AT140" s="196" t="s">
        <v>249</v>
      </c>
      <c r="AU140" s="196" t="s">
        <v>92</v>
      </c>
      <c r="AV140" s="14" t="s">
        <v>92</v>
      </c>
      <c r="AW140" s="14" t="s">
        <v>39</v>
      </c>
      <c r="AX140" s="14" t="s">
        <v>84</v>
      </c>
      <c r="AY140" s="196" t="s">
        <v>165</v>
      </c>
    </row>
    <row r="141" spans="2:51" s="14" customFormat="1" ht="12">
      <c r="B141" s="195"/>
      <c r="D141" s="180" t="s">
        <v>249</v>
      </c>
      <c r="F141" s="197" t="s">
        <v>2070</v>
      </c>
      <c r="H141" s="198">
        <v>124.259</v>
      </c>
      <c r="I141" s="199"/>
      <c r="L141" s="195"/>
      <c r="M141" s="200"/>
      <c r="N141" s="201"/>
      <c r="O141" s="201"/>
      <c r="P141" s="201"/>
      <c r="Q141" s="201"/>
      <c r="R141" s="201"/>
      <c r="S141" s="201"/>
      <c r="T141" s="202"/>
      <c r="AT141" s="196" t="s">
        <v>249</v>
      </c>
      <c r="AU141" s="196" t="s">
        <v>92</v>
      </c>
      <c r="AV141" s="14" t="s">
        <v>92</v>
      </c>
      <c r="AW141" s="14" t="s">
        <v>3</v>
      </c>
      <c r="AX141" s="14" t="s">
        <v>21</v>
      </c>
      <c r="AY141" s="196" t="s">
        <v>165</v>
      </c>
    </row>
    <row r="142" spans="1:65" s="2" customFormat="1" ht="24" customHeight="1">
      <c r="A142" s="33"/>
      <c r="B142" s="166"/>
      <c r="C142" s="167" t="s">
        <v>179</v>
      </c>
      <c r="D142" s="167" t="s">
        <v>168</v>
      </c>
      <c r="E142" s="168" t="s">
        <v>2071</v>
      </c>
      <c r="F142" s="169" t="s">
        <v>2072</v>
      </c>
      <c r="G142" s="170" t="s">
        <v>268</v>
      </c>
      <c r="H142" s="171">
        <v>62.13</v>
      </c>
      <c r="I142" s="172"/>
      <c r="J142" s="173">
        <f>ROUND(I142*H142,2)</f>
        <v>0</v>
      </c>
      <c r="K142" s="169" t="s">
        <v>247</v>
      </c>
      <c r="L142" s="34"/>
      <c r="M142" s="174" t="s">
        <v>1</v>
      </c>
      <c r="N142" s="175" t="s">
        <v>49</v>
      </c>
      <c r="O142" s="59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8" t="s">
        <v>164</v>
      </c>
      <c r="AT142" s="178" t="s">
        <v>168</v>
      </c>
      <c r="AU142" s="178" t="s">
        <v>92</v>
      </c>
      <c r="AY142" s="18" t="s">
        <v>165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8" t="s">
        <v>21</v>
      </c>
      <c r="BK142" s="179">
        <f>ROUND(I142*H142,2)</f>
        <v>0</v>
      </c>
      <c r="BL142" s="18" t="s">
        <v>164</v>
      </c>
      <c r="BM142" s="178" t="s">
        <v>2073</v>
      </c>
    </row>
    <row r="143" spans="1:47" s="2" customFormat="1" ht="29.25">
      <c r="A143" s="33"/>
      <c r="B143" s="34"/>
      <c r="C143" s="33"/>
      <c r="D143" s="180" t="s">
        <v>173</v>
      </c>
      <c r="E143" s="33"/>
      <c r="F143" s="181" t="s">
        <v>2074</v>
      </c>
      <c r="G143" s="33"/>
      <c r="H143" s="33"/>
      <c r="I143" s="102"/>
      <c r="J143" s="33"/>
      <c r="K143" s="33"/>
      <c r="L143" s="34"/>
      <c r="M143" s="182"/>
      <c r="N143" s="183"/>
      <c r="O143" s="59"/>
      <c r="P143" s="59"/>
      <c r="Q143" s="59"/>
      <c r="R143" s="59"/>
      <c r="S143" s="59"/>
      <c r="T143" s="6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173</v>
      </c>
      <c r="AU143" s="18" t="s">
        <v>92</v>
      </c>
    </row>
    <row r="144" spans="2:51" s="14" customFormat="1" ht="12">
      <c r="B144" s="195"/>
      <c r="D144" s="180" t="s">
        <v>249</v>
      </c>
      <c r="F144" s="197" t="s">
        <v>2075</v>
      </c>
      <c r="H144" s="198">
        <v>62.13</v>
      </c>
      <c r="I144" s="199"/>
      <c r="L144" s="195"/>
      <c r="M144" s="200"/>
      <c r="N144" s="201"/>
      <c r="O144" s="201"/>
      <c r="P144" s="201"/>
      <c r="Q144" s="201"/>
      <c r="R144" s="201"/>
      <c r="S144" s="201"/>
      <c r="T144" s="202"/>
      <c r="AT144" s="196" t="s">
        <v>249</v>
      </c>
      <c r="AU144" s="196" t="s">
        <v>92</v>
      </c>
      <c r="AV144" s="14" t="s">
        <v>92</v>
      </c>
      <c r="AW144" s="14" t="s">
        <v>3</v>
      </c>
      <c r="AX144" s="14" t="s">
        <v>21</v>
      </c>
      <c r="AY144" s="196" t="s">
        <v>165</v>
      </c>
    </row>
    <row r="145" spans="1:65" s="2" customFormat="1" ht="24" customHeight="1">
      <c r="A145" s="33"/>
      <c r="B145" s="166"/>
      <c r="C145" s="167" t="s">
        <v>164</v>
      </c>
      <c r="D145" s="167" t="s">
        <v>168</v>
      </c>
      <c r="E145" s="168" t="s">
        <v>2076</v>
      </c>
      <c r="F145" s="169" t="s">
        <v>2077</v>
      </c>
      <c r="G145" s="170" t="s">
        <v>268</v>
      </c>
      <c r="H145" s="171">
        <v>9.075</v>
      </c>
      <c r="I145" s="172"/>
      <c r="J145" s="173">
        <f>ROUND(I145*H145,2)</f>
        <v>0</v>
      </c>
      <c r="K145" s="169" t="s">
        <v>247</v>
      </c>
      <c r="L145" s="34"/>
      <c r="M145" s="174" t="s">
        <v>1</v>
      </c>
      <c r="N145" s="175" t="s">
        <v>49</v>
      </c>
      <c r="O145" s="59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8" t="s">
        <v>164</v>
      </c>
      <c r="AT145" s="178" t="s">
        <v>168</v>
      </c>
      <c r="AU145" s="178" t="s">
        <v>92</v>
      </c>
      <c r="AY145" s="18" t="s">
        <v>165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8" t="s">
        <v>21</v>
      </c>
      <c r="BK145" s="179">
        <f>ROUND(I145*H145,2)</f>
        <v>0</v>
      </c>
      <c r="BL145" s="18" t="s">
        <v>164</v>
      </c>
      <c r="BM145" s="178" t="s">
        <v>2078</v>
      </c>
    </row>
    <row r="146" spans="1:47" s="2" customFormat="1" ht="29.25">
      <c r="A146" s="33"/>
      <c r="B146" s="34"/>
      <c r="C146" s="33"/>
      <c r="D146" s="180" t="s">
        <v>173</v>
      </c>
      <c r="E146" s="33"/>
      <c r="F146" s="181" t="s">
        <v>2079</v>
      </c>
      <c r="G146" s="33"/>
      <c r="H146" s="33"/>
      <c r="I146" s="102"/>
      <c r="J146" s="33"/>
      <c r="K146" s="33"/>
      <c r="L146" s="34"/>
      <c r="M146" s="182"/>
      <c r="N146" s="183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173</v>
      </c>
      <c r="AU146" s="18" t="s">
        <v>92</v>
      </c>
    </row>
    <row r="147" spans="2:51" s="14" customFormat="1" ht="12">
      <c r="B147" s="195"/>
      <c r="D147" s="180" t="s">
        <v>249</v>
      </c>
      <c r="F147" s="197" t="s">
        <v>2080</v>
      </c>
      <c r="H147" s="198">
        <v>9.075</v>
      </c>
      <c r="I147" s="199"/>
      <c r="L147" s="195"/>
      <c r="M147" s="200"/>
      <c r="N147" s="201"/>
      <c r="O147" s="201"/>
      <c r="P147" s="201"/>
      <c r="Q147" s="201"/>
      <c r="R147" s="201"/>
      <c r="S147" s="201"/>
      <c r="T147" s="202"/>
      <c r="AT147" s="196" t="s">
        <v>249</v>
      </c>
      <c r="AU147" s="196" t="s">
        <v>92</v>
      </c>
      <c r="AV147" s="14" t="s">
        <v>92</v>
      </c>
      <c r="AW147" s="14" t="s">
        <v>3</v>
      </c>
      <c r="AX147" s="14" t="s">
        <v>21</v>
      </c>
      <c r="AY147" s="196" t="s">
        <v>165</v>
      </c>
    </row>
    <row r="148" spans="1:65" s="2" customFormat="1" ht="24" customHeight="1">
      <c r="A148" s="33"/>
      <c r="B148" s="166"/>
      <c r="C148" s="167" t="s">
        <v>188</v>
      </c>
      <c r="D148" s="167" t="s">
        <v>168</v>
      </c>
      <c r="E148" s="168" t="s">
        <v>2081</v>
      </c>
      <c r="F148" s="169" t="s">
        <v>2082</v>
      </c>
      <c r="G148" s="170" t="s">
        <v>268</v>
      </c>
      <c r="H148" s="171">
        <v>9.075</v>
      </c>
      <c r="I148" s="172"/>
      <c r="J148" s="173">
        <f>ROUND(I148*H148,2)</f>
        <v>0</v>
      </c>
      <c r="K148" s="169" t="s">
        <v>247</v>
      </c>
      <c r="L148" s="34"/>
      <c r="M148" s="174" t="s">
        <v>1</v>
      </c>
      <c r="N148" s="175" t="s">
        <v>49</v>
      </c>
      <c r="O148" s="59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8" t="s">
        <v>164</v>
      </c>
      <c r="AT148" s="178" t="s">
        <v>168</v>
      </c>
      <c r="AU148" s="178" t="s">
        <v>92</v>
      </c>
      <c r="AY148" s="18" t="s">
        <v>165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8" t="s">
        <v>21</v>
      </c>
      <c r="BK148" s="179">
        <f>ROUND(I148*H148,2)</f>
        <v>0</v>
      </c>
      <c r="BL148" s="18" t="s">
        <v>164</v>
      </c>
      <c r="BM148" s="178" t="s">
        <v>2083</v>
      </c>
    </row>
    <row r="149" spans="1:47" s="2" customFormat="1" ht="39">
      <c r="A149" s="33"/>
      <c r="B149" s="34"/>
      <c r="C149" s="33"/>
      <c r="D149" s="180" t="s">
        <v>173</v>
      </c>
      <c r="E149" s="33"/>
      <c r="F149" s="181" t="s">
        <v>2084</v>
      </c>
      <c r="G149" s="33"/>
      <c r="H149" s="33"/>
      <c r="I149" s="102"/>
      <c r="J149" s="33"/>
      <c r="K149" s="33"/>
      <c r="L149" s="34"/>
      <c r="M149" s="182"/>
      <c r="N149" s="183"/>
      <c r="O149" s="59"/>
      <c r="P149" s="59"/>
      <c r="Q149" s="59"/>
      <c r="R149" s="59"/>
      <c r="S149" s="59"/>
      <c r="T149" s="60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173</v>
      </c>
      <c r="AU149" s="18" t="s">
        <v>92</v>
      </c>
    </row>
    <row r="150" spans="1:65" s="2" customFormat="1" ht="24" customHeight="1">
      <c r="A150" s="33"/>
      <c r="B150" s="166"/>
      <c r="C150" s="167" t="s">
        <v>193</v>
      </c>
      <c r="D150" s="167" t="s">
        <v>168</v>
      </c>
      <c r="E150" s="168" t="s">
        <v>278</v>
      </c>
      <c r="F150" s="169" t="s">
        <v>279</v>
      </c>
      <c r="G150" s="170" t="s">
        <v>268</v>
      </c>
      <c r="H150" s="171">
        <v>99.407</v>
      </c>
      <c r="I150" s="172"/>
      <c r="J150" s="173">
        <f>ROUND(I150*H150,2)</f>
        <v>0</v>
      </c>
      <c r="K150" s="169" t="s">
        <v>247</v>
      </c>
      <c r="L150" s="34"/>
      <c r="M150" s="174" t="s">
        <v>1</v>
      </c>
      <c r="N150" s="175" t="s">
        <v>49</v>
      </c>
      <c r="O150" s="59"/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8" t="s">
        <v>164</v>
      </c>
      <c r="AT150" s="178" t="s">
        <v>168</v>
      </c>
      <c r="AU150" s="178" t="s">
        <v>92</v>
      </c>
      <c r="AY150" s="18" t="s">
        <v>165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18" t="s">
        <v>21</v>
      </c>
      <c r="BK150" s="179">
        <f>ROUND(I150*H150,2)</f>
        <v>0</v>
      </c>
      <c r="BL150" s="18" t="s">
        <v>164</v>
      </c>
      <c r="BM150" s="178" t="s">
        <v>2085</v>
      </c>
    </row>
    <row r="151" spans="1:47" s="2" customFormat="1" ht="29.25">
      <c r="A151" s="33"/>
      <c r="B151" s="34"/>
      <c r="C151" s="33"/>
      <c r="D151" s="180" t="s">
        <v>173</v>
      </c>
      <c r="E151" s="33"/>
      <c r="F151" s="181" t="s">
        <v>281</v>
      </c>
      <c r="G151" s="33"/>
      <c r="H151" s="33"/>
      <c r="I151" s="102"/>
      <c r="J151" s="33"/>
      <c r="K151" s="33"/>
      <c r="L151" s="34"/>
      <c r="M151" s="182"/>
      <c r="N151" s="183"/>
      <c r="O151" s="59"/>
      <c r="P151" s="59"/>
      <c r="Q151" s="59"/>
      <c r="R151" s="59"/>
      <c r="S151" s="59"/>
      <c r="T151" s="60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173</v>
      </c>
      <c r="AU151" s="18" t="s">
        <v>92</v>
      </c>
    </row>
    <row r="152" spans="2:51" s="14" customFormat="1" ht="12">
      <c r="B152" s="195"/>
      <c r="D152" s="180" t="s">
        <v>249</v>
      </c>
      <c r="F152" s="197" t="s">
        <v>2086</v>
      </c>
      <c r="H152" s="198">
        <v>99.407</v>
      </c>
      <c r="I152" s="199"/>
      <c r="L152" s="195"/>
      <c r="M152" s="200"/>
      <c r="N152" s="201"/>
      <c r="O152" s="201"/>
      <c r="P152" s="201"/>
      <c r="Q152" s="201"/>
      <c r="R152" s="201"/>
      <c r="S152" s="201"/>
      <c r="T152" s="202"/>
      <c r="AT152" s="196" t="s">
        <v>249</v>
      </c>
      <c r="AU152" s="196" t="s">
        <v>92</v>
      </c>
      <c r="AV152" s="14" t="s">
        <v>92</v>
      </c>
      <c r="AW152" s="14" t="s">
        <v>3</v>
      </c>
      <c r="AX152" s="14" t="s">
        <v>21</v>
      </c>
      <c r="AY152" s="196" t="s">
        <v>165</v>
      </c>
    </row>
    <row r="153" spans="1:65" s="2" customFormat="1" ht="24" customHeight="1">
      <c r="A153" s="33"/>
      <c r="B153" s="166"/>
      <c r="C153" s="167" t="s">
        <v>198</v>
      </c>
      <c r="D153" s="167" t="s">
        <v>168</v>
      </c>
      <c r="E153" s="168" t="s">
        <v>2087</v>
      </c>
      <c r="F153" s="169" t="s">
        <v>2088</v>
      </c>
      <c r="G153" s="170" t="s">
        <v>268</v>
      </c>
      <c r="H153" s="171">
        <v>49.704</v>
      </c>
      <c r="I153" s="172"/>
      <c r="J153" s="173">
        <f>ROUND(I153*H153,2)</f>
        <v>0</v>
      </c>
      <c r="K153" s="169" t="s">
        <v>247</v>
      </c>
      <c r="L153" s="34"/>
      <c r="M153" s="174" t="s">
        <v>1</v>
      </c>
      <c r="N153" s="175" t="s">
        <v>49</v>
      </c>
      <c r="O153" s="59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8" t="s">
        <v>164</v>
      </c>
      <c r="AT153" s="178" t="s">
        <v>168</v>
      </c>
      <c r="AU153" s="178" t="s">
        <v>92</v>
      </c>
      <c r="AY153" s="18" t="s">
        <v>165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8" t="s">
        <v>21</v>
      </c>
      <c r="BK153" s="179">
        <f>ROUND(I153*H153,2)</f>
        <v>0</v>
      </c>
      <c r="BL153" s="18" t="s">
        <v>164</v>
      </c>
      <c r="BM153" s="178" t="s">
        <v>2089</v>
      </c>
    </row>
    <row r="154" spans="1:47" s="2" customFormat="1" ht="29.25">
      <c r="A154" s="33"/>
      <c r="B154" s="34"/>
      <c r="C154" s="33"/>
      <c r="D154" s="180" t="s">
        <v>173</v>
      </c>
      <c r="E154" s="33"/>
      <c r="F154" s="181" t="s">
        <v>2090</v>
      </c>
      <c r="G154" s="33"/>
      <c r="H154" s="33"/>
      <c r="I154" s="102"/>
      <c r="J154" s="33"/>
      <c r="K154" s="33"/>
      <c r="L154" s="34"/>
      <c r="M154" s="182"/>
      <c r="N154" s="183"/>
      <c r="O154" s="59"/>
      <c r="P154" s="59"/>
      <c r="Q154" s="59"/>
      <c r="R154" s="59"/>
      <c r="S154" s="59"/>
      <c r="T154" s="60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173</v>
      </c>
      <c r="AU154" s="18" t="s">
        <v>92</v>
      </c>
    </row>
    <row r="155" spans="2:51" s="14" customFormat="1" ht="12">
      <c r="B155" s="195"/>
      <c r="D155" s="180" t="s">
        <v>249</v>
      </c>
      <c r="F155" s="197" t="s">
        <v>2091</v>
      </c>
      <c r="H155" s="198">
        <v>49.704</v>
      </c>
      <c r="I155" s="199"/>
      <c r="L155" s="195"/>
      <c r="M155" s="200"/>
      <c r="N155" s="201"/>
      <c r="O155" s="201"/>
      <c r="P155" s="201"/>
      <c r="Q155" s="201"/>
      <c r="R155" s="201"/>
      <c r="S155" s="201"/>
      <c r="T155" s="202"/>
      <c r="AT155" s="196" t="s">
        <v>249</v>
      </c>
      <c r="AU155" s="196" t="s">
        <v>92</v>
      </c>
      <c r="AV155" s="14" t="s">
        <v>92</v>
      </c>
      <c r="AW155" s="14" t="s">
        <v>3</v>
      </c>
      <c r="AX155" s="14" t="s">
        <v>21</v>
      </c>
      <c r="AY155" s="196" t="s">
        <v>165</v>
      </c>
    </row>
    <row r="156" spans="1:65" s="2" customFormat="1" ht="24" customHeight="1">
      <c r="A156" s="33"/>
      <c r="B156" s="166"/>
      <c r="C156" s="167" t="s">
        <v>203</v>
      </c>
      <c r="D156" s="167" t="s">
        <v>168</v>
      </c>
      <c r="E156" s="168" t="s">
        <v>2092</v>
      </c>
      <c r="F156" s="169" t="s">
        <v>2093</v>
      </c>
      <c r="G156" s="170" t="s">
        <v>268</v>
      </c>
      <c r="H156" s="171">
        <v>9.075</v>
      </c>
      <c r="I156" s="172"/>
      <c r="J156" s="173">
        <f>ROUND(I156*H156,2)</f>
        <v>0</v>
      </c>
      <c r="K156" s="169" t="s">
        <v>247</v>
      </c>
      <c r="L156" s="34"/>
      <c r="M156" s="174" t="s">
        <v>1</v>
      </c>
      <c r="N156" s="175" t="s">
        <v>49</v>
      </c>
      <c r="O156" s="59"/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8" t="s">
        <v>164</v>
      </c>
      <c r="AT156" s="178" t="s">
        <v>168</v>
      </c>
      <c r="AU156" s="178" t="s">
        <v>92</v>
      </c>
      <c r="AY156" s="18" t="s">
        <v>165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8" t="s">
        <v>21</v>
      </c>
      <c r="BK156" s="179">
        <f>ROUND(I156*H156,2)</f>
        <v>0</v>
      </c>
      <c r="BL156" s="18" t="s">
        <v>164</v>
      </c>
      <c r="BM156" s="178" t="s">
        <v>2094</v>
      </c>
    </row>
    <row r="157" spans="1:47" s="2" customFormat="1" ht="29.25">
      <c r="A157" s="33"/>
      <c r="B157" s="34"/>
      <c r="C157" s="33"/>
      <c r="D157" s="180" t="s">
        <v>173</v>
      </c>
      <c r="E157" s="33"/>
      <c r="F157" s="181" t="s">
        <v>2095</v>
      </c>
      <c r="G157" s="33"/>
      <c r="H157" s="33"/>
      <c r="I157" s="102"/>
      <c r="J157" s="33"/>
      <c r="K157" s="33"/>
      <c r="L157" s="34"/>
      <c r="M157" s="182"/>
      <c r="N157" s="183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173</v>
      </c>
      <c r="AU157" s="18" t="s">
        <v>92</v>
      </c>
    </row>
    <row r="158" spans="2:51" s="14" customFormat="1" ht="12">
      <c r="B158" s="195"/>
      <c r="D158" s="180" t="s">
        <v>249</v>
      </c>
      <c r="F158" s="197" t="s">
        <v>2080</v>
      </c>
      <c r="H158" s="198">
        <v>9.075</v>
      </c>
      <c r="I158" s="199"/>
      <c r="L158" s="195"/>
      <c r="M158" s="200"/>
      <c r="N158" s="201"/>
      <c r="O158" s="201"/>
      <c r="P158" s="201"/>
      <c r="Q158" s="201"/>
      <c r="R158" s="201"/>
      <c r="S158" s="201"/>
      <c r="T158" s="202"/>
      <c r="AT158" s="196" t="s">
        <v>249</v>
      </c>
      <c r="AU158" s="196" t="s">
        <v>92</v>
      </c>
      <c r="AV158" s="14" t="s">
        <v>92</v>
      </c>
      <c r="AW158" s="14" t="s">
        <v>3</v>
      </c>
      <c r="AX158" s="14" t="s">
        <v>21</v>
      </c>
      <c r="AY158" s="196" t="s">
        <v>165</v>
      </c>
    </row>
    <row r="159" spans="1:65" s="2" customFormat="1" ht="24" customHeight="1">
      <c r="A159" s="33"/>
      <c r="B159" s="166"/>
      <c r="C159" s="167" t="s">
        <v>208</v>
      </c>
      <c r="D159" s="167" t="s">
        <v>168</v>
      </c>
      <c r="E159" s="168" t="s">
        <v>2096</v>
      </c>
      <c r="F159" s="169" t="s">
        <v>2097</v>
      </c>
      <c r="G159" s="170" t="s">
        <v>268</v>
      </c>
      <c r="H159" s="171">
        <v>9.075</v>
      </c>
      <c r="I159" s="172"/>
      <c r="J159" s="173">
        <f>ROUND(I159*H159,2)</f>
        <v>0</v>
      </c>
      <c r="K159" s="169" t="s">
        <v>247</v>
      </c>
      <c r="L159" s="34"/>
      <c r="M159" s="174" t="s">
        <v>1</v>
      </c>
      <c r="N159" s="175" t="s">
        <v>49</v>
      </c>
      <c r="O159" s="59"/>
      <c r="P159" s="176">
        <f>O159*H159</f>
        <v>0</v>
      </c>
      <c r="Q159" s="176">
        <v>0</v>
      </c>
      <c r="R159" s="176">
        <f>Q159*H159</f>
        <v>0</v>
      </c>
      <c r="S159" s="176">
        <v>0</v>
      </c>
      <c r="T159" s="17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8" t="s">
        <v>164</v>
      </c>
      <c r="AT159" s="178" t="s">
        <v>168</v>
      </c>
      <c r="AU159" s="178" t="s">
        <v>92</v>
      </c>
      <c r="AY159" s="18" t="s">
        <v>165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18" t="s">
        <v>21</v>
      </c>
      <c r="BK159" s="179">
        <f>ROUND(I159*H159,2)</f>
        <v>0</v>
      </c>
      <c r="BL159" s="18" t="s">
        <v>164</v>
      </c>
      <c r="BM159" s="178" t="s">
        <v>2098</v>
      </c>
    </row>
    <row r="160" spans="1:47" s="2" customFormat="1" ht="39">
      <c r="A160" s="33"/>
      <c r="B160" s="34"/>
      <c r="C160" s="33"/>
      <c r="D160" s="180" t="s">
        <v>173</v>
      </c>
      <c r="E160" s="33"/>
      <c r="F160" s="181" t="s">
        <v>2099</v>
      </c>
      <c r="G160" s="33"/>
      <c r="H160" s="33"/>
      <c r="I160" s="102"/>
      <c r="J160" s="33"/>
      <c r="K160" s="33"/>
      <c r="L160" s="34"/>
      <c r="M160" s="182"/>
      <c r="N160" s="183"/>
      <c r="O160" s="59"/>
      <c r="P160" s="59"/>
      <c r="Q160" s="59"/>
      <c r="R160" s="59"/>
      <c r="S160" s="59"/>
      <c r="T160" s="60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173</v>
      </c>
      <c r="AU160" s="18" t="s">
        <v>92</v>
      </c>
    </row>
    <row r="161" spans="2:51" s="14" customFormat="1" ht="12">
      <c r="B161" s="195"/>
      <c r="D161" s="180" t="s">
        <v>249</v>
      </c>
      <c r="F161" s="197" t="s">
        <v>2080</v>
      </c>
      <c r="H161" s="198">
        <v>9.075</v>
      </c>
      <c r="I161" s="199"/>
      <c r="L161" s="195"/>
      <c r="M161" s="200"/>
      <c r="N161" s="201"/>
      <c r="O161" s="201"/>
      <c r="P161" s="201"/>
      <c r="Q161" s="201"/>
      <c r="R161" s="201"/>
      <c r="S161" s="201"/>
      <c r="T161" s="202"/>
      <c r="AT161" s="196" t="s">
        <v>249</v>
      </c>
      <c r="AU161" s="196" t="s">
        <v>92</v>
      </c>
      <c r="AV161" s="14" t="s">
        <v>92</v>
      </c>
      <c r="AW161" s="14" t="s">
        <v>3</v>
      </c>
      <c r="AX161" s="14" t="s">
        <v>21</v>
      </c>
      <c r="AY161" s="196" t="s">
        <v>165</v>
      </c>
    </row>
    <row r="162" spans="1:65" s="2" customFormat="1" ht="16.5" customHeight="1">
      <c r="A162" s="33"/>
      <c r="B162" s="166"/>
      <c r="C162" s="167" t="s">
        <v>26</v>
      </c>
      <c r="D162" s="167" t="s">
        <v>168</v>
      </c>
      <c r="E162" s="168" t="s">
        <v>2100</v>
      </c>
      <c r="F162" s="169" t="s">
        <v>2101</v>
      </c>
      <c r="G162" s="170" t="s">
        <v>268</v>
      </c>
      <c r="H162" s="171">
        <v>24.852</v>
      </c>
      <c r="I162" s="172"/>
      <c r="J162" s="173">
        <f>ROUND(I162*H162,2)</f>
        <v>0</v>
      </c>
      <c r="K162" s="169" t="s">
        <v>247</v>
      </c>
      <c r="L162" s="34"/>
      <c r="M162" s="174" t="s">
        <v>1</v>
      </c>
      <c r="N162" s="175" t="s">
        <v>49</v>
      </c>
      <c r="O162" s="59"/>
      <c r="P162" s="176">
        <f>O162*H162</f>
        <v>0</v>
      </c>
      <c r="Q162" s="176">
        <v>0.0103</v>
      </c>
      <c r="R162" s="176">
        <f>Q162*H162</f>
        <v>0.2559756</v>
      </c>
      <c r="S162" s="176">
        <v>0</v>
      </c>
      <c r="T162" s="177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8" t="s">
        <v>164</v>
      </c>
      <c r="AT162" s="178" t="s">
        <v>168</v>
      </c>
      <c r="AU162" s="178" t="s">
        <v>92</v>
      </c>
      <c r="AY162" s="18" t="s">
        <v>165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8" t="s">
        <v>21</v>
      </c>
      <c r="BK162" s="179">
        <f>ROUND(I162*H162,2)</f>
        <v>0</v>
      </c>
      <c r="BL162" s="18" t="s">
        <v>164</v>
      </c>
      <c r="BM162" s="178" t="s">
        <v>2102</v>
      </c>
    </row>
    <row r="163" spans="1:47" s="2" customFormat="1" ht="29.25">
      <c r="A163" s="33"/>
      <c r="B163" s="34"/>
      <c r="C163" s="33"/>
      <c r="D163" s="180" t="s">
        <v>173</v>
      </c>
      <c r="E163" s="33"/>
      <c r="F163" s="181" t="s">
        <v>2103</v>
      </c>
      <c r="G163" s="33"/>
      <c r="H163" s="33"/>
      <c r="I163" s="102"/>
      <c r="J163" s="33"/>
      <c r="K163" s="33"/>
      <c r="L163" s="34"/>
      <c r="M163" s="182"/>
      <c r="N163" s="183"/>
      <c r="O163" s="59"/>
      <c r="P163" s="59"/>
      <c r="Q163" s="59"/>
      <c r="R163" s="59"/>
      <c r="S163" s="59"/>
      <c r="T163" s="60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173</v>
      </c>
      <c r="AU163" s="18" t="s">
        <v>92</v>
      </c>
    </row>
    <row r="164" spans="2:51" s="14" customFormat="1" ht="12">
      <c r="B164" s="195"/>
      <c r="D164" s="180" t="s">
        <v>249</v>
      </c>
      <c r="F164" s="197" t="s">
        <v>2104</v>
      </c>
      <c r="H164" s="198">
        <v>24.852</v>
      </c>
      <c r="I164" s="199"/>
      <c r="L164" s="195"/>
      <c r="M164" s="200"/>
      <c r="N164" s="201"/>
      <c r="O164" s="201"/>
      <c r="P164" s="201"/>
      <c r="Q164" s="201"/>
      <c r="R164" s="201"/>
      <c r="S164" s="201"/>
      <c r="T164" s="202"/>
      <c r="AT164" s="196" t="s">
        <v>249</v>
      </c>
      <c r="AU164" s="196" t="s">
        <v>92</v>
      </c>
      <c r="AV164" s="14" t="s">
        <v>92</v>
      </c>
      <c r="AW164" s="14" t="s">
        <v>3</v>
      </c>
      <c r="AX164" s="14" t="s">
        <v>21</v>
      </c>
      <c r="AY164" s="196" t="s">
        <v>165</v>
      </c>
    </row>
    <row r="165" spans="1:65" s="2" customFormat="1" ht="24" customHeight="1">
      <c r="A165" s="33"/>
      <c r="B165" s="166"/>
      <c r="C165" s="167" t="s">
        <v>298</v>
      </c>
      <c r="D165" s="167" t="s">
        <v>168</v>
      </c>
      <c r="E165" s="168" t="s">
        <v>2105</v>
      </c>
      <c r="F165" s="169" t="s">
        <v>2106</v>
      </c>
      <c r="G165" s="170" t="s">
        <v>268</v>
      </c>
      <c r="H165" s="171">
        <v>1.815</v>
      </c>
      <c r="I165" s="172"/>
      <c r="J165" s="173">
        <f>ROUND(I165*H165,2)</f>
        <v>0</v>
      </c>
      <c r="K165" s="169" t="s">
        <v>247</v>
      </c>
      <c r="L165" s="34"/>
      <c r="M165" s="174" t="s">
        <v>1</v>
      </c>
      <c r="N165" s="175" t="s">
        <v>49</v>
      </c>
      <c r="O165" s="59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8" t="s">
        <v>164</v>
      </c>
      <c r="AT165" s="178" t="s">
        <v>168</v>
      </c>
      <c r="AU165" s="178" t="s">
        <v>92</v>
      </c>
      <c r="AY165" s="18" t="s">
        <v>165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8" t="s">
        <v>21</v>
      </c>
      <c r="BK165" s="179">
        <f>ROUND(I165*H165,2)</f>
        <v>0</v>
      </c>
      <c r="BL165" s="18" t="s">
        <v>164</v>
      </c>
      <c r="BM165" s="178" t="s">
        <v>2107</v>
      </c>
    </row>
    <row r="166" spans="1:47" s="2" customFormat="1" ht="29.25">
      <c r="A166" s="33"/>
      <c r="B166" s="34"/>
      <c r="C166" s="33"/>
      <c r="D166" s="180" t="s">
        <v>173</v>
      </c>
      <c r="E166" s="33"/>
      <c r="F166" s="181" t="s">
        <v>2108</v>
      </c>
      <c r="G166" s="33"/>
      <c r="H166" s="33"/>
      <c r="I166" s="102"/>
      <c r="J166" s="33"/>
      <c r="K166" s="33"/>
      <c r="L166" s="34"/>
      <c r="M166" s="182"/>
      <c r="N166" s="183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173</v>
      </c>
      <c r="AU166" s="18" t="s">
        <v>92</v>
      </c>
    </row>
    <row r="167" spans="2:51" s="14" customFormat="1" ht="12">
      <c r="B167" s="195"/>
      <c r="D167" s="180" t="s">
        <v>249</v>
      </c>
      <c r="F167" s="197" t="s">
        <v>2109</v>
      </c>
      <c r="H167" s="198">
        <v>1.815</v>
      </c>
      <c r="I167" s="199"/>
      <c r="L167" s="195"/>
      <c r="M167" s="200"/>
      <c r="N167" s="201"/>
      <c r="O167" s="201"/>
      <c r="P167" s="201"/>
      <c r="Q167" s="201"/>
      <c r="R167" s="201"/>
      <c r="S167" s="201"/>
      <c r="T167" s="202"/>
      <c r="AT167" s="196" t="s">
        <v>249</v>
      </c>
      <c r="AU167" s="196" t="s">
        <v>92</v>
      </c>
      <c r="AV167" s="14" t="s">
        <v>92</v>
      </c>
      <c r="AW167" s="14" t="s">
        <v>3</v>
      </c>
      <c r="AX167" s="14" t="s">
        <v>21</v>
      </c>
      <c r="AY167" s="196" t="s">
        <v>165</v>
      </c>
    </row>
    <row r="168" spans="1:65" s="2" customFormat="1" ht="16.5" customHeight="1">
      <c r="A168" s="33"/>
      <c r="B168" s="166"/>
      <c r="C168" s="167" t="s">
        <v>302</v>
      </c>
      <c r="D168" s="167" t="s">
        <v>168</v>
      </c>
      <c r="E168" s="168" t="s">
        <v>2110</v>
      </c>
      <c r="F168" s="169" t="s">
        <v>2111</v>
      </c>
      <c r="G168" s="170" t="s">
        <v>246</v>
      </c>
      <c r="H168" s="171">
        <v>100.8</v>
      </c>
      <c r="I168" s="172"/>
      <c r="J168" s="173">
        <f>ROUND(I168*H168,2)</f>
        <v>0</v>
      </c>
      <c r="K168" s="169" t="s">
        <v>247</v>
      </c>
      <c r="L168" s="34"/>
      <c r="M168" s="174" t="s">
        <v>1</v>
      </c>
      <c r="N168" s="175" t="s">
        <v>49</v>
      </c>
      <c r="O168" s="59"/>
      <c r="P168" s="176">
        <f>O168*H168</f>
        <v>0</v>
      </c>
      <c r="Q168" s="176">
        <v>0.00085</v>
      </c>
      <c r="R168" s="176">
        <f>Q168*H168</f>
        <v>0.08567999999999999</v>
      </c>
      <c r="S168" s="176">
        <v>0</v>
      </c>
      <c r="T168" s="177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8" t="s">
        <v>164</v>
      </c>
      <c r="AT168" s="178" t="s">
        <v>168</v>
      </c>
      <c r="AU168" s="178" t="s">
        <v>92</v>
      </c>
      <c r="AY168" s="18" t="s">
        <v>165</v>
      </c>
      <c r="BE168" s="179">
        <f>IF(N168="základní",J168,0)</f>
        <v>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18" t="s">
        <v>21</v>
      </c>
      <c r="BK168" s="179">
        <f>ROUND(I168*H168,2)</f>
        <v>0</v>
      </c>
      <c r="BL168" s="18" t="s">
        <v>164</v>
      </c>
      <c r="BM168" s="178" t="s">
        <v>2112</v>
      </c>
    </row>
    <row r="169" spans="1:47" s="2" customFormat="1" ht="29.25">
      <c r="A169" s="33"/>
      <c r="B169" s="34"/>
      <c r="C169" s="33"/>
      <c r="D169" s="180" t="s">
        <v>173</v>
      </c>
      <c r="E169" s="33"/>
      <c r="F169" s="181" t="s">
        <v>2113</v>
      </c>
      <c r="G169" s="33"/>
      <c r="H169" s="33"/>
      <c r="I169" s="102"/>
      <c r="J169" s="33"/>
      <c r="K169" s="33"/>
      <c r="L169" s="34"/>
      <c r="M169" s="182"/>
      <c r="N169" s="183"/>
      <c r="O169" s="59"/>
      <c r="P169" s="59"/>
      <c r="Q169" s="59"/>
      <c r="R169" s="59"/>
      <c r="S169" s="59"/>
      <c r="T169" s="60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173</v>
      </c>
      <c r="AU169" s="18" t="s">
        <v>92</v>
      </c>
    </row>
    <row r="170" spans="2:51" s="14" customFormat="1" ht="12">
      <c r="B170" s="195"/>
      <c r="D170" s="180" t="s">
        <v>249</v>
      </c>
      <c r="E170" s="196" t="s">
        <v>1</v>
      </c>
      <c r="F170" s="197" t="s">
        <v>2114</v>
      </c>
      <c r="H170" s="198">
        <v>64.8</v>
      </c>
      <c r="I170" s="199"/>
      <c r="L170" s="195"/>
      <c r="M170" s="200"/>
      <c r="N170" s="201"/>
      <c r="O170" s="201"/>
      <c r="P170" s="201"/>
      <c r="Q170" s="201"/>
      <c r="R170" s="201"/>
      <c r="S170" s="201"/>
      <c r="T170" s="202"/>
      <c r="AT170" s="196" t="s">
        <v>249</v>
      </c>
      <c r="AU170" s="196" t="s">
        <v>92</v>
      </c>
      <c r="AV170" s="14" t="s">
        <v>92</v>
      </c>
      <c r="AW170" s="14" t="s">
        <v>39</v>
      </c>
      <c r="AX170" s="14" t="s">
        <v>84</v>
      </c>
      <c r="AY170" s="196" t="s">
        <v>165</v>
      </c>
    </row>
    <row r="171" spans="2:51" s="14" customFormat="1" ht="12">
      <c r="B171" s="195"/>
      <c r="D171" s="180" t="s">
        <v>249</v>
      </c>
      <c r="E171" s="196" t="s">
        <v>1</v>
      </c>
      <c r="F171" s="197" t="s">
        <v>2115</v>
      </c>
      <c r="H171" s="198">
        <v>36</v>
      </c>
      <c r="I171" s="199"/>
      <c r="L171" s="195"/>
      <c r="M171" s="200"/>
      <c r="N171" s="201"/>
      <c r="O171" s="201"/>
      <c r="P171" s="201"/>
      <c r="Q171" s="201"/>
      <c r="R171" s="201"/>
      <c r="S171" s="201"/>
      <c r="T171" s="202"/>
      <c r="AT171" s="196" t="s">
        <v>249</v>
      </c>
      <c r="AU171" s="196" t="s">
        <v>92</v>
      </c>
      <c r="AV171" s="14" t="s">
        <v>92</v>
      </c>
      <c r="AW171" s="14" t="s">
        <v>39</v>
      </c>
      <c r="AX171" s="14" t="s">
        <v>84</v>
      </c>
      <c r="AY171" s="196" t="s">
        <v>165</v>
      </c>
    </row>
    <row r="172" spans="1:65" s="2" customFormat="1" ht="24" customHeight="1">
      <c r="A172" s="33"/>
      <c r="B172" s="166"/>
      <c r="C172" s="167" t="s">
        <v>309</v>
      </c>
      <c r="D172" s="167" t="s">
        <v>168</v>
      </c>
      <c r="E172" s="168" t="s">
        <v>2116</v>
      </c>
      <c r="F172" s="169" t="s">
        <v>2117</v>
      </c>
      <c r="G172" s="170" t="s">
        <v>246</v>
      </c>
      <c r="H172" s="171">
        <v>100.8</v>
      </c>
      <c r="I172" s="172"/>
      <c r="J172" s="173">
        <f>ROUND(I172*H172,2)</f>
        <v>0</v>
      </c>
      <c r="K172" s="169" t="s">
        <v>247</v>
      </c>
      <c r="L172" s="34"/>
      <c r="M172" s="174" t="s">
        <v>1</v>
      </c>
      <c r="N172" s="175" t="s">
        <v>49</v>
      </c>
      <c r="O172" s="59"/>
      <c r="P172" s="176">
        <f>O172*H172</f>
        <v>0</v>
      </c>
      <c r="Q172" s="176">
        <v>0</v>
      </c>
      <c r="R172" s="176">
        <f>Q172*H172</f>
        <v>0</v>
      </c>
      <c r="S172" s="176">
        <v>0</v>
      </c>
      <c r="T172" s="177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8" t="s">
        <v>164</v>
      </c>
      <c r="AT172" s="178" t="s">
        <v>168</v>
      </c>
      <c r="AU172" s="178" t="s">
        <v>92</v>
      </c>
      <c r="AY172" s="18" t="s">
        <v>165</v>
      </c>
      <c r="BE172" s="179">
        <f>IF(N172="základní",J172,0)</f>
        <v>0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18" t="s">
        <v>21</v>
      </c>
      <c r="BK172" s="179">
        <f>ROUND(I172*H172,2)</f>
        <v>0</v>
      </c>
      <c r="BL172" s="18" t="s">
        <v>164</v>
      </c>
      <c r="BM172" s="178" t="s">
        <v>2118</v>
      </c>
    </row>
    <row r="173" spans="1:47" s="2" customFormat="1" ht="29.25">
      <c r="A173" s="33"/>
      <c r="B173" s="34"/>
      <c r="C173" s="33"/>
      <c r="D173" s="180" t="s">
        <v>173</v>
      </c>
      <c r="E173" s="33"/>
      <c r="F173" s="181" t="s">
        <v>2119</v>
      </c>
      <c r="G173" s="33"/>
      <c r="H173" s="33"/>
      <c r="I173" s="102"/>
      <c r="J173" s="33"/>
      <c r="K173" s="33"/>
      <c r="L173" s="34"/>
      <c r="M173" s="182"/>
      <c r="N173" s="183"/>
      <c r="O173" s="59"/>
      <c r="P173" s="59"/>
      <c r="Q173" s="59"/>
      <c r="R173" s="59"/>
      <c r="S173" s="59"/>
      <c r="T173" s="60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173</v>
      </c>
      <c r="AU173" s="18" t="s">
        <v>92</v>
      </c>
    </row>
    <row r="174" spans="1:65" s="2" customFormat="1" ht="24" customHeight="1">
      <c r="A174" s="33"/>
      <c r="B174" s="166"/>
      <c r="C174" s="167" t="s">
        <v>320</v>
      </c>
      <c r="D174" s="167" t="s">
        <v>168</v>
      </c>
      <c r="E174" s="168" t="s">
        <v>282</v>
      </c>
      <c r="F174" s="169" t="s">
        <v>283</v>
      </c>
      <c r="G174" s="170" t="s">
        <v>268</v>
      </c>
      <c r="H174" s="171">
        <v>223.666</v>
      </c>
      <c r="I174" s="172"/>
      <c r="J174" s="173">
        <f>ROUND(I174*H174,2)</f>
        <v>0</v>
      </c>
      <c r="K174" s="169" t="s">
        <v>247</v>
      </c>
      <c r="L174" s="34"/>
      <c r="M174" s="174" t="s">
        <v>1</v>
      </c>
      <c r="N174" s="175" t="s">
        <v>49</v>
      </c>
      <c r="O174" s="59"/>
      <c r="P174" s="176">
        <f>O174*H174</f>
        <v>0</v>
      </c>
      <c r="Q174" s="176">
        <v>0</v>
      </c>
      <c r="R174" s="176">
        <f>Q174*H174</f>
        <v>0</v>
      </c>
      <c r="S174" s="176">
        <v>0</v>
      </c>
      <c r="T174" s="177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8" t="s">
        <v>164</v>
      </c>
      <c r="AT174" s="178" t="s">
        <v>168</v>
      </c>
      <c r="AU174" s="178" t="s">
        <v>92</v>
      </c>
      <c r="AY174" s="18" t="s">
        <v>165</v>
      </c>
      <c r="BE174" s="179">
        <f>IF(N174="základní",J174,0)</f>
        <v>0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18" t="s">
        <v>21</v>
      </c>
      <c r="BK174" s="179">
        <f>ROUND(I174*H174,2)</f>
        <v>0</v>
      </c>
      <c r="BL174" s="18" t="s">
        <v>164</v>
      </c>
      <c r="BM174" s="178" t="s">
        <v>2120</v>
      </c>
    </row>
    <row r="175" spans="1:47" s="2" customFormat="1" ht="29.25">
      <c r="A175" s="33"/>
      <c r="B175" s="34"/>
      <c r="C175" s="33"/>
      <c r="D175" s="180" t="s">
        <v>173</v>
      </c>
      <c r="E175" s="33"/>
      <c r="F175" s="181" t="s">
        <v>285</v>
      </c>
      <c r="G175" s="33"/>
      <c r="H175" s="33"/>
      <c r="I175" s="102"/>
      <c r="J175" s="33"/>
      <c r="K175" s="33"/>
      <c r="L175" s="34"/>
      <c r="M175" s="182"/>
      <c r="N175" s="183"/>
      <c r="O175" s="59"/>
      <c r="P175" s="59"/>
      <c r="Q175" s="59"/>
      <c r="R175" s="59"/>
      <c r="S175" s="59"/>
      <c r="T175" s="60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173</v>
      </c>
      <c r="AU175" s="18" t="s">
        <v>92</v>
      </c>
    </row>
    <row r="176" spans="2:51" s="14" customFormat="1" ht="12">
      <c r="B176" s="195"/>
      <c r="D176" s="180" t="s">
        <v>249</v>
      </c>
      <c r="E176" s="196" t="s">
        <v>1</v>
      </c>
      <c r="F176" s="197" t="s">
        <v>2121</v>
      </c>
      <c r="H176" s="198">
        <v>223.666</v>
      </c>
      <c r="I176" s="199"/>
      <c r="L176" s="195"/>
      <c r="M176" s="200"/>
      <c r="N176" s="201"/>
      <c r="O176" s="201"/>
      <c r="P176" s="201"/>
      <c r="Q176" s="201"/>
      <c r="R176" s="201"/>
      <c r="S176" s="201"/>
      <c r="T176" s="202"/>
      <c r="AT176" s="196" t="s">
        <v>249</v>
      </c>
      <c r="AU176" s="196" t="s">
        <v>92</v>
      </c>
      <c r="AV176" s="14" t="s">
        <v>92</v>
      </c>
      <c r="AW176" s="14" t="s">
        <v>39</v>
      </c>
      <c r="AX176" s="14" t="s">
        <v>84</v>
      </c>
      <c r="AY176" s="196" t="s">
        <v>165</v>
      </c>
    </row>
    <row r="177" spans="1:65" s="2" customFormat="1" ht="24" customHeight="1">
      <c r="A177" s="33"/>
      <c r="B177" s="166"/>
      <c r="C177" s="167" t="s">
        <v>8</v>
      </c>
      <c r="D177" s="167" t="s">
        <v>168</v>
      </c>
      <c r="E177" s="168" t="s">
        <v>2122</v>
      </c>
      <c r="F177" s="169" t="s">
        <v>2123</v>
      </c>
      <c r="G177" s="170" t="s">
        <v>268</v>
      </c>
      <c r="H177" s="171">
        <v>24.852</v>
      </c>
      <c r="I177" s="172"/>
      <c r="J177" s="173">
        <f>ROUND(I177*H177,2)</f>
        <v>0</v>
      </c>
      <c r="K177" s="169" t="s">
        <v>247</v>
      </c>
      <c r="L177" s="34"/>
      <c r="M177" s="174" t="s">
        <v>1</v>
      </c>
      <c r="N177" s="175" t="s">
        <v>49</v>
      </c>
      <c r="O177" s="59"/>
      <c r="P177" s="176">
        <f>O177*H177</f>
        <v>0</v>
      </c>
      <c r="Q177" s="176">
        <v>0</v>
      </c>
      <c r="R177" s="176">
        <f>Q177*H177</f>
        <v>0</v>
      </c>
      <c r="S177" s="176">
        <v>0</v>
      </c>
      <c r="T177" s="17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8" t="s">
        <v>164</v>
      </c>
      <c r="AT177" s="178" t="s">
        <v>168</v>
      </c>
      <c r="AU177" s="178" t="s">
        <v>92</v>
      </c>
      <c r="AY177" s="18" t="s">
        <v>165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18" t="s">
        <v>21</v>
      </c>
      <c r="BK177" s="179">
        <f>ROUND(I177*H177,2)</f>
        <v>0</v>
      </c>
      <c r="BL177" s="18" t="s">
        <v>164</v>
      </c>
      <c r="BM177" s="178" t="s">
        <v>2124</v>
      </c>
    </row>
    <row r="178" spans="1:47" s="2" customFormat="1" ht="29.25">
      <c r="A178" s="33"/>
      <c r="B178" s="34"/>
      <c r="C178" s="33"/>
      <c r="D178" s="180" t="s">
        <v>173</v>
      </c>
      <c r="E178" s="33"/>
      <c r="F178" s="181" t="s">
        <v>2125</v>
      </c>
      <c r="G178" s="33"/>
      <c r="H178" s="33"/>
      <c r="I178" s="102"/>
      <c r="J178" s="33"/>
      <c r="K178" s="33"/>
      <c r="L178" s="34"/>
      <c r="M178" s="182"/>
      <c r="N178" s="183"/>
      <c r="O178" s="59"/>
      <c r="P178" s="59"/>
      <c r="Q178" s="59"/>
      <c r="R178" s="59"/>
      <c r="S178" s="59"/>
      <c r="T178" s="6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173</v>
      </c>
      <c r="AU178" s="18" t="s">
        <v>92</v>
      </c>
    </row>
    <row r="179" spans="1:65" s="2" customFormat="1" ht="24" customHeight="1">
      <c r="A179" s="33"/>
      <c r="B179" s="166"/>
      <c r="C179" s="167" t="s">
        <v>331</v>
      </c>
      <c r="D179" s="167" t="s">
        <v>168</v>
      </c>
      <c r="E179" s="168" t="s">
        <v>2126</v>
      </c>
      <c r="F179" s="169" t="s">
        <v>2127</v>
      </c>
      <c r="G179" s="170" t="s">
        <v>268</v>
      </c>
      <c r="H179" s="171">
        <v>18.15</v>
      </c>
      <c r="I179" s="172"/>
      <c r="J179" s="173">
        <f>ROUND(I179*H179,2)</f>
        <v>0</v>
      </c>
      <c r="K179" s="169" t="s">
        <v>247</v>
      </c>
      <c r="L179" s="34"/>
      <c r="M179" s="174" t="s">
        <v>1</v>
      </c>
      <c r="N179" s="175" t="s">
        <v>49</v>
      </c>
      <c r="O179" s="59"/>
      <c r="P179" s="176">
        <f>O179*H179</f>
        <v>0</v>
      </c>
      <c r="Q179" s="176">
        <v>0</v>
      </c>
      <c r="R179" s="176">
        <f>Q179*H179</f>
        <v>0</v>
      </c>
      <c r="S179" s="176">
        <v>0</v>
      </c>
      <c r="T179" s="17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8" t="s">
        <v>164</v>
      </c>
      <c r="AT179" s="178" t="s">
        <v>168</v>
      </c>
      <c r="AU179" s="178" t="s">
        <v>92</v>
      </c>
      <c r="AY179" s="18" t="s">
        <v>165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18" t="s">
        <v>21</v>
      </c>
      <c r="BK179" s="179">
        <f>ROUND(I179*H179,2)</f>
        <v>0</v>
      </c>
      <c r="BL179" s="18" t="s">
        <v>164</v>
      </c>
      <c r="BM179" s="178" t="s">
        <v>2128</v>
      </c>
    </row>
    <row r="180" spans="1:47" s="2" customFormat="1" ht="29.25">
      <c r="A180" s="33"/>
      <c r="B180" s="34"/>
      <c r="C180" s="33"/>
      <c r="D180" s="180" t="s">
        <v>173</v>
      </c>
      <c r="E180" s="33"/>
      <c r="F180" s="181" t="s">
        <v>2129</v>
      </c>
      <c r="G180" s="33"/>
      <c r="H180" s="33"/>
      <c r="I180" s="102"/>
      <c r="J180" s="33"/>
      <c r="K180" s="33"/>
      <c r="L180" s="34"/>
      <c r="M180" s="182"/>
      <c r="N180" s="183"/>
      <c r="O180" s="59"/>
      <c r="P180" s="59"/>
      <c r="Q180" s="59"/>
      <c r="R180" s="59"/>
      <c r="S180" s="59"/>
      <c r="T180" s="60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173</v>
      </c>
      <c r="AU180" s="18" t="s">
        <v>92</v>
      </c>
    </row>
    <row r="181" spans="2:51" s="14" customFormat="1" ht="12">
      <c r="B181" s="195"/>
      <c r="D181" s="180" t="s">
        <v>249</v>
      </c>
      <c r="E181" s="196" t="s">
        <v>1</v>
      </c>
      <c r="F181" s="197" t="s">
        <v>2130</v>
      </c>
      <c r="H181" s="198">
        <v>18.15</v>
      </c>
      <c r="I181" s="199"/>
      <c r="L181" s="195"/>
      <c r="M181" s="200"/>
      <c r="N181" s="201"/>
      <c r="O181" s="201"/>
      <c r="P181" s="201"/>
      <c r="Q181" s="201"/>
      <c r="R181" s="201"/>
      <c r="S181" s="201"/>
      <c r="T181" s="202"/>
      <c r="AT181" s="196" t="s">
        <v>249</v>
      </c>
      <c r="AU181" s="196" t="s">
        <v>92</v>
      </c>
      <c r="AV181" s="14" t="s">
        <v>92</v>
      </c>
      <c r="AW181" s="14" t="s">
        <v>39</v>
      </c>
      <c r="AX181" s="14" t="s">
        <v>84</v>
      </c>
      <c r="AY181" s="196" t="s">
        <v>165</v>
      </c>
    </row>
    <row r="182" spans="1:65" s="2" customFormat="1" ht="24" customHeight="1">
      <c r="A182" s="33"/>
      <c r="B182" s="166"/>
      <c r="C182" s="167" t="s">
        <v>338</v>
      </c>
      <c r="D182" s="167" t="s">
        <v>168</v>
      </c>
      <c r="E182" s="168" t="s">
        <v>2131</v>
      </c>
      <c r="F182" s="169" t="s">
        <v>2132</v>
      </c>
      <c r="G182" s="170" t="s">
        <v>268</v>
      </c>
      <c r="H182" s="171">
        <v>1.815</v>
      </c>
      <c r="I182" s="172"/>
      <c r="J182" s="173">
        <f>ROUND(I182*H182,2)</f>
        <v>0</v>
      </c>
      <c r="K182" s="169" t="s">
        <v>247</v>
      </c>
      <c r="L182" s="34"/>
      <c r="M182" s="174" t="s">
        <v>1</v>
      </c>
      <c r="N182" s="175" t="s">
        <v>49</v>
      </c>
      <c r="O182" s="59"/>
      <c r="P182" s="176">
        <f>O182*H182</f>
        <v>0</v>
      </c>
      <c r="Q182" s="176">
        <v>0</v>
      </c>
      <c r="R182" s="176">
        <f>Q182*H182</f>
        <v>0</v>
      </c>
      <c r="S182" s="176">
        <v>0</v>
      </c>
      <c r="T182" s="177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8" t="s">
        <v>164</v>
      </c>
      <c r="AT182" s="178" t="s">
        <v>168</v>
      </c>
      <c r="AU182" s="178" t="s">
        <v>92</v>
      </c>
      <c r="AY182" s="18" t="s">
        <v>165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8" t="s">
        <v>21</v>
      </c>
      <c r="BK182" s="179">
        <f>ROUND(I182*H182,2)</f>
        <v>0</v>
      </c>
      <c r="BL182" s="18" t="s">
        <v>164</v>
      </c>
      <c r="BM182" s="178" t="s">
        <v>2133</v>
      </c>
    </row>
    <row r="183" spans="1:47" s="2" customFormat="1" ht="29.25">
      <c r="A183" s="33"/>
      <c r="B183" s="34"/>
      <c r="C183" s="33"/>
      <c r="D183" s="180" t="s">
        <v>173</v>
      </c>
      <c r="E183" s="33"/>
      <c r="F183" s="181" t="s">
        <v>2134</v>
      </c>
      <c r="G183" s="33"/>
      <c r="H183" s="33"/>
      <c r="I183" s="102"/>
      <c r="J183" s="33"/>
      <c r="K183" s="33"/>
      <c r="L183" s="34"/>
      <c r="M183" s="182"/>
      <c r="N183" s="183"/>
      <c r="O183" s="59"/>
      <c r="P183" s="59"/>
      <c r="Q183" s="59"/>
      <c r="R183" s="59"/>
      <c r="S183" s="59"/>
      <c r="T183" s="60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173</v>
      </c>
      <c r="AU183" s="18" t="s">
        <v>92</v>
      </c>
    </row>
    <row r="184" spans="1:65" s="2" customFormat="1" ht="24" customHeight="1">
      <c r="A184" s="33"/>
      <c r="B184" s="166"/>
      <c r="C184" s="167" t="s">
        <v>344</v>
      </c>
      <c r="D184" s="167" t="s">
        <v>168</v>
      </c>
      <c r="E184" s="168" t="s">
        <v>2135</v>
      </c>
      <c r="F184" s="169" t="s">
        <v>2136</v>
      </c>
      <c r="G184" s="170" t="s">
        <v>268</v>
      </c>
      <c r="H184" s="171">
        <v>44.571</v>
      </c>
      <c r="I184" s="172"/>
      <c r="J184" s="173">
        <f>ROUND(I184*H184,2)</f>
        <v>0</v>
      </c>
      <c r="K184" s="169" t="s">
        <v>247</v>
      </c>
      <c r="L184" s="34"/>
      <c r="M184" s="174" t="s">
        <v>1</v>
      </c>
      <c r="N184" s="175" t="s">
        <v>49</v>
      </c>
      <c r="O184" s="59"/>
      <c r="P184" s="176">
        <f>O184*H184</f>
        <v>0</v>
      </c>
      <c r="Q184" s="176">
        <v>0</v>
      </c>
      <c r="R184" s="176">
        <f>Q184*H184</f>
        <v>0</v>
      </c>
      <c r="S184" s="176">
        <v>0</v>
      </c>
      <c r="T184" s="177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8" t="s">
        <v>164</v>
      </c>
      <c r="AT184" s="178" t="s">
        <v>168</v>
      </c>
      <c r="AU184" s="178" t="s">
        <v>92</v>
      </c>
      <c r="AY184" s="18" t="s">
        <v>165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8" t="s">
        <v>21</v>
      </c>
      <c r="BK184" s="179">
        <f>ROUND(I184*H184,2)</f>
        <v>0</v>
      </c>
      <c r="BL184" s="18" t="s">
        <v>164</v>
      </c>
      <c r="BM184" s="178" t="s">
        <v>2137</v>
      </c>
    </row>
    <row r="185" spans="1:47" s="2" customFormat="1" ht="39">
      <c r="A185" s="33"/>
      <c r="B185" s="34"/>
      <c r="C185" s="33"/>
      <c r="D185" s="180" t="s">
        <v>173</v>
      </c>
      <c r="E185" s="33"/>
      <c r="F185" s="181" t="s">
        <v>2138</v>
      </c>
      <c r="G185" s="33"/>
      <c r="H185" s="33"/>
      <c r="I185" s="102"/>
      <c r="J185" s="33"/>
      <c r="K185" s="33"/>
      <c r="L185" s="34"/>
      <c r="M185" s="182"/>
      <c r="N185" s="183"/>
      <c r="O185" s="59"/>
      <c r="P185" s="59"/>
      <c r="Q185" s="59"/>
      <c r="R185" s="59"/>
      <c r="S185" s="59"/>
      <c r="T185" s="60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173</v>
      </c>
      <c r="AU185" s="18" t="s">
        <v>92</v>
      </c>
    </row>
    <row r="186" spans="2:51" s="14" customFormat="1" ht="12">
      <c r="B186" s="195"/>
      <c r="D186" s="180" t="s">
        <v>249</v>
      </c>
      <c r="E186" s="196" t="s">
        <v>1</v>
      </c>
      <c r="F186" s="197" t="s">
        <v>2139</v>
      </c>
      <c r="H186" s="198">
        <v>25.253</v>
      </c>
      <c r="I186" s="199"/>
      <c r="L186" s="195"/>
      <c r="M186" s="200"/>
      <c r="N186" s="201"/>
      <c r="O186" s="201"/>
      <c r="P186" s="201"/>
      <c r="Q186" s="201"/>
      <c r="R186" s="201"/>
      <c r="S186" s="201"/>
      <c r="T186" s="202"/>
      <c r="AT186" s="196" t="s">
        <v>249</v>
      </c>
      <c r="AU186" s="196" t="s">
        <v>92</v>
      </c>
      <c r="AV186" s="14" t="s">
        <v>92</v>
      </c>
      <c r="AW186" s="14" t="s">
        <v>39</v>
      </c>
      <c r="AX186" s="14" t="s">
        <v>84</v>
      </c>
      <c r="AY186" s="196" t="s">
        <v>165</v>
      </c>
    </row>
    <row r="187" spans="2:51" s="14" customFormat="1" ht="12">
      <c r="B187" s="195"/>
      <c r="D187" s="180" t="s">
        <v>249</v>
      </c>
      <c r="E187" s="196" t="s">
        <v>1</v>
      </c>
      <c r="F187" s="197" t="s">
        <v>2140</v>
      </c>
      <c r="H187" s="198">
        <v>9.661</v>
      </c>
      <c r="I187" s="199"/>
      <c r="L187" s="195"/>
      <c r="M187" s="200"/>
      <c r="N187" s="201"/>
      <c r="O187" s="201"/>
      <c r="P187" s="201"/>
      <c r="Q187" s="201"/>
      <c r="R187" s="201"/>
      <c r="S187" s="201"/>
      <c r="T187" s="202"/>
      <c r="AT187" s="196" t="s">
        <v>249</v>
      </c>
      <c r="AU187" s="196" t="s">
        <v>92</v>
      </c>
      <c r="AV187" s="14" t="s">
        <v>92</v>
      </c>
      <c r="AW187" s="14" t="s">
        <v>39</v>
      </c>
      <c r="AX187" s="14" t="s">
        <v>84</v>
      </c>
      <c r="AY187" s="196" t="s">
        <v>165</v>
      </c>
    </row>
    <row r="188" spans="2:51" s="14" customFormat="1" ht="12">
      <c r="B188" s="195"/>
      <c r="D188" s="180" t="s">
        <v>249</v>
      </c>
      <c r="E188" s="196" t="s">
        <v>1</v>
      </c>
      <c r="F188" s="197" t="s">
        <v>2141</v>
      </c>
      <c r="H188" s="198">
        <v>8.397</v>
      </c>
      <c r="I188" s="199"/>
      <c r="L188" s="195"/>
      <c r="M188" s="200"/>
      <c r="N188" s="201"/>
      <c r="O188" s="201"/>
      <c r="P188" s="201"/>
      <c r="Q188" s="201"/>
      <c r="R188" s="201"/>
      <c r="S188" s="201"/>
      <c r="T188" s="202"/>
      <c r="AT188" s="196" t="s">
        <v>249</v>
      </c>
      <c r="AU188" s="196" t="s">
        <v>92</v>
      </c>
      <c r="AV188" s="14" t="s">
        <v>92</v>
      </c>
      <c r="AW188" s="14" t="s">
        <v>39</v>
      </c>
      <c r="AX188" s="14" t="s">
        <v>84</v>
      </c>
      <c r="AY188" s="196" t="s">
        <v>165</v>
      </c>
    </row>
    <row r="189" spans="2:51" s="14" customFormat="1" ht="12">
      <c r="B189" s="195"/>
      <c r="D189" s="180" t="s">
        <v>249</v>
      </c>
      <c r="E189" s="196" t="s">
        <v>1</v>
      </c>
      <c r="F189" s="197" t="s">
        <v>2142</v>
      </c>
      <c r="H189" s="198">
        <v>1.26</v>
      </c>
      <c r="I189" s="199"/>
      <c r="L189" s="195"/>
      <c r="M189" s="200"/>
      <c r="N189" s="201"/>
      <c r="O189" s="201"/>
      <c r="P189" s="201"/>
      <c r="Q189" s="201"/>
      <c r="R189" s="201"/>
      <c r="S189" s="201"/>
      <c r="T189" s="202"/>
      <c r="AT189" s="196" t="s">
        <v>249</v>
      </c>
      <c r="AU189" s="196" t="s">
        <v>92</v>
      </c>
      <c r="AV189" s="14" t="s">
        <v>92</v>
      </c>
      <c r="AW189" s="14" t="s">
        <v>39</v>
      </c>
      <c r="AX189" s="14" t="s">
        <v>84</v>
      </c>
      <c r="AY189" s="196" t="s">
        <v>165</v>
      </c>
    </row>
    <row r="190" spans="1:65" s="2" customFormat="1" ht="24" customHeight="1">
      <c r="A190" s="33"/>
      <c r="B190" s="166"/>
      <c r="C190" s="167" t="s">
        <v>350</v>
      </c>
      <c r="D190" s="167" t="s">
        <v>168</v>
      </c>
      <c r="E190" s="168" t="s">
        <v>2143</v>
      </c>
      <c r="F190" s="169" t="s">
        <v>2144</v>
      </c>
      <c r="G190" s="170" t="s">
        <v>268</v>
      </c>
      <c r="H190" s="171">
        <v>26.667</v>
      </c>
      <c r="I190" s="172"/>
      <c r="J190" s="173">
        <f>ROUND(I190*H190,2)</f>
        <v>0</v>
      </c>
      <c r="K190" s="169" t="s">
        <v>247</v>
      </c>
      <c r="L190" s="34"/>
      <c r="M190" s="174" t="s">
        <v>1</v>
      </c>
      <c r="N190" s="175" t="s">
        <v>49</v>
      </c>
      <c r="O190" s="59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8" t="s">
        <v>164</v>
      </c>
      <c r="AT190" s="178" t="s">
        <v>168</v>
      </c>
      <c r="AU190" s="178" t="s">
        <v>92</v>
      </c>
      <c r="AY190" s="18" t="s">
        <v>165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8" t="s">
        <v>21</v>
      </c>
      <c r="BK190" s="179">
        <f>ROUND(I190*H190,2)</f>
        <v>0</v>
      </c>
      <c r="BL190" s="18" t="s">
        <v>164</v>
      </c>
      <c r="BM190" s="178" t="s">
        <v>2145</v>
      </c>
    </row>
    <row r="191" spans="1:47" s="2" customFormat="1" ht="39">
      <c r="A191" s="33"/>
      <c r="B191" s="34"/>
      <c r="C191" s="33"/>
      <c r="D191" s="180" t="s">
        <v>173</v>
      </c>
      <c r="E191" s="33"/>
      <c r="F191" s="181" t="s">
        <v>2146</v>
      </c>
      <c r="G191" s="33"/>
      <c r="H191" s="33"/>
      <c r="I191" s="102"/>
      <c r="J191" s="33"/>
      <c r="K191" s="33"/>
      <c r="L191" s="34"/>
      <c r="M191" s="182"/>
      <c r="N191" s="183"/>
      <c r="O191" s="59"/>
      <c r="P191" s="59"/>
      <c r="Q191" s="59"/>
      <c r="R191" s="59"/>
      <c r="S191" s="59"/>
      <c r="T191" s="60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8" t="s">
        <v>173</v>
      </c>
      <c r="AU191" s="18" t="s">
        <v>92</v>
      </c>
    </row>
    <row r="192" spans="2:51" s="14" customFormat="1" ht="12">
      <c r="B192" s="195"/>
      <c r="D192" s="180" t="s">
        <v>249</v>
      </c>
      <c r="E192" s="196" t="s">
        <v>1</v>
      </c>
      <c r="F192" s="197" t="s">
        <v>2147</v>
      </c>
      <c r="H192" s="198">
        <v>26.667</v>
      </c>
      <c r="I192" s="199"/>
      <c r="L192" s="195"/>
      <c r="M192" s="200"/>
      <c r="N192" s="201"/>
      <c r="O192" s="201"/>
      <c r="P192" s="201"/>
      <c r="Q192" s="201"/>
      <c r="R192" s="201"/>
      <c r="S192" s="201"/>
      <c r="T192" s="202"/>
      <c r="AT192" s="196" t="s">
        <v>249</v>
      </c>
      <c r="AU192" s="196" t="s">
        <v>92</v>
      </c>
      <c r="AV192" s="14" t="s">
        <v>92</v>
      </c>
      <c r="AW192" s="14" t="s">
        <v>39</v>
      </c>
      <c r="AX192" s="14" t="s">
        <v>21</v>
      </c>
      <c r="AY192" s="196" t="s">
        <v>165</v>
      </c>
    </row>
    <row r="193" spans="1:65" s="2" customFormat="1" ht="16.5" customHeight="1">
      <c r="A193" s="33"/>
      <c r="B193" s="166"/>
      <c r="C193" s="167" t="s">
        <v>356</v>
      </c>
      <c r="D193" s="167" t="s">
        <v>168</v>
      </c>
      <c r="E193" s="168" t="s">
        <v>2148</v>
      </c>
      <c r="F193" s="169" t="s">
        <v>2149</v>
      </c>
      <c r="G193" s="170" t="s">
        <v>268</v>
      </c>
      <c r="H193" s="171">
        <v>71.238</v>
      </c>
      <c r="I193" s="172"/>
      <c r="J193" s="173">
        <f>ROUND(I193*H193,2)</f>
        <v>0</v>
      </c>
      <c r="K193" s="169" t="s">
        <v>247</v>
      </c>
      <c r="L193" s="34"/>
      <c r="M193" s="174" t="s">
        <v>1</v>
      </c>
      <c r="N193" s="175" t="s">
        <v>49</v>
      </c>
      <c r="O193" s="59"/>
      <c r="P193" s="176">
        <f>O193*H193</f>
        <v>0</v>
      </c>
      <c r="Q193" s="176">
        <v>0</v>
      </c>
      <c r="R193" s="176">
        <f>Q193*H193</f>
        <v>0</v>
      </c>
      <c r="S193" s="176">
        <v>0</v>
      </c>
      <c r="T193" s="177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8" t="s">
        <v>164</v>
      </c>
      <c r="AT193" s="178" t="s">
        <v>168</v>
      </c>
      <c r="AU193" s="178" t="s">
        <v>92</v>
      </c>
      <c r="AY193" s="18" t="s">
        <v>165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18" t="s">
        <v>21</v>
      </c>
      <c r="BK193" s="179">
        <f>ROUND(I193*H193,2)</f>
        <v>0</v>
      </c>
      <c r="BL193" s="18" t="s">
        <v>164</v>
      </c>
      <c r="BM193" s="178" t="s">
        <v>2150</v>
      </c>
    </row>
    <row r="194" spans="1:47" s="2" customFormat="1" ht="19.5">
      <c r="A194" s="33"/>
      <c r="B194" s="34"/>
      <c r="C194" s="33"/>
      <c r="D194" s="180" t="s">
        <v>173</v>
      </c>
      <c r="E194" s="33"/>
      <c r="F194" s="181" t="s">
        <v>2151</v>
      </c>
      <c r="G194" s="33"/>
      <c r="H194" s="33"/>
      <c r="I194" s="102"/>
      <c r="J194" s="33"/>
      <c r="K194" s="33"/>
      <c r="L194" s="34"/>
      <c r="M194" s="182"/>
      <c r="N194" s="183"/>
      <c r="O194" s="59"/>
      <c r="P194" s="59"/>
      <c r="Q194" s="59"/>
      <c r="R194" s="59"/>
      <c r="S194" s="59"/>
      <c r="T194" s="60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8" t="s">
        <v>173</v>
      </c>
      <c r="AU194" s="18" t="s">
        <v>92</v>
      </c>
    </row>
    <row r="195" spans="2:51" s="14" customFormat="1" ht="12">
      <c r="B195" s="195"/>
      <c r="D195" s="180" t="s">
        <v>249</v>
      </c>
      <c r="E195" s="196" t="s">
        <v>1</v>
      </c>
      <c r="F195" s="197" t="s">
        <v>2152</v>
      </c>
      <c r="H195" s="198">
        <v>71.238</v>
      </c>
      <c r="I195" s="199"/>
      <c r="L195" s="195"/>
      <c r="M195" s="200"/>
      <c r="N195" s="201"/>
      <c r="O195" s="201"/>
      <c r="P195" s="201"/>
      <c r="Q195" s="201"/>
      <c r="R195" s="201"/>
      <c r="S195" s="201"/>
      <c r="T195" s="202"/>
      <c r="AT195" s="196" t="s">
        <v>249</v>
      </c>
      <c r="AU195" s="196" t="s">
        <v>92</v>
      </c>
      <c r="AV195" s="14" t="s">
        <v>92</v>
      </c>
      <c r="AW195" s="14" t="s">
        <v>39</v>
      </c>
      <c r="AX195" s="14" t="s">
        <v>21</v>
      </c>
      <c r="AY195" s="196" t="s">
        <v>165</v>
      </c>
    </row>
    <row r="196" spans="1:65" s="2" customFormat="1" ht="16.5" customHeight="1">
      <c r="A196" s="33"/>
      <c r="B196" s="166"/>
      <c r="C196" s="167" t="s">
        <v>7</v>
      </c>
      <c r="D196" s="167" t="s">
        <v>168</v>
      </c>
      <c r="E196" s="168" t="s">
        <v>299</v>
      </c>
      <c r="F196" s="169" t="s">
        <v>300</v>
      </c>
      <c r="G196" s="170" t="s">
        <v>268</v>
      </c>
      <c r="H196" s="171">
        <v>71.238</v>
      </c>
      <c r="I196" s="172"/>
      <c r="J196" s="173">
        <f>ROUND(I196*H196,2)</f>
        <v>0</v>
      </c>
      <c r="K196" s="169" t="s">
        <v>247</v>
      </c>
      <c r="L196" s="34"/>
      <c r="M196" s="174" t="s">
        <v>1</v>
      </c>
      <c r="N196" s="175" t="s">
        <v>49</v>
      </c>
      <c r="O196" s="59"/>
      <c r="P196" s="176">
        <f>O196*H196</f>
        <v>0</v>
      </c>
      <c r="Q196" s="176">
        <v>0</v>
      </c>
      <c r="R196" s="176">
        <f>Q196*H196</f>
        <v>0</v>
      </c>
      <c r="S196" s="176">
        <v>0</v>
      </c>
      <c r="T196" s="177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8" t="s">
        <v>164</v>
      </c>
      <c r="AT196" s="178" t="s">
        <v>168</v>
      </c>
      <c r="AU196" s="178" t="s">
        <v>92</v>
      </c>
      <c r="AY196" s="18" t="s">
        <v>165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18" t="s">
        <v>21</v>
      </c>
      <c r="BK196" s="179">
        <f>ROUND(I196*H196,2)</f>
        <v>0</v>
      </c>
      <c r="BL196" s="18" t="s">
        <v>164</v>
      </c>
      <c r="BM196" s="178" t="s">
        <v>2153</v>
      </c>
    </row>
    <row r="197" spans="1:47" s="2" customFormat="1" ht="12">
      <c r="A197" s="33"/>
      <c r="B197" s="34"/>
      <c r="C197" s="33"/>
      <c r="D197" s="180" t="s">
        <v>173</v>
      </c>
      <c r="E197" s="33"/>
      <c r="F197" s="181" t="s">
        <v>300</v>
      </c>
      <c r="G197" s="33"/>
      <c r="H197" s="33"/>
      <c r="I197" s="102"/>
      <c r="J197" s="33"/>
      <c r="K197" s="33"/>
      <c r="L197" s="34"/>
      <c r="M197" s="182"/>
      <c r="N197" s="183"/>
      <c r="O197" s="59"/>
      <c r="P197" s="59"/>
      <c r="Q197" s="59"/>
      <c r="R197" s="59"/>
      <c r="S197" s="59"/>
      <c r="T197" s="60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173</v>
      </c>
      <c r="AU197" s="18" t="s">
        <v>92</v>
      </c>
    </row>
    <row r="198" spans="1:65" s="2" customFormat="1" ht="24" customHeight="1">
      <c r="A198" s="33"/>
      <c r="B198" s="166"/>
      <c r="C198" s="167" t="s">
        <v>367</v>
      </c>
      <c r="D198" s="167" t="s">
        <v>168</v>
      </c>
      <c r="E198" s="168" t="s">
        <v>303</v>
      </c>
      <c r="F198" s="169" t="s">
        <v>2154</v>
      </c>
      <c r="G198" s="170" t="s">
        <v>305</v>
      </c>
      <c r="H198" s="171">
        <v>149.6</v>
      </c>
      <c r="I198" s="172"/>
      <c r="J198" s="173">
        <f>ROUND(I198*H198,2)</f>
        <v>0</v>
      </c>
      <c r="K198" s="169" t="s">
        <v>247</v>
      </c>
      <c r="L198" s="34"/>
      <c r="M198" s="174" t="s">
        <v>1</v>
      </c>
      <c r="N198" s="175" t="s">
        <v>49</v>
      </c>
      <c r="O198" s="59"/>
      <c r="P198" s="176">
        <f>O198*H198</f>
        <v>0</v>
      </c>
      <c r="Q198" s="176">
        <v>0</v>
      </c>
      <c r="R198" s="176">
        <f>Q198*H198</f>
        <v>0</v>
      </c>
      <c r="S198" s="176">
        <v>0</v>
      </c>
      <c r="T198" s="177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8" t="s">
        <v>164</v>
      </c>
      <c r="AT198" s="178" t="s">
        <v>168</v>
      </c>
      <c r="AU198" s="178" t="s">
        <v>92</v>
      </c>
      <c r="AY198" s="18" t="s">
        <v>165</v>
      </c>
      <c r="BE198" s="179">
        <f>IF(N198="základní",J198,0)</f>
        <v>0</v>
      </c>
      <c r="BF198" s="179">
        <f>IF(N198="snížená",J198,0)</f>
        <v>0</v>
      </c>
      <c r="BG198" s="179">
        <f>IF(N198="zákl. přenesená",J198,0)</f>
        <v>0</v>
      </c>
      <c r="BH198" s="179">
        <f>IF(N198="sníž. přenesená",J198,0)</f>
        <v>0</v>
      </c>
      <c r="BI198" s="179">
        <f>IF(N198="nulová",J198,0)</f>
        <v>0</v>
      </c>
      <c r="BJ198" s="18" t="s">
        <v>21</v>
      </c>
      <c r="BK198" s="179">
        <f>ROUND(I198*H198,2)</f>
        <v>0</v>
      </c>
      <c r="BL198" s="18" t="s">
        <v>164</v>
      </c>
      <c r="BM198" s="178" t="s">
        <v>2155</v>
      </c>
    </row>
    <row r="199" spans="1:47" s="2" customFormat="1" ht="19.5">
      <c r="A199" s="33"/>
      <c r="B199" s="34"/>
      <c r="C199" s="33"/>
      <c r="D199" s="180" t="s">
        <v>173</v>
      </c>
      <c r="E199" s="33"/>
      <c r="F199" s="181" t="s">
        <v>307</v>
      </c>
      <c r="G199" s="33"/>
      <c r="H199" s="33"/>
      <c r="I199" s="102"/>
      <c r="J199" s="33"/>
      <c r="K199" s="33"/>
      <c r="L199" s="34"/>
      <c r="M199" s="182"/>
      <c r="N199" s="183"/>
      <c r="O199" s="59"/>
      <c r="P199" s="59"/>
      <c r="Q199" s="59"/>
      <c r="R199" s="59"/>
      <c r="S199" s="59"/>
      <c r="T199" s="60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173</v>
      </c>
      <c r="AU199" s="18" t="s">
        <v>92</v>
      </c>
    </row>
    <row r="200" spans="2:51" s="14" customFormat="1" ht="12">
      <c r="B200" s="195"/>
      <c r="D200" s="180" t="s">
        <v>249</v>
      </c>
      <c r="F200" s="197" t="s">
        <v>2156</v>
      </c>
      <c r="H200" s="198">
        <v>149.6</v>
      </c>
      <c r="I200" s="199"/>
      <c r="L200" s="195"/>
      <c r="M200" s="200"/>
      <c r="N200" s="201"/>
      <c r="O200" s="201"/>
      <c r="P200" s="201"/>
      <c r="Q200" s="201"/>
      <c r="R200" s="201"/>
      <c r="S200" s="201"/>
      <c r="T200" s="202"/>
      <c r="AT200" s="196" t="s">
        <v>249</v>
      </c>
      <c r="AU200" s="196" t="s">
        <v>92</v>
      </c>
      <c r="AV200" s="14" t="s">
        <v>92</v>
      </c>
      <c r="AW200" s="14" t="s">
        <v>3</v>
      </c>
      <c r="AX200" s="14" t="s">
        <v>21</v>
      </c>
      <c r="AY200" s="196" t="s">
        <v>165</v>
      </c>
    </row>
    <row r="201" spans="1:65" s="2" customFormat="1" ht="24" customHeight="1">
      <c r="A201" s="33"/>
      <c r="B201" s="166"/>
      <c r="C201" s="167" t="s">
        <v>373</v>
      </c>
      <c r="D201" s="167" t="s">
        <v>168</v>
      </c>
      <c r="E201" s="168" t="s">
        <v>2157</v>
      </c>
      <c r="F201" s="169" t="s">
        <v>2158</v>
      </c>
      <c r="G201" s="170" t="s">
        <v>268</v>
      </c>
      <c r="H201" s="171">
        <v>197.245</v>
      </c>
      <c r="I201" s="172"/>
      <c r="J201" s="173">
        <f>ROUND(I201*H201,2)</f>
        <v>0</v>
      </c>
      <c r="K201" s="169" t="s">
        <v>247</v>
      </c>
      <c r="L201" s="34"/>
      <c r="M201" s="174" t="s">
        <v>1</v>
      </c>
      <c r="N201" s="175" t="s">
        <v>49</v>
      </c>
      <c r="O201" s="59"/>
      <c r="P201" s="176">
        <f>O201*H201</f>
        <v>0</v>
      </c>
      <c r="Q201" s="176">
        <v>0</v>
      </c>
      <c r="R201" s="176">
        <f>Q201*H201</f>
        <v>0</v>
      </c>
      <c r="S201" s="176">
        <v>0</v>
      </c>
      <c r="T201" s="177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8" t="s">
        <v>164</v>
      </c>
      <c r="AT201" s="178" t="s">
        <v>168</v>
      </c>
      <c r="AU201" s="178" t="s">
        <v>92</v>
      </c>
      <c r="AY201" s="18" t="s">
        <v>165</v>
      </c>
      <c r="BE201" s="179">
        <f>IF(N201="základní",J201,0)</f>
        <v>0</v>
      </c>
      <c r="BF201" s="179">
        <f>IF(N201="snížená",J201,0)</f>
        <v>0</v>
      </c>
      <c r="BG201" s="179">
        <f>IF(N201="zákl. přenesená",J201,0)</f>
        <v>0</v>
      </c>
      <c r="BH201" s="179">
        <f>IF(N201="sníž. přenesená",J201,0)</f>
        <v>0</v>
      </c>
      <c r="BI201" s="179">
        <f>IF(N201="nulová",J201,0)</f>
        <v>0</v>
      </c>
      <c r="BJ201" s="18" t="s">
        <v>21</v>
      </c>
      <c r="BK201" s="179">
        <f>ROUND(I201*H201,2)</f>
        <v>0</v>
      </c>
      <c r="BL201" s="18" t="s">
        <v>164</v>
      </c>
      <c r="BM201" s="178" t="s">
        <v>2159</v>
      </c>
    </row>
    <row r="202" spans="1:47" s="2" customFormat="1" ht="29.25">
      <c r="A202" s="33"/>
      <c r="B202" s="34"/>
      <c r="C202" s="33"/>
      <c r="D202" s="180" t="s">
        <v>173</v>
      </c>
      <c r="E202" s="33"/>
      <c r="F202" s="181" t="s">
        <v>2160</v>
      </c>
      <c r="G202" s="33"/>
      <c r="H202" s="33"/>
      <c r="I202" s="102"/>
      <c r="J202" s="33"/>
      <c r="K202" s="33"/>
      <c r="L202" s="34"/>
      <c r="M202" s="182"/>
      <c r="N202" s="183"/>
      <c r="O202" s="59"/>
      <c r="P202" s="59"/>
      <c r="Q202" s="59"/>
      <c r="R202" s="59"/>
      <c r="S202" s="59"/>
      <c r="T202" s="60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173</v>
      </c>
      <c r="AU202" s="18" t="s">
        <v>92</v>
      </c>
    </row>
    <row r="203" spans="2:51" s="14" customFormat="1" ht="12">
      <c r="B203" s="195"/>
      <c r="D203" s="180" t="s">
        <v>249</v>
      </c>
      <c r="E203" s="196" t="s">
        <v>1</v>
      </c>
      <c r="F203" s="197" t="s">
        <v>2161</v>
      </c>
      <c r="H203" s="198">
        <v>197.245</v>
      </c>
      <c r="I203" s="199"/>
      <c r="L203" s="195"/>
      <c r="M203" s="200"/>
      <c r="N203" s="201"/>
      <c r="O203" s="201"/>
      <c r="P203" s="201"/>
      <c r="Q203" s="201"/>
      <c r="R203" s="201"/>
      <c r="S203" s="201"/>
      <c r="T203" s="202"/>
      <c r="AT203" s="196" t="s">
        <v>249</v>
      </c>
      <c r="AU203" s="196" t="s">
        <v>92</v>
      </c>
      <c r="AV203" s="14" t="s">
        <v>92</v>
      </c>
      <c r="AW203" s="14" t="s">
        <v>39</v>
      </c>
      <c r="AX203" s="14" t="s">
        <v>84</v>
      </c>
      <c r="AY203" s="196" t="s">
        <v>165</v>
      </c>
    </row>
    <row r="204" spans="1:65" s="2" customFormat="1" ht="24" customHeight="1">
      <c r="A204" s="33"/>
      <c r="B204" s="166"/>
      <c r="C204" s="167" t="s">
        <v>379</v>
      </c>
      <c r="D204" s="167" t="s">
        <v>168</v>
      </c>
      <c r="E204" s="168" t="s">
        <v>2162</v>
      </c>
      <c r="F204" s="169" t="s">
        <v>2163</v>
      </c>
      <c r="G204" s="170" t="s">
        <v>268</v>
      </c>
      <c r="H204" s="171">
        <v>36</v>
      </c>
      <c r="I204" s="172"/>
      <c r="J204" s="173">
        <f>ROUND(I204*H204,2)</f>
        <v>0</v>
      </c>
      <c r="K204" s="169" t="s">
        <v>247</v>
      </c>
      <c r="L204" s="34"/>
      <c r="M204" s="174" t="s">
        <v>1</v>
      </c>
      <c r="N204" s="175" t="s">
        <v>49</v>
      </c>
      <c r="O204" s="59"/>
      <c r="P204" s="176">
        <f>O204*H204</f>
        <v>0</v>
      </c>
      <c r="Q204" s="176">
        <v>0</v>
      </c>
      <c r="R204" s="176">
        <f>Q204*H204</f>
        <v>0</v>
      </c>
      <c r="S204" s="176">
        <v>0</v>
      </c>
      <c r="T204" s="177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8" t="s">
        <v>164</v>
      </c>
      <c r="AT204" s="178" t="s">
        <v>168</v>
      </c>
      <c r="AU204" s="178" t="s">
        <v>92</v>
      </c>
      <c r="AY204" s="18" t="s">
        <v>165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18" t="s">
        <v>21</v>
      </c>
      <c r="BK204" s="179">
        <f>ROUND(I204*H204,2)</f>
        <v>0</v>
      </c>
      <c r="BL204" s="18" t="s">
        <v>164</v>
      </c>
      <c r="BM204" s="178" t="s">
        <v>2164</v>
      </c>
    </row>
    <row r="205" spans="1:47" s="2" customFormat="1" ht="39">
      <c r="A205" s="33"/>
      <c r="B205" s="34"/>
      <c r="C205" s="33"/>
      <c r="D205" s="180" t="s">
        <v>173</v>
      </c>
      <c r="E205" s="33"/>
      <c r="F205" s="181" t="s">
        <v>2165</v>
      </c>
      <c r="G205" s="33"/>
      <c r="H205" s="33"/>
      <c r="I205" s="102"/>
      <c r="J205" s="33"/>
      <c r="K205" s="33"/>
      <c r="L205" s="34"/>
      <c r="M205" s="182"/>
      <c r="N205" s="183"/>
      <c r="O205" s="59"/>
      <c r="P205" s="59"/>
      <c r="Q205" s="59"/>
      <c r="R205" s="59"/>
      <c r="S205" s="59"/>
      <c r="T205" s="60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173</v>
      </c>
      <c r="AU205" s="18" t="s">
        <v>92</v>
      </c>
    </row>
    <row r="206" spans="2:51" s="14" customFormat="1" ht="12">
      <c r="B206" s="195"/>
      <c r="D206" s="180" t="s">
        <v>249</v>
      </c>
      <c r="E206" s="196" t="s">
        <v>1</v>
      </c>
      <c r="F206" s="197" t="s">
        <v>2166</v>
      </c>
      <c r="H206" s="198">
        <v>36</v>
      </c>
      <c r="I206" s="199"/>
      <c r="L206" s="195"/>
      <c r="M206" s="200"/>
      <c r="N206" s="201"/>
      <c r="O206" s="201"/>
      <c r="P206" s="201"/>
      <c r="Q206" s="201"/>
      <c r="R206" s="201"/>
      <c r="S206" s="201"/>
      <c r="T206" s="202"/>
      <c r="AT206" s="196" t="s">
        <v>249</v>
      </c>
      <c r="AU206" s="196" t="s">
        <v>92</v>
      </c>
      <c r="AV206" s="14" t="s">
        <v>92</v>
      </c>
      <c r="AW206" s="14" t="s">
        <v>39</v>
      </c>
      <c r="AX206" s="14" t="s">
        <v>84</v>
      </c>
      <c r="AY206" s="196" t="s">
        <v>165</v>
      </c>
    </row>
    <row r="207" spans="1:65" s="2" customFormat="1" ht="16.5" customHeight="1">
      <c r="A207" s="33"/>
      <c r="B207" s="166"/>
      <c r="C207" s="212" t="s">
        <v>385</v>
      </c>
      <c r="D207" s="212" t="s">
        <v>386</v>
      </c>
      <c r="E207" s="213" t="s">
        <v>2167</v>
      </c>
      <c r="F207" s="214" t="s">
        <v>2168</v>
      </c>
      <c r="G207" s="215" t="s">
        <v>305</v>
      </c>
      <c r="H207" s="216">
        <v>68.4</v>
      </c>
      <c r="I207" s="217"/>
      <c r="J207" s="218">
        <f>ROUND(I207*H207,2)</f>
        <v>0</v>
      </c>
      <c r="K207" s="214" t="s">
        <v>247</v>
      </c>
      <c r="L207" s="219"/>
      <c r="M207" s="220" t="s">
        <v>1</v>
      </c>
      <c r="N207" s="221" t="s">
        <v>49</v>
      </c>
      <c r="O207" s="59"/>
      <c r="P207" s="176">
        <f>O207*H207</f>
        <v>0</v>
      </c>
      <c r="Q207" s="176">
        <v>1</v>
      </c>
      <c r="R207" s="176">
        <f>Q207*H207</f>
        <v>68.4</v>
      </c>
      <c r="S207" s="176">
        <v>0</v>
      </c>
      <c r="T207" s="17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8" t="s">
        <v>203</v>
      </c>
      <c r="AT207" s="178" t="s">
        <v>386</v>
      </c>
      <c r="AU207" s="178" t="s">
        <v>92</v>
      </c>
      <c r="AY207" s="18" t="s">
        <v>165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18" t="s">
        <v>21</v>
      </c>
      <c r="BK207" s="179">
        <f>ROUND(I207*H207,2)</f>
        <v>0</v>
      </c>
      <c r="BL207" s="18" t="s">
        <v>164</v>
      </c>
      <c r="BM207" s="178" t="s">
        <v>2169</v>
      </c>
    </row>
    <row r="208" spans="1:47" s="2" customFormat="1" ht="19.5">
      <c r="A208" s="33"/>
      <c r="B208" s="34"/>
      <c r="C208" s="33"/>
      <c r="D208" s="180" t="s">
        <v>173</v>
      </c>
      <c r="E208" s="33"/>
      <c r="F208" s="181" t="s">
        <v>2170</v>
      </c>
      <c r="G208" s="33"/>
      <c r="H208" s="33"/>
      <c r="I208" s="102"/>
      <c r="J208" s="33"/>
      <c r="K208" s="33"/>
      <c r="L208" s="34"/>
      <c r="M208" s="182"/>
      <c r="N208" s="183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173</v>
      </c>
      <c r="AU208" s="18" t="s">
        <v>92</v>
      </c>
    </row>
    <row r="209" spans="2:51" s="14" customFormat="1" ht="12">
      <c r="B209" s="195"/>
      <c r="D209" s="180" t="s">
        <v>249</v>
      </c>
      <c r="F209" s="197" t="s">
        <v>2171</v>
      </c>
      <c r="H209" s="198">
        <v>68.4</v>
      </c>
      <c r="I209" s="199"/>
      <c r="L209" s="195"/>
      <c r="M209" s="200"/>
      <c r="N209" s="201"/>
      <c r="O209" s="201"/>
      <c r="P209" s="201"/>
      <c r="Q209" s="201"/>
      <c r="R209" s="201"/>
      <c r="S209" s="201"/>
      <c r="T209" s="202"/>
      <c r="AT209" s="196" t="s">
        <v>249</v>
      </c>
      <c r="AU209" s="196" t="s">
        <v>92</v>
      </c>
      <c r="AV209" s="14" t="s">
        <v>92</v>
      </c>
      <c r="AW209" s="14" t="s">
        <v>3</v>
      </c>
      <c r="AX209" s="14" t="s">
        <v>21</v>
      </c>
      <c r="AY209" s="196" t="s">
        <v>165</v>
      </c>
    </row>
    <row r="210" spans="2:63" s="12" customFormat="1" ht="22.9" customHeight="1">
      <c r="B210" s="153"/>
      <c r="D210" s="154" t="s">
        <v>83</v>
      </c>
      <c r="E210" s="164" t="s">
        <v>179</v>
      </c>
      <c r="F210" s="164" t="s">
        <v>500</v>
      </c>
      <c r="I210" s="156"/>
      <c r="J210" s="165">
        <f>BK210</f>
        <v>0</v>
      </c>
      <c r="L210" s="153"/>
      <c r="M210" s="158"/>
      <c r="N210" s="159"/>
      <c r="O210" s="159"/>
      <c r="P210" s="160">
        <f>SUM(P211:P218)</f>
        <v>0</v>
      </c>
      <c r="Q210" s="159"/>
      <c r="R210" s="160">
        <f>SUM(R211:R218)</f>
        <v>6</v>
      </c>
      <c r="S210" s="159"/>
      <c r="T210" s="161">
        <f>SUM(T211:T218)</f>
        <v>2.4</v>
      </c>
      <c r="AR210" s="154" t="s">
        <v>21</v>
      </c>
      <c r="AT210" s="162" t="s">
        <v>83</v>
      </c>
      <c r="AU210" s="162" t="s">
        <v>21</v>
      </c>
      <c r="AY210" s="154" t="s">
        <v>165</v>
      </c>
      <c r="BK210" s="163">
        <f>SUM(BK211:BK218)</f>
        <v>0</v>
      </c>
    </row>
    <row r="211" spans="1:65" s="2" customFormat="1" ht="16.5" customHeight="1">
      <c r="A211" s="33"/>
      <c r="B211" s="166"/>
      <c r="C211" s="167" t="s">
        <v>392</v>
      </c>
      <c r="D211" s="167" t="s">
        <v>168</v>
      </c>
      <c r="E211" s="168" t="s">
        <v>2172</v>
      </c>
      <c r="F211" s="169" t="s">
        <v>2173</v>
      </c>
      <c r="G211" s="170" t="s">
        <v>268</v>
      </c>
      <c r="H211" s="171">
        <v>1</v>
      </c>
      <c r="I211" s="172"/>
      <c r="J211" s="173">
        <f>ROUND(I211*H211,2)</f>
        <v>0</v>
      </c>
      <c r="K211" s="169" t="s">
        <v>1</v>
      </c>
      <c r="L211" s="34"/>
      <c r="M211" s="174" t="s">
        <v>1</v>
      </c>
      <c r="N211" s="175" t="s">
        <v>49</v>
      </c>
      <c r="O211" s="59"/>
      <c r="P211" s="176">
        <f>O211*H211</f>
        <v>0</v>
      </c>
      <c r="Q211" s="176">
        <v>0</v>
      </c>
      <c r="R211" s="176">
        <f>Q211*H211</f>
        <v>0</v>
      </c>
      <c r="S211" s="176">
        <v>2.4</v>
      </c>
      <c r="T211" s="177">
        <f>S211*H211</f>
        <v>2.4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8" t="s">
        <v>164</v>
      </c>
      <c r="AT211" s="178" t="s">
        <v>168</v>
      </c>
      <c r="AU211" s="178" t="s">
        <v>92</v>
      </c>
      <c r="AY211" s="18" t="s">
        <v>165</v>
      </c>
      <c r="BE211" s="179">
        <f>IF(N211="základní",J211,0)</f>
        <v>0</v>
      </c>
      <c r="BF211" s="179">
        <f>IF(N211="snížená",J211,0)</f>
        <v>0</v>
      </c>
      <c r="BG211" s="179">
        <f>IF(N211="zákl. přenesená",J211,0)</f>
        <v>0</v>
      </c>
      <c r="BH211" s="179">
        <f>IF(N211="sníž. přenesená",J211,0)</f>
        <v>0</v>
      </c>
      <c r="BI211" s="179">
        <f>IF(N211="nulová",J211,0)</f>
        <v>0</v>
      </c>
      <c r="BJ211" s="18" t="s">
        <v>21</v>
      </c>
      <c r="BK211" s="179">
        <f>ROUND(I211*H211,2)</f>
        <v>0</v>
      </c>
      <c r="BL211" s="18" t="s">
        <v>164</v>
      </c>
      <c r="BM211" s="178" t="s">
        <v>2174</v>
      </c>
    </row>
    <row r="212" spans="1:47" s="2" customFormat="1" ht="12">
      <c r="A212" s="33"/>
      <c r="B212" s="34"/>
      <c r="C212" s="33"/>
      <c r="D212" s="180" t="s">
        <v>173</v>
      </c>
      <c r="E212" s="33"/>
      <c r="F212" s="181" t="s">
        <v>2173</v>
      </c>
      <c r="G212" s="33"/>
      <c r="H212" s="33"/>
      <c r="I212" s="102"/>
      <c r="J212" s="33"/>
      <c r="K212" s="33"/>
      <c r="L212" s="34"/>
      <c r="M212" s="182"/>
      <c r="N212" s="183"/>
      <c r="O212" s="59"/>
      <c r="P212" s="59"/>
      <c r="Q212" s="59"/>
      <c r="R212" s="59"/>
      <c r="S212" s="59"/>
      <c r="T212" s="60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173</v>
      </c>
      <c r="AU212" s="18" t="s">
        <v>92</v>
      </c>
    </row>
    <row r="213" spans="1:65" s="2" customFormat="1" ht="16.5" customHeight="1">
      <c r="A213" s="33"/>
      <c r="B213" s="166"/>
      <c r="C213" s="167" t="s">
        <v>398</v>
      </c>
      <c r="D213" s="167" t="s">
        <v>168</v>
      </c>
      <c r="E213" s="168" t="s">
        <v>2175</v>
      </c>
      <c r="F213" s="169" t="s">
        <v>2176</v>
      </c>
      <c r="G213" s="170" t="s">
        <v>334</v>
      </c>
      <c r="H213" s="171">
        <v>95</v>
      </c>
      <c r="I213" s="172"/>
      <c r="J213" s="173">
        <f>ROUND(I213*H213,2)</f>
        <v>0</v>
      </c>
      <c r="K213" s="169" t="s">
        <v>247</v>
      </c>
      <c r="L213" s="34"/>
      <c r="M213" s="174" t="s">
        <v>1</v>
      </c>
      <c r="N213" s="175" t="s">
        <v>49</v>
      </c>
      <c r="O213" s="59"/>
      <c r="P213" s="176">
        <f>O213*H213</f>
        <v>0</v>
      </c>
      <c r="Q213" s="176">
        <v>0</v>
      </c>
      <c r="R213" s="176">
        <f>Q213*H213</f>
        <v>0</v>
      </c>
      <c r="S213" s="176">
        <v>0</v>
      </c>
      <c r="T213" s="177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8" t="s">
        <v>164</v>
      </c>
      <c r="AT213" s="178" t="s">
        <v>168</v>
      </c>
      <c r="AU213" s="178" t="s">
        <v>92</v>
      </c>
      <c r="AY213" s="18" t="s">
        <v>165</v>
      </c>
      <c r="BE213" s="179">
        <f>IF(N213="základní",J213,0)</f>
        <v>0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18" t="s">
        <v>21</v>
      </c>
      <c r="BK213" s="179">
        <f>ROUND(I213*H213,2)</f>
        <v>0</v>
      </c>
      <c r="BL213" s="18" t="s">
        <v>164</v>
      </c>
      <c r="BM213" s="178" t="s">
        <v>2177</v>
      </c>
    </row>
    <row r="214" spans="1:47" s="2" customFormat="1" ht="12">
      <c r="A214" s="33"/>
      <c r="B214" s="34"/>
      <c r="C214" s="33"/>
      <c r="D214" s="180" t="s">
        <v>173</v>
      </c>
      <c r="E214" s="33"/>
      <c r="F214" s="181" t="s">
        <v>2178</v>
      </c>
      <c r="G214" s="33"/>
      <c r="H214" s="33"/>
      <c r="I214" s="102"/>
      <c r="J214" s="33"/>
      <c r="K214" s="33"/>
      <c r="L214" s="34"/>
      <c r="M214" s="182"/>
      <c r="N214" s="183"/>
      <c r="O214" s="59"/>
      <c r="P214" s="59"/>
      <c r="Q214" s="59"/>
      <c r="R214" s="59"/>
      <c r="S214" s="59"/>
      <c r="T214" s="60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8" t="s">
        <v>173</v>
      </c>
      <c r="AU214" s="18" t="s">
        <v>92</v>
      </c>
    </row>
    <row r="215" spans="1:65" s="2" customFormat="1" ht="24" customHeight="1">
      <c r="A215" s="33"/>
      <c r="B215" s="166"/>
      <c r="C215" s="167" t="s">
        <v>401</v>
      </c>
      <c r="D215" s="167" t="s">
        <v>168</v>
      </c>
      <c r="E215" s="168" t="s">
        <v>2179</v>
      </c>
      <c r="F215" s="169" t="s">
        <v>2180</v>
      </c>
      <c r="G215" s="170" t="s">
        <v>328</v>
      </c>
      <c r="H215" s="171">
        <v>1</v>
      </c>
      <c r="I215" s="172"/>
      <c r="J215" s="173">
        <f>ROUND(I215*H215,2)</f>
        <v>0</v>
      </c>
      <c r="K215" s="169" t="s">
        <v>247</v>
      </c>
      <c r="L215" s="34"/>
      <c r="M215" s="174" t="s">
        <v>1</v>
      </c>
      <c r="N215" s="175" t="s">
        <v>49</v>
      </c>
      <c r="O215" s="59"/>
      <c r="P215" s="176">
        <f>O215*H215</f>
        <v>0</v>
      </c>
      <c r="Q215" s="176">
        <v>0</v>
      </c>
      <c r="R215" s="176">
        <f>Q215*H215</f>
        <v>0</v>
      </c>
      <c r="S215" s="176">
        <v>0</v>
      </c>
      <c r="T215" s="177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8" t="s">
        <v>164</v>
      </c>
      <c r="AT215" s="178" t="s">
        <v>168</v>
      </c>
      <c r="AU215" s="178" t="s">
        <v>92</v>
      </c>
      <c r="AY215" s="18" t="s">
        <v>165</v>
      </c>
      <c r="BE215" s="179">
        <f>IF(N215="základní",J215,0)</f>
        <v>0</v>
      </c>
      <c r="BF215" s="179">
        <f>IF(N215="snížená",J215,0)</f>
        <v>0</v>
      </c>
      <c r="BG215" s="179">
        <f>IF(N215="zákl. přenesená",J215,0)</f>
        <v>0</v>
      </c>
      <c r="BH215" s="179">
        <f>IF(N215="sníž. přenesená",J215,0)</f>
        <v>0</v>
      </c>
      <c r="BI215" s="179">
        <f>IF(N215="nulová",J215,0)</f>
        <v>0</v>
      </c>
      <c r="BJ215" s="18" t="s">
        <v>21</v>
      </c>
      <c r="BK215" s="179">
        <f>ROUND(I215*H215,2)</f>
        <v>0</v>
      </c>
      <c r="BL215" s="18" t="s">
        <v>164</v>
      </c>
      <c r="BM215" s="178" t="s">
        <v>2181</v>
      </c>
    </row>
    <row r="216" spans="1:47" s="2" customFormat="1" ht="12">
      <c r="A216" s="33"/>
      <c r="B216" s="34"/>
      <c r="C216" s="33"/>
      <c r="D216" s="180" t="s">
        <v>173</v>
      </c>
      <c r="E216" s="33"/>
      <c r="F216" s="181" t="s">
        <v>2182</v>
      </c>
      <c r="G216" s="33"/>
      <c r="H216" s="33"/>
      <c r="I216" s="102"/>
      <c r="J216" s="33"/>
      <c r="K216" s="33"/>
      <c r="L216" s="34"/>
      <c r="M216" s="182"/>
      <c r="N216" s="183"/>
      <c r="O216" s="59"/>
      <c r="P216" s="59"/>
      <c r="Q216" s="59"/>
      <c r="R216" s="59"/>
      <c r="S216" s="59"/>
      <c r="T216" s="60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8" t="s">
        <v>173</v>
      </c>
      <c r="AU216" s="18" t="s">
        <v>92</v>
      </c>
    </row>
    <row r="217" spans="1:65" s="2" customFormat="1" ht="36" customHeight="1">
      <c r="A217" s="33"/>
      <c r="B217" s="166"/>
      <c r="C217" s="212" t="s">
        <v>410</v>
      </c>
      <c r="D217" s="212" t="s">
        <v>386</v>
      </c>
      <c r="E217" s="213" t="s">
        <v>2183</v>
      </c>
      <c r="F217" s="214" t="s">
        <v>2184</v>
      </c>
      <c r="G217" s="215" t="s">
        <v>328</v>
      </c>
      <c r="H217" s="216">
        <v>1</v>
      </c>
      <c r="I217" s="217"/>
      <c r="J217" s="218">
        <f>ROUND(I217*H217,2)</f>
        <v>0</v>
      </c>
      <c r="K217" s="214" t="s">
        <v>1</v>
      </c>
      <c r="L217" s="219"/>
      <c r="M217" s="220" t="s">
        <v>1</v>
      </c>
      <c r="N217" s="221" t="s">
        <v>49</v>
      </c>
      <c r="O217" s="59"/>
      <c r="P217" s="176">
        <f>O217*H217</f>
        <v>0</v>
      </c>
      <c r="Q217" s="176">
        <v>6</v>
      </c>
      <c r="R217" s="176">
        <f>Q217*H217</f>
        <v>6</v>
      </c>
      <c r="S217" s="176">
        <v>0</v>
      </c>
      <c r="T217" s="177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8" t="s">
        <v>203</v>
      </c>
      <c r="AT217" s="178" t="s">
        <v>386</v>
      </c>
      <c r="AU217" s="178" t="s">
        <v>92</v>
      </c>
      <c r="AY217" s="18" t="s">
        <v>165</v>
      </c>
      <c r="BE217" s="179">
        <f>IF(N217="základní",J217,0)</f>
        <v>0</v>
      </c>
      <c r="BF217" s="179">
        <f>IF(N217="snížená",J217,0)</f>
        <v>0</v>
      </c>
      <c r="BG217" s="179">
        <f>IF(N217="zákl. přenesená",J217,0)</f>
        <v>0</v>
      </c>
      <c r="BH217" s="179">
        <f>IF(N217="sníž. přenesená",J217,0)</f>
        <v>0</v>
      </c>
      <c r="BI217" s="179">
        <f>IF(N217="nulová",J217,0)</f>
        <v>0</v>
      </c>
      <c r="BJ217" s="18" t="s">
        <v>21</v>
      </c>
      <c r="BK217" s="179">
        <f>ROUND(I217*H217,2)</f>
        <v>0</v>
      </c>
      <c r="BL217" s="18" t="s">
        <v>164</v>
      </c>
      <c r="BM217" s="178" t="s">
        <v>2185</v>
      </c>
    </row>
    <row r="218" spans="1:47" s="2" customFormat="1" ht="29.25">
      <c r="A218" s="33"/>
      <c r="B218" s="34"/>
      <c r="C218" s="33"/>
      <c r="D218" s="180" t="s">
        <v>173</v>
      </c>
      <c r="E218" s="33"/>
      <c r="F218" s="181" t="s">
        <v>2186</v>
      </c>
      <c r="G218" s="33"/>
      <c r="H218" s="33"/>
      <c r="I218" s="102"/>
      <c r="J218" s="33"/>
      <c r="K218" s="33"/>
      <c r="L218" s="34"/>
      <c r="M218" s="182"/>
      <c r="N218" s="183"/>
      <c r="O218" s="59"/>
      <c r="P218" s="59"/>
      <c r="Q218" s="59"/>
      <c r="R218" s="59"/>
      <c r="S218" s="59"/>
      <c r="T218" s="60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8" t="s">
        <v>173</v>
      </c>
      <c r="AU218" s="18" t="s">
        <v>92</v>
      </c>
    </row>
    <row r="219" spans="2:63" s="12" customFormat="1" ht="22.9" customHeight="1">
      <c r="B219" s="153"/>
      <c r="D219" s="154" t="s">
        <v>83</v>
      </c>
      <c r="E219" s="164" t="s">
        <v>164</v>
      </c>
      <c r="F219" s="164" t="s">
        <v>622</v>
      </c>
      <c r="I219" s="156"/>
      <c r="J219" s="165">
        <f>BK219</f>
        <v>0</v>
      </c>
      <c r="L219" s="153"/>
      <c r="M219" s="158"/>
      <c r="N219" s="159"/>
      <c r="O219" s="159"/>
      <c r="P219" s="160">
        <f>SUM(P220:P247)</f>
        <v>0</v>
      </c>
      <c r="Q219" s="159"/>
      <c r="R219" s="160">
        <f>SUM(R220:R247)</f>
        <v>30.6447218</v>
      </c>
      <c r="S219" s="159"/>
      <c r="T219" s="161">
        <f>SUM(T220:T247)</f>
        <v>0</v>
      </c>
      <c r="AR219" s="154" t="s">
        <v>21</v>
      </c>
      <c r="AT219" s="162" t="s">
        <v>83</v>
      </c>
      <c r="AU219" s="162" t="s">
        <v>21</v>
      </c>
      <c r="AY219" s="154" t="s">
        <v>165</v>
      </c>
      <c r="BK219" s="163">
        <f>SUM(BK220:BK247)</f>
        <v>0</v>
      </c>
    </row>
    <row r="220" spans="1:65" s="2" customFormat="1" ht="24" customHeight="1">
      <c r="A220" s="33"/>
      <c r="B220" s="166"/>
      <c r="C220" s="167" t="s">
        <v>419</v>
      </c>
      <c r="D220" s="167" t="s">
        <v>168</v>
      </c>
      <c r="E220" s="168" t="s">
        <v>2187</v>
      </c>
      <c r="F220" s="169" t="s">
        <v>2188</v>
      </c>
      <c r="G220" s="170" t="s">
        <v>268</v>
      </c>
      <c r="H220" s="171">
        <v>15.92</v>
      </c>
      <c r="I220" s="172"/>
      <c r="J220" s="173">
        <f>ROUND(I220*H220,2)</f>
        <v>0</v>
      </c>
      <c r="K220" s="169" t="s">
        <v>247</v>
      </c>
      <c r="L220" s="34"/>
      <c r="M220" s="174" t="s">
        <v>1</v>
      </c>
      <c r="N220" s="175" t="s">
        <v>49</v>
      </c>
      <c r="O220" s="59"/>
      <c r="P220" s="176">
        <f>O220*H220</f>
        <v>0</v>
      </c>
      <c r="Q220" s="176">
        <v>0</v>
      </c>
      <c r="R220" s="176">
        <f>Q220*H220</f>
        <v>0</v>
      </c>
      <c r="S220" s="176">
        <v>0</v>
      </c>
      <c r="T220" s="177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8" t="s">
        <v>164</v>
      </c>
      <c r="AT220" s="178" t="s">
        <v>168</v>
      </c>
      <c r="AU220" s="178" t="s">
        <v>92</v>
      </c>
      <c r="AY220" s="18" t="s">
        <v>165</v>
      </c>
      <c r="BE220" s="179">
        <f>IF(N220="základní",J220,0)</f>
        <v>0</v>
      </c>
      <c r="BF220" s="179">
        <f>IF(N220="snížená",J220,0)</f>
        <v>0</v>
      </c>
      <c r="BG220" s="179">
        <f>IF(N220="zákl. přenesená",J220,0)</f>
        <v>0</v>
      </c>
      <c r="BH220" s="179">
        <f>IF(N220="sníž. přenesená",J220,0)</f>
        <v>0</v>
      </c>
      <c r="BI220" s="179">
        <f>IF(N220="nulová",J220,0)</f>
        <v>0</v>
      </c>
      <c r="BJ220" s="18" t="s">
        <v>21</v>
      </c>
      <c r="BK220" s="179">
        <f>ROUND(I220*H220,2)</f>
        <v>0</v>
      </c>
      <c r="BL220" s="18" t="s">
        <v>164</v>
      </c>
      <c r="BM220" s="178" t="s">
        <v>2189</v>
      </c>
    </row>
    <row r="221" spans="1:47" s="2" customFormat="1" ht="19.5">
      <c r="A221" s="33"/>
      <c r="B221" s="34"/>
      <c r="C221" s="33"/>
      <c r="D221" s="180" t="s">
        <v>173</v>
      </c>
      <c r="E221" s="33"/>
      <c r="F221" s="181" t="s">
        <v>2190</v>
      </c>
      <c r="G221" s="33"/>
      <c r="H221" s="33"/>
      <c r="I221" s="102"/>
      <c r="J221" s="33"/>
      <c r="K221" s="33"/>
      <c r="L221" s="34"/>
      <c r="M221" s="182"/>
      <c r="N221" s="183"/>
      <c r="O221" s="59"/>
      <c r="P221" s="59"/>
      <c r="Q221" s="59"/>
      <c r="R221" s="59"/>
      <c r="S221" s="59"/>
      <c r="T221" s="60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8" t="s">
        <v>173</v>
      </c>
      <c r="AU221" s="18" t="s">
        <v>92</v>
      </c>
    </row>
    <row r="222" spans="2:51" s="14" customFormat="1" ht="12">
      <c r="B222" s="195"/>
      <c r="D222" s="180" t="s">
        <v>249</v>
      </c>
      <c r="E222" s="196" t="s">
        <v>1</v>
      </c>
      <c r="F222" s="197" t="s">
        <v>2191</v>
      </c>
      <c r="H222" s="198">
        <v>9</v>
      </c>
      <c r="I222" s="199"/>
      <c r="L222" s="195"/>
      <c r="M222" s="200"/>
      <c r="N222" s="201"/>
      <c r="O222" s="201"/>
      <c r="P222" s="201"/>
      <c r="Q222" s="201"/>
      <c r="R222" s="201"/>
      <c r="S222" s="201"/>
      <c r="T222" s="202"/>
      <c r="AT222" s="196" t="s">
        <v>249</v>
      </c>
      <c r="AU222" s="196" t="s">
        <v>92</v>
      </c>
      <c r="AV222" s="14" t="s">
        <v>92</v>
      </c>
      <c r="AW222" s="14" t="s">
        <v>39</v>
      </c>
      <c r="AX222" s="14" t="s">
        <v>84</v>
      </c>
      <c r="AY222" s="196" t="s">
        <v>165</v>
      </c>
    </row>
    <row r="223" spans="2:51" s="14" customFormat="1" ht="12">
      <c r="B223" s="195"/>
      <c r="D223" s="180" t="s">
        <v>249</v>
      </c>
      <c r="E223" s="196" t="s">
        <v>1</v>
      </c>
      <c r="F223" s="197" t="s">
        <v>2192</v>
      </c>
      <c r="H223" s="198">
        <v>3.52</v>
      </c>
      <c r="I223" s="199"/>
      <c r="L223" s="195"/>
      <c r="M223" s="200"/>
      <c r="N223" s="201"/>
      <c r="O223" s="201"/>
      <c r="P223" s="201"/>
      <c r="Q223" s="201"/>
      <c r="R223" s="201"/>
      <c r="S223" s="201"/>
      <c r="T223" s="202"/>
      <c r="AT223" s="196" t="s">
        <v>249</v>
      </c>
      <c r="AU223" s="196" t="s">
        <v>92</v>
      </c>
      <c r="AV223" s="14" t="s">
        <v>92</v>
      </c>
      <c r="AW223" s="14" t="s">
        <v>39</v>
      </c>
      <c r="AX223" s="14" t="s">
        <v>84</v>
      </c>
      <c r="AY223" s="196" t="s">
        <v>165</v>
      </c>
    </row>
    <row r="224" spans="2:51" s="14" customFormat="1" ht="12">
      <c r="B224" s="195"/>
      <c r="D224" s="180" t="s">
        <v>249</v>
      </c>
      <c r="E224" s="196" t="s">
        <v>1</v>
      </c>
      <c r="F224" s="197" t="s">
        <v>2193</v>
      </c>
      <c r="H224" s="198">
        <v>2.5</v>
      </c>
      <c r="I224" s="199"/>
      <c r="L224" s="195"/>
      <c r="M224" s="200"/>
      <c r="N224" s="201"/>
      <c r="O224" s="201"/>
      <c r="P224" s="201"/>
      <c r="Q224" s="201"/>
      <c r="R224" s="201"/>
      <c r="S224" s="201"/>
      <c r="T224" s="202"/>
      <c r="AT224" s="196" t="s">
        <v>249</v>
      </c>
      <c r="AU224" s="196" t="s">
        <v>92</v>
      </c>
      <c r="AV224" s="14" t="s">
        <v>92</v>
      </c>
      <c r="AW224" s="14" t="s">
        <v>39</v>
      </c>
      <c r="AX224" s="14" t="s">
        <v>84</v>
      </c>
      <c r="AY224" s="196" t="s">
        <v>165</v>
      </c>
    </row>
    <row r="225" spans="2:51" s="14" customFormat="1" ht="12">
      <c r="B225" s="195"/>
      <c r="D225" s="180" t="s">
        <v>249</v>
      </c>
      <c r="E225" s="196" t="s">
        <v>1</v>
      </c>
      <c r="F225" s="197" t="s">
        <v>2194</v>
      </c>
      <c r="H225" s="198">
        <v>0.9</v>
      </c>
      <c r="I225" s="199"/>
      <c r="L225" s="195"/>
      <c r="M225" s="200"/>
      <c r="N225" s="201"/>
      <c r="O225" s="201"/>
      <c r="P225" s="201"/>
      <c r="Q225" s="201"/>
      <c r="R225" s="201"/>
      <c r="S225" s="201"/>
      <c r="T225" s="202"/>
      <c r="AT225" s="196" t="s">
        <v>249</v>
      </c>
      <c r="AU225" s="196" t="s">
        <v>92</v>
      </c>
      <c r="AV225" s="14" t="s">
        <v>92</v>
      </c>
      <c r="AW225" s="14" t="s">
        <v>39</v>
      </c>
      <c r="AX225" s="14" t="s">
        <v>84</v>
      </c>
      <c r="AY225" s="196" t="s">
        <v>165</v>
      </c>
    </row>
    <row r="226" spans="1:65" s="2" customFormat="1" ht="16.5" customHeight="1">
      <c r="A226" s="33"/>
      <c r="B226" s="166"/>
      <c r="C226" s="212" t="s">
        <v>425</v>
      </c>
      <c r="D226" s="212" t="s">
        <v>386</v>
      </c>
      <c r="E226" s="213" t="s">
        <v>2167</v>
      </c>
      <c r="F226" s="214" t="s">
        <v>2168</v>
      </c>
      <c r="G226" s="215" t="s">
        <v>305</v>
      </c>
      <c r="H226" s="216">
        <v>30.248</v>
      </c>
      <c r="I226" s="217"/>
      <c r="J226" s="218">
        <f>ROUND(I226*H226,2)</f>
        <v>0</v>
      </c>
      <c r="K226" s="214" t="s">
        <v>247</v>
      </c>
      <c r="L226" s="219"/>
      <c r="M226" s="220" t="s">
        <v>1</v>
      </c>
      <c r="N226" s="221" t="s">
        <v>49</v>
      </c>
      <c r="O226" s="59"/>
      <c r="P226" s="176">
        <f>O226*H226</f>
        <v>0</v>
      </c>
      <c r="Q226" s="176">
        <v>1</v>
      </c>
      <c r="R226" s="176">
        <f>Q226*H226</f>
        <v>30.248</v>
      </c>
      <c r="S226" s="176">
        <v>0</v>
      </c>
      <c r="T226" s="17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8" t="s">
        <v>203</v>
      </c>
      <c r="AT226" s="178" t="s">
        <v>386</v>
      </c>
      <c r="AU226" s="178" t="s">
        <v>92</v>
      </c>
      <c r="AY226" s="18" t="s">
        <v>165</v>
      </c>
      <c r="BE226" s="179">
        <f>IF(N226="základní",J226,0)</f>
        <v>0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18" t="s">
        <v>21</v>
      </c>
      <c r="BK226" s="179">
        <f>ROUND(I226*H226,2)</f>
        <v>0</v>
      </c>
      <c r="BL226" s="18" t="s">
        <v>164</v>
      </c>
      <c r="BM226" s="178" t="s">
        <v>2195</v>
      </c>
    </row>
    <row r="227" spans="1:47" s="2" customFormat="1" ht="19.5">
      <c r="A227" s="33"/>
      <c r="B227" s="34"/>
      <c r="C227" s="33"/>
      <c r="D227" s="180" t="s">
        <v>173</v>
      </c>
      <c r="E227" s="33"/>
      <c r="F227" s="181" t="s">
        <v>2170</v>
      </c>
      <c r="G227" s="33"/>
      <c r="H227" s="33"/>
      <c r="I227" s="102"/>
      <c r="J227" s="33"/>
      <c r="K227" s="33"/>
      <c r="L227" s="34"/>
      <c r="M227" s="182"/>
      <c r="N227" s="183"/>
      <c r="O227" s="59"/>
      <c r="P227" s="59"/>
      <c r="Q227" s="59"/>
      <c r="R227" s="59"/>
      <c r="S227" s="59"/>
      <c r="T227" s="60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8" t="s">
        <v>173</v>
      </c>
      <c r="AU227" s="18" t="s">
        <v>92</v>
      </c>
    </row>
    <row r="228" spans="2:51" s="14" customFormat="1" ht="12">
      <c r="B228" s="195"/>
      <c r="D228" s="180" t="s">
        <v>249</v>
      </c>
      <c r="F228" s="197" t="s">
        <v>2196</v>
      </c>
      <c r="H228" s="198">
        <v>30.248</v>
      </c>
      <c r="I228" s="199"/>
      <c r="L228" s="195"/>
      <c r="M228" s="200"/>
      <c r="N228" s="201"/>
      <c r="O228" s="201"/>
      <c r="P228" s="201"/>
      <c r="Q228" s="201"/>
      <c r="R228" s="201"/>
      <c r="S228" s="201"/>
      <c r="T228" s="202"/>
      <c r="AT228" s="196" t="s">
        <v>249</v>
      </c>
      <c r="AU228" s="196" t="s">
        <v>92</v>
      </c>
      <c r="AV228" s="14" t="s">
        <v>92</v>
      </c>
      <c r="AW228" s="14" t="s">
        <v>3</v>
      </c>
      <c r="AX228" s="14" t="s">
        <v>21</v>
      </c>
      <c r="AY228" s="196" t="s">
        <v>165</v>
      </c>
    </row>
    <row r="229" spans="1:65" s="2" customFormat="1" ht="16.5" customHeight="1">
      <c r="A229" s="33"/>
      <c r="B229" s="166"/>
      <c r="C229" s="167" t="s">
        <v>431</v>
      </c>
      <c r="D229" s="167" t="s">
        <v>168</v>
      </c>
      <c r="E229" s="168" t="s">
        <v>2197</v>
      </c>
      <c r="F229" s="169" t="s">
        <v>2198</v>
      </c>
      <c r="G229" s="170" t="s">
        <v>328</v>
      </c>
      <c r="H229" s="171">
        <v>4</v>
      </c>
      <c r="I229" s="172"/>
      <c r="J229" s="173">
        <f>ROUND(I229*H229,2)</f>
        <v>0</v>
      </c>
      <c r="K229" s="169" t="s">
        <v>247</v>
      </c>
      <c r="L229" s="34"/>
      <c r="M229" s="174" t="s">
        <v>1</v>
      </c>
      <c r="N229" s="175" t="s">
        <v>49</v>
      </c>
      <c r="O229" s="59"/>
      <c r="P229" s="176">
        <f>O229*H229</f>
        <v>0</v>
      </c>
      <c r="Q229" s="176">
        <v>0.0066</v>
      </c>
      <c r="R229" s="176">
        <f>Q229*H229</f>
        <v>0.0264</v>
      </c>
      <c r="S229" s="176">
        <v>0</v>
      </c>
      <c r="T229" s="177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8" t="s">
        <v>164</v>
      </c>
      <c r="AT229" s="178" t="s">
        <v>168</v>
      </c>
      <c r="AU229" s="178" t="s">
        <v>92</v>
      </c>
      <c r="AY229" s="18" t="s">
        <v>165</v>
      </c>
      <c r="BE229" s="179">
        <f>IF(N229="základní",J229,0)</f>
        <v>0</v>
      </c>
      <c r="BF229" s="179">
        <f>IF(N229="snížená",J229,0)</f>
        <v>0</v>
      </c>
      <c r="BG229" s="179">
        <f>IF(N229="zákl. přenesená",J229,0)</f>
        <v>0</v>
      </c>
      <c r="BH229" s="179">
        <f>IF(N229="sníž. přenesená",J229,0)</f>
        <v>0</v>
      </c>
      <c r="BI229" s="179">
        <f>IF(N229="nulová",J229,0)</f>
        <v>0</v>
      </c>
      <c r="BJ229" s="18" t="s">
        <v>21</v>
      </c>
      <c r="BK229" s="179">
        <f>ROUND(I229*H229,2)</f>
        <v>0</v>
      </c>
      <c r="BL229" s="18" t="s">
        <v>164</v>
      </c>
      <c r="BM229" s="178" t="s">
        <v>2199</v>
      </c>
    </row>
    <row r="230" spans="1:47" s="2" customFormat="1" ht="19.5">
      <c r="A230" s="33"/>
      <c r="B230" s="34"/>
      <c r="C230" s="33"/>
      <c r="D230" s="180" t="s">
        <v>173</v>
      </c>
      <c r="E230" s="33"/>
      <c r="F230" s="181" t="s">
        <v>2200</v>
      </c>
      <c r="G230" s="33"/>
      <c r="H230" s="33"/>
      <c r="I230" s="102"/>
      <c r="J230" s="33"/>
      <c r="K230" s="33"/>
      <c r="L230" s="34"/>
      <c r="M230" s="182"/>
      <c r="N230" s="183"/>
      <c r="O230" s="59"/>
      <c r="P230" s="59"/>
      <c r="Q230" s="59"/>
      <c r="R230" s="59"/>
      <c r="S230" s="59"/>
      <c r="T230" s="60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173</v>
      </c>
      <c r="AU230" s="18" t="s">
        <v>92</v>
      </c>
    </row>
    <row r="231" spans="1:65" s="2" customFormat="1" ht="24" customHeight="1">
      <c r="A231" s="33"/>
      <c r="B231" s="166"/>
      <c r="C231" s="212" t="s">
        <v>436</v>
      </c>
      <c r="D231" s="212" t="s">
        <v>386</v>
      </c>
      <c r="E231" s="213" t="s">
        <v>2201</v>
      </c>
      <c r="F231" s="214" t="s">
        <v>2202</v>
      </c>
      <c r="G231" s="215" t="s">
        <v>328</v>
      </c>
      <c r="H231" s="216">
        <v>2</v>
      </c>
      <c r="I231" s="217"/>
      <c r="J231" s="218">
        <f>ROUND(I231*H231,2)</f>
        <v>0</v>
      </c>
      <c r="K231" s="214" t="s">
        <v>247</v>
      </c>
      <c r="L231" s="219"/>
      <c r="M231" s="220" t="s">
        <v>1</v>
      </c>
      <c r="N231" s="221" t="s">
        <v>49</v>
      </c>
      <c r="O231" s="59"/>
      <c r="P231" s="176">
        <f>O231*H231</f>
        <v>0</v>
      </c>
      <c r="Q231" s="176">
        <v>0.051</v>
      </c>
      <c r="R231" s="176">
        <f>Q231*H231</f>
        <v>0.102</v>
      </c>
      <c r="S231" s="176">
        <v>0</v>
      </c>
      <c r="T231" s="177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78" t="s">
        <v>203</v>
      </c>
      <c r="AT231" s="178" t="s">
        <v>386</v>
      </c>
      <c r="AU231" s="178" t="s">
        <v>92</v>
      </c>
      <c r="AY231" s="18" t="s">
        <v>165</v>
      </c>
      <c r="BE231" s="179">
        <f>IF(N231="základní",J231,0)</f>
        <v>0</v>
      </c>
      <c r="BF231" s="179">
        <f>IF(N231="snížená",J231,0)</f>
        <v>0</v>
      </c>
      <c r="BG231" s="179">
        <f>IF(N231="zákl. přenesená",J231,0)</f>
        <v>0</v>
      </c>
      <c r="BH231" s="179">
        <f>IF(N231="sníž. přenesená",J231,0)</f>
        <v>0</v>
      </c>
      <c r="BI231" s="179">
        <f>IF(N231="nulová",J231,0)</f>
        <v>0</v>
      </c>
      <c r="BJ231" s="18" t="s">
        <v>21</v>
      </c>
      <c r="BK231" s="179">
        <f>ROUND(I231*H231,2)</f>
        <v>0</v>
      </c>
      <c r="BL231" s="18" t="s">
        <v>164</v>
      </c>
      <c r="BM231" s="178" t="s">
        <v>2203</v>
      </c>
    </row>
    <row r="232" spans="1:47" s="2" customFormat="1" ht="29.25">
      <c r="A232" s="33"/>
      <c r="B232" s="34"/>
      <c r="C232" s="33"/>
      <c r="D232" s="180" t="s">
        <v>173</v>
      </c>
      <c r="E232" s="33"/>
      <c r="F232" s="181" t="s">
        <v>2204</v>
      </c>
      <c r="G232" s="33"/>
      <c r="H232" s="33"/>
      <c r="I232" s="102"/>
      <c r="J232" s="33"/>
      <c r="K232" s="33"/>
      <c r="L232" s="34"/>
      <c r="M232" s="182"/>
      <c r="N232" s="183"/>
      <c r="O232" s="59"/>
      <c r="P232" s="59"/>
      <c r="Q232" s="59"/>
      <c r="R232" s="59"/>
      <c r="S232" s="59"/>
      <c r="T232" s="60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8" t="s">
        <v>173</v>
      </c>
      <c r="AU232" s="18" t="s">
        <v>92</v>
      </c>
    </row>
    <row r="233" spans="1:65" s="2" customFormat="1" ht="24" customHeight="1">
      <c r="A233" s="33"/>
      <c r="B233" s="166"/>
      <c r="C233" s="212" t="s">
        <v>443</v>
      </c>
      <c r="D233" s="212" t="s">
        <v>386</v>
      </c>
      <c r="E233" s="213" t="s">
        <v>2205</v>
      </c>
      <c r="F233" s="214" t="s">
        <v>2206</v>
      </c>
      <c r="G233" s="215" t="s">
        <v>328</v>
      </c>
      <c r="H233" s="216">
        <v>2</v>
      </c>
      <c r="I233" s="217"/>
      <c r="J233" s="218">
        <f>ROUND(I233*H233,2)</f>
        <v>0</v>
      </c>
      <c r="K233" s="214" t="s">
        <v>247</v>
      </c>
      <c r="L233" s="219"/>
      <c r="M233" s="220" t="s">
        <v>1</v>
      </c>
      <c r="N233" s="221" t="s">
        <v>49</v>
      </c>
      <c r="O233" s="59"/>
      <c r="P233" s="176">
        <f>O233*H233</f>
        <v>0</v>
      </c>
      <c r="Q233" s="176">
        <v>0.068</v>
      </c>
      <c r="R233" s="176">
        <f>Q233*H233</f>
        <v>0.136</v>
      </c>
      <c r="S233" s="176">
        <v>0</v>
      </c>
      <c r="T233" s="177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8" t="s">
        <v>203</v>
      </c>
      <c r="AT233" s="178" t="s">
        <v>386</v>
      </c>
      <c r="AU233" s="178" t="s">
        <v>92</v>
      </c>
      <c r="AY233" s="18" t="s">
        <v>165</v>
      </c>
      <c r="BE233" s="179">
        <f>IF(N233="základní",J233,0)</f>
        <v>0</v>
      </c>
      <c r="BF233" s="179">
        <f>IF(N233="snížená",J233,0)</f>
        <v>0</v>
      </c>
      <c r="BG233" s="179">
        <f>IF(N233="zákl. přenesená",J233,0)</f>
        <v>0</v>
      </c>
      <c r="BH233" s="179">
        <f>IF(N233="sníž. přenesená",J233,0)</f>
        <v>0</v>
      </c>
      <c r="BI233" s="179">
        <f>IF(N233="nulová",J233,0)</f>
        <v>0</v>
      </c>
      <c r="BJ233" s="18" t="s">
        <v>21</v>
      </c>
      <c r="BK233" s="179">
        <f>ROUND(I233*H233,2)</f>
        <v>0</v>
      </c>
      <c r="BL233" s="18" t="s">
        <v>164</v>
      </c>
      <c r="BM233" s="178" t="s">
        <v>2207</v>
      </c>
    </row>
    <row r="234" spans="1:47" s="2" customFormat="1" ht="12">
      <c r="A234" s="33"/>
      <c r="B234" s="34"/>
      <c r="C234" s="33"/>
      <c r="D234" s="180" t="s">
        <v>173</v>
      </c>
      <c r="E234" s="33"/>
      <c r="F234" s="181" t="s">
        <v>2206</v>
      </c>
      <c r="G234" s="33"/>
      <c r="H234" s="33"/>
      <c r="I234" s="102"/>
      <c r="J234" s="33"/>
      <c r="K234" s="33"/>
      <c r="L234" s="34"/>
      <c r="M234" s="182"/>
      <c r="N234" s="183"/>
      <c r="O234" s="59"/>
      <c r="P234" s="59"/>
      <c r="Q234" s="59"/>
      <c r="R234" s="59"/>
      <c r="S234" s="59"/>
      <c r="T234" s="60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173</v>
      </c>
      <c r="AU234" s="18" t="s">
        <v>92</v>
      </c>
    </row>
    <row r="235" spans="1:65" s="2" customFormat="1" ht="24" customHeight="1">
      <c r="A235" s="33"/>
      <c r="B235" s="166"/>
      <c r="C235" s="167" t="s">
        <v>450</v>
      </c>
      <c r="D235" s="167" t="s">
        <v>168</v>
      </c>
      <c r="E235" s="168" t="s">
        <v>2208</v>
      </c>
      <c r="F235" s="169" t="s">
        <v>2209</v>
      </c>
      <c r="G235" s="170" t="s">
        <v>268</v>
      </c>
      <c r="H235" s="171">
        <v>5.28</v>
      </c>
      <c r="I235" s="172"/>
      <c r="J235" s="173">
        <f>ROUND(I235*H235,2)</f>
        <v>0</v>
      </c>
      <c r="K235" s="169" t="s">
        <v>247</v>
      </c>
      <c r="L235" s="34"/>
      <c r="M235" s="174" t="s">
        <v>1</v>
      </c>
      <c r="N235" s="175" t="s">
        <v>49</v>
      </c>
      <c r="O235" s="59"/>
      <c r="P235" s="176">
        <f>O235*H235</f>
        <v>0</v>
      </c>
      <c r="Q235" s="176">
        <v>0</v>
      </c>
      <c r="R235" s="176">
        <f>Q235*H235</f>
        <v>0</v>
      </c>
      <c r="S235" s="176">
        <v>0</v>
      </c>
      <c r="T235" s="177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8" t="s">
        <v>164</v>
      </c>
      <c r="AT235" s="178" t="s">
        <v>168</v>
      </c>
      <c r="AU235" s="178" t="s">
        <v>92</v>
      </c>
      <c r="AY235" s="18" t="s">
        <v>165</v>
      </c>
      <c r="BE235" s="179">
        <f>IF(N235="základní",J235,0)</f>
        <v>0</v>
      </c>
      <c r="BF235" s="179">
        <f>IF(N235="snížená",J235,0)</f>
        <v>0</v>
      </c>
      <c r="BG235" s="179">
        <f>IF(N235="zákl. přenesená",J235,0)</f>
        <v>0</v>
      </c>
      <c r="BH235" s="179">
        <f>IF(N235="sníž. přenesená",J235,0)</f>
        <v>0</v>
      </c>
      <c r="BI235" s="179">
        <f>IF(N235="nulová",J235,0)</f>
        <v>0</v>
      </c>
      <c r="BJ235" s="18" t="s">
        <v>21</v>
      </c>
      <c r="BK235" s="179">
        <f>ROUND(I235*H235,2)</f>
        <v>0</v>
      </c>
      <c r="BL235" s="18" t="s">
        <v>164</v>
      </c>
      <c r="BM235" s="178" t="s">
        <v>2210</v>
      </c>
    </row>
    <row r="236" spans="1:47" s="2" customFormat="1" ht="29.25">
      <c r="A236" s="33"/>
      <c r="B236" s="34"/>
      <c r="C236" s="33"/>
      <c r="D236" s="180" t="s">
        <v>173</v>
      </c>
      <c r="E236" s="33"/>
      <c r="F236" s="181" t="s">
        <v>2211</v>
      </c>
      <c r="G236" s="33"/>
      <c r="H236" s="33"/>
      <c r="I236" s="102"/>
      <c r="J236" s="33"/>
      <c r="K236" s="33"/>
      <c r="L236" s="34"/>
      <c r="M236" s="182"/>
      <c r="N236" s="183"/>
      <c r="O236" s="59"/>
      <c r="P236" s="59"/>
      <c r="Q236" s="59"/>
      <c r="R236" s="59"/>
      <c r="S236" s="59"/>
      <c r="T236" s="60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173</v>
      </c>
      <c r="AU236" s="18" t="s">
        <v>92</v>
      </c>
    </row>
    <row r="237" spans="2:51" s="14" customFormat="1" ht="12">
      <c r="B237" s="195"/>
      <c r="D237" s="180" t="s">
        <v>249</v>
      </c>
      <c r="E237" s="196" t="s">
        <v>1</v>
      </c>
      <c r="F237" s="197" t="s">
        <v>2212</v>
      </c>
      <c r="H237" s="198">
        <v>5.28</v>
      </c>
      <c r="I237" s="199"/>
      <c r="L237" s="195"/>
      <c r="M237" s="200"/>
      <c r="N237" s="201"/>
      <c r="O237" s="201"/>
      <c r="P237" s="201"/>
      <c r="Q237" s="201"/>
      <c r="R237" s="201"/>
      <c r="S237" s="201"/>
      <c r="T237" s="202"/>
      <c r="AT237" s="196" t="s">
        <v>249</v>
      </c>
      <c r="AU237" s="196" t="s">
        <v>92</v>
      </c>
      <c r="AV237" s="14" t="s">
        <v>92</v>
      </c>
      <c r="AW237" s="14" t="s">
        <v>39</v>
      </c>
      <c r="AX237" s="14" t="s">
        <v>84</v>
      </c>
      <c r="AY237" s="196" t="s">
        <v>165</v>
      </c>
    </row>
    <row r="238" spans="1:65" s="2" customFormat="1" ht="16.5" customHeight="1">
      <c r="A238" s="33"/>
      <c r="B238" s="166"/>
      <c r="C238" s="167" t="s">
        <v>459</v>
      </c>
      <c r="D238" s="167" t="s">
        <v>168</v>
      </c>
      <c r="E238" s="168" t="s">
        <v>2213</v>
      </c>
      <c r="F238" s="169" t="s">
        <v>2214</v>
      </c>
      <c r="G238" s="170" t="s">
        <v>268</v>
      </c>
      <c r="H238" s="171">
        <v>0.726</v>
      </c>
      <c r="I238" s="172"/>
      <c r="J238" s="173">
        <f>ROUND(I238*H238,2)</f>
        <v>0</v>
      </c>
      <c r="K238" s="169" t="s">
        <v>247</v>
      </c>
      <c r="L238" s="34"/>
      <c r="M238" s="174" t="s">
        <v>1</v>
      </c>
      <c r="N238" s="175" t="s">
        <v>49</v>
      </c>
      <c r="O238" s="59"/>
      <c r="P238" s="176">
        <f>O238*H238</f>
        <v>0</v>
      </c>
      <c r="Q238" s="176">
        <v>0</v>
      </c>
      <c r="R238" s="176">
        <f>Q238*H238</f>
        <v>0</v>
      </c>
      <c r="S238" s="176">
        <v>0</v>
      </c>
      <c r="T238" s="177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8" t="s">
        <v>164</v>
      </c>
      <c r="AT238" s="178" t="s">
        <v>168</v>
      </c>
      <c r="AU238" s="178" t="s">
        <v>92</v>
      </c>
      <c r="AY238" s="18" t="s">
        <v>165</v>
      </c>
      <c r="BE238" s="179">
        <f>IF(N238="základní",J238,0)</f>
        <v>0</v>
      </c>
      <c r="BF238" s="179">
        <f>IF(N238="snížená",J238,0)</f>
        <v>0</v>
      </c>
      <c r="BG238" s="179">
        <f>IF(N238="zákl. přenesená",J238,0)</f>
        <v>0</v>
      </c>
      <c r="BH238" s="179">
        <f>IF(N238="sníž. přenesená",J238,0)</f>
        <v>0</v>
      </c>
      <c r="BI238" s="179">
        <f>IF(N238="nulová",J238,0)</f>
        <v>0</v>
      </c>
      <c r="BJ238" s="18" t="s">
        <v>21</v>
      </c>
      <c r="BK238" s="179">
        <f>ROUND(I238*H238,2)</f>
        <v>0</v>
      </c>
      <c r="BL238" s="18" t="s">
        <v>164</v>
      </c>
      <c r="BM238" s="178" t="s">
        <v>2215</v>
      </c>
    </row>
    <row r="239" spans="1:47" s="2" customFormat="1" ht="29.25">
      <c r="A239" s="33"/>
      <c r="B239" s="34"/>
      <c r="C239" s="33"/>
      <c r="D239" s="180" t="s">
        <v>173</v>
      </c>
      <c r="E239" s="33"/>
      <c r="F239" s="181" t="s">
        <v>2216</v>
      </c>
      <c r="G239" s="33"/>
      <c r="H239" s="33"/>
      <c r="I239" s="102"/>
      <c r="J239" s="33"/>
      <c r="K239" s="33"/>
      <c r="L239" s="34"/>
      <c r="M239" s="182"/>
      <c r="N239" s="183"/>
      <c r="O239" s="59"/>
      <c r="P239" s="59"/>
      <c r="Q239" s="59"/>
      <c r="R239" s="59"/>
      <c r="S239" s="59"/>
      <c r="T239" s="60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8" t="s">
        <v>173</v>
      </c>
      <c r="AU239" s="18" t="s">
        <v>92</v>
      </c>
    </row>
    <row r="240" spans="2:51" s="14" customFormat="1" ht="12">
      <c r="B240" s="195"/>
      <c r="D240" s="180" t="s">
        <v>249</v>
      </c>
      <c r="E240" s="196" t="s">
        <v>1</v>
      </c>
      <c r="F240" s="197" t="s">
        <v>2217</v>
      </c>
      <c r="H240" s="198">
        <v>0.726</v>
      </c>
      <c r="I240" s="199"/>
      <c r="L240" s="195"/>
      <c r="M240" s="200"/>
      <c r="N240" s="201"/>
      <c r="O240" s="201"/>
      <c r="P240" s="201"/>
      <c r="Q240" s="201"/>
      <c r="R240" s="201"/>
      <c r="S240" s="201"/>
      <c r="T240" s="202"/>
      <c r="AT240" s="196" t="s">
        <v>249</v>
      </c>
      <c r="AU240" s="196" t="s">
        <v>92</v>
      </c>
      <c r="AV240" s="14" t="s">
        <v>92</v>
      </c>
      <c r="AW240" s="14" t="s">
        <v>39</v>
      </c>
      <c r="AX240" s="14" t="s">
        <v>84</v>
      </c>
      <c r="AY240" s="196" t="s">
        <v>165</v>
      </c>
    </row>
    <row r="241" spans="1:65" s="2" customFormat="1" ht="16.5" customHeight="1">
      <c r="A241" s="33"/>
      <c r="B241" s="166"/>
      <c r="C241" s="167" t="s">
        <v>466</v>
      </c>
      <c r="D241" s="167" t="s">
        <v>168</v>
      </c>
      <c r="E241" s="168" t="s">
        <v>2218</v>
      </c>
      <c r="F241" s="169" t="s">
        <v>2219</v>
      </c>
      <c r="G241" s="170" t="s">
        <v>246</v>
      </c>
      <c r="H241" s="171">
        <v>10.4</v>
      </c>
      <c r="I241" s="172"/>
      <c r="J241" s="173">
        <f>ROUND(I241*H241,2)</f>
        <v>0</v>
      </c>
      <c r="K241" s="169" t="s">
        <v>247</v>
      </c>
      <c r="L241" s="34"/>
      <c r="M241" s="174" t="s">
        <v>1</v>
      </c>
      <c r="N241" s="175" t="s">
        <v>49</v>
      </c>
      <c r="O241" s="59"/>
      <c r="P241" s="176">
        <f>O241*H241</f>
        <v>0</v>
      </c>
      <c r="Q241" s="176">
        <v>0.00639</v>
      </c>
      <c r="R241" s="176">
        <f>Q241*H241</f>
        <v>0.066456</v>
      </c>
      <c r="S241" s="176">
        <v>0</v>
      </c>
      <c r="T241" s="177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78" t="s">
        <v>164</v>
      </c>
      <c r="AT241" s="178" t="s">
        <v>168</v>
      </c>
      <c r="AU241" s="178" t="s">
        <v>92</v>
      </c>
      <c r="AY241" s="18" t="s">
        <v>165</v>
      </c>
      <c r="BE241" s="179">
        <f>IF(N241="základní",J241,0)</f>
        <v>0</v>
      </c>
      <c r="BF241" s="179">
        <f>IF(N241="snížená",J241,0)</f>
        <v>0</v>
      </c>
      <c r="BG241" s="179">
        <f>IF(N241="zákl. přenesená",J241,0)</f>
        <v>0</v>
      </c>
      <c r="BH241" s="179">
        <f>IF(N241="sníž. přenesená",J241,0)</f>
        <v>0</v>
      </c>
      <c r="BI241" s="179">
        <f>IF(N241="nulová",J241,0)</f>
        <v>0</v>
      </c>
      <c r="BJ241" s="18" t="s">
        <v>21</v>
      </c>
      <c r="BK241" s="179">
        <f>ROUND(I241*H241,2)</f>
        <v>0</v>
      </c>
      <c r="BL241" s="18" t="s">
        <v>164</v>
      </c>
      <c r="BM241" s="178" t="s">
        <v>2220</v>
      </c>
    </row>
    <row r="242" spans="1:47" s="2" customFormat="1" ht="19.5">
      <c r="A242" s="33"/>
      <c r="B242" s="34"/>
      <c r="C242" s="33"/>
      <c r="D242" s="180" t="s">
        <v>173</v>
      </c>
      <c r="E242" s="33"/>
      <c r="F242" s="181" t="s">
        <v>2221</v>
      </c>
      <c r="G242" s="33"/>
      <c r="H242" s="33"/>
      <c r="I242" s="102"/>
      <c r="J242" s="33"/>
      <c r="K242" s="33"/>
      <c r="L242" s="34"/>
      <c r="M242" s="182"/>
      <c r="N242" s="183"/>
      <c r="O242" s="59"/>
      <c r="P242" s="59"/>
      <c r="Q242" s="59"/>
      <c r="R242" s="59"/>
      <c r="S242" s="59"/>
      <c r="T242" s="60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173</v>
      </c>
      <c r="AU242" s="18" t="s">
        <v>92</v>
      </c>
    </row>
    <row r="243" spans="2:51" s="14" customFormat="1" ht="12">
      <c r="B243" s="195"/>
      <c r="D243" s="180" t="s">
        <v>249</v>
      </c>
      <c r="E243" s="196" t="s">
        <v>1</v>
      </c>
      <c r="F243" s="197" t="s">
        <v>2222</v>
      </c>
      <c r="H243" s="198">
        <v>1.32</v>
      </c>
      <c r="I243" s="199"/>
      <c r="L243" s="195"/>
      <c r="M243" s="200"/>
      <c r="N243" s="201"/>
      <c r="O243" s="201"/>
      <c r="P243" s="201"/>
      <c r="Q243" s="201"/>
      <c r="R243" s="201"/>
      <c r="S243" s="201"/>
      <c r="T243" s="202"/>
      <c r="AT243" s="196" t="s">
        <v>249</v>
      </c>
      <c r="AU243" s="196" t="s">
        <v>92</v>
      </c>
      <c r="AV243" s="14" t="s">
        <v>92</v>
      </c>
      <c r="AW243" s="14" t="s">
        <v>39</v>
      </c>
      <c r="AX243" s="14" t="s">
        <v>84</v>
      </c>
      <c r="AY243" s="196" t="s">
        <v>165</v>
      </c>
    </row>
    <row r="244" spans="2:51" s="14" customFormat="1" ht="12">
      <c r="B244" s="195"/>
      <c r="D244" s="180" t="s">
        <v>249</v>
      </c>
      <c r="E244" s="196" t="s">
        <v>1</v>
      </c>
      <c r="F244" s="197" t="s">
        <v>2223</v>
      </c>
      <c r="H244" s="198">
        <v>9.08</v>
      </c>
      <c r="I244" s="199"/>
      <c r="L244" s="195"/>
      <c r="M244" s="200"/>
      <c r="N244" s="201"/>
      <c r="O244" s="201"/>
      <c r="P244" s="201"/>
      <c r="Q244" s="201"/>
      <c r="R244" s="201"/>
      <c r="S244" s="201"/>
      <c r="T244" s="202"/>
      <c r="AT244" s="196" t="s">
        <v>249</v>
      </c>
      <c r="AU244" s="196" t="s">
        <v>92</v>
      </c>
      <c r="AV244" s="14" t="s">
        <v>92</v>
      </c>
      <c r="AW244" s="14" t="s">
        <v>39</v>
      </c>
      <c r="AX244" s="14" t="s">
        <v>84</v>
      </c>
      <c r="AY244" s="196" t="s">
        <v>165</v>
      </c>
    </row>
    <row r="245" spans="1:65" s="2" customFormat="1" ht="24" customHeight="1">
      <c r="A245" s="33"/>
      <c r="B245" s="166"/>
      <c r="C245" s="167" t="s">
        <v>471</v>
      </c>
      <c r="D245" s="167" t="s">
        <v>168</v>
      </c>
      <c r="E245" s="168" t="s">
        <v>2224</v>
      </c>
      <c r="F245" s="169" t="s">
        <v>2225</v>
      </c>
      <c r="G245" s="170" t="s">
        <v>305</v>
      </c>
      <c r="H245" s="171">
        <v>0.077</v>
      </c>
      <c r="I245" s="172"/>
      <c r="J245" s="173">
        <f>ROUND(I245*H245,2)</f>
        <v>0</v>
      </c>
      <c r="K245" s="169" t="s">
        <v>247</v>
      </c>
      <c r="L245" s="34"/>
      <c r="M245" s="174" t="s">
        <v>1</v>
      </c>
      <c r="N245" s="175" t="s">
        <v>49</v>
      </c>
      <c r="O245" s="59"/>
      <c r="P245" s="176">
        <f>O245*H245</f>
        <v>0</v>
      </c>
      <c r="Q245" s="176">
        <v>0.8554</v>
      </c>
      <c r="R245" s="176">
        <f>Q245*H245</f>
        <v>0.0658658</v>
      </c>
      <c r="S245" s="176">
        <v>0</v>
      </c>
      <c r="T245" s="177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8" t="s">
        <v>164</v>
      </c>
      <c r="AT245" s="178" t="s">
        <v>168</v>
      </c>
      <c r="AU245" s="178" t="s">
        <v>92</v>
      </c>
      <c r="AY245" s="18" t="s">
        <v>165</v>
      </c>
      <c r="BE245" s="179">
        <f>IF(N245="základní",J245,0)</f>
        <v>0</v>
      </c>
      <c r="BF245" s="179">
        <f>IF(N245="snížená",J245,0)</f>
        <v>0</v>
      </c>
      <c r="BG245" s="179">
        <f>IF(N245="zákl. přenesená",J245,0)</f>
        <v>0</v>
      </c>
      <c r="BH245" s="179">
        <f>IF(N245="sníž. přenesená",J245,0)</f>
        <v>0</v>
      </c>
      <c r="BI245" s="179">
        <f>IF(N245="nulová",J245,0)</f>
        <v>0</v>
      </c>
      <c r="BJ245" s="18" t="s">
        <v>21</v>
      </c>
      <c r="BK245" s="179">
        <f>ROUND(I245*H245,2)</f>
        <v>0</v>
      </c>
      <c r="BL245" s="18" t="s">
        <v>164</v>
      </c>
      <c r="BM245" s="178" t="s">
        <v>2226</v>
      </c>
    </row>
    <row r="246" spans="1:47" s="2" customFormat="1" ht="19.5">
      <c r="A246" s="33"/>
      <c r="B246" s="34"/>
      <c r="C246" s="33"/>
      <c r="D246" s="180" t="s">
        <v>173</v>
      </c>
      <c r="E246" s="33"/>
      <c r="F246" s="181" t="s">
        <v>2227</v>
      </c>
      <c r="G246" s="33"/>
      <c r="H246" s="33"/>
      <c r="I246" s="102"/>
      <c r="J246" s="33"/>
      <c r="K246" s="33"/>
      <c r="L246" s="34"/>
      <c r="M246" s="182"/>
      <c r="N246" s="183"/>
      <c r="O246" s="59"/>
      <c r="P246" s="59"/>
      <c r="Q246" s="59"/>
      <c r="R246" s="59"/>
      <c r="S246" s="59"/>
      <c r="T246" s="60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8" t="s">
        <v>173</v>
      </c>
      <c r="AU246" s="18" t="s">
        <v>92</v>
      </c>
    </row>
    <row r="247" spans="2:51" s="14" customFormat="1" ht="12">
      <c r="B247" s="195"/>
      <c r="D247" s="180" t="s">
        <v>249</v>
      </c>
      <c r="E247" s="196" t="s">
        <v>1</v>
      </c>
      <c r="F247" s="197" t="s">
        <v>2228</v>
      </c>
      <c r="H247" s="198">
        <v>0.077</v>
      </c>
      <c r="I247" s="199"/>
      <c r="L247" s="195"/>
      <c r="M247" s="200"/>
      <c r="N247" s="201"/>
      <c r="O247" s="201"/>
      <c r="P247" s="201"/>
      <c r="Q247" s="201"/>
      <c r="R247" s="201"/>
      <c r="S247" s="201"/>
      <c r="T247" s="202"/>
      <c r="AT247" s="196" t="s">
        <v>249</v>
      </c>
      <c r="AU247" s="196" t="s">
        <v>92</v>
      </c>
      <c r="AV247" s="14" t="s">
        <v>92</v>
      </c>
      <c r="AW247" s="14" t="s">
        <v>39</v>
      </c>
      <c r="AX247" s="14" t="s">
        <v>84</v>
      </c>
      <c r="AY247" s="196" t="s">
        <v>165</v>
      </c>
    </row>
    <row r="248" spans="2:63" s="12" customFormat="1" ht="22.9" customHeight="1">
      <c r="B248" s="153"/>
      <c r="D248" s="154" t="s">
        <v>83</v>
      </c>
      <c r="E248" s="164" t="s">
        <v>193</v>
      </c>
      <c r="F248" s="164" t="s">
        <v>711</v>
      </c>
      <c r="I248" s="156"/>
      <c r="J248" s="165">
        <f>BK248</f>
        <v>0</v>
      </c>
      <c r="L248" s="153"/>
      <c r="M248" s="158"/>
      <c r="N248" s="159"/>
      <c r="O248" s="159"/>
      <c r="P248" s="160">
        <f>SUM(P249:P251)</f>
        <v>0</v>
      </c>
      <c r="Q248" s="159"/>
      <c r="R248" s="160">
        <f>SUM(R249:R251)</f>
        <v>0.24147123</v>
      </c>
      <c r="S248" s="159"/>
      <c r="T248" s="161">
        <f>SUM(T249:T251)</f>
        <v>0</v>
      </c>
      <c r="AR248" s="154" t="s">
        <v>21</v>
      </c>
      <c r="AT248" s="162" t="s">
        <v>83</v>
      </c>
      <c r="AU248" s="162" t="s">
        <v>21</v>
      </c>
      <c r="AY248" s="154" t="s">
        <v>165</v>
      </c>
      <c r="BK248" s="163">
        <f>SUM(BK249:BK251)</f>
        <v>0</v>
      </c>
    </row>
    <row r="249" spans="1:65" s="2" customFormat="1" ht="24" customHeight="1">
      <c r="A249" s="33"/>
      <c r="B249" s="166"/>
      <c r="C249" s="167" t="s">
        <v>476</v>
      </c>
      <c r="D249" s="167" t="s">
        <v>168</v>
      </c>
      <c r="E249" s="168" t="s">
        <v>2229</v>
      </c>
      <c r="F249" s="169" t="s">
        <v>2230</v>
      </c>
      <c r="G249" s="170" t="s">
        <v>246</v>
      </c>
      <c r="H249" s="171">
        <v>3.927</v>
      </c>
      <c r="I249" s="172"/>
      <c r="J249" s="173">
        <f>ROUND(I249*H249,2)</f>
        <v>0</v>
      </c>
      <c r="K249" s="169" t="s">
        <v>247</v>
      </c>
      <c r="L249" s="34"/>
      <c r="M249" s="174" t="s">
        <v>1</v>
      </c>
      <c r="N249" s="175" t="s">
        <v>49</v>
      </c>
      <c r="O249" s="59"/>
      <c r="P249" s="176">
        <f>O249*H249</f>
        <v>0</v>
      </c>
      <c r="Q249" s="176">
        <v>0.06149</v>
      </c>
      <c r="R249" s="176">
        <f>Q249*H249</f>
        <v>0.24147123</v>
      </c>
      <c r="S249" s="176">
        <v>0</v>
      </c>
      <c r="T249" s="177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78" t="s">
        <v>164</v>
      </c>
      <c r="AT249" s="178" t="s">
        <v>168</v>
      </c>
      <c r="AU249" s="178" t="s">
        <v>92</v>
      </c>
      <c r="AY249" s="18" t="s">
        <v>165</v>
      </c>
      <c r="BE249" s="179">
        <f>IF(N249="základní",J249,0)</f>
        <v>0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18" t="s">
        <v>21</v>
      </c>
      <c r="BK249" s="179">
        <f>ROUND(I249*H249,2)</f>
        <v>0</v>
      </c>
      <c r="BL249" s="18" t="s">
        <v>164</v>
      </c>
      <c r="BM249" s="178" t="s">
        <v>2231</v>
      </c>
    </row>
    <row r="250" spans="1:47" s="2" customFormat="1" ht="29.25">
      <c r="A250" s="33"/>
      <c r="B250" s="34"/>
      <c r="C250" s="33"/>
      <c r="D250" s="180" t="s">
        <v>173</v>
      </c>
      <c r="E250" s="33"/>
      <c r="F250" s="181" t="s">
        <v>2232</v>
      </c>
      <c r="G250" s="33"/>
      <c r="H250" s="33"/>
      <c r="I250" s="102"/>
      <c r="J250" s="33"/>
      <c r="K250" s="33"/>
      <c r="L250" s="34"/>
      <c r="M250" s="182"/>
      <c r="N250" s="183"/>
      <c r="O250" s="59"/>
      <c r="P250" s="59"/>
      <c r="Q250" s="59"/>
      <c r="R250" s="59"/>
      <c r="S250" s="59"/>
      <c r="T250" s="60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8" t="s">
        <v>173</v>
      </c>
      <c r="AU250" s="18" t="s">
        <v>92</v>
      </c>
    </row>
    <row r="251" spans="2:51" s="14" customFormat="1" ht="12">
      <c r="B251" s="195"/>
      <c r="D251" s="180" t="s">
        <v>249</v>
      </c>
      <c r="E251" s="196" t="s">
        <v>1</v>
      </c>
      <c r="F251" s="197" t="s">
        <v>2233</v>
      </c>
      <c r="H251" s="198">
        <v>3.927</v>
      </c>
      <c r="I251" s="199"/>
      <c r="L251" s="195"/>
      <c r="M251" s="200"/>
      <c r="N251" s="201"/>
      <c r="O251" s="201"/>
      <c r="P251" s="201"/>
      <c r="Q251" s="201"/>
      <c r="R251" s="201"/>
      <c r="S251" s="201"/>
      <c r="T251" s="202"/>
      <c r="AT251" s="196" t="s">
        <v>249</v>
      </c>
      <c r="AU251" s="196" t="s">
        <v>92</v>
      </c>
      <c r="AV251" s="14" t="s">
        <v>92</v>
      </c>
      <c r="AW251" s="14" t="s">
        <v>39</v>
      </c>
      <c r="AX251" s="14" t="s">
        <v>84</v>
      </c>
      <c r="AY251" s="196" t="s">
        <v>165</v>
      </c>
    </row>
    <row r="252" spans="2:63" s="12" customFormat="1" ht="22.9" customHeight="1">
      <c r="B252" s="153"/>
      <c r="D252" s="154" t="s">
        <v>83</v>
      </c>
      <c r="E252" s="164" t="s">
        <v>203</v>
      </c>
      <c r="F252" s="164" t="s">
        <v>2234</v>
      </c>
      <c r="I252" s="156"/>
      <c r="J252" s="165">
        <f>BK252</f>
        <v>0</v>
      </c>
      <c r="L252" s="153"/>
      <c r="M252" s="158"/>
      <c r="N252" s="159"/>
      <c r="O252" s="159"/>
      <c r="P252" s="160">
        <f>SUM(P253:P319)</f>
        <v>0</v>
      </c>
      <c r="Q252" s="159"/>
      <c r="R252" s="160">
        <f>SUM(R253:R319)</f>
        <v>19.677809619999998</v>
      </c>
      <c r="S252" s="159"/>
      <c r="T252" s="161">
        <f>SUM(T253:T319)</f>
        <v>0</v>
      </c>
      <c r="AR252" s="154" t="s">
        <v>21</v>
      </c>
      <c r="AT252" s="162" t="s">
        <v>83</v>
      </c>
      <c r="AU252" s="162" t="s">
        <v>21</v>
      </c>
      <c r="AY252" s="154" t="s">
        <v>165</v>
      </c>
      <c r="BK252" s="163">
        <f>SUM(BK253:BK319)</f>
        <v>0</v>
      </c>
    </row>
    <row r="253" spans="1:65" s="2" customFormat="1" ht="16.5" customHeight="1">
      <c r="A253" s="33"/>
      <c r="B253" s="166"/>
      <c r="C253" s="167" t="s">
        <v>484</v>
      </c>
      <c r="D253" s="167" t="s">
        <v>168</v>
      </c>
      <c r="E253" s="168" t="s">
        <v>2235</v>
      </c>
      <c r="F253" s="169" t="s">
        <v>2236</v>
      </c>
      <c r="G253" s="170" t="s">
        <v>171</v>
      </c>
      <c r="H253" s="171">
        <v>1</v>
      </c>
      <c r="I253" s="172"/>
      <c r="J253" s="173">
        <f>ROUND(I253*H253,2)</f>
        <v>0</v>
      </c>
      <c r="K253" s="169" t="s">
        <v>1</v>
      </c>
      <c r="L253" s="34"/>
      <c r="M253" s="174" t="s">
        <v>1</v>
      </c>
      <c r="N253" s="175" t="s">
        <v>49</v>
      </c>
      <c r="O253" s="59"/>
      <c r="P253" s="176">
        <f>O253*H253</f>
        <v>0</v>
      </c>
      <c r="Q253" s="176">
        <v>0</v>
      </c>
      <c r="R253" s="176">
        <f>Q253*H253</f>
        <v>0</v>
      </c>
      <c r="S253" s="176">
        <v>0</v>
      </c>
      <c r="T253" s="177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78" t="s">
        <v>164</v>
      </c>
      <c r="AT253" s="178" t="s">
        <v>168</v>
      </c>
      <c r="AU253" s="178" t="s">
        <v>92</v>
      </c>
      <c r="AY253" s="18" t="s">
        <v>165</v>
      </c>
      <c r="BE253" s="179">
        <f>IF(N253="základní",J253,0)</f>
        <v>0</v>
      </c>
      <c r="BF253" s="179">
        <f>IF(N253="snížená",J253,0)</f>
        <v>0</v>
      </c>
      <c r="BG253" s="179">
        <f>IF(N253="zákl. přenesená",J253,0)</f>
        <v>0</v>
      </c>
      <c r="BH253" s="179">
        <f>IF(N253="sníž. přenesená",J253,0)</f>
        <v>0</v>
      </c>
      <c r="BI253" s="179">
        <f>IF(N253="nulová",J253,0)</f>
        <v>0</v>
      </c>
      <c r="BJ253" s="18" t="s">
        <v>21</v>
      </c>
      <c r="BK253" s="179">
        <f>ROUND(I253*H253,2)</f>
        <v>0</v>
      </c>
      <c r="BL253" s="18" t="s">
        <v>164</v>
      </c>
      <c r="BM253" s="178" t="s">
        <v>2237</v>
      </c>
    </row>
    <row r="254" spans="1:47" s="2" customFormat="1" ht="12">
      <c r="A254" s="33"/>
      <c r="B254" s="34"/>
      <c r="C254" s="33"/>
      <c r="D254" s="180" t="s">
        <v>173</v>
      </c>
      <c r="E254" s="33"/>
      <c r="F254" s="181" t="s">
        <v>2236</v>
      </c>
      <c r="G254" s="33"/>
      <c r="H254" s="33"/>
      <c r="I254" s="102"/>
      <c r="J254" s="33"/>
      <c r="K254" s="33"/>
      <c r="L254" s="34"/>
      <c r="M254" s="182"/>
      <c r="N254" s="183"/>
      <c r="O254" s="59"/>
      <c r="P254" s="59"/>
      <c r="Q254" s="59"/>
      <c r="R254" s="59"/>
      <c r="S254" s="59"/>
      <c r="T254" s="60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8" t="s">
        <v>173</v>
      </c>
      <c r="AU254" s="18" t="s">
        <v>92</v>
      </c>
    </row>
    <row r="255" spans="1:65" s="2" customFormat="1" ht="24" customHeight="1">
      <c r="A255" s="33"/>
      <c r="B255" s="166"/>
      <c r="C255" s="167" t="s">
        <v>490</v>
      </c>
      <c r="D255" s="167" t="s">
        <v>168</v>
      </c>
      <c r="E255" s="168" t="s">
        <v>2238</v>
      </c>
      <c r="F255" s="169" t="s">
        <v>2239</v>
      </c>
      <c r="G255" s="170" t="s">
        <v>334</v>
      </c>
      <c r="H255" s="171">
        <v>14</v>
      </c>
      <c r="I255" s="172"/>
      <c r="J255" s="173">
        <f>ROUND(I255*H255,2)</f>
        <v>0</v>
      </c>
      <c r="K255" s="169" t="s">
        <v>247</v>
      </c>
      <c r="L255" s="34"/>
      <c r="M255" s="174" t="s">
        <v>1</v>
      </c>
      <c r="N255" s="175" t="s">
        <v>49</v>
      </c>
      <c r="O255" s="59"/>
      <c r="P255" s="176">
        <f>O255*H255</f>
        <v>0</v>
      </c>
      <c r="Q255" s="176">
        <v>0.00128</v>
      </c>
      <c r="R255" s="176">
        <f>Q255*H255</f>
        <v>0.017920000000000002</v>
      </c>
      <c r="S255" s="176">
        <v>0</v>
      </c>
      <c r="T255" s="177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78" t="s">
        <v>164</v>
      </c>
      <c r="AT255" s="178" t="s">
        <v>168</v>
      </c>
      <c r="AU255" s="178" t="s">
        <v>92</v>
      </c>
      <c r="AY255" s="18" t="s">
        <v>165</v>
      </c>
      <c r="BE255" s="179">
        <f>IF(N255="základní",J255,0)</f>
        <v>0</v>
      </c>
      <c r="BF255" s="179">
        <f>IF(N255="snížená",J255,0)</f>
        <v>0</v>
      </c>
      <c r="BG255" s="179">
        <f>IF(N255="zákl. přenesená",J255,0)</f>
        <v>0</v>
      </c>
      <c r="BH255" s="179">
        <f>IF(N255="sníž. přenesená",J255,0)</f>
        <v>0</v>
      </c>
      <c r="BI255" s="179">
        <f>IF(N255="nulová",J255,0)</f>
        <v>0</v>
      </c>
      <c r="BJ255" s="18" t="s">
        <v>21</v>
      </c>
      <c r="BK255" s="179">
        <f>ROUND(I255*H255,2)</f>
        <v>0</v>
      </c>
      <c r="BL255" s="18" t="s">
        <v>164</v>
      </c>
      <c r="BM255" s="178" t="s">
        <v>2240</v>
      </c>
    </row>
    <row r="256" spans="1:47" s="2" customFormat="1" ht="19.5">
      <c r="A256" s="33"/>
      <c r="B256" s="34"/>
      <c r="C256" s="33"/>
      <c r="D256" s="180" t="s">
        <v>173</v>
      </c>
      <c r="E256" s="33"/>
      <c r="F256" s="181" t="s">
        <v>2241</v>
      </c>
      <c r="G256" s="33"/>
      <c r="H256" s="33"/>
      <c r="I256" s="102"/>
      <c r="J256" s="33"/>
      <c r="K256" s="33"/>
      <c r="L256" s="34"/>
      <c r="M256" s="182"/>
      <c r="N256" s="183"/>
      <c r="O256" s="59"/>
      <c r="P256" s="59"/>
      <c r="Q256" s="59"/>
      <c r="R256" s="59"/>
      <c r="S256" s="59"/>
      <c r="T256" s="60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T256" s="18" t="s">
        <v>173</v>
      </c>
      <c r="AU256" s="18" t="s">
        <v>92</v>
      </c>
    </row>
    <row r="257" spans="1:65" s="2" customFormat="1" ht="24" customHeight="1">
      <c r="A257" s="33"/>
      <c r="B257" s="166"/>
      <c r="C257" s="167" t="s">
        <v>501</v>
      </c>
      <c r="D257" s="167" t="s">
        <v>168</v>
      </c>
      <c r="E257" s="168" t="s">
        <v>2242</v>
      </c>
      <c r="F257" s="169" t="s">
        <v>2243</v>
      </c>
      <c r="G257" s="170" t="s">
        <v>334</v>
      </c>
      <c r="H257" s="171">
        <v>80</v>
      </c>
      <c r="I257" s="172"/>
      <c r="J257" s="173">
        <f>ROUND(I257*H257,2)</f>
        <v>0</v>
      </c>
      <c r="K257" s="169" t="s">
        <v>247</v>
      </c>
      <c r="L257" s="34"/>
      <c r="M257" s="174" t="s">
        <v>1</v>
      </c>
      <c r="N257" s="175" t="s">
        <v>49</v>
      </c>
      <c r="O257" s="59"/>
      <c r="P257" s="176">
        <f>O257*H257</f>
        <v>0</v>
      </c>
      <c r="Q257" s="176">
        <v>0.00268</v>
      </c>
      <c r="R257" s="176">
        <f>Q257*H257</f>
        <v>0.2144</v>
      </c>
      <c r="S257" s="176">
        <v>0</v>
      </c>
      <c r="T257" s="177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78" t="s">
        <v>164</v>
      </c>
      <c r="AT257" s="178" t="s">
        <v>168</v>
      </c>
      <c r="AU257" s="178" t="s">
        <v>92</v>
      </c>
      <c r="AY257" s="18" t="s">
        <v>165</v>
      </c>
      <c r="BE257" s="179">
        <f>IF(N257="základní",J257,0)</f>
        <v>0</v>
      </c>
      <c r="BF257" s="179">
        <f>IF(N257="snížená",J257,0)</f>
        <v>0</v>
      </c>
      <c r="BG257" s="179">
        <f>IF(N257="zákl. přenesená",J257,0)</f>
        <v>0</v>
      </c>
      <c r="BH257" s="179">
        <f>IF(N257="sníž. přenesená",J257,0)</f>
        <v>0</v>
      </c>
      <c r="BI257" s="179">
        <f>IF(N257="nulová",J257,0)</f>
        <v>0</v>
      </c>
      <c r="BJ257" s="18" t="s">
        <v>21</v>
      </c>
      <c r="BK257" s="179">
        <f>ROUND(I257*H257,2)</f>
        <v>0</v>
      </c>
      <c r="BL257" s="18" t="s">
        <v>164</v>
      </c>
      <c r="BM257" s="178" t="s">
        <v>2244</v>
      </c>
    </row>
    <row r="258" spans="1:47" s="2" customFormat="1" ht="19.5">
      <c r="A258" s="33"/>
      <c r="B258" s="34"/>
      <c r="C258" s="33"/>
      <c r="D258" s="180" t="s">
        <v>173</v>
      </c>
      <c r="E258" s="33"/>
      <c r="F258" s="181" t="s">
        <v>2245</v>
      </c>
      <c r="G258" s="33"/>
      <c r="H258" s="33"/>
      <c r="I258" s="102"/>
      <c r="J258" s="33"/>
      <c r="K258" s="33"/>
      <c r="L258" s="34"/>
      <c r="M258" s="182"/>
      <c r="N258" s="183"/>
      <c r="O258" s="59"/>
      <c r="P258" s="59"/>
      <c r="Q258" s="59"/>
      <c r="R258" s="59"/>
      <c r="S258" s="59"/>
      <c r="T258" s="60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173</v>
      </c>
      <c r="AU258" s="18" t="s">
        <v>92</v>
      </c>
    </row>
    <row r="259" spans="1:65" s="2" customFormat="1" ht="36" customHeight="1">
      <c r="A259" s="33"/>
      <c r="B259" s="166"/>
      <c r="C259" s="167" t="s">
        <v>508</v>
      </c>
      <c r="D259" s="167" t="s">
        <v>168</v>
      </c>
      <c r="E259" s="168" t="s">
        <v>2246</v>
      </c>
      <c r="F259" s="169" t="s">
        <v>2247</v>
      </c>
      <c r="G259" s="170" t="s">
        <v>171</v>
      </c>
      <c r="H259" s="171">
        <v>1</v>
      </c>
      <c r="I259" s="172"/>
      <c r="J259" s="173">
        <f>ROUND(I259*H259,2)</f>
        <v>0</v>
      </c>
      <c r="K259" s="169" t="s">
        <v>1</v>
      </c>
      <c r="L259" s="34"/>
      <c r="M259" s="174" t="s">
        <v>1</v>
      </c>
      <c r="N259" s="175" t="s">
        <v>49</v>
      </c>
      <c r="O259" s="59"/>
      <c r="P259" s="176">
        <f>O259*H259</f>
        <v>0</v>
      </c>
      <c r="Q259" s="176">
        <v>0</v>
      </c>
      <c r="R259" s="176">
        <f>Q259*H259</f>
        <v>0</v>
      </c>
      <c r="S259" s="176">
        <v>0</v>
      </c>
      <c r="T259" s="177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78" t="s">
        <v>1560</v>
      </c>
      <c r="AT259" s="178" t="s">
        <v>168</v>
      </c>
      <c r="AU259" s="178" t="s">
        <v>92</v>
      </c>
      <c r="AY259" s="18" t="s">
        <v>165</v>
      </c>
      <c r="BE259" s="179">
        <f>IF(N259="základní",J259,0)</f>
        <v>0</v>
      </c>
      <c r="BF259" s="179">
        <f>IF(N259="snížená",J259,0)</f>
        <v>0</v>
      </c>
      <c r="BG259" s="179">
        <f>IF(N259="zákl. přenesená",J259,0)</f>
        <v>0</v>
      </c>
      <c r="BH259" s="179">
        <f>IF(N259="sníž. přenesená",J259,0)</f>
        <v>0</v>
      </c>
      <c r="BI259" s="179">
        <f>IF(N259="nulová",J259,0)</f>
        <v>0</v>
      </c>
      <c r="BJ259" s="18" t="s">
        <v>21</v>
      </c>
      <c r="BK259" s="179">
        <f>ROUND(I259*H259,2)</f>
        <v>0</v>
      </c>
      <c r="BL259" s="18" t="s">
        <v>1560</v>
      </c>
      <c r="BM259" s="178" t="s">
        <v>2248</v>
      </c>
    </row>
    <row r="260" spans="1:47" s="2" customFormat="1" ht="19.5">
      <c r="A260" s="33"/>
      <c r="B260" s="34"/>
      <c r="C260" s="33"/>
      <c r="D260" s="180" t="s">
        <v>173</v>
      </c>
      <c r="E260" s="33"/>
      <c r="F260" s="181" t="s">
        <v>2249</v>
      </c>
      <c r="G260" s="33"/>
      <c r="H260" s="33"/>
      <c r="I260" s="102"/>
      <c r="J260" s="33"/>
      <c r="K260" s="33"/>
      <c r="L260" s="34"/>
      <c r="M260" s="182"/>
      <c r="N260" s="183"/>
      <c r="O260" s="59"/>
      <c r="P260" s="59"/>
      <c r="Q260" s="59"/>
      <c r="R260" s="59"/>
      <c r="S260" s="59"/>
      <c r="T260" s="60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173</v>
      </c>
      <c r="AU260" s="18" t="s">
        <v>92</v>
      </c>
    </row>
    <row r="261" spans="1:65" s="2" customFormat="1" ht="24" customHeight="1">
      <c r="A261" s="33"/>
      <c r="B261" s="166"/>
      <c r="C261" s="167" t="s">
        <v>513</v>
      </c>
      <c r="D261" s="167" t="s">
        <v>168</v>
      </c>
      <c r="E261" s="168" t="s">
        <v>2250</v>
      </c>
      <c r="F261" s="169" t="s">
        <v>2251</v>
      </c>
      <c r="G261" s="170" t="s">
        <v>328</v>
      </c>
      <c r="H261" s="171">
        <v>35</v>
      </c>
      <c r="I261" s="172"/>
      <c r="J261" s="173">
        <f>ROUND(I261*H261,2)</f>
        <v>0</v>
      </c>
      <c r="K261" s="169" t="s">
        <v>247</v>
      </c>
      <c r="L261" s="34"/>
      <c r="M261" s="174" t="s">
        <v>1</v>
      </c>
      <c r="N261" s="175" t="s">
        <v>49</v>
      </c>
      <c r="O261" s="59"/>
      <c r="P261" s="176">
        <f>O261*H261</f>
        <v>0</v>
      </c>
      <c r="Q261" s="176">
        <v>0</v>
      </c>
      <c r="R261" s="176">
        <f>Q261*H261</f>
        <v>0</v>
      </c>
      <c r="S261" s="176">
        <v>0</v>
      </c>
      <c r="T261" s="177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78" t="s">
        <v>164</v>
      </c>
      <c r="AT261" s="178" t="s">
        <v>168</v>
      </c>
      <c r="AU261" s="178" t="s">
        <v>92</v>
      </c>
      <c r="AY261" s="18" t="s">
        <v>165</v>
      </c>
      <c r="BE261" s="179">
        <f>IF(N261="základní",J261,0)</f>
        <v>0</v>
      </c>
      <c r="BF261" s="179">
        <f>IF(N261="snížená",J261,0)</f>
        <v>0</v>
      </c>
      <c r="BG261" s="179">
        <f>IF(N261="zákl. přenesená",J261,0)</f>
        <v>0</v>
      </c>
      <c r="BH261" s="179">
        <f>IF(N261="sníž. přenesená",J261,0)</f>
        <v>0</v>
      </c>
      <c r="BI261" s="179">
        <f>IF(N261="nulová",J261,0)</f>
        <v>0</v>
      </c>
      <c r="BJ261" s="18" t="s">
        <v>21</v>
      </c>
      <c r="BK261" s="179">
        <f>ROUND(I261*H261,2)</f>
        <v>0</v>
      </c>
      <c r="BL261" s="18" t="s">
        <v>164</v>
      </c>
      <c r="BM261" s="178" t="s">
        <v>2252</v>
      </c>
    </row>
    <row r="262" spans="1:47" s="2" customFormat="1" ht="29.25">
      <c r="A262" s="33"/>
      <c r="B262" s="34"/>
      <c r="C262" s="33"/>
      <c r="D262" s="180" t="s">
        <v>173</v>
      </c>
      <c r="E262" s="33"/>
      <c r="F262" s="181" t="s">
        <v>2253</v>
      </c>
      <c r="G262" s="33"/>
      <c r="H262" s="33"/>
      <c r="I262" s="102"/>
      <c r="J262" s="33"/>
      <c r="K262" s="33"/>
      <c r="L262" s="34"/>
      <c r="M262" s="182"/>
      <c r="N262" s="183"/>
      <c r="O262" s="59"/>
      <c r="P262" s="59"/>
      <c r="Q262" s="59"/>
      <c r="R262" s="59"/>
      <c r="S262" s="59"/>
      <c r="T262" s="60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8" t="s">
        <v>173</v>
      </c>
      <c r="AU262" s="18" t="s">
        <v>92</v>
      </c>
    </row>
    <row r="263" spans="1:65" s="2" customFormat="1" ht="16.5" customHeight="1">
      <c r="A263" s="33"/>
      <c r="B263" s="166"/>
      <c r="C263" s="212" t="s">
        <v>519</v>
      </c>
      <c r="D263" s="212" t="s">
        <v>386</v>
      </c>
      <c r="E263" s="213" t="s">
        <v>2254</v>
      </c>
      <c r="F263" s="214" t="s">
        <v>2255</v>
      </c>
      <c r="G263" s="215" t="s">
        <v>328</v>
      </c>
      <c r="H263" s="216">
        <v>3</v>
      </c>
      <c r="I263" s="217"/>
      <c r="J263" s="218">
        <f>ROUND(I263*H263,2)</f>
        <v>0</v>
      </c>
      <c r="K263" s="214" t="s">
        <v>247</v>
      </c>
      <c r="L263" s="219"/>
      <c r="M263" s="220" t="s">
        <v>1</v>
      </c>
      <c r="N263" s="221" t="s">
        <v>49</v>
      </c>
      <c r="O263" s="59"/>
      <c r="P263" s="176">
        <f>O263*H263</f>
        <v>0</v>
      </c>
      <c r="Q263" s="176">
        <v>0.00028</v>
      </c>
      <c r="R263" s="176">
        <f>Q263*H263</f>
        <v>0.0008399999999999999</v>
      </c>
      <c r="S263" s="176">
        <v>0</v>
      </c>
      <c r="T263" s="177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78" t="s">
        <v>203</v>
      </c>
      <c r="AT263" s="178" t="s">
        <v>386</v>
      </c>
      <c r="AU263" s="178" t="s">
        <v>92</v>
      </c>
      <c r="AY263" s="18" t="s">
        <v>165</v>
      </c>
      <c r="BE263" s="179">
        <f>IF(N263="základní",J263,0)</f>
        <v>0</v>
      </c>
      <c r="BF263" s="179">
        <f>IF(N263="snížená",J263,0)</f>
        <v>0</v>
      </c>
      <c r="BG263" s="179">
        <f>IF(N263="zákl. přenesená",J263,0)</f>
        <v>0</v>
      </c>
      <c r="BH263" s="179">
        <f>IF(N263="sníž. přenesená",J263,0)</f>
        <v>0</v>
      </c>
      <c r="BI263" s="179">
        <f>IF(N263="nulová",J263,0)</f>
        <v>0</v>
      </c>
      <c r="BJ263" s="18" t="s">
        <v>21</v>
      </c>
      <c r="BK263" s="179">
        <f>ROUND(I263*H263,2)</f>
        <v>0</v>
      </c>
      <c r="BL263" s="18" t="s">
        <v>164</v>
      </c>
      <c r="BM263" s="178" t="s">
        <v>2256</v>
      </c>
    </row>
    <row r="264" spans="1:47" s="2" customFormat="1" ht="19.5">
      <c r="A264" s="33"/>
      <c r="B264" s="34"/>
      <c r="C264" s="33"/>
      <c r="D264" s="180" t="s">
        <v>173</v>
      </c>
      <c r="E264" s="33"/>
      <c r="F264" s="181" t="s">
        <v>2257</v>
      </c>
      <c r="G264" s="33"/>
      <c r="H264" s="33"/>
      <c r="I264" s="102"/>
      <c r="J264" s="33"/>
      <c r="K264" s="33"/>
      <c r="L264" s="34"/>
      <c r="M264" s="182"/>
      <c r="N264" s="183"/>
      <c r="O264" s="59"/>
      <c r="P264" s="59"/>
      <c r="Q264" s="59"/>
      <c r="R264" s="59"/>
      <c r="S264" s="59"/>
      <c r="T264" s="60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T264" s="18" t="s">
        <v>173</v>
      </c>
      <c r="AU264" s="18" t="s">
        <v>92</v>
      </c>
    </row>
    <row r="265" spans="1:65" s="2" customFormat="1" ht="16.5" customHeight="1">
      <c r="A265" s="33"/>
      <c r="B265" s="166"/>
      <c r="C265" s="212" t="s">
        <v>526</v>
      </c>
      <c r="D265" s="212" t="s">
        <v>386</v>
      </c>
      <c r="E265" s="213" t="s">
        <v>2258</v>
      </c>
      <c r="F265" s="214" t="s">
        <v>2259</v>
      </c>
      <c r="G265" s="215" t="s">
        <v>328</v>
      </c>
      <c r="H265" s="216">
        <v>4</v>
      </c>
      <c r="I265" s="217"/>
      <c r="J265" s="218">
        <f>ROUND(I265*H265,2)</f>
        <v>0</v>
      </c>
      <c r="K265" s="214" t="s">
        <v>247</v>
      </c>
      <c r="L265" s="219"/>
      <c r="M265" s="220" t="s">
        <v>1</v>
      </c>
      <c r="N265" s="221" t="s">
        <v>49</v>
      </c>
      <c r="O265" s="59"/>
      <c r="P265" s="176">
        <f>O265*H265</f>
        <v>0</v>
      </c>
      <c r="Q265" s="176">
        <v>0.00034</v>
      </c>
      <c r="R265" s="176">
        <f>Q265*H265</f>
        <v>0.00136</v>
      </c>
      <c r="S265" s="176">
        <v>0</v>
      </c>
      <c r="T265" s="177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78" t="s">
        <v>203</v>
      </c>
      <c r="AT265" s="178" t="s">
        <v>386</v>
      </c>
      <c r="AU265" s="178" t="s">
        <v>92</v>
      </c>
      <c r="AY265" s="18" t="s">
        <v>165</v>
      </c>
      <c r="BE265" s="179">
        <f>IF(N265="základní",J265,0)</f>
        <v>0</v>
      </c>
      <c r="BF265" s="179">
        <f>IF(N265="snížená",J265,0)</f>
        <v>0</v>
      </c>
      <c r="BG265" s="179">
        <f>IF(N265="zákl. přenesená",J265,0)</f>
        <v>0</v>
      </c>
      <c r="BH265" s="179">
        <f>IF(N265="sníž. přenesená",J265,0)</f>
        <v>0</v>
      </c>
      <c r="BI265" s="179">
        <f>IF(N265="nulová",J265,0)</f>
        <v>0</v>
      </c>
      <c r="BJ265" s="18" t="s">
        <v>21</v>
      </c>
      <c r="BK265" s="179">
        <f>ROUND(I265*H265,2)</f>
        <v>0</v>
      </c>
      <c r="BL265" s="18" t="s">
        <v>164</v>
      </c>
      <c r="BM265" s="178" t="s">
        <v>2260</v>
      </c>
    </row>
    <row r="266" spans="1:47" s="2" customFormat="1" ht="19.5">
      <c r="A266" s="33"/>
      <c r="B266" s="34"/>
      <c r="C266" s="33"/>
      <c r="D266" s="180" t="s">
        <v>173</v>
      </c>
      <c r="E266" s="33"/>
      <c r="F266" s="181" t="s">
        <v>2261</v>
      </c>
      <c r="G266" s="33"/>
      <c r="H266" s="33"/>
      <c r="I266" s="102"/>
      <c r="J266" s="33"/>
      <c r="K266" s="33"/>
      <c r="L266" s="34"/>
      <c r="M266" s="182"/>
      <c r="N266" s="183"/>
      <c r="O266" s="59"/>
      <c r="P266" s="59"/>
      <c r="Q266" s="59"/>
      <c r="R266" s="59"/>
      <c r="S266" s="59"/>
      <c r="T266" s="60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T266" s="18" t="s">
        <v>173</v>
      </c>
      <c r="AU266" s="18" t="s">
        <v>92</v>
      </c>
    </row>
    <row r="267" spans="1:65" s="2" customFormat="1" ht="16.5" customHeight="1">
      <c r="A267" s="33"/>
      <c r="B267" s="166"/>
      <c r="C267" s="212" t="s">
        <v>534</v>
      </c>
      <c r="D267" s="212" t="s">
        <v>386</v>
      </c>
      <c r="E267" s="213" t="s">
        <v>2262</v>
      </c>
      <c r="F267" s="214" t="s">
        <v>2263</v>
      </c>
      <c r="G267" s="215" t="s">
        <v>328</v>
      </c>
      <c r="H267" s="216">
        <v>13</v>
      </c>
      <c r="I267" s="217"/>
      <c r="J267" s="218">
        <f>ROUND(I267*H267,2)</f>
        <v>0</v>
      </c>
      <c r="K267" s="214" t="s">
        <v>247</v>
      </c>
      <c r="L267" s="219"/>
      <c r="M267" s="220" t="s">
        <v>1</v>
      </c>
      <c r="N267" s="221" t="s">
        <v>49</v>
      </c>
      <c r="O267" s="59"/>
      <c r="P267" s="176">
        <f>O267*H267</f>
        <v>0</v>
      </c>
      <c r="Q267" s="176">
        <v>0.00065</v>
      </c>
      <c r="R267" s="176">
        <f>Q267*H267</f>
        <v>0.00845</v>
      </c>
      <c r="S267" s="176">
        <v>0</v>
      </c>
      <c r="T267" s="177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78" t="s">
        <v>203</v>
      </c>
      <c r="AT267" s="178" t="s">
        <v>386</v>
      </c>
      <c r="AU267" s="178" t="s">
        <v>92</v>
      </c>
      <c r="AY267" s="18" t="s">
        <v>165</v>
      </c>
      <c r="BE267" s="179">
        <f>IF(N267="základní",J267,0)</f>
        <v>0</v>
      </c>
      <c r="BF267" s="179">
        <f>IF(N267="snížená",J267,0)</f>
        <v>0</v>
      </c>
      <c r="BG267" s="179">
        <f>IF(N267="zákl. přenesená",J267,0)</f>
        <v>0</v>
      </c>
      <c r="BH267" s="179">
        <f>IF(N267="sníž. přenesená",J267,0)</f>
        <v>0</v>
      </c>
      <c r="BI267" s="179">
        <f>IF(N267="nulová",J267,0)</f>
        <v>0</v>
      </c>
      <c r="BJ267" s="18" t="s">
        <v>21</v>
      </c>
      <c r="BK267" s="179">
        <f>ROUND(I267*H267,2)</f>
        <v>0</v>
      </c>
      <c r="BL267" s="18" t="s">
        <v>164</v>
      </c>
      <c r="BM267" s="178" t="s">
        <v>2264</v>
      </c>
    </row>
    <row r="268" spans="1:47" s="2" customFormat="1" ht="19.5">
      <c r="A268" s="33"/>
      <c r="B268" s="34"/>
      <c r="C268" s="33"/>
      <c r="D268" s="180" t="s">
        <v>173</v>
      </c>
      <c r="E268" s="33"/>
      <c r="F268" s="181" t="s">
        <v>2265</v>
      </c>
      <c r="G268" s="33"/>
      <c r="H268" s="33"/>
      <c r="I268" s="102"/>
      <c r="J268" s="33"/>
      <c r="K268" s="33"/>
      <c r="L268" s="34"/>
      <c r="M268" s="182"/>
      <c r="N268" s="183"/>
      <c r="O268" s="59"/>
      <c r="P268" s="59"/>
      <c r="Q268" s="59"/>
      <c r="R268" s="59"/>
      <c r="S268" s="59"/>
      <c r="T268" s="60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8" t="s">
        <v>173</v>
      </c>
      <c r="AU268" s="18" t="s">
        <v>92</v>
      </c>
    </row>
    <row r="269" spans="1:65" s="2" customFormat="1" ht="16.5" customHeight="1">
      <c r="A269" s="33"/>
      <c r="B269" s="166"/>
      <c r="C269" s="212" t="s">
        <v>541</v>
      </c>
      <c r="D269" s="212" t="s">
        <v>386</v>
      </c>
      <c r="E269" s="213" t="s">
        <v>2266</v>
      </c>
      <c r="F269" s="214" t="s">
        <v>2267</v>
      </c>
      <c r="G269" s="215" t="s">
        <v>328</v>
      </c>
      <c r="H269" s="216">
        <v>2</v>
      </c>
      <c r="I269" s="217"/>
      <c r="J269" s="218">
        <f>ROUND(I269*H269,2)</f>
        <v>0</v>
      </c>
      <c r="K269" s="214" t="s">
        <v>247</v>
      </c>
      <c r="L269" s="219"/>
      <c r="M269" s="220" t="s">
        <v>1</v>
      </c>
      <c r="N269" s="221" t="s">
        <v>49</v>
      </c>
      <c r="O269" s="59"/>
      <c r="P269" s="176">
        <f>O269*H269</f>
        <v>0</v>
      </c>
      <c r="Q269" s="176">
        <v>0.00088</v>
      </c>
      <c r="R269" s="176">
        <f>Q269*H269</f>
        <v>0.00176</v>
      </c>
      <c r="S269" s="176">
        <v>0</v>
      </c>
      <c r="T269" s="177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78" t="s">
        <v>203</v>
      </c>
      <c r="AT269" s="178" t="s">
        <v>386</v>
      </c>
      <c r="AU269" s="178" t="s">
        <v>92</v>
      </c>
      <c r="AY269" s="18" t="s">
        <v>165</v>
      </c>
      <c r="BE269" s="179">
        <f>IF(N269="základní",J269,0)</f>
        <v>0</v>
      </c>
      <c r="BF269" s="179">
        <f>IF(N269="snížená",J269,0)</f>
        <v>0</v>
      </c>
      <c r="BG269" s="179">
        <f>IF(N269="zákl. přenesená",J269,0)</f>
        <v>0</v>
      </c>
      <c r="BH269" s="179">
        <f>IF(N269="sníž. přenesená",J269,0)</f>
        <v>0</v>
      </c>
      <c r="BI269" s="179">
        <f>IF(N269="nulová",J269,0)</f>
        <v>0</v>
      </c>
      <c r="BJ269" s="18" t="s">
        <v>21</v>
      </c>
      <c r="BK269" s="179">
        <f>ROUND(I269*H269,2)</f>
        <v>0</v>
      </c>
      <c r="BL269" s="18" t="s">
        <v>164</v>
      </c>
      <c r="BM269" s="178" t="s">
        <v>2268</v>
      </c>
    </row>
    <row r="270" spans="1:47" s="2" customFormat="1" ht="19.5">
      <c r="A270" s="33"/>
      <c r="B270" s="34"/>
      <c r="C270" s="33"/>
      <c r="D270" s="180" t="s">
        <v>173</v>
      </c>
      <c r="E270" s="33"/>
      <c r="F270" s="181" t="s">
        <v>2269</v>
      </c>
      <c r="G270" s="33"/>
      <c r="H270" s="33"/>
      <c r="I270" s="102"/>
      <c r="J270" s="33"/>
      <c r="K270" s="33"/>
      <c r="L270" s="34"/>
      <c r="M270" s="182"/>
      <c r="N270" s="183"/>
      <c r="O270" s="59"/>
      <c r="P270" s="59"/>
      <c r="Q270" s="59"/>
      <c r="R270" s="59"/>
      <c r="S270" s="59"/>
      <c r="T270" s="60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T270" s="18" t="s">
        <v>173</v>
      </c>
      <c r="AU270" s="18" t="s">
        <v>92</v>
      </c>
    </row>
    <row r="271" spans="1:65" s="2" customFormat="1" ht="16.5" customHeight="1">
      <c r="A271" s="33"/>
      <c r="B271" s="166"/>
      <c r="C271" s="212" t="s">
        <v>548</v>
      </c>
      <c r="D271" s="212" t="s">
        <v>386</v>
      </c>
      <c r="E271" s="213" t="s">
        <v>2270</v>
      </c>
      <c r="F271" s="214" t="s">
        <v>2271</v>
      </c>
      <c r="G271" s="215" t="s">
        <v>328</v>
      </c>
      <c r="H271" s="216">
        <v>1</v>
      </c>
      <c r="I271" s="217"/>
      <c r="J271" s="218">
        <f>ROUND(I271*H271,2)</f>
        <v>0</v>
      </c>
      <c r="K271" s="214" t="s">
        <v>247</v>
      </c>
      <c r="L271" s="219"/>
      <c r="M271" s="220" t="s">
        <v>1</v>
      </c>
      <c r="N271" s="221" t="s">
        <v>49</v>
      </c>
      <c r="O271" s="59"/>
      <c r="P271" s="176">
        <f>O271*H271</f>
        <v>0</v>
      </c>
      <c r="Q271" s="176">
        <v>0.00046</v>
      </c>
      <c r="R271" s="176">
        <f>Q271*H271</f>
        <v>0.00046</v>
      </c>
      <c r="S271" s="176">
        <v>0</v>
      </c>
      <c r="T271" s="177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78" t="s">
        <v>203</v>
      </c>
      <c r="AT271" s="178" t="s">
        <v>386</v>
      </c>
      <c r="AU271" s="178" t="s">
        <v>92</v>
      </c>
      <c r="AY271" s="18" t="s">
        <v>165</v>
      </c>
      <c r="BE271" s="179">
        <f>IF(N271="základní",J271,0)</f>
        <v>0</v>
      </c>
      <c r="BF271" s="179">
        <f>IF(N271="snížená",J271,0)</f>
        <v>0</v>
      </c>
      <c r="BG271" s="179">
        <f>IF(N271="zákl. přenesená",J271,0)</f>
        <v>0</v>
      </c>
      <c r="BH271" s="179">
        <f>IF(N271="sníž. přenesená",J271,0)</f>
        <v>0</v>
      </c>
      <c r="BI271" s="179">
        <f>IF(N271="nulová",J271,0)</f>
        <v>0</v>
      </c>
      <c r="BJ271" s="18" t="s">
        <v>21</v>
      </c>
      <c r="BK271" s="179">
        <f>ROUND(I271*H271,2)</f>
        <v>0</v>
      </c>
      <c r="BL271" s="18" t="s">
        <v>164</v>
      </c>
      <c r="BM271" s="178" t="s">
        <v>2272</v>
      </c>
    </row>
    <row r="272" spans="1:47" s="2" customFormat="1" ht="19.5">
      <c r="A272" s="33"/>
      <c r="B272" s="34"/>
      <c r="C272" s="33"/>
      <c r="D272" s="180" t="s">
        <v>173</v>
      </c>
      <c r="E272" s="33"/>
      <c r="F272" s="181" t="s">
        <v>2273</v>
      </c>
      <c r="G272" s="33"/>
      <c r="H272" s="33"/>
      <c r="I272" s="102"/>
      <c r="J272" s="33"/>
      <c r="K272" s="33"/>
      <c r="L272" s="34"/>
      <c r="M272" s="182"/>
      <c r="N272" s="183"/>
      <c r="O272" s="59"/>
      <c r="P272" s="59"/>
      <c r="Q272" s="59"/>
      <c r="R272" s="59"/>
      <c r="S272" s="59"/>
      <c r="T272" s="60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8" t="s">
        <v>173</v>
      </c>
      <c r="AU272" s="18" t="s">
        <v>92</v>
      </c>
    </row>
    <row r="273" spans="1:65" s="2" customFormat="1" ht="16.5" customHeight="1">
      <c r="A273" s="33"/>
      <c r="B273" s="166"/>
      <c r="C273" s="212" t="s">
        <v>553</v>
      </c>
      <c r="D273" s="212" t="s">
        <v>386</v>
      </c>
      <c r="E273" s="213" t="s">
        <v>2274</v>
      </c>
      <c r="F273" s="214" t="s">
        <v>2275</v>
      </c>
      <c r="G273" s="215" t="s">
        <v>328</v>
      </c>
      <c r="H273" s="216">
        <v>2</v>
      </c>
      <c r="I273" s="217"/>
      <c r="J273" s="218">
        <f>ROUND(I273*H273,2)</f>
        <v>0</v>
      </c>
      <c r="K273" s="214" t="s">
        <v>247</v>
      </c>
      <c r="L273" s="219"/>
      <c r="M273" s="220" t="s">
        <v>1</v>
      </c>
      <c r="N273" s="221" t="s">
        <v>49</v>
      </c>
      <c r="O273" s="59"/>
      <c r="P273" s="176">
        <f>O273*H273</f>
        <v>0</v>
      </c>
      <c r="Q273" s="176">
        <v>0.00041</v>
      </c>
      <c r="R273" s="176">
        <f>Q273*H273</f>
        <v>0.00082</v>
      </c>
      <c r="S273" s="176">
        <v>0</v>
      </c>
      <c r="T273" s="177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78" t="s">
        <v>203</v>
      </c>
      <c r="AT273" s="178" t="s">
        <v>386</v>
      </c>
      <c r="AU273" s="178" t="s">
        <v>92</v>
      </c>
      <c r="AY273" s="18" t="s">
        <v>165</v>
      </c>
      <c r="BE273" s="179">
        <f>IF(N273="základní",J273,0)</f>
        <v>0</v>
      </c>
      <c r="BF273" s="179">
        <f>IF(N273="snížená",J273,0)</f>
        <v>0</v>
      </c>
      <c r="BG273" s="179">
        <f>IF(N273="zákl. přenesená",J273,0)</f>
        <v>0</v>
      </c>
      <c r="BH273" s="179">
        <f>IF(N273="sníž. přenesená",J273,0)</f>
        <v>0</v>
      </c>
      <c r="BI273" s="179">
        <f>IF(N273="nulová",J273,0)</f>
        <v>0</v>
      </c>
      <c r="BJ273" s="18" t="s">
        <v>21</v>
      </c>
      <c r="BK273" s="179">
        <f>ROUND(I273*H273,2)</f>
        <v>0</v>
      </c>
      <c r="BL273" s="18" t="s">
        <v>164</v>
      </c>
      <c r="BM273" s="178" t="s">
        <v>2276</v>
      </c>
    </row>
    <row r="274" spans="1:47" s="2" customFormat="1" ht="19.5">
      <c r="A274" s="33"/>
      <c r="B274" s="34"/>
      <c r="C274" s="33"/>
      <c r="D274" s="180" t="s">
        <v>173</v>
      </c>
      <c r="E274" s="33"/>
      <c r="F274" s="181" t="s">
        <v>2277</v>
      </c>
      <c r="G274" s="33"/>
      <c r="H274" s="33"/>
      <c r="I274" s="102"/>
      <c r="J274" s="33"/>
      <c r="K274" s="33"/>
      <c r="L274" s="34"/>
      <c r="M274" s="182"/>
      <c r="N274" s="183"/>
      <c r="O274" s="59"/>
      <c r="P274" s="59"/>
      <c r="Q274" s="59"/>
      <c r="R274" s="59"/>
      <c r="S274" s="59"/>
      <c r="T274" s="60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8" t="s">
        <v>173</v>
      </c>
      <c r="AU274" s="18" t="s">
        <v>92</v>
      </c>
    </row>
    <row r="275" spans="1:65" s="2" customFormat="1" ht="16.5" customHeight="1">
      <c r="A275" s="33"/>
      <c r="B275" s="166"/>
      <c r="C275" s="212" t="s">
        <v>560</v>
      </c>
      <c r="D275" s="212" t="s">
        <v>386</v>
      </c>
      <c r="E275" s="213" t="s">
        <v>2278</v>
      </c>
      <c r="F275" s="214" t="s">
        <v>2279</v>
      </c>
      <c r="G275" s="215" t="s">
        <v>328</v>
      </c>
      <c r="H275" s="216">
        <v>4</v>
      </c>
      <c r="I275" s="217"/>
      <c r="J275" s="218">
        <f>ROUND(I275*H275,2)</f>
        <v>0</v>
      </c>
      <c r="K275" s="214" t="s">
        <v>247</v>
      </c>
      <c r="L275" s="219"/>
      <c r="M275" s="220" t="s">
        <v>1</v>
      </c>
      <c r="N275" s="221" t="s">
        <v>49</v>
      </c>
      <c r="O275" s="59"/>
      <c r="P275" s="176">
        <f>O275*H275</f>
        <v>0</v>
      </c>
      <c r="Q275" s="176">
        <v>0.00064</v>
      </c>
      <c r="R275" s="176">
        <f>Q275*H275</f>
        <v>0.00256</v>
      </c>
      <c r="S275" s="176">
        <v>0</v>
      </c>
      <c r="T275" s="177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78" t="s">
        <v>203</v>
      </c>
      <c r="AT275" s="178" t="s">
        <v>386</v>
      </c>
      <c r="AU275" s="178" t="s">
        <v>92</v>
      </c>
      <c r="AY275" s="18" t="s">
        <v>165</v>
      </c>
      <c r="BE275" s="179">
        <f>IF(N275="základní",J275,0)</f>
        <v>0</v>
      </c>
      <c r="BF275" s="179">
        <f>IF(N275="snížená",J275,0)</f>
        <v>0</v>
      </c>
      <c r="BG275" s="179">
        <f>IF(N275="zákl. přenesená",J275,0)</f>
        <v>0</v>
      </c>
      <c r="BH275" s="179">
        <f>IF(N275="sníž. přenesená",J275,0)</f>
        <v>0</v>
      </c>
      <c r="BI275" s="179">
        <f>IF(N275="nulová",J275,0)</f>
        <v>0</v>
      </c>
      <c r="BJ275" s="18" t="s">
        <v>21</v>
      </c>
      <c r="BK275" s="179">
        <f>ROUND(I275*H275,2)</f>
        <v>0</v>
      </c>
      <c r="BL275" s="18" t="s">
        <v>164</v>
      </c>
      <c r="BM275" s="178" t="s">
        <v>2280</v>
      </c>
    </row>
    <row r="276" spans="1:47" s="2" customFormat="1" ht="19.5">
      <c r="A276" s="33"/>
      <c r="B276" s="34"/>
      <c r="C276" s="33"/>
      <c r="D276" s="180" t="s">
        <v>173</v>
      </c>
      <c r="E276" s="33"/>
      <c r="F276" s="181" t="s">
        <v>2281</v>
      </c>
      <c r="G276" s="33"/>
      <c r="H276" s="33"/>
      <c r="I276" s="102"/>
      <c r="J276" s="33"/>
      <c r="K276" s="33"/>
      <c r="L276" s="34"/>
      <c r="M276" s="182"/>
      <c r="N276" s="183"/>
      <c r="O276" s="59"/>
      <c r="P276" s="59"/>
      <c r="Q276" s="59"/>
      <c r="R276" s="59"/>
      <c r="S276" s="59"/>
      <c r="T276" s="60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T276" s="18" t="s">
        <v>173</v>
      </c>
      <c r="AU276" s="18" t="s">
        <v>92</v>
      </c>
    </row>
    <row r="277" spans="1:65" s="2" customFormat="1" ht="16.5" customHeight="1">
      <c r="A277" s="33"/>
      <c r="B277" s="166"/>
      <c r="C277" s="212" t="s">
        <v>567</v>
      </c>
      <c r="D277" s="212" t="s">
        <v>386</v>
      </c>
      <c r="E277" s="213" t="s">
        <v>2282</v>
      </c>
      <c r="F277" s="214" t="s">
        <v>2283</v>
      </c>
      <c r="G277" s="215" t="s">
        <v>328</v>
      </c>
      <c r="H277" s="216">
        <v>6</v>
      </c>
      <c r="I277" s="217"/>
      <c r="J277" s="218">
        <f>ROUND(I277*H277,2)</f>
        <v>0</v>
      </c>
      <c r="K277" s="214" t="s">
        <v>247</v>
      </c>
      <c r="L277" s="219"/>
      <c r="M277" s="220" t="s">
        <v>1</v>
      </c>
      <c r="N277" s="221" t="s">
        <v>49</v>
      </c>
      <c r="O277" s="59"/>
      <c r="P277" s="176">
        <f>O277*H277</f>
        <v>0</v>
      </c>
      <c r="Q277" s="176">
        <v>0.00048</v>
      </c>
      <c r="R277" s="176">
        <f>Q277*H277</f>
        <v>0.00288</v>
      </c>
      <c r="S277" s="176">
        <v>0</v>
      </c>
      <c r="T277" s="177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78" t="s">
        <v>203</v>
      </c>
      <c r="AT277" s="178" t="s">
        <v>386</v>
      </c>
      <c r="AU277" s="178" t="s">
        <v>92</v>
      </c>
      <c r="AY277" s="18" t="s">
        <v>165</v>
      </c>
      <c r="BE277" s="179">
        <f>IF(N277="základní",J277,0)</f>
        <v>0</v>
      </c>
      <c r="BF277" s="179">
        <f>IF(N277="snížená",J277,0)</f>
        <v>0</v>
      </c>
      <c r="BG277" s="179">
        <f>IF(N277="zákl. přenesená",J277,0)</f>
        <v>0</v>
      </c>
      <c r="BH277" s="179">
        <f>IF(N277="sníž. přenesená",J277,0)</f>
        <v>0</v>
      </c>
      <c r="BI277" s="179">
        <f>IF(N277="nulová",J277,0)</f>
        <v>0</v>
      </c>
      <c r="BJ277" s="18" t="s">
        <v>21</v>
      </c>
      <c r="BK277" s="179">
        <f>ROUND(I277*H277,2)</f>
        <v>0</v>
      </c>
      <c r="BL277" s="18" t="s">
        <v>164</v>
      </c>
      <c r="BM277" s="178" t="s">
        <v>2284</v>
      </c>
    </row>
    <row r="278" spans="1:47" s="2" customFormat="1" ht="19.5">
      <c r="A278" s="33"/>
      <c r="B278" s="34"/>
      <c r="C278" s="33"/>
      <c r="D278" s="180" t="s">
        <v>173</v>
      </c>
      <c r="E278" s="33"/>
      <c r="F278" s="181" t="s">
        <v>2285</v>
      </c>
      <c r="G278" s="33"/>
      <c r="H278" s="33"/>
      <c r="I278" s="102"/>
      <c r="J278" s="33"/>
      <c r="K278" s="33"/>
      <c r="L278" s="34"/>
      <c r="M278" s="182"/>
      <c r="N278" s="183"/>
      <c r="O278" s="59"/>
      <c r="P278" s="59"/>
      <c r="Q278" s="59"/>
      <c r="R278" s="59"/>
      <c r="S278" s="59"/>
      <c r="T278" s="60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T278" s="18" t="s">
        <v>173</v>
      </c>
      <c r="AU278" s="18" t="s">
        <v>92</v>
      </c>
    </row>
    <row r="279" spans="1:65" s="2" customFormat="1" ht="24" customHeight="1">
      <c r="A279" s="33"/>
      <c r="B279" s="166"/>
      <c r="C279" s="167" t="s">
        <v>573</v>
      </c>
      <c r="D279" s="167" t="s">
        <v>168</v>
      </c>
      <c r="E279" s="168" t="s">
        <v>2286</v>
      </c>
      <c r="F279" s="169" t="s">
        <v>2287</v>
      </c>
      <c r="G279" s="170" t="s">
        <v>328</v>
      </c>
      <c r="H279" s="171">
        <v>4</v>
      </c>
      <c r="I279" s="172"/>
      <c r="J279" s="173">
        <f>ROUND(I279*H279,2)</f>
        <v>0</v>
      </c>
      <c r="K279" s="169" t="s">
        <v>247</v>
      </c>
      <c r="L279" s="34"/>
      <c r="M279" s="174" t="s">
        <v>1</v>
      </c>
      <c r="N279" s="175" t="s">
        <v>49</v>
      </c>
      <c r="O279" s="59"/>
      <c r="P279" s="176">
        <f>O279*H279</f>
        <v>0</v>
      </c>
      <c r="Q279" s="176">
        <v>1E-05</v>
      </c>
      <c r="R279" s="176">
        <f>Q279*H279</f>
        <v>4E-05</v>
      </c>
      <c r="S279" s="176">
        <v>0</v>
      </c>
      <c r="T279" s="177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78" t="s">
        <v>164</v>
      </c>
      <c r="AT279" s="178" t="s">
        <v>168</v>
      </c>
      <c r="AU279" s="178" t="s">
        <v>92</v>
      </c>
      <c r="AY279" s="18" t="s">
        <v>165</v>
      </c>
      <c r="BE279" s="179">
        <f>IF(N279="základní",J279,0)</f>
        <v>0</v>
      </c>
      <c r="BF279" s="179">
        <f>IF(N279="snížená",J279,0)</f>
        <v>0</v>
      </c>
      <c r="BG279" s="179">
        <f>IF(N279="zákl. přenesená",J279,0)</f>
        <v>0</v>
      </c>
      <c r="BH279" s="179">
        <f>IF(N279="sníž. přenesená",J279,0)</f>
        <v>0</v>
      </c>
      <c r="BI279" s="179">
        <f>IF(N279="nulová",J279,0)</f>
        <v>0</v>
      </c>
      <c r="BJ279" s="18" t="s">
        <v>21</v>
      </c>
      <c r="BK279" s="179">
        <f>ROUND(I279*H279,2)</f>
        <v>0</v>
      </c>
      <c r="BL279" s="18" t="s">
        <v>164</v>
      </c>
      <c r="BM279" s="178" t="s">
        <v>2288</v>
      </c>
    </row>
    <row r="280" spans="1:47" s="2" customFormat="1" ht="29.25">
      <c r="A280" s="33"/>
      <c r="B280" s="34"/>
      <c r="C280" s="33"/>
      <c r="D280" s="180" t="s">
        <v>173</v>
      </c>
      <c r="E280" s="33"/>
      <c r="F280" s="181" t="s">
        <v>2289</v>
      </c>
      <c r="G280" s="33"/>
      <c r="H280" s="33"/>
      <c r="I280" s="102"/>
      <c r="J280" s="33"/>
      <c r="K280" s="33"/>
      <c r="L280" s="34"/>
      <c r="M280" s="182"/>
      <c r="N280" s="183"/>
      <c r="O280" s="59"/>
      <c r="P280" s="59"/>
      <c r="Q280" s="59"/>
      <c r="R280" s="59"/>
      <c r="S280" s="59"/>
      <c r="T280" s="60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8" t="s">
        <v>173</v>
      </c>
      <c r="AU280" s="18" t="s">
        <v>92</v>
      </c>
    </row>
    <row r="281" spans="1:65" s="2" customFormat="1" ht="24" customHeight="1">
      <c r="A281" s="33"/>
      <c r="B281" s="166"/>
      <c r="C281" s="212" t="s">
        <v>579</v>
      </c>
      <c r="D281" s="212" t="s">
        <v>386</v>
      </c>
      <c r="E281" s="213" t="s">
        <v>2290</v>
      </c>
      <c r="F281" s="214" t="s">
        <v>2291</v>
      </c>
      <c r="G281" s="215" t="s">
        <v>328</v>
      </c>
      <c r="H281" s="216">
        <v>4</v>
      </c>
      <c r="I281" s="217"/>
      <c r="J281" s="218">
        <f>ROUND(I281*H281,2)</f>
        <v>0</v>
      </c>
      <c r="K281" s="214" t="s">
        <v>247</v>
      </c>
      <c r="L281" s="219"/>
      <c r="M281" s="220" t="s">
        <v>1</v>
      </c>
      <c r="N281" s="221" t="s">
        <v>49</v>
      </c>
      <c r="O281" s="59"/>
      <c r="P281" s="176">
        <f>O281*H281</f>
        <v>0</v>
      </c>
      <c r="Q281" s="176">
        <v>0.00123</v>
      </c>
      <c r="R281" s="176">
        <f>Q281*H281</f>
        <v>0.00492</v>
      </c>
      <c r="S281" s="176">
        <v>0</v>
      </c>
      <c r="T281" s="177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78" t="s">
        <v>203</v>
      </c>
      <c r="AT281" s="178" t="s">
        <v>386</v>
      </c>
      <c r="AU281" s="178" t="s">
        <v>92</v>
      </c>
      <c r="AY281" s="18" t="s">
        <v>165</v>
      </c>
      <c r="BE281" s="179">
        <f>IF(N281="základní",J281,0)</f>
        <v>0</v>
      </c>
      <c r="BF281" s="179">
        <f>IF(N281="snížená",J281,0)</f>
        <v>0</v>
      </c>
      <c r="BG281" s="179">
        <f>IF(N281="zákl. přenesená",J281,0)</f>
        <v>0</v>
      </c>
      <c r="BH281" s="179">
        <f>IF(N281="sníž. přenesená",J281,0)</f>
        <v>0</v>
      </c>
      <c r="BI281" s="179">
        <f>IF(N281="nulová",J281,0)</f>
        <v>0</v>
      </c>
      <c r="BJ281" s="18" t="s">
        <v>21</v>
      </c>
      <c r="BK281" s="179">
        <f>ROUND(I281*H281,2)</f>
        <v>0</v>
      </c>
      <c r="BL281" s="18" t="s">
        <v>164</v>
      </c>
      <c r="BM281" s="178" t="s">
        <v>2292</v>
      </c>
    </row>
    <row r="282" spans="1:47" s="2" customFormat="1" ht="19.5">
      <c r="A282" s="33"/>
      <c r="B282" s="34"/>
      <c r="C282" s="33"/>
      <c r="D282" s="180" t="s">
        <v>173</v>
      </c>
      <c r="E282" s="33"/>
      <c r="F282" s="181" t="s">
        <v>2293</v>
      </c>
      <c r="G282" s="33"/>
      <c r="H282" s="33"/>
      <c r="I282" s="102"/>
      <c r="J282" s="33"/>
      <c r="K282" s="33"/>
      <c r="L282" s="34"/>
      <c r="M282" s="182"/>
      <c r="N282" s="183"/>
      <c r="O282" s="59"/>
      <c r="P282" s="59"/>
      <c r="Q282" s="59"/>
      <c r="R282" s="59"/>
      <c r="S282" s="59"/>
      <c r="T282" s="60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T282" s="18" t="s">
        <v>173</v>
      </c>
      <c r="AU282" s="18" t="s">
        <v>92</v>
      </c>
    </row>
    <row r="283" spans="1:65" s="2" customFormat="1" ht="24" customHeight="1">
      <c r="A283" s="33"/>
      <c r="B283" s="166"/>
      <c r="C283" s="167" t="s">
        <v>586</v>
      </c>
      <c r="D283" s="167" t="s">
        <v>168</v>
      </c>
      <c r="E283" s="168" t="s">
        <v>2294</v>
      </c>
      <c r="F283" s="169" t="s">
        <v>2295</v>
      </c>
      <c r="G283" s="170" t="s">
        <v>268</v>
      </c>
      <c r="H283" s="171">
        <v>2.027</v>
      </c>
      <c r="I283" s="172"/>
      <c r="J283" s="173">
        <f>ROUND(I283*H283,2)</f>
        <v>0</v>
      </c>
      <c r="K283" s="169" t="s">
        <v>247</v>
      </c>
      <c r="L283" s="34"/>
      <c r="M283" s="174" t="s">
        <v>1</v>
      </c>
      <c r="N283" s="175" t="s">
        <v>49</v>
      </c>
      <c r="O283" s="59"/>
      <c r="P283" s="176">
        <f>O283*H283</f>
        <v>0</v>
      </c>
      <c r="Q283" s="176">
        <v>0</v>
      </c>
      <c r="R283" s="176">
        <f>Q283*H283</f>
        <v>0</v>
      </c>
      <c r="S283" s="176">
        <v>0</v>
      </c>
      <c r="T283" s="177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78" t="s">
        <v>164</v>
      </c>
      <c r="AT283" s="178" t="s">
        <v>168</v>
      </c>
      <c r="AU283" s="178" t="s">
        <v>92</v>
      </c>
      <c r="AY283" s="18" t="s">
        <v>165</v>
      </c>
      <c r="BE283" s="179">
        <f>IF(N283="základní",J283,0)</f>
        <v>0</v>
      </c>
      <c r="BF283" s="179">
        <f>IF(N283="snížená",J283,0)</f>
        <v>0</v>
      </c>
      <c r="BG283" s="179">
        <f>IF(N283="zákl. přenesená",J283,0)</f>
        <v>0</v>
      </c>
      <c r="BH283" s="179">
        <f>IF(N283="sníž. přenesená",J283,0)</f>
        <v>0</v>
      </c>
      <c r="BI283" s="179">
        <f>IF(N283="nulová",J283,0)</f>
        <v>0</v>
      </c>
      <c r="BJ283" s="18" t="s">
        <v>21</v>
      </c>
      <c r="BK283" s="179">
        <f>ROUND(I283*H283,2)</f>
        <v>0</v>
      </c>
      <c r="BL283" s="18" t="s">
        <v>164</v>
      </c>
      <c r="BM283" s="178" t="s">
        <v>2296</v>
      </c>
    </row>
    <row r="284" spans="1:47" s="2" customFormat="1" ht="19.5">
      <c r="A284" s="33"/>
      <c r="B284" s="34"/>
      <c r="C284" s="33"/>
      <c r="D284" s="180" t="s">
        <v>173</v>
      </c>
      <c r="E284" s="33"/>
      <c r="F284" s="181" t="s">
        <v>2297</v>
      </c>
      <c r="G284" s="33"/>
      <c r="H284" s="33"/>
      <c r="I284" s="102"/>
      <c r="J284" s="33"/>
      <c r="K284" s="33"/>
      <c r="L284" s="34"/>
      <c r="M284" s="182"/>
      <c r="N284" s="183"/>
      <c r="O284" s="59"/>
      <c r="P284" s="59"/>
      <c r="Q284" s="59"/>
      <c r="R284" s="59"/>
      <c r="S284" s="59"/>
      <c r="T284" s="60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173</v>
      </c>
      <c r="AU284" s="18" t="s">
        <v>92</v>
      </c>
    </row>
    <row r="285" spans="2:51" s="14" customFormat="1" ht="12">
      <c r="B285" s="195"/>
      <c r="D285" s="180" t="s">
        <v>249</v>
      </c>
      <c r="E285" s="196" t="s">
        <v>1</v>
      </c>
      <c r="F285" s="197" t="s">
        <v>2298</v>
      </c>
      <c r="H285" s="198">
        <v>1.593</v>
      </c>
      <c r="I285" s="199"/>
      <c r="L285" s="195"/>
      <c r="M285" s="200"/>
      <c r="N285" s="201"/>
      <c r="O285" s="201"/>
      <c r="P285" s="201"/>
      <c r="Q285" s="201"/>
      <c r="R285" s="201"/>
      <c r="S285" s="201"/>
      <c r="T285" s="202"/>
      <c r="AT285" s="196" t="s">
        <v>249</v>
      </c>
      <c r="AU285" s="196" t="s">
        <v>92</v>
      </c>
      <c r="AV285" s="14" t="s">
        <v>92</v>
      </c>
      <c r="AW285" s="14" t="s">
        <v>39</v>
      </c>
      <c r="AX285" s="14" t="s">
        <v>84</v>
      </c>
      <c r="AY285" s="196" t="s">
        <v>165</v>
      </c>
    </row>
    <row r="286" spans="2:51" s="14" customFormat="1" ht="12">
      <c r="B286" s="195"/>
      <c r="D286" s="180" t="s">
        <v>249</v>
      </c>
      <c r="E286" s="196" t="s">
        <v>1</v>
      </c>
      <c r="F286" s="197" t="s">
        <v>2299</v>
      </c>
      <c r="H286" s="198">
        <v>0.434</v>
      </c>
      <c r="I286" s="199"/>
      <c r="L286" s="195"/>
      <c r="M286" s="200"/>
      <c r="N286" s="201"/>
      <c r="O286" s="201"/>
      <c r="P286" s="201"/>
      <c r="Q286" s="201"/>
      <c r="R286" s="201"/>
      <c r="S286" s="201"/>
      <c r="T286" s="202"/>
      <c r="AT286" s="196" t="s">
        <v>249</v>
      </c>
      <c r="AU286" s="196" t="s">
        <v>92</v>
      </c>
      <c r="AV286" s="14" t="s">
        <v>92</v>
      </c>
      <c r="AW286" s="14" t="s">
        <v>39</v>
      </c>
      <c r="AX286" s="14" t="s">
        <v>84</v>
      </c>
      <c r="AY286" s="196" t="s">
        <v>165</v>
      </c>
    </row>
    <row r="287" spans="1:65" s="2" customFormat="1" ht="24" customHeight="1">
      <c r="A287" s="33"/>
      <c r="B287" s="166"/>
      <c r="C287" s="167" t="s">
        <v>593</v>
      </c>
      <c r="D287" s="167" t="s">
        <v>168</v>
      </c>
      <c r="E287" s="168" t="s">
        <v>2300</v>
      </c>
      <c r="F287" s="169" t="s">
        <v>2301</v>
      </c>
      <c r="G287" s="170" t="s">
        <v>328</v>
      </c>
      <c r="H287" s="171">
        <v>2</v>
      </c>
      <c r="I287" s="172"/>
      <c r="J287" s="173">
        <f>ROUND(I287*H287,2)</f>
        <v>0</v>
      </c>
      <c r="K287" s="169" t="s">
        <v>247</v>
      </c>
      <c r="L287" s="34"/>
      <c r="M287" s="174" t="s">
        <v>1</v>
      </c>
      <c r="N287" s="175" t="s">
        <v>49</v>
      </c>
      <c r="O287" s="59"/>
      <c r="P287" s="176">
        <f>O287*H287</f>
        <v>0</v>
      </c>
      <c r="Q287" s="176">
        <v>1.92726</v>
      </c>
      <c r="R287" s="176">
        <f>Q287*H287</f>
        <v>3.85452</v>
      </c>
      <c r="S287" s="176">
        <v>0</v>
      </c>
      <c r="T287" s="177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78" t="s">
        <v>164</v>
      </c>
      <c r="AT287" s="178" t="s">
        <v>168</v>
      </c>
      <c r="AU287" s="178" t="s">
        <v>92</v>
      </c>
      <c r="AY287" s="18" t="s">
        <v>165</v>
      </c>
      <c r="BE287" s="179">
        <f>IF(N287="základní",J287,0)</f>
        <v>0</v>
      </c>
      <c r="BF287" s="179">
        <f>IF(N287="snížená",J287,0)</f>
        <v>0</v>
      </c>
      <c r="BG287" s="179">
        <f>IF(N287="zákl. přenesená",J287,0)</f>
        <v>0</v>
      </c>
      <c r="BH287" s="179">
        <f>IF(N287="sníž. přenesená",J287,0)</f>
        <v>0</v>
      </c>
      <c r="BI287" s="179">
        <f>IF(N287="nulová",J287,0)</f>
        <v>0</v>
      </c>
      <c r="BJ287" s="18" t="s">
        <v>21</v>
      </c>
      <c r="BK287" s="179">
        <f>ROUND(I287*H287,2)</f>
        <v>0</v>
      </c>
      <c r="BL287" s="18" t="s">
        <v>164</v>
      </c>
      <c r="BM287" s="178" t="s">
        <v>2302</v>
      </c>
    </row>
    <row r="288" spans="1:47" s="2" customFormat="1" ht="19.5">
      <c r="A288" s="33"/>
      <c r="B288" s="34"/>
      <c r="C288" s="33"/>
      <c r="D288" s="180" t="s">
        <v>173</v>
      </c>
      <c r="E288" s="33"/>
      <c r="F288" s="181" t="s">
        <v>2303</v>
      </c>
      <c r="G288" s="33"/>
      <c r="H288" s="33"/>
      <c r="I288" s="102"/>
      <c r="J288" s="33"/>
      <c r="K288" s="33"/>
      <c r="L288" s="34"/>
      <c r="M288" s="182"/>
      <c r="N288" s="183"/>
      <c r="O288" s="59"/>
      <c r="P288" s="59"/>
      <c r="Q288" s="59"/>
      <c r="R288" s="59"/>
      <c r="S288" s="59"/>
      <c r="T288" s="60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8" t="s">
        <v>173</v>
      </c>
      <c r="AU288" s="18" t="s">
        <v>92</v>
      </c>
    </row>
    <row r="289" spans="1:65" s="2" customFormat="1" ht="24" customHeight="1">
      <c r="A289" s="33"/>
      <c r="B289" s="166"/>
      <c r="C289" s="167" t="s">
        <v>601</v>
      </c>
      <c r="D289" s="167" t="s">
        <v>168</v>
      </c>
      <c r="E289" s="168" t="s">
        <v>2304</v>
      </c>
      <c r="F289" s="169" t="s">
        <v>2305</v>
      </c>
      <c r="G289" s="170" t="s">
        <v>328</v>
      </c>
      <c r="H289" s="171">
        <v>2</v>
      </c>
      <c r="I289" s="172"/>
      <c r="J289" s="173">
        <f>ROUND(I289*H289,2)</f>
        <v>0</v>
      </c>
      <c r="K289" s="169" t="s">
        <v>247</v>
      </c>
      <c r="L289" s="34"/>
      <c r="M289" s="174" t="s">
        <v>1</v>
      </c>
      <c r="N289" s="175" t="s">
        <v>49</v>
      </c>
      <c r="O289" s="59"/>
      <c r="P289" s="176">
        <f>O289*H289</f>
        <v>0</v>
      </c>
      <c r="Q289" s="176">
        <v>2.3765</v>
      </c>
      <c r="R289" s="176">
        <f>Q289*H289</f>
        <v>4.753</v>
      </c>
      <c r="S289" s="176">
        <v>0</v>
      </c>
      <c r="T289" s="177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78" t="s">
        <v>164</v>
      </c>
      <c r="AT289" s="178" t="s">
        <v>168</v>
      </c>
      <c r="AU289" s="178" t="s">
        <v>92</v>
      </c>
      <c r="AY289" s="18" t="s">
        <v>165</v>
      </c>
      <c r="BE289" s="179">
        <f>IF(N289="základní",J289,0)</f>
        <v>0</v>
      </c>
      <c r="BF289" s="179">
        <f>IF(N289="snížená",J289,0)</f>
        <v>0</v>
      </c>
      <c r="BG289" s="179">
        <f>IF(N289="zákl. přenesená",J289,0)</f>
        <v>0</v>
      </c>
      <c r="BH289" s="179">
        <f>IF(N289="sníž. přenesená",J289,0)</f>
        <v>0</v>
      </c>
      <c r="BI289" s="179">
        <f>IF(N289="nulová",J289,0)</f>
        <v>0</v>
      </c>
      <c r="BJ289" s="18" t="s">
        <v>21</v>
      </c>
      <c r="BK289" s="179">
        <f>ROUND(I289*H289,2)</f>
        <v>0</v>
      </c>
      <c r="BL289" s="18" t="s">
        <v>164</v>
      </c>
      <c r="BM289" s="178" t="s">
        <v>2306</v>
      </c>
    </row>
    <row r="290" spans="1:47" s="2" customFormat="1" ht="19.5">
      <c r="A290" s="33"/>
      <c r="B290" s="34"/>
      <c r="C290" s="33"/>
      <c r="D290" s="180" t="s">
        <v>173</v>
      </c>
      <c r="E290" s="33"/>
      <c r="F290" s="181" t="s">
        <v>2307</v>
      </c>
      <c r="G290" s="33"/>
      <c r="H290" s="33"/>
      <c r="I290" s="102"/>
      <c r="J290" s="33"/>
      <c r="K290" s="33"/>
      <c r="L290" s="34"/>
      <c r="M290" s="182"/>
      <c r="N290" s="183"/>
      <c r="O290" s="59"/>
      <c r="P290" s="59"/>
      <c r="Q290" s="59"/>
      <c r="R290" s="59"/>
      <c r="S290" s="59"/>
      <c r="T290" s="60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T290" s="18" t="s">
        <v>173</v>
      </c>
      <c r="AU290" s="18" t="s">
        <v>92</v>
      </c>
    </row>
    <row r="291" spans="1:65" s="2" customFormat="1" ht="16.5" customHeight="1">
      <c r="A291" s="33"/>
      <c r="B291" s="166"/>
      <c r="C291" s="212" t="s">
        <v>608</v>
      </c>
      <c r="D291" s="212" t="s">
        <v>386</v>
      </c>
      <c r="E291" s="213" t="s">
        <v>2308</v>
      </c>
      <c r="F291" s="214" t="s">
        <v>2309</v>
      </c>
      <c r="G291" s="215" t="s">
        <v>328</v>
      </c>
      <c r="H291" s="216">
        <v>2</v>
      </c>
      <c r="I291" s="217"/>
      <c r="J291" s="218">
        <f>ROUND(I291*H291,2)</f>
        <v>0</v>
      </c>
      <c r="K291" s="214" t="s">
        <v>1</v>
      </c>
      <c r="L291" s="219"/>
      <c r="M291" s="220" t="s">
        <v>1</v>
      </c>
      <c r="N291" s="221" t="s">
        <v>49</v>
      </c>
      <c r="O291" s="59"/>
      <c r="P291" s="176">
        <f>O291*H291</f>
        <v>0</v>
      </c>
      <c r="Q291" s="176">
        <v>0.465</v>
      </c>
      <c r="R291" s="176">
        <f>Q291*H291</f>
        <v>0.93</v>
      </c>
      <c r="S291" s="176">
        <v>0</v>
      </c>
      <c r="T291" s="177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78" t="s">
        <v>203</v>
      </c>
      <c r="AT291" s="178" t="s">
        <v>386</v>
      </c>
      <c r="AU291" s="178" t="s">
        <v>92</v>
      </c>
      <c r="AY291" s="18" t="s">
        <v>165</v>
      </c>
      <c r="BE291" s="179">
        <f>IF(N291="základní",J291,0)</f>
        <v>0</v>
      </c>
      <c r="BF291" s="179">
        <f>IF(N291="snížená",J291,0)</f>
        <v>0</v>
      </c>
      <c r="BG291" s="179">
        <f>IF(N291="zákl. přenesená",J291,0)</f>
        <v>0</v>
      </c>
      <c r="BH291" s="179">
        <f>IF(N291="sníž. přenesená",J291,0)</f>
        <v>0</v>
      </c>
      <c r="BI291" s="179">
        <f>IF(N291="nulová",J291,0)</f>
        <v>0</v>
      </c>
      <c r="BJ291" s="18" t="s">
        <v>21</v>
      </c>
      <c r="BK291" s="179">
        <f>ROUND(I291*H291,2)</f>
        <v>0</v>
      </c>
      <c r="BL291" s="18" t="s">
        <v>164</v>
      </c>
      <c r="BM291" s="178" t="s">
        <v>2310</v>
      </c>
    </row>
    <row r="292" spans="1:47" s="2" customFormat="1" ht="12">
      <c r="A292" s="33"/>
      <c r="B292" s="34"/>
      <c r="C292" s="33"/>
      <c r="D292" s="180" t="s">
        <v>173</v>
      </c>
      <c r="E292" s="33"/>
      <c r="F292" s="181" t="s">
        <v>2309</v>
      </c>
      <c r="G292" s="33"/>
      <c r="H292" s="33"/>
      <c r="I292" s="102"/>
      <c r="J292" s="33"/>
      <c r="K292" s="33"/>
      <c r="L292" s="34"/>
      <c r="M292" s="182"/>
      <c r="N292" s="183"/>
      <c r="O292" s="59"/>
      <c r="P292" s="59"/>
      <c r="Q292" s="59"/>
      <c r="R292" s="59"/>
      <c r="S292" s="59"/>
      <c r="T292" s="60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8" t="s">
        <v>173</v>
      </c>
      <c r="AU292" s="18" t="s">
        <v>92</v>
      </c>
    </row>
    <row r="293" spans="1:65" s="2" customFormat="1" ht="24" customHeight="1">
      <c r="A293" s="33"/>
      <c r="B293" s="166"/>
      <c r="C293" s="212" t="s">
        <v>617</v>
      </c>
      <c r="D293" s="212" t="s">
        <v>386</v>
      </c>
      <c r="E293" s="213" t="s">
        <v>2311</v>
      </c>
      <c r="F293" s="214" t="s">
        <v>2312</v>
      </c>
      <c r="G293" s="215" t="s">
        <v>328</v>
      </c>
      <c r="H293" s="216">
        <v>2</v>
      </c>
      <c r="I293" s="217"/>
      <c r="J293" s="218">
        <f>ROUND(I293*H293,2)</f>
        <v>0</v>
      </c>
      <c r="K293" s="214" t="s">
        <v>247</v>
      </c>
      <c r="L293" s="219"/>
      <c r="M293" s="220" t="s">
        <v>1</v>
      </c>
      <c r="N293" s="221" t="s">
        <v>49</v>
      </c>
      <c r="O293" s="59"/>
      <c r="P293" s="176">
        <f>O293*H293</f>
        <v>0</v>
      </c>
      <c r="Q293" s="176">
        <v>0.548</v>
      </c>
      <c r="R293" s="176">
        <f>Q293*H293</f>
        <v>1.096</v>
      </c>
      <c r="S293" s="176">
        <v>0</v>
      </c>
      <c r="T293" s="177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78" t="s">
        <v>203</v>
      </c>
      <c r="AT293" s="178" t="s">
        <v>386</v>
      </c>
      <c r="AU293" s="178" t="s">
        <v>92</v>
      </c>
      <c r="AY293" s="18" t="s">
        <v>165</v>
      </c>
      <c r="BE293" s="179">
        <f>IF(N293="základní",J293,0)</f>
        <v>0</v>
      </c>
      <c r="BF293" s="179">
        <f>IF(N293="snížená",J293,0)</f>
        <v>0</v>
      </c>
      <c r="BG293" s="179">
        <f>IF(N293="zákl. přenesená",J293,0)</f>
        <v>0</v>
      </c>
      <c r="BH293" s="179">
        <f>IF(N293="sníž. přenesená",J293,0)</f>
        <v>0</v>
      </c>
      <c r="BI293" s="179">
        <f>IF(N293="nulová",J293,0)</f>
        <v>0</v>
      </c>
      <c r="BJ293" s="18" t="s">
        <v>21</v>
      </c>
      <c r="BK293" s="179">
        <f>ROUND(I293*H293,2)</f>
        <v>0</v>
      </c>
      <c r="BL293" s="18" t="s">
        <v>164</v>
      </c>
      <c r="BM293" s="178" t="s">
        <v>2313</v>
      </c>
    </row>
    <row r="294" spans="1:47" s="2" customFormat="1" ht="29.25">
      <c r="A294" s="33"/>
      <c r="B294" s="34"/>
      <c r="C294" s="33"/>
      <c r="D294" s="180" t="s">
        <v>173</v>
      </c>
      <c r="E294" s="33"/>
      <c r="F294" s="181" t="s">
        <v>2314</v>
      </c>
      <c r="G294" s="33"/>
      <c r="H294" s="33"/>
      <c r="I294" s="102"/>
      <c r="J294" s="33"/>
      <c r="K294" s="33"/>
      <c r="L294" s="34"/>
      <c r="M294" s="182"/>
      <c r="N294" s="183"/>
      <c r="O294" s="59"/>
      <c r="P294" s="59"/>
      <c r="Q294" s="59"/>
      <c r="R294" s="59"/>
      <c r="S294" s="59"/>
      <c r="T294" s="60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8" t="s">
        <v>173</v>
      </c>
      <c r="AU294" s="18" t="s">
        <v>92</v>
      </c>
    </row>
    <row r="295" spans="1:65" s="2" customFormat="1" ht="24" customHeight="1">
      <c r="A295" s="33"/>
      <c r="B295" s="166"/>
      <c r="C295" s="212" t="s">
        <v>623</v>
      </c>
      <c r="D295" s="212" t="s">
        <v>386</v>
      </c>
      <c r="E295" s="213" t="s">
        <v>2315</v>
      </c>
      <c r="F295" s="214" t="s">
        <v>2316</v>
      </c>
      <c r="G295" s="215" t="s">
        <v>328</v>
      </c>
      <c r="H295" s="216">
        <v>3</v>
      </c>
      <c r="I295" s="217"/>
      <c r="J295" s="218">
        <f>ROUND(I295*H295,2)</f>
        <v>0</v>
      </c>
      <c r="K295" s="214" t="s">
        <v>247</v>
      </c>
      <c r="L295" s="219"/>
      <c r="M295" s="220" t="s">
        <v>1</v>
      </c>
      <c r="N295" s="221" t="s">
        <v>49</v>
      </c>
      <c r="O295" s="59"/>
      <c r="P295" s="176">
        <f>O295*H295</f>
        <v>0</v>
      </c>
      <c r="Q295" s="176">
        <v>0.254</v>
      </c>
      <c r="R295" s="176">
        <f>Q295*H295</f>
        <v>0.762</v>
      </c>
      <c r="S295" s="176">
        <v>0</v>
      </c>
      <c r="T295" s="177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78" t="s">
        <v>203</v>
      </c>
      <c r="AT295" s="178" t="s">
        <v>386</v>
      </c>
      <c r="AU295" s="178" t="s">
        <v>92</v>
      </c>
      <c r="AY295" s="18" t="s">
        <v>165</v>
      </c>
      <c r="BE295" s="179">
        <f>IF(N295="základní",J295,0)</f>
        <v>0</v>
      </c>
      <c r="BF295" s="179">
        <f>IF(N295="snížená",J295,0)</f>
        <v>0</v>
      </c>
      <c r="BG295" s="179">
        <f>IF(N295="zákl. přenesená",J295,0)</f>
        <v>0</v>
      </c>
      <c r="BH295" s="179">
        <f>IF(N295="sníž. přenesená",J295,0)</f>
        <v>0</v>
      </c>
      <c r="BI295" s="179">
        <f>IF(N295="nulová",J295,0)</f>
        <v>0</v>
      </c>
      <c r="BJ295" s="18" t="s">
        <v>21</v>
      </c>
      <c r="BK295" s="179">
        <f>ROUND(I295*H295,2)</f>
        <v>0</v>
      </c>
      <c r="BL295" s="18" t="s">
        <v>164</v>
      </c>
      <c r="BM295" s="178" t="s">
        <v>2317</v>
      </c>
    </row>
    <row r="296" spans="1:47" s="2" customFormat="1" ht="19.5">
      <c r="A296" s="33"/>
      <c r="B296" s="34"/>
      <c r="C296" s="33"/>
      <c r="D296" s="180" t="s">
        <v>173</v>
      </c>
      <c r="E296" s="33"/>
      <c r="F296" s="181" t="s">
        <v>2318</v>
      </c>
      <c r="G296" s="33"/>
      <c r="H296" s="33"/>
      <c r="I296" s="102"/>
      <c r="J296" s="33"/>
      <c r="K296" s="33"/>
      <c r="L296" s="34"/>
      <c r="M296" s="182"/>
      <c r="N296" s="183"/>
      <c r="O296" s="59"/>
      <c r="P296" s="59"/>
      <c r="Q296" s="59"/>
      <c r="R296" s="59"/>
      <c r="S296" s="59"/>
      <c r="T296" s="60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T296" s="18" t="s">
        <v>173</v>
      </c>
      <c r="AU296" s="18" t="s">
        <v>92</v>
      </c>
    </row>
    <row r="297" spans="1:65" s="2" customFormat="1" ht="24" customHeight="1">
      <c r="A297" s="33"/>
      <c r="B297" s="166"/>
      <c r="C297" s="212" t="s">
        <v>629</v>
      </c>
      <c r="D297" s="212" t="s">
        <v>386</v>
      </c>
      <c r="E297" s="213" t="s">
        <v>2319</v>
      </c>
      <c r="F297" s="214" t="s">
        <v>2320</v>
      </c>
      <c r="G297" s="215" t="s">
        <v>328</v>
      </c>
      <c r="H297" s="216">
        <v>5</v>
      </c>
      <c r="I297" s="217"/>
      <c r="J297" s="218">
        <f>ROUND(I297*H297,2)</f>
        <v>0</v>
      </c>
      <c r="K297" s="214" t="s">
        <v>247</v>
      </c>
      <c r="L297" s="219"/>
      <c r="M297" s="220" t="s">
        <v>1</v>
      </c>
      <c r="N297" s="221" t="s">
        <v>49</v>
      </c>
      <c r="O297" s="59"/>
      <c r="P297" s="176">
        <f>O297*H297</f>
        <v>0</v>
      </c>
      <c r="Q297" s="176">
        <v>0.506</v>
      </c>
      <c r="R297" s="176">
        <f>Q297*H297</f>
        <v>2.5300000000000002</v>
      </c>
      <c r="S297" s="176">
        <v>0</v>
      </c>
      <c r="T297" s="177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78" t="s">
        <v>203</v>
      </c>
      <c r="AT297" s="178" t="s">
        <v>386</v>
      </c>
      <c r="AU297" s="178" t="s">
        <v>92</v>
      </c>
      <c r="AY297" s="18" t="s">
        <v>165</v>
      </c>
      <c r="BE297" s="179">
        <f>IF(N297="základní",J297,0)</f>
        <v>0</v>
      </c>
      <c r="BF297" s="179">
        <f>IF(N297="snížená",J297,0)</f>
        <v>0</v>
      </c>
      <c r="BG297" s="179">
        <f>IF(N297="zákl. přenesená",J297,0)</f>
        <v>0</v>
      </c>
      <c r="BH297" s="179">
        <f>IF(N297="sníž. přenesená",J297,0)</f>
        <v>0</v>
      </c>
      <c r="BI297" s="179">
        <f>IF(N297="nulová",J297,0)</f>
        <v>0</v>
      </c>
      <c r="BJ297" s="18" t="s">
        <v>21</v>
      </c>
      <c r="BK297" s="179">
        <f>ROUND(I297*H297,2)</f>
        <v>0</v>
      </c>
      <c r="BL297" s="18" t="s">
        <v>164</v>
      </c>
      <c r="BM297" s="178" t="s">
        <v>2321</v>
      </c>
    </row>
    <row r="298" spans="1:47" s="2" customFormat="1" ht="39">
      <c r="A298" s="33"/>
      <c r="B298" s="34"/>
      <c r="C298" s="33"/>
      <c r="D298" s="180" t="s">
        <v>173</v>
      </c>
      <c r="E298" s="33"/>
      <c r="F298" s="181" t="s">
        <v>2322</v>
      </c>
      <c r="G298" s="33"/>
      <c r="H298" s="33"/>
      <c r="I298" s="102"/>
      <c r="J298" s="33"/>
      <c r="K298" s="33"/>
      <c r="L298" s="34"/>
      <c r="M298" s="182"/>
      <c r="N298" s="183"/>
      <c r="O298" s="59"/>
      <c r="P298" s="59"/>
      <c r="Q298" s="59"/>
      <c r="R298" s="59"/>
      <c r="S298" s="59"/>
      <c r="T298" s="60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T298" s="18" t="s">
        <v>173</v>
      </c>
      <c r="AU298" s="18" t="s">
        <v>92</v>
      </c>
    </row>
    <row r="299" spans="1:65" s="2" customFormat="1" ht="16.5" customHeight="1">
      <c r="A299" s="33"/>
      <c r="B299" s="166"/>
      <c r="C299" s="212" t="s">
        <v>634</v>
      </c>
      <c r="D299" s="212" t="s">
        <v>386</v>
      </c>
      <c r="E299" s="213" t="s">
        <v>2323</v>
      </c>
      <c r="F299" s="214" t="s">
        <v>2324</v>
      </c>
      <c r="G299" s="215" t="s">
        <v>328</v>
      </c>
      <c r="H299" s="216">
        <v>2</v>
      </c>
      <c r="I299" s="217"/>
      <c r="J299" s="218">
        <f>ROUND(I299*H299,2)</f>
        <v>0</v>
      </c>
      <c r="K299" s="214" t="s">
        <v>1</v>
      </c>
      <c r="L299" s="219"/>
      <c r="M299" s="220" t="s">
        <v>1</v>
      </c>
      <c r="N299" s="221" t="s">
        <v>49</v>
      </c>
      <c r="O299" s="59"/>
      <c r="P299" s="176">
        <f>O299*H299</f>
        <v>0</v>
      </c>
      <c r="Q299" s="176">
        <v>1.35</v>
      </c>
      <c r="R299" s="176">
        <f>Q299*H299</f>
        <v>2.7</v>
      </c>
      <c r="S299" s="176">
        <v>0</v>
      </c>
      <c r="T299" s="177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78" t="s">
        <v>203</v>
      </c>
      <c r="AT299" s="178" t="s">
        <v>386</v>
      </c>
      <c r="AU299" s="178" t="s">
        <v>92</v>
      </c>
      <c r="AY299" s="18" t="s">
        <v>165</v>
      </c>
      <c r="BE299" s="179">
        <f>IF(N299="základní",J299,0)</f>
        <v>0</v>
      </c>
      <c r="BF299" s="179">
        <f>IF(N299="snížená",J299,0)</f>
        <v>0</v>
      </c>
      <c r="BG299" s="179">
        <f>IF(N299="zákl. přenesená",J299,0)</f>
        <v>0</v>
      </c>
      <c r="BH299" s="179">
        <f>IF(N299="sníž. přenesená",J299,0)</f>
        <v>0</v>
      </c>
      <c r="BI299" s="179">
        <f>IF(N299="nulová",J299,0)</f>
        <v>0</v>
      </c>
      <c r="BJ299" s="18" t="s">
        <v>21</v>
      </c>
      <c r="BK299" s="179">
        <f>ROUND(I299*H299,2)</f>
        <v>0</v>
      </c>
      <c r="BL299" s="18" t="s">
        <v>164</v>
      </c>
      <c r="BM299" s="178" t="s">
        <v>2325</v>
      </c>
    </row>
    <row r="300" spans="1:47" s="2" customFormat="1" ht="12">
      <c r="A300" s="33"/>
      <c r="B300" s="34"/>
      <c r="C300" s="33"/>
      <c r="D300" s="180" t="s">
        <v>173</v>
      </c>
      <c r="E300" s="33"/>
      <c r="F300" s="181" t="s">
        <v>2326</v>
      </c>
      <c r="G300" s="33"/>
      <c r="H300" s="33"/>
      <c r="I300" s="102"/>
      <c r="J300" s="33"/>
      <c r="K300" s="33"/>
      <c r="L300" s="34"/>
      <c r="M300" s="182"/>
      <c r="N300" s="183"/>
      <c r="O300" s="59"/>
      <c r="P300" s="59"/>
      <c r="Q300" s="59"/>
      <c r="R300" s="59"/>
      <c r="S300" s="59"/>
      <c r="T300" s="60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T300" s="18" t="s">
        <v>173</v>
      </c>
      <c r="AU300" s="18" t="s">
        <v>92</v>
      </c>
    </row>
    <row r="301" spans="1:65" s="2" customFormat="1" ht="24" customHeight="1">
      <c r="A301" s="33"/>
      <c r="B301" s="166"/>
      <c r="C301" s="212" t="s">
        <v>640</v>
      </c>
      <c r="D301" s="212" t="s">
        <v>386</v>
      </c>
      <c r="E301" s="213" t="s">
        <v>2327</v>
      </c>
      <c r="F301" s="214" t="s">
        <v>2328</v>
      </c>
      <c r="G301" s="215" t="s">
        <v>328</v>
      </c>
      <c r="H301" s="216">
        <v>14</v>
      </c>
      <c r="I301" s="217"/>
      <c r="J301" s="218">
        <f>ROUND(I301*H301,2)</f>
        <v>0</v>
      </c>
      <c r="K301" s="214" t="s">
        <v>247</v>
      </c>
      <c r="L301" s="219"/>
      <c r="M301" s="220" t="s">
        <v>1</v>
      </c>
      <c r="N301" s="221" t="s">
        <v>49</v>
      </c>
      <c r="O301" s="59"/>
      <c r="P301" s="176">
        <f>O301*H301</f>
        <v>0</v>
      </c>
      <c r="Q301" s="176">
        <v>0.002</v>
      </c>
      <c r="R301" s="176">
        <f>Q301*H301</f>
        <v>0.028</v>
      </c>
      <c r="S301" s="176">
        <v>0</v>
      </c>
      <c r="T301" s="177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78" t="s">
        <v>203</v>
      </c>
      <c r="AT301" s="178" t="s">
        <v>386</v>
      </c>
      <c r="AU301" s="178" t="s">
        <v>92</v>
      </c>
      <c r="AY301" s="18" t="s">
        <v>165</v>
      </c>
      <c r="BE301" s="179">
        <f>IF(N301="základní",J301,0)</f>
        <v>0</v>
      </c>
      <c r="BF301" s="179">
        <f>IF(N301="snížená",J301,0)</f>
        <v>0</v>
      </c>
      <c r="BG301" s="179">
        <f>IF(N301="zákl. přenesená",J301,0)</f>
        <v>0</v>
      </c>
      <c r="BH301" s="179">
        <f>IF(N301="sníž. přenesená",J301,0)</f>
        <v>0</v>
      </c>
      <c r="BI301" s="179">
        <f>IF(N301="nulová",J301,0)</f>
        <v>0</v>
      </c>
      <c r="BJ301" s="18" t="s">
        <v>21</v>
      </c>
      <c r="BK301" s="179">
        <f>ROUND(I301*H301,2)</f>
        <v>0</v>
      </c>
      <c r="BL301" s="18" t="s">
        <v>164</v>
      </c>
      <c r="BM301" s="178" t="s">
        <v>2329</v>
      </c>
    </row>
    <row r="302" spans="1:47" s="2" customFormat="1" ht="12">
      <c r="A302" s="33"/>
      <c r="B302" s="34"/>
      <c r="C302" s="33"/>
      <c r="D302" s="180" t="s">
        <v>173</v>
      </c>
      <c r="E302" s="33"/>
      <c r="F302" s="181" t="s">
        <v>2330</v>
      </c>
      <c r="G302" s="33"/>
      <c r="H302" s="33"/>
      <c r="I302" s="102"/>
      <c r="J302" s="33"/>
      <c r="K302" s="33"/>
      <c r="L302" s="34"/>
      <c r="M302" s="182"/>
      <c r="N302" s="183"/>
      <c r="O302" s="59"/>
      <c r="P302" s="59"/>
      <c r="Q302" s="59"/>
      <c r="R302" s="59"/>
      <c r="S302" s="59"/>
      <c r="T302" s="60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T302" s="18" t="s">
        <v>173</v>
      </c>
      <c r="AU302" s="18" t="s">
        <v>92</v>
      </c>
    </row>
    <row r="303" spans="1:65" s="2" customFormat="1" ht="16.5" customHeight="1">
      <c r="A303" s="33"/>
      <c r="B303" s="166"/>
      <c r="C303" s="167" t="s">
        <v>646</v>
      </c>
      <c r="D303" s="167" t="s">
        <v>168</v>
      </c>
      <c r="E303" s="168" t="s">
        <v>2331</v>
      </c>
      <c r="F303" s="169" t="s">
        <v>2332</v>
      </c>
      <c r="G303" s="170" t="s">
        <v>246</v>
      </c>
      <c r="H303" s="171">
        <v>6.802</v>
      </c>
      <c r="I303" s="172"/>
      <c r="J303" s="173">
        <f>ROUND(I303*H303,2)</f>
        <v>0</v>
      </c>
      <c r="K303" s="169" t="s">
        <v>247</v>
      </c>
      <c r="L303" s="34"/>
      <c r="M303" s="174" t="s">
        <v>1</v>
      </c>
      <c r="N303" s="175" t="s">
        <v>49</v>
      </c>
      <c r="O303" s="59"/>
      <c r="P303" s="176">
        <f>O303*H303</f>
        <v>0</v>
      </c>
      <c r="Q303" s="176">
        <v>0.00581</v>
      </c>
      <c r="R303" s="176">
        <f>Q303*H303</f>
        <v>0.03951962</v>
      </c>
      <c r="S303" s="176">
        <v>0</v>
      </c>
      <c r="T303" s="177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78" t="s">
        <v>164</v>
      </c>
      <c r="AT303" s="178" t="s">
        <v>168</v>
      </c>
      <c r="AU303" s="178" t="s">
        <v>92</v>
      </c>
      <c r="AY303" s="18" t="s">
        <v>165</v>
      </c>
      <c r="BE303" s="179">
        <f>IF(N303="základní",J303,0)</f>
        <v>0</v>
      </c>
      <c r="BF303" s="179">
        <f>IF(N303="snížená",J303,0)</f>
        <v>0</v>
      </c>
      <c r="BG303" s="179">
        <f>IF(N303="zákl. přenesená",J303,0)</f>
        <v>0</v>
      </c>
      <c r="BH303" s="179">
        <f>IF(N303="sníž. přenesená",J303,0)</f>
        <v>0</v>
      </c>
      <c r="BI303" s="179">
        <f>IF(N303="nulová",J303,0)</f>
        <v>0</v>
      </c>
      <c r="BJ303" s="18" t="s">
        <v>21</v>
      </c>
      <c r="BK303" s="179">
        <f>ROUND(I303*H303,2)</f>
        <v>0</v>
      </c>
      <c r="BL303" s="18" t="s">
        <v>164</v>
      </c>
      <c r="BM303" s="178" t="s">
        <v>2333</v>
      </c>
    </row>
    <row r="304" spans="1:47" s="2" customFormat="1" ht="19.5">
      <c r="A304" s="33"/>
      <c r="B304" s="34"/>
      <c r="C304" s="33"/>
      <c r="D304" s="180" t="s">
        <v>173</v>
      </c>
      <c r="E304" s="33"/>
      <c r="F304" s="181" t="s">
        <v>2334</v>
      </c>
      <c r="G304" s="33"/>
      <c r="H304" s="33"/>
      <c r="I304" s="102"/>
      <c r="J304" s="33"/>
      <c r="K304" s="33"/>
      <c r="L304" s="34"/>
      <c r="M304" s="182"/>
      <c r="N304" s="183"/>
      <c r="O304" s="59"/>
      <c r="P304" s="59"/>
      <c r="Q304" s="59"/>
      <c r="R304" s="59"/>
      <c r="S304" s="59"/>
      <c r="T304" s="60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T304" s="18" t="s">
        <v>173</v>
      </c>
      <c r="AU304" s="18" t="s">
        <v>92</v>
      </c>
    </row>
    <row r="305" spans="2:51" s="14" customFormat="1" ht="12">
      <c r="B305" s="195"/>
      <c r="D305" s="180" t="s">
        <v>249</v>
      </c>
      <c r="E305" s="196" t="s">
        <v>1</v>
      </c>
      <c r="F305" s="197" t="s">
        <v>2335</v>
      </c>
      <c r="H305" s="198">
        <v>6.802</v>
      </c>
      <c r="I305" s="199"/>
      <c r="L305" s="195"/>
      <c r="M305" s="200"/>
      <c r="N305" s="201"/>
      <c r="O305" s="201"/>
      <c r="P305" s="201"/>
      <c r="Q305" s="201"/>
      <c r="R305" s="201"/>
      <c r="S305" s="201"/>
      <c r="T305" s="202"/>
      <c r="AT305" s="196" t="s">
        <v>249</v>
      </c>
      <c r="AU305" s="196" t="s">
        <v>92</v>
      </c>
      <c r="AV305" s="14" t="s">
        <v>92</v>
      </c>
      <c r="AW305" s="14" t="s">
        <v>39</v>
      </c>
      <c r="AX305" s="14" t="s">
        <v>21</v>
      </c>
      <c r="AY305" s="196" t="s">
        <v>165</v>
      </c>
    </row>
    <row r="306" spans="1:65" s="2" customFormat="1" ht="24" customHeight="1">
      <c r="A306" s="33"/>
      <c r="B306" s="166"/>
      <c r="C306" s="167" t="s">
        <v>651</v>
      </c>
      <c r="D306" s="167" t="s">
        <v>168</v>
      </c>
      <c r="E306" s="168" t="s">
        <v>2336</v>
      </c>
      <c r="F306" s="169" t="s">
        <v>2337</v>
      </c>
      <c r="G306" s="170" t="s">
        <v>328</v>
      </c>
      <c r="H306" s="171">
        <v>4</v>
      </c>
      <c r="I306" s="172"/>
      <c r="J306" s="173">
        <f>ROUND(I306*H306,2)</f>
        <v>0</v>
      </c>
      <c r="K306" s="169" t="s">
        <v>247</v>
      </c>
      <c r="L306" s="34"/>
      <c r="M306" s="174" t="s">
        <v>1</v>
      </c>
      <c r="N306" s="175" t="s">
        <v>49</v>
      </c>
      <c r="O306" s="59"/>
      <c r="P306" s="176">
        <f>O306*H306</f>
        <v>0</v>
      </c>
      <c r="Q306" s="176">
        <v>0.3409</v>
      </c>
      <c r="R306" s="176">
        <f>Q306*H306</f>
        <v>1.3636</v>
      </c>
      <c r="S306" s="176">
        <v>0</v>
      </c>
      <c r="T306" s="177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78" t="s">
        <v>164</v>
      </c>
      <c r="AT306" s="178" t="s">
        <v>168</v>
      </c>
      <c r="AU306" s="178" t="s">
        <v>92</v>
      </c>
      <c r="AY306" s="18" t="s">
        <v>165</v>
      </c>
      <c r="BE306" s="179">
        <f>IF(N306="základní",J306,0)</f>
        <v>0</v>
      </c>
      <c r="BF306" s="179">
        <f>IF(N306="snížená",J306,0)</f>
        <v>0</v>
      </c>
      <c r="BG306" s="179">
        <f>IF(N306="zákl. přenesená",J306,0)</f>
        <v>0</v>
      </c>
      <c r="BH306" s="179">
        <f>IF(N306="sníž. přenesená",J306,0)</f>
        <v>0</v>
      </c>
      <c r="BI306" s="179">
        <f>IF(N306="nulová",J306,0)</f>
        <v>0</v>
      </c>
      <c r="BJ306" s="18" t="s">
        <v>21</v>
      </c>
      <c r="BK306" s="179">
        <f>ROUND(I306*H306,2)</f>
        <v>0</v>
      </c>
      <c r="BL306" s="18" t="s">
        <v>164</v>
      </c>
      <c r="BM306" s="178" t="s">
        <v>2338</v>
      </c>
    </row>
    <row r="307" spans="1:47" s="2" customFormat="1" ht="12">
      <c r="A307" s="33"/>
      <c r="B307" s="34"/>
      <c r="C307" s="33"/>
      <c r="D307" s="180" t="s">
        <v>173</v>
      </c>
      <c r="E307" s="33"/>
      <c r="F307" s="181" t="s">
        <v>2337</v>
      </c>
      <c r="G307" s="33"/>
      <c r="H307" s="33"/>
      <c r="I307" s="102"/>
      <c r="J307" s="33"/>
      <c r="K307" s="33"/>
      <c r="L307" s="34"/>
      <c r="M307" s="182"/>
      <c r="N307" s="183"/>
      <c r="O307" s="59"/>
      <c r="P307" s="59"/>
      <c r="Q307" s="59"/>
      <c r="R307" s="59"/>
      <c r="S307" s="59"/>
      <c r="T307" s="60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T307" s="18" t="s">
        <v>173</v>
      </c>
      <c r="AU307" s="18" t="s">
        <v>92</v>
      </c>
    </row>
    <row r="308" spans="1:65" s="2" customFormat="1" ht="24" customHeight="1">
      <c r="A308" s="33"/>
      <c r="B308" s="166"/>
      <c r="C308" s="167" t="s">
        <v>660</v>
      </c>
      <c r="D308" s="167" t="s">
        <v>168</v>
      </c>
      <c r="E308" s="168" t="s">
        <v>2339</v>
      </c>
      <c r="F308" s="169" t="s">
        <v>2340</v>
      </c>
      <c r="G308" s="170" t="s">
        <v>1513</v>
      </c>
      <c r="H308" s="171">
        <v>4</v>
      </c>
      <c r="I308" s="172"/>
      <c r="J308" s="173">
        <f>ROUND(I308*H308,2)</f>
        <v>0</v>
      </c>
      <c r="K308" s="169" t="s">
        <v>1</v>
      </c>
      <c r="L308" s="34"/>
      <c r="M308" s="174" t="s">
        <v>1</v>
      </c>
      <c r="N308" s="175" t="s">
        <v>49</v>
      </c>
      <c r="O308" s="59"/>
      <c r="P308" s="176">
        <f>O308*H308</f>
        <v>0</v>
      </c>
      <c r="Q308" s="176">
        <v>0.031</v>
      </c>
      <c r="R308" s="176">
        <f>Q308*H308</f>
        <v>0.124</v>
      </c>
      <c r="S308" s="176">
        <v>0</v>
      </c>
      <c r="T308" s="177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78" t="s">
        <v>164</v>
      </c>
      <c r="AT308" s="178" t="s">
        <v>168</v>
      </c>
      <c r="AU308" s="178" t="s">
        <v>92</v>
      </c>
      <c r="AY308" s="18" t="s">
        <v>165</v>
      </c>
      <c r="BE308" s="179">
        <f>IF(N308="základní",J308,0)</f>
        <v>0</v>
      </c>
      <c r="BF308" s="179">
        <f>IF(N308="snížená",J308,0)</f>
        <v>0</v>
      </c>
      <c r="BG308" s="179">
        <f>IF(N308="zákl. přenesená",J308,0)</f>
        <v>0</v>
      </c>
      <c r="BH308" s="179">
        <f>IF(N308="sníž. přenesená",J308,0)</f>
        <v>0</v>
      </c>
      <c r="BI308" s="179">
        <f>IF(N308="nulová",J308,0)</f>
        <v>0</v>
      </c>
      <c r="BJ308" s="18" t="s">
        <v>21</v>
      </c>
      <c r="BK308" s="179">
        <f>ROUND(I308*H308,2)</f>
        <v>0</v>
      </c>
      <c r="BL308" s="18" t="s">
        <v>164</v>
      </c>
      <c r="BM308" s="178" t="s">
        <v>2341</v>
      </c>
    </row>
    <row r="309" spans="1:47" s="2" customFormat="1" ht="19.5">
      <c r="A309" s="33"/>
      <c r="B309" s="34"/>
      <c r="C309" s="33"/>
      <c r="D309" s="180" t="s">
        <v>173</v>
      </c>
      <c r="E309" s="33"/>
      <c r="F309" s="181" t="s">
        <v>2340</v>
      </c>
      <c r="G309" s="33"/>
      <c r="H309" s="33"/>
      <c r="I309" s="102"/>
      <c r="J309" s="33"/>
      <c r="K309" s="33"/>
      <c r="L309" s="34"/>
      <c r="M309" s="182"/>
      <c r="N309" s="183"/>
      <c r="O309" s="59"/>
      <c r="P309" s="59"/>
      <c r="Q309" s="59"/>
      <c r="R309" s="59"/>
      <c r="S309" s="59"/>
      <c r="T309" s="60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T309" s="18" t="s">
        <v>173</v>
      </c>
      <c r="AU309" s="18" t="s">
        <v>92</v>
      </c>
    </row>
    <row r="310" spans="1:65" s="2" customFormat="1" ht="24" customHeight="1">
      <c r="A310" s="33"/>
      <c r="B310" s="166"/>
      <c r="C310" s="167" t="s">
        <v>668</v>
      </c>
      <c r="D310" s="167" t="s">
        <v>168</v>
      </c>
      <c r="E310" s="168" t="s">
        <v>2342</v>
      </c>
      <c r="F310" s="169" t="s">
        <v>2343</v>
      </c>
      <c r="G310" s="170" t="s">
        <v>328</v>
      </c>
      <c r="H310" s="171">
        <v>4</v>
      </c>
      <c r="I310" s="172"/>
      <c r="J310" s="173">
        <f>ROUND(I310*H310,2)</f>
        <v>0</v>
      </c>
      <c r="K310" s="169" t="s">
        <v>247</v>
      </c>
      <c r="L310" s="34"/>
      <c r="M310" s="174" t="s">
        <v>1</v>
      </c>
      <c r="N310" s="175" t="s">
        <v>49</v>
      </c>
      <c r="O310" s="59"/>
      <c r="P310" s="176">
        <f>O310*H310</f>
        <v>0</v>
      </c>
      <c r="Q310" s="176">
        <v>0.21734</v>
      </c>
      <c r="R310" s="176">
        <f>Q310*H310</f>
        <v>0.86936</v>
      </c>
      <c r="S310" s="176">
        <v>0</v>
      </c>
      <c r="T310" s="177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78" t="s">
        <v>164</v>
      </c>
      <c r="AT310" s="178" t="s">
        <v>168</v>
      </c>
      <c r="AU310" s="178" t="s">
        <v>92</v>
      </c>
      <c r="AY310" s="18" t="s">
        <v>165</v>
      </c>
      <c r="BE310" s="179">
        <f>IF(N310="základní",J310,0)</f>
        <v>0</v>
      </c>
      <c r="BF310" s="179">
        <f>IF(N310="snížená",J310,0)</f>
        <v>0</v>
      </c>
      <c r="BG310" s="179">
        <f>IF(N310="zákl. přenesená",J310,0)</f>
        <v>0</v>
      </c>
      <c r="BH310" s="179">
        <f>IF(N310="sníž. přenesená",J310,0)</f>
        <v>0</v>
      </c>
      <c r="BI310" s="179">
        <f>IF(N310="nulová",J310,0)</f>
        <v>0</v>
      </c>
      <c r="BJ310" s="18" t="s">
        <v>21</v>
      </c>
      <c r="BK310" s="179">
        <f>ROUND(I310*H310,2)</f>
        <v>0</v>
      </c>
      <c r="BL310" s="18" t="s">
        <v>164</v>
      </c>
      <c r="BM310" s="178" t="s">
        <v>2344</v>
      </c>
    </row>
    <row r="311" spans="1:47" s="2" customFormat="1" ht="19.5">
      <c r="A311" s="33"/>
      <c r="B311" s="34"/>
      <c r="C311" s="33"/>
      <c r="D311" s="180" t="s">
        <v>173</v>
      </c>
      <c r="E311" s="33"/>
      <c r="F311" s="181" t="s">
        <v>2345</v>
      </c>
      <c r="G311" s="33"/>
      <c r="H311" s="33"/>
      <c r="I311" s="102"/>
      <c r="J311" s="33"/>
      <c r="K311" s="33"/>
      <c r="L311" s="34"/>
      <c r="M311" s="182"/>
      <c r="N311" s="183"/>
      <c r="O311" s="59"/>
      <c r="P311" s="59"/>
      <c r="Q311" s="59"/>
      <c r="R311" s="59"/>
      <c r="S311" s="59"/>
      <c r="T311" s="60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T311" s="18" t="s">
        <v>173</v>
      </c>
      <c r="AU311" s="18" t="s">
        <v>92</v>
      </c>
    </row>
    <row r="312" spans="1:65" s="2" customFormat="1" ht="24" customHeight="1">
      <c r="A312" s="33"/>
      <c r="B312" s="166"/>
      <c r="C312" s="212" t="s">
        <v>673</v>
      </c>
      <c r="D312" s="212" t="s">
        <v>386</v>
      </c>
      <c r="E312" s="213" t="s">
        <v>2346</v>
      </c>
      <c r="F312" s="214" t="s">
        <v>2347</v>
      </c>
      <c r="G312" s="215" t="s">
        <v>328</v>
      </c>
      <c r="H312" s="216">
        <v>4</v>
      </c>
      <c r="I312" s="217"/>
      <c r="J312" s="218">
        <f>ROUND(I312*H312,2)</f>
        <v>0</v>
      </c>
      <c r="K312" s="214" t="s">
        <v>247</v>
      </c>
      <c r="L312" s="219"/>
      <c r="M312" s="220" t="s">
        <v>1</v>
      </c>
      <c r="N312" s="221" t="s">
        <v>49</v>
      </c>
      <c r="O312" s="59"/>
      <c r="P312" s="176">
        <f>O312*H312</f>
        <v>0</v>
      </c>
      <c r="Q312" s="176">
        <v>0.0546</v>
      </c>
      <c r="R312" s="176">
        <f>Q312*H312</f>
        <v>0.2184</v>
      </c>
      <c r="S312" s="176">
        <v>0</v>
      </c>
      <c r="T312" s="177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78" t="s">
        <v>203</v>
      </c>
      <c r="AT312" s="178" t="s">
        <v>386</v>
      </c>
      <c r="AU312" s="178" t="s">
        <v>92</v>
      </c>
      <c r="AY312" s="18" t="s">
        <v>165</v>
      </c>
      <c r="BE312" s="179">
        <f>IF(N312="základní",J312,0)</f>
        <v>0</v>
      </c>
      <c r="BF312" s="179">
        <f>IF(N312="snížená",J312,0)</f>
        <v>0</v>
      </c>
      <c r="BG312" s="179">
        <f>IF(N312="zákl. přenesená",J312,0)</f>
        <v>0</v>
      </c>
      <c r="BH312" s="179">
        <f>IF(N312="sníž. přenesená",J312,0)</f>
        <v>0</v>
      </c>
      <c r="BI312" s="179">
        <f>IF(N312="nulová",J312,0)</f>
        <v>0</v>
      </c>
      <c r="BJ312" s="18" t="s">
        <v>21</v>
      </c>
      <c r="BK312" s="179">
        <f>ROUND(I312*H312,2)</f>
        <v>0</v>
      </c>
      <c r="BL312" s="18" t="s">
        <v>164</v>
      </c>
      <c r="BM312" s="178" t="s">
        <v>2348</v>
      </c>
    </row>
    <row r="313" spans="1:47" s="2" customFormat="1" ht="19.5">
      <c r="A313" s="33"/>
      <c r="B313" s="34"/>
      <c r="C313" s="33"/>
      <c r="D313" s="180" t="s">
        <v>173</v>
      </c>
      <c r="E313" s="33"/>
      <c r="F313" s="181" t="s">
        <v>2347</v>
      </c>
      <c r="G313" s="33"/>
      <c r="H313" s="33"/>
      <c r="I313" s="102"/>
      <c r="J313" s="33"/>
      <c r="K313" s="33"/>
      <c r="L313" s="34"/>
      <c r="M313" s="182"/>
      <c r="N313" s="183"/>
      <c r="O313" s="59"/>
      <c r="P313" s="59"/>
      <c r="Q313" s="59"/>
      <c r="R313" s="59"/>
      <c r="S313" s="59"/>
      <c r="T313" s="60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T313" s="18" t="s">
        <v>173</v>
      </c>
      <c r="AU313" s="18" t="s">
        <v>92</v>
      </c>
    </row>
    <row r="314" spans="1:65" s="2" customFormat="1" ht="24" customHeight="1">
      <c r="A314" s="33"/>
      <c r="B314" s="166"/>
      <c r="C314" s="167" t="s">
        <v>681</v>
      </c>
      <c r="D314" s="167" t="s">
        <v>168</v>
      </c>
      <c r="E314" s="168" t="s">
        <v>2349</v>
      </c>
      <c r="F314" s="169" t="s">
        <v>2350</v>
      </c>
      <c r="G314" s="170" t="s">
        <v>171</v>
      </c>
      <c r="H314" s="171">
        <v>1</v>
      </c>
      <c r="I314" s="172"/>
      <c r="J314" s="173">
        <f>ROUND(I314*H314,2)</f>
        <v>0</v>
      </c>
      <c r="K314" s="169" t="s">
        <v>1</v>
      </c>
      <c r="L314" s="34"/>
      <c r="M314" s="174" t="s">
        <v>1</v>
      </c>
      <c r="N314" s="175" t="s">
        <v>49</v>
      </c>
      <c r="O314" s="59"/>
      <c r="P314" s="176">
        <f>O314*H314</f>
        <v>0</v>
      </c>
      <c r="Q314" s="176">
        <v>0.15</v>
      </c>
      <c r="R314" s="176">
        <f>Q314*H314</f>
        <v>0.15</v>
      </c>
      <c r="S314" s="176">
        <v>0</v>
      </c>
      <c r="T314" s="177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78" t="s">
        <v>164</v>
      </c>
      <c r="AT314" s="178" t="s">
        <v>168</v>
      </c>
      <c r="AU314" s="178" t="s">
        <v>92</v>
      </c>
      <c r="AY314" s="18" t="s">
        <v>165</v>
      </c>
      <c r="BE314" s="179">
        <f>IF(N314="základní",J314,0)</f>
        <v>0</v>
      </c>
      <c r="BF314" s="179">
        <f>IF(N314="snížená",J314,0)</f>
        <v>0</v>
      </c>
      <c r="BG314" s="179">
        <f>IF(N314="zákl. přenesená",J314,0)</f>
        <v>0</v>
      </c>
      <c r="BH314" s="179">
        <f>IF(N314="sníž. přenesená",J314,0)</f>
        <v>0</v>
      </c>
      <c r="BI314" s="179">
        <f>IF(N314="nulová",J314,0)</f>
        <v>0</v>
      </c>
      <c r="BJ314" s="18" t="s">
        <v>21</v>
      </c>
      <c r="BK314" s="179">
        <f>ROUND(I314*H314,2)</f>
        <v>0</v>
      </c>
      <c r="BL314" s="18" t="s">
        <v>164</v>
      </c>
      <c r="BM314" s="178" t="s">
        <v>2351</v>
      </c>
    </row>
    <row r="315" spans="1:47" s="2" customFormat="1" ht="19.5">
      <c r="A315" s="33"/>
      <c r="B315" s="34"/>
      <c r="C315" s="33"/>
      <c r="D315" s="180" t="s">
        <v>173</v>
      </c>
      <c r="E315" s="33"/>
      <c r="F315" s="181" t="s">
        <v>2352</v>
      </c>
      <c r="G315" s="33"/>
      <c r="H315" s="33"/>
      <c r="I315" s="102"/>
      <c r="J315" s="33"/>
      <c r="K315" s="33"/>
      <c r="L315" s="34"/>
      <c r="M315" s="182"/>
      <c r="N315" s="183"/>
      <c r="O315" s="59"/>
      <c r="P315" s="59"/>
      <c r="Q315" s="59"/>
      <c r="R315" s="59"/>
      <c r="S315" s="59"/>
      <c r="T315" s="60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T315" s="18" t="s">
        <v>173</v>
      </c>
      <c r="AU315" s="18" t="s">
        <v>92</v>
      </c>
    </row>
    <row r="316" spans="1:65" s="2" customFormat="1" ht="24" customHeight="1">
      <c r="A316" s="33"/>
      <c r="B316" s="166"/>
      <c r="C316" s="167" t="s">
        <v>688</v>
      </c>
      <c r="D316" s="167" t="s">
        <v>168</v>
      </c>
      <c r="E316" s="168" t="s">
        <v>2353</v>
      </c>
      <c r="F316" s="169" t="s">
        <v>2354</v>
      </c>
      <c r="G316" s="170" t="s">
        <v>171</v>
      </c>
      <c r="H316" s="171">
        <v>2</v>
      </c>
      <c r="I316" s="172"/>
      <c r="J316" s="173">
        <f>ROUND(I316*H316,2)</f>
        <v>0</v>
      </c>
      <c r="K316" s="169" t="s">
        <v>1</v>
      </c>
      <c r="L316" s="34"/>
      <c r="M316" s="174" t="s">
        <v>1</v>
      </c>
      <c r="N316" s="175" t="s">
        <v>49</v>
      </c>
      <c r="O316" s="59"/>
      <c r="P316" s="176">
        <f>O316*H316</f>
        <v>0</v>
      </c>
      <c r="Q316" s="176">
        <v>0</v>
      </c>
      <c r="R316" s="176">
        <f>Q316*H316</f>
        <v>0</v>
      </c>
      <c r="S316" s="176">
        <v>0</v>
      </c>
      <c r="T316" s="177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78" t="s">
        <v>164</v>
      </c>
      <c r="AT316" s="178" t="s">
        <v>168</v>
      </c>
      <c r="AU316" s="178" t="s">
        <v>92</v>
      </c>
      <c r="AY316" s="18" t="s">
        <v>165</v>
      </c>
      <c r="BE316" s="179">
        <f>IF(N316="základní",J316,0)</f>
        <v>0</v>
      </c>
      <c r="BF316" s="179">
        <f>IF(N316="snížená",J316,0)</f>
        <v>0</v>
      </c>
      <c r="BG316" s="179">
        <f>IF(N316="zákl. přenesená",J316,0)</f>
        <v>0</v>
      </c>
      <c r="BH316" s="179">
        <f>IF(N316="sníž. přenesená",J316,0)</f>
        <v>0</v>
      </c>
      <c r="BI316" s="179">
        <f>IF(N316="nulová",J316,0)</f>
        <v>0</v>
      </c>
      <c r="BJ316" s="18" t="s">
        <v>21</v>
      </c>
      <c r="BK316" s="179">
        <f>ROUND(I316*H316,2)</f>
        <v>0</v>
      </c>
      <c r="BL316" s="18" t="s">
        <v>164</v>
      </c>
      <c r="BM316" s="178" t="s">
        <v>2355</v>
      </c>
    </row>
    <row r="317" spans="1:47" s="2" customFormat="1" ht="19.5">
      <c r="A317" s="33"/>
      <c r="B317" s="34"/>
      <c r="C317" s="33"/>
      <c r="D317" s="180" t="s">
        <v>173</v>
      </c>
      <c r="E317" s="33"/>
      <c r="F317" s="181" t="s">
        <v>2354</v>
      </c>
      <c r="G317" s="33"/>
      <c r="H317" s="33"/>
      <c r="I317" s="102"/>
      <c r="J317" s="33"/>
      <c r="K317" s="33"/>
      <c r="L317" s="34"/>
      <c r="M317" s="182"/>
      <c r="N317" s="183"/>
      <c r="O317" s="59"/>
      <c r="P317" s="59"/>
      <c r="Q317" s="59"/>
      <c r="R317" s="59"/>
      <c r="S317" s="59"/>
      <c r="T317" s="60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173</v>
      </c>
      <c r="AU317" s="18" t="s">
        <v>92</v>
      </c>
    </row>
    <row r="318" spans="1:65" s="2" customFormat="1" ht="24" customHeight="1">
      <c r="A318" s="33"/>
      <c r="B318" s="166"/>
      <c r="C318" s="167" t="s">
        <v>693</v>
      </c>
      <c r="D318" s="167" t="s">
        <v>168</v>
      </c>
      <c r="E318" s="168" t="s">
        <v>2356</v>
      </c>
      <c r="F318" s="169" t="s">
        <v>2357</v>
      </c>
      <c r="G318" s="170" t="s">
        <v>328</v>
      </c>
      <c r="H318" s="171">
        <v>2</v>
      </c>
      <c r="I318" s="172"/>
      <c r="J318" s="173">
        <f>ROUND(I318*H318,2)</f>
        <v>0</v>
      </c>
      <c r="K318" s="169" t="s">
        <v>247</v>
      </c>
      <c r="L318" s="34"/>
      <c r="M318" s="174" t="s">
        <v>1</v>
      </c>
      <c r="N318" s="175" t="s">
        <v>49</v>
      </c>
      <c r="O318" s="59"/>
      <c r="P318" s="176">
        <f>O318*H318</f>
        <v>0</v>
      </c>
      <c r="Q318" s="176">
        <v>0.0015</v>
      </c>
      <c r="R318" s="176">
        <f>Q318*H318</f>
        <v>0.003</v>
      </c>
      <c r="S318" s="176">
        <v>0</v>
      </c>
      <c r="T318" s="177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78" t="s">
        <v>331</v>
      </c>
      <c r="AT318" s="178" t="s">
        <v>168</v>
      </c>
      <c r="AU318" s="178" t="s">
        <v>92</v>
      </c>
      <c r="AY318" s="18" t="s">
        <v>165</v>
      </c>
      <c r="BE318" s="179">
        <f>IF(N318="základní",J318,0)</f>
        <v>0</v>
      </c>
      <c r="BF318" s="179">
        <f>IF(N318="snížená",J318,0)</f>
        <v>0</v>
      </c>
      <c r="BG318" s="179">
        <f>IF(N318="zákl. přenesená",J318,0)</f>
        <v>0</v>
      </c>
      <c r="BH318" s="179">
        <f>IF(N318="sníž. přenesená",J318,0)</f>
        <v>0</v>
      </c>
      <c r="BI318" s="179">
        <f>IF(N318="nulová",J318,0)</f>
        <v>0</v>
      </c>
      <c r="BJ318" s="18" t="s">
        <v>21</v>
      </c>
      <c r="BK318" s="179">
        <f>ROUND(I318*H318,2)</f>
        <v>0</v>
      </c>
      <c r="BL318" s="18" t="s">
        <v>331</v>
      </c>
      <c r="BM318" s="178" t="s">
        <v>2358</v>
      </c>
    </row>
    <row r="319" spans="1:47" s="2" customFormat="1" ht="12">
      <c r="A319" s="33"/>
      <c r="B319" s="34"/>
      <c r="C319" s="33"/>
      <c r="D319" s="180" t="s">
        <v>173</v>
      </c>
      <c r="E319" s="33"/>
      <c r="F319" s="181" t="s">
        <v>2359</v>
      </c>
      <c r="G319" s="33"/>
      <c r="H319" s="33"/>
      <c r="I319" s="102"/>
      <c r="J319" s="33"/>
      <c r="K319" s="33"/>
      <c r="L319" s="34"/>
      <c r="M319" s="182"/>
      <c r="N319" s="183"/>
      <c r="O319" s="59"/>
      <c r="P319" s="59"/>
      <c r="Q319" s="59"/>
      <c r="R319" s="59"/>
      <c r="S319" s="59"/>
      <c r="T319" s="60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T319" s="18" t="s">
        <v>173</v>
      </c>
      <c r="AU319" s="18" t="s">
        <v>92</v>
      </c>
    </row>
    <row r="320" spans="2:63" s="12" customFormat="1" ht="22.9" customHeight="1">
      <c r="B320" s="153"/>
      <c r="D320" s="154" t="s">
        <v>83</v>
      </c>
      <c r="E320" s="164" t="s">
        <v>208</v>
      </c>
      <c r="F320" s="164" t="s">
        <v>944</v>
      </c>
      <c r="I320" s="156"/>
      <c r="J320" s="165">
        <f>BK320</f>
        <v>0</v>
      </c>
      <c r="L320" s="153"/>
      <c r="M320" s="158"/>
      <c r="N320" s="159"/>
      <c r="O320" s="159"/>
      <c r="P320" s="160">
        <f>SUM(P321:P324)</f>
        <v>0</v>
      </c>
      <c r="Q320" s="159"/>
      <c r="R320" s="160">
        <f>SUM(R321:R324)</f>
        <v>7.53641</v>
      </c>
      <c r="S320" s="159"/>
      <c r="T320" s="161">
        <f>SUM(T321:T324)</f>
        <v>0</v>
      </c>
      <c r="AR320" s="154" t="s">
        <v>21</v>
      </c>
      <c r="AT320" s="162" t="s">
        <v>83</v>
      </c>
      <c r="AU320" s="162" t="s">
        <v>21</v>
      </c>
      <c r="AY320" s="154" t="s">
        <v>165</v>
      </c>
      <c r="BK320" s="163">
        <f>SUM(BK321:BK324)</f>
        <v>0</v>
      </c>
    </row>
    <row r="321" spans="1:65" s="2" customFormat="1" ht="24" customHeight="1">
      <c r="A321" s="33"/>
      <c r="B321" s="166"/>
      <c r="C321" s="167" t="s">
        <v>697</v>
      </c>
      <c r="D321" s="167" t="s">
        <v>168</v>
      </c>
      <c r="E321" s="168" t="s">
        <v>2360</v>
      </c>
      <c r="F321" s="169" t="s">
        <v>2361</v>
      </c>
      <c r="G321" s="170" t="s">
        <v>334</v>
      </c>
      <c r="H321" s="171">
        <v>21</v>
      </c>
      <c r="I321" s="172"/>
      <c r="J321" s="173">
        <f>ROUND(I321*H321,2)</f>
        <v>0</v>
      </c>
      <c r="K321" s="169" t="s">
        <v>247</v>
      </c>
      <c r="L321" s="34"/>
      <c r="M321" s="174" t="s">
        <v>1</v>
      </c>
      <c r="N321" s="175" t="s">
        <v>49</v>
      </c>
      <c r="O321" s="59"/>
      <c r="P321" s="176">
        <f>O321*H321</f>
        <v>0</v>
      </c>
      <c r="Q321" s="176">
        <v>0.29221</v>
      </c>
      <c r="R321" s="176">
        <f>Q321*H321</f>
        <v>6.136410000000001</v>
      </c>
      <c r="S321" s="176">
        <v>0</v>
      </c>
      <c r="T321" s="177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78" t="s">
        <v>164</v>
      </c>
      <c r="AT321" s="178" t="s">
        <v>168</v>
      </c>
      <c r="AU321" s="178" t="s">
        <v>92</v>
      </c>
      <c r="AY321" s="18" t="s">
        <v>165</v>
      </c>
      <c r="BE321" s="179">
        <f>IF(N321="základní",J321,0)</f>
        <v>0</v>
      </c>
      <c r="BF321" s="179">
        <f>IF(N321="snížená",J321,0)</f>
        <v>0</v>
      </c>
      <c r="BG321" s="179">
        <f>IF(N321="zákl. přenesená",J321,0)</f>
        <v>0</v>
      </c>
      <c r="BH321" s="179">
        <f>IF(N321="sníž. přenesená",J321,0)</f>
        <v>0</v>
      </c>
      <c r="BI321" s="179">
        <f>IF(N321="nulová",J321,0)</f>
        <v>0</v>
      </c>
      <c r="BJ321" s="18" t="s">
        <v>21</v>
      </c>
      <c r="BK321" s="179">
        <f>ROUND(I321*H321,2)</f>
        <v>0</v>
      </c>
      <c r="BL321" s="18" t="s">
        <v>164</v>
      </c>
      <c r="BM321" s="178" t="s">
        <v>2362</v>
      </c>
    </row>
    <row r="322" spans="1:47" s="2" customFormat="1" ht="19.5">
      <c r="A322" s="33"/>
      <c r="B322" s="34"/>
      <c r="C322" s="33"/>
      <c r="D322" s="180" t="s">
        <v>173</v>
      </c>
      <c r="E322" s="33"/>
      <c r="F322" s="181" t="s">
        <v>2363</v>
      </c>
      <c r="G322" s="33"/>
      <c r="H322" s="33"/>
      <c r="I322" s="102"/>
      <c r="J322" s="33"/>
      <c r="K322" s="33"/>
      <c r="L322" s="34"/>
      <c r="M322" s="182"/>
      <c r="N322" s="183"/>
      <c r="O322" s="59"/>
      <c r="P322" s="59"/>
      <c r="Q322" s="59"/>
      <c r="R322" s="59"/>
      <c r="S322" s="59"/>
      <c r="T322" s="60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T322" s="18" t="s">
        <v>173</v>
      </c>
      <c r="AU322" s="18" t="s">
        <v>92</v>
      </c>
    </row>
    <row r="323" spans="1:65" s="2" customFormat="1" ht="24" customHeight="1">
      <c r="A323" s="33"/>
      <c r="B323" s="166"/>
      <c r="C323" s="212" t="s">
        <v>701</v>
      </c>
      <c r="D323" s="212" t="s">
        <v>386</v>
      </c>
      <c r="E323" s="213" t="s">
        <v>2364</v>
      </c>
      <c r="F323" s="214" t="s">
        <v>2365</v>
      </c>
      <c r="G323" s="215" t="s">
        <v>1513</v>
      </c>
      <c r="H323" s="216">
        <v>1</v>
      </c>
      <c r="I323" s="217"/>
      <c r="J323" s="218">
        <f>ROUND(I323*H323,2)</f>
        <v>0</v>
      </c>
      <c r="K323" s="214" t="s">
        <v>1</v>
      </c>
      <c r="L323" s="219"/>
      <c r="M323" s="220" t="s">
        <v>1</v>
      </c>
      <c r="N323" s="221" t="s">
        <v>49</v>
      </c>
      <c r="O323" s="59"/>
      <c r="P323" s="176">
        <f>O323*H323</f>
        <v>0</v>
      </c>
      <c r="Q323" s="176">
        <v>1.4</v>
      </c>
      <c r="R323" s="176">
        <f>Q323*H323</f>
        <v>1.4</v>
      </c>
      <c r="S323" s="176">
        <v>0</v>
      </c>
      <c r="T323" s="177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78" t="s">
        <v>203</v>
      </c>
      <c r="AT323" s="178" t="s">
        <v>386</v>
      </c>
      <c r="AU323" s="178" t="s">
        <v>92</v>
      </c>
      <c r="AY323" s="18" t="s">
        <v>165</v>
      </c>
      <c r="BE323" s="179">
        <f>IF(N323="základní",J323,0)</f>
        <v>0</v>
      </c>
      <c r="BF323" s="179">
        <f>IF(N323="snížená",J323,0)</f>
        <v>0</v>
      </c>
      <c r="BG323" s="179">
        <f>IF(N323="zákl. přenesená",J323,0)</f>
        <v>0</v>
      </c>
      <c r="BH323" s="179">
        <f>IF(N323="sníž. přenesená",J323,0)</f>
        <v>0</v>
      </c>
      <c r="BI323" s="179">
        <f>IF(N323="nulová",J323,0)</f>
        <v>0</v>
      </c>
      <c r="BJ323" s="18" t="s">
        <v>21</v>
      </c>
      <c r="BK323" s="179">
        <f>ROUND(I323*H323,2)</f>
        <v>0</v>
      </c>
      <c r="BL323" s="18" t="s">
        <v>164</v>
      </c>
      <c r="BM323" s="178" t="s">
        <v>2366</v>
      </c>
    </row>
    <row r="324" spans="1:47" s="2" customFormat="1" ht="29.25">
      <c r="A324" s="33"/>
      <c r="B324" s="34"/>
      <c r="C324" s="33"/>
      <c r="D324" s="180" t="s">
        <v>173</v>
      </c>
      <c r="E324" s="33"/>
      <c r="F324" s="181" t="s">
        <v>2367</v>
      </c>
      <c r="G324" s="33"/>
      <c r="H324" s="33"/>
      <c r="I324" s="102"/>
      <c r="J324" s="33"/>
      <c r="K324" s="33"/>
      <c r="L324" s="34"/>
      <c r="M324" s="182"/>
      <c r="N324" s="183"/>
      <c r="O324" s="59"/>
      <c r="P324" s="59"/>
      <c r="Q324" s="59"/>
      <c r="R324" s="59"/>
      <c r="S324" s="59"/>
      <c r="T324" s="60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8" t="s">
        <v>173</v>
      </c>
      <c r="AU324" s="18" t="s">
        <v>92</v>
      </c>
    </row>
    <row r="325" spans="2:63" s="12" customFormat="1" ht="22.9" customHeight="1">
      <c r="B325" s="153"/>
      <c r="D325" s="154" t="s">
        <v>83</v>
      </c>
      <c r="E325" s="164" t="s">
        <v>1067</v>
      </c>
      <c r="F325" s="164" t="s">
        <v>1068</v>
      </c>
      <c r="I325" s="156"/>
      <c r="J325" s="165">
        <f>BK325</f>
        <v>0</v>
      </c>
      <c r="L325" s="153"/>
      <c r="M325" s="158"/>
      <c r="N325" s="159"/>
      <c r="O325" s="159"/>
      <c r="P325" s="160">
        <f>SUM(P326:P327)</f>
        <v>0</v>
      </c>
      <c r="Q325" s="159"/>
      <c r="R325" s="160">
        <f>SUM(R326:R327)</f>
        <v>0</v>
      </c>
      <c r="S325" s="159"/>
      <c r="T325" s="161">
        <f>SUM(T326:T327)</f>
        <v>0</v>
      </c>
      <c r="AR325" s="154" t="s">
        <v>21</v>
      </c>
      <c r="AT325" s="162" t="s">
        <v>83</v>
      </c>
      <c r="AU325" s="162" t="s">
        <v>21</v>
      </c>
      <c r="AY325" s="154" t="s">
        <v>165</v>
      </c>
      <c r="BK325" s="163">
        <f>SUM(BK326:BK327)</f>
        <v>0</v>
      </c>
    </row>
    <row r="326" spans="1:65" s="2" customFormat="1" ht="24" customHeight="1">
      <c r="A326" s="33"/>
      <c r="B326" s="166"/>
      <c r="C326" s="167" t="s">
        <v>705</v>
      </c>
      <c r="D326" s="167" t="s">
        <v>168</v>
      </c>
      <c r="E326" s="168" t="s">
        <v>2368</v>
      </c>
      <c r="F326" s="169" t="s">
        <v>2369</v>
      </c>
      <c r="G326" s="170" t="s">
        <v>305</v>
      </c>
      <c r="H326" s="171">
        <v>33.544</v>
      </c>
      <c r="I326" s="172"/>
      <c r="J326" s="173">
        <f>ROUND(I326*H326,2)</f>
        <v>0</v>
      </c>
      <c r="K326" s="169" t="s">
        <v>247</v>
      </c>
      <c r="L326" s="34"/>
      <c r="M326" s="174" t="s">
        <v>1</v>
      </c>
      <c r="N326" s="175" t="s">
        <v>49</v>
      </c>
      <c r="O326" s="59"/>
      <c r="P326" s="176">
        <f>O326*H326</f>
        <v>0</v>
      </c>
      <c r="Q326" s="176">
        <v>0</v>
      </c>
      <c r="R326" s="176">
        <f>Q326*H326</f>
        <v>0</v>
      </c>
      <c r="S326" s="176">
        <v>0</v>
      </c>
      <c r="T326" s="177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78" t="s">
        <v>164</v>
      </c>
      <c r="AT326" s="178" t="s">
        <v>168</v>
      </c>
      <c r="AU326" s="178" t="s">
        <v>92</v>
      </c>
      <c r="AY326" s="18" t="s">
        <v>165</v>
      </c>
      <c r="BE326" s="179">
        <f>IF(N326="základní",J326,0)</f>
        <v>0</v>
      </c>
      <c r="BF326" s="179">
        <f>IF(N326="snížená",J326,0)</f>
        <v>0</v>
      </c>
      <c r="BG326" s="179">
        <f>IF(N326="zákl. přenesená",J326,0)</f>
        <v>0</v>
      </c>
      <c r="BH326" s="179">
        <f>IF(N326="sníž. přenesená",J326,0)</f>
        <v>0</v>
      </c>
      <c r="BI326" s="179">
        <f>IF(N326="nulová",J326,0)</f>
        <v>0</v>
      </c>
      <c r="BJ326" s="18" t="s">
        <v>21</v>
      </c>
      <c r="BK326" s="179">
        <f>ROUND(I326*H326,2)</f>
        <v>0</v>
      </c>
      <c r="BL326" s="18" t="s">
        <v>164</v>
      </c>
      <c r="BM326" s="178" t="s">
        <v>2370</v>
      </c>
    </row>
    <row r="327" spans="1:47" s="2" customFormat="1" ht="29.25">
      <c r="A327" s="33"/>
      <c r="B327" s="34"/>
      <c r="C327" s="33"/>
      <c r="D327" s="180" t="s">
        <v>173</v>
      </c>
      <c r="E327" s="33"/>
      <c r="F327" s="181" t="s">
        <v>2371</v>
      </c>
      <c r="G327" s="33"/>
      <c r="H327" s="33"/>
      <c r="I327" s="102"/>
      <c r="J327" s="33"/>
      <c r="K327" s="33"/>
      <c r="L327" s="34"/>
      <c r="M327" s="184"/>
      <c r="N327" s="185"/>
      <c r="O327" s="186"/>
      <c r="P327" s="186"/>
      <c r="Q327" s="186"/>
      <c r="R327" s="186"/>
      <c r="S327" s="186"/>
      <c r="T327" s="187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T327" s="18" t="s">
        <v>173</v>
      </c>
      <c r="AU327" s="18" t="s">
        <v>92</v>
      </c>
    </row>
    <row r="328" spans="1:31" s="2" customFormat="1" ht="6.95" customHeight="1">
      <c r="A328" s="33"/>
      <c r="B328" s="48"/>
      <c r="C328" s="49"/>
      <c r="D328" s="49"/>
      <c r="E328" s="49"/>
      <c r="F328" s="49"/>
      <c r="G328" s="49"/>
      <c r="H328" s="49"/>
      <c r="I328" s="126"/>
      <c r="J328" s="49"/>
      <c r="K328" s="49"/>
      <c r="L328" s="34"/>
      <c r="M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</row>
  </sheetData>
  <autoFilter ref="C127:K327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57" t="s">
        <v>5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8" t="s">
        <v>129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92</v>
      </c>
    </row>
    <row r="4" spans="2:46" s="1" customFormat="1" ht="24.95" customHeight="1">
      <c r="B4" s="21"/>
      <c r="D4" s="22" t="s">
        <v>137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81" t="str">
        <f>'Rekapitulace stavby'!K6</f>
        <v>Novostavba garáží v areálu KSÚSV v Humpolci</v>
      </c>
      <c r="F7" s="282"/>
      <c r="G7" s="282"/>
      <c r="H7" s="282"/>
      <c r="I7" s="99"/>
      <c r="L7" s="21"/>
    </row>
    <row r="8" spans="2:12" s="1" customFormat="1" ht="12" customHeight="1">
      <c r="B8" s="21"/>
      <c r="D8" s="28" t="s">
        <v>138</v>
      </c>
      <c r="I8" s="99"/>
      <c r="L8" s="21"/>
    </row>
    <row r="9" spans="1:31" s="2" customFormat="1" ht="16.5" customHeight="1">
      <c r="A9" s="33"/>
      <c r="B9" s="34"/>
      <c r="C9" s="33"/>
      <c r="D9" s="33"/>
      <c r="E9" s="281" t="s">
        <v>2372</v>
      </c>
      <c r="F9" s="280"/>
      <c r="G9" s="280"/>
      <c r="H9" s="280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140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65" t="s">
        <v>2373</v>
      </c>
      <c r="F11" s="280"/>
      <c r="G11" s="280"/>
      <c r="H11" s="280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19</v>
      </c>
      <c r="E13" s="33"/>
      <c r="F13" s="26" t="s">
        <v>130</v>
      </c>
      <c r="G13" s="33"/>
      <c r="H13" s="33"/>
      <c r="I13" s="103" t="s">
        <v>20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22</v>
      </c>
      <c r="E14" s="33"/>
      <c r="F14" s="26" t="s">
        <v>23</v>
      </c>
      <c r="G14" s="33"/>
      <c r="H14" s="33"/>
      <c r="I14" s="103" t="s">
        <v>24</v>
      </c>
      <c r="J14" s="56" t="str">
        <f>'Rekapitulace stavby'!AN8</f>
        <v>27. 10. 2015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28</v>
      </c>
      <c r="E16" s="33"/>
      <c r="F16" s="33"/>
      <c r="G16" s="33"/>
      <c r="H16" s="33"/>
      <c r="I16" s="103" t="s">
        <v>29</v>
      </c>
      <c r="J16" s="26" t="s">
        <v>30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31</v>
      </c>
      <c r="F17" s="33"/>
      <c r="G17" s="33"/>
      <c r="H17" s="33"/>
      <c r="I17" s="103" t="s">
        <v>32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33</v>
      </c>
      <c r="E19" s="33"/>
      <c r="F19" s="33"/>
      <c r="G19" s="33"/>
      <c r="H19" s="33"/>
      <c r="I19" s="103" t="s">
        <v>29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3" t="str">
        <f>'Rekapitulace stavby'!E14</f>
        <v>Vyplň údaj</v>
      </c>
      <c r="F20" s="268"/>
      <c r="G20" s="268"/>
      <c r="H20" s="268"/>
      <c r="I20" s="103" t="s">
        <v>32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35</v>
      </c>
      <c r="E22" s="33"/>
      <c r="F22" s="33"/>
      <c r="G22" s="33"/>
      <c r="H22" s="33"/>
      <c r="I22" s="103" t="s">
        <v>29</v>
      </c>
      <c r="J22" s="26" t="s">
        <v>36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37</v>
      </c>
      <c r="F23" s="33"/>
      <c r="G23" s="33"/>
      <c r="H23" s="33"/>
      <c r="I23" s="103" t="s">
        <v>32</v>
      </c>
      <c r="J23" s="26" t="s">
        <v>38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40</v>
      </c>
      <c r="E25" s="33"/>
      <c r="F25" s="33"/>
      <c r="G25" s="33"/>
      <c r="H25" s="33"/>
      <c r="I25" s="103" t="s">
        <v>29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32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42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306" customHeight="1">
      <c r="A29" s="104"/>
      <c r="B29" s="105"/>
      <c r="C29" s="104"/>
      <c r="D29" s="104"/>
      <c r="E29" s="272" t="s">
        <v>2374</v>
      </c>
      <c r="F29" s="272"/>
      <c r="G29" s="272"/>
      <c r="H29" s="272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44</v>
      </c>
      <c r="E32" s="33"/>
      <c r="F32" s="33"/>
      <c r="G32" s="33"/>
      <c r="H32" s="33"/>
      <c r="I32" s="102"/>
      <c r="J32" s="72">
        <f>ROUND(J130,2)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46</v>
      </c>
      <c r="G34" s="33"/>
      <c r="H34" s="33"/>
      <c r="I34" s="110" t="s">
        <v>45</v>
      </c>
      <c r="J34" s="37" t="s">
        <v>47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48</v>
      </c>
      <c r="E35" s="28" t="s">
        <v>49</v>
      </c>
      <c r="F35" s="112">
        <f>ROUND((SUM(BE130:BE222)),2)</f>
        <v>0</v>
      </c>
      <c r="G35" s="33"/>
      <c r="H35" s="33"/>
      <c r="I35" s="113">
        <v>0.21</v>
      </c>
      <c r="J35" s="112">
        <f>ROUND(((SUM(BE130:BE222))*I35),2)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50</v>
      </c>
      <c r="F36" s="112">
        <f>ROUND((SUM(BF130:BF222)),2)</f>
        <v>0</v>
      </c>
      <c r="G36" s="33"/>
      <c r="H36" s="33"/>
      <c r="I36" s="113">
        <v>0.15</v>
      </c>
      <c r="J36" s="112">
        <f>ROUND(((SUM(BF130:BF222))*I36),2)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51</v>
      </c>
      <c r="F37" s="112">
        <f>ROUND((SUM(BG130:BG222)),2)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52</v>
      </c>
      <c r="F38" s="112">
        <f>ROUND((SUM(BH130:BH222)),2)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53</v>
      </c>
      <c r="F39" s="112">
        <f>ROUND((SUM(BI130:BI222)),2)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54</v>
      </c>
      <c r="E41" s="61"/>
      <c r="F41" s="61"/>
      <c r="G41" s="116" t="s">
        <v>55</v>
      </c>
      <c r="H41" s="117" t="s">
        <v>56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57</v>
      </c>
      <c r="E50" s="45"/>
      <c r="F50" s="45"/>
      <c r="G50" s="44" t="s">
        <v>58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59</v>
      </c>
      <c r="E61" s="36"/>
      <c r="F61" s="122" t="s">
        <v>60</v>
      </c>
      <c r="G61" s="46" t="s">
        <v>59</v>
      </c>
      <c r="H61" s="36"/>
      <c r="I61" s="123"/>
      <c r="J61" s="124" t="s">
        <v>60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61</v>
      </c>
      <c r="E65" s="47"/>
      <c r="F65" s="47"/>
      <c r="G65" s="44" t="s">
        <v>62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59</v>
      </c>
      <c r="E76" s="36"/>
      <c r="F76" s="122" t="s">
        <v>60</v>
      </c>
      <c r="G76" s="46" t="s">
        <v>59</v>
      </c>
      <c r="H76" s="36"/>
      <c r="I76" s="123"/>
      <c r="J76" s="124" t="s">
        <v>60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142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1" t="str">
        <f>E7</f>
        <v>Novostavba garáží v areálu KSÚSV v Humpolci</v>
      </c>
      <c r="F85" s="282"/>
      <c r="G85" s="282"/>
      <c r="H85" s="282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81" t="s">
        <v>2372</v>
      </c>
      <c r="F87" s="280"/>
      <c r="G87" s="280"/>
      <c r="H87" s="280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140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IO-03 - Areálové rozvody NN</v>
      </c>
      <c r="F89" s="280"/>
      <c r="G89" s="280"/>
      <c r="H89" s="280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22</v>
      </c>
      <c r="D91" s="33"/>
      <c r="E91" s="33"/>
      <c r="F91" s="26" t="str">
        <f>F14</f>
        <v>město Humpolec, areál KSÚS ul. Spojovací</v>
      </c>
      <c r="G91" s="33"/>
      <c r="H91" s="33"/>
      <c r="I91" s="103" t="s">
        <v>24</v>
      </c>
      <c r="J91" s="56" t="str">
        <f>IF(J14="","",J14)</f>
        <v>27. 10. 2015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3.15" customHeight="1">
      <c r="A93" s="33"/>
      <c r="B93" s="34"/>
      <c r="C93" s="28" t="s">
        <v>28</v>
      </c>
      <c r="D93" s="33"/>
      <c r="E93" s="33"/>
      <c r="F93" s="26" t="str">
        <f>E17</f>
        <v>Krajská správa a údržba silnic Vysočiny</v>
      </c>
      <c r="G93" s="33"/>
      <c r="H93" s="33"/>
      <c r="I93" s="103" t="s">
        <v>35</v>
      </c>
      <c r="J93" s="31" t="str">
        <f>E23</f>
        <v>PROJEKT CENTRUM NOVA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33</v>
      </c>
      <c r="D94" s="33"/>
      <c r="E94" s="33"/>
      <c r="F94" s="26" t="str">
        <f>IF(E20="","",E20)</f>
        <v>Vyplň údaj</v>
      </c>
      <c r="G94" s="33"/>
      <c r="H94" s="33"/>
      <c r="I94" s="103" t="s">
        <v>40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143</v>
      </c>
      <c r="D96" s="114"/>
      <c r="E96" s="114"/>
      <c r="F96" s="114"/>
      <c r="G96" s="114"/>
      <c r="H96" s="114"/>
      <c r="I96" s="129"/>
      <c r="J96" s="130" t="s">
        <v>144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145</v>
      </c>
      <c r="D98" s="33"/>
      <c r="E98" s="33"/>
      <c r="F98" s="33"/>
      <c r="G98" s="33"/>
      <c r="H98" s="33"/>
      <c r="I98" s="102"/>
      <c r="J98" s="72">
        <f>J130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146</v>
      </c>
    </row>
    <row r="99" spans="2:12" s="9" customFormat="1" ht="24.95" customHeight="1">
      <c r="B99" s="132"/>
      <c r="D99" s="133" t="s">
        <v>230</v>
      </c>
      <c r="E99" s="134"/>
      <c r="F99" s="134"/>
      <c r="G99" s="134"/>
      <c r="H99" s="134"/>
      <c r="I99" s="135"/>
      <c r="J99" s="136">
        <f>J131</f>
        <v>0</v>
      </c>
      <c r="L99" s="132"/>
    </row>
    <row r="100" spans="2:12" s="10" customFormat="1" ht="19.9" customHeight="1">
      <c r="B100" s="137"/>
      <c r="D100" s="138" t="s">
        <v>1568</v>
      </c>
      <c r="E100" s="139"/>
      <c r="F100" s="139"/>
      <c r="G100" s="139"/>
      <c r="H100" s="139"/>
      <c r="I100" s="140"/>
      <c r="J100" s="141">
        <f>J132</f>
        <v>0</v>
      </c>
      <c r="L100" s="137"/>
    </row>
    <row r="101" spans="2:12" s="10" customFormat="1" ht="19.9" customHeight="1">
      <c r="B101" s="137"/>
      <c r="D101" s="138" t="s">
        <v>1569</v>
      </c>
      <c r="E101" s="139"/>
      <c r="F101" s="139"/>
      <c r="G101" s="139"/>
      <c r="H101" s="139"/>
      <c r="I101" s="140"/>
      <c r="J101" s="141">
        <f>J135</f>
        <v>0</v>
      </c>
      <c r="L101" s="137"/>
    </row>
    <row r="102" spans="2:12" s="10" customFormat="1" ht="19.9" customHeight="1">
      <c r="B102" s="137"/>
      <c r="D102" s="138" t="s">
        <v>1570</v>
      </c>
      <c r="E102" s="139"/>
      <c r="F102" s="139"/>
      <c r="G102" s="139"/>
      <c r="H102" s="139"/>
      <c r="I102" s="140"/>
      <c r="J102" s="141">
        <f>J140</f>
        <v>0</v>
      </c>
      <c r="L102" s="137"/>
    </row>
    <row r="103" spans="2:12" s="10" customFormat="1" ht="19.9" customHeight="1">
      <c r="B103" s="137"/>
      <c r="D103" s="138" t="s">
        <v>1571</v>
      </c>
      <c r="E103" s="139"/>
      <c r="F103" s="139"/>
      <c r="G103" s="139"/>
      <c r="H103" s="139"/>
      <c r="I103" s="140"/>
      <c r="J103" s="141">
        <f>J158</f>
        <v>0</v>
      </c>
      <c r="L103" s="137"/>
    </row>
    <row r="104" spans="2:12" s="10" customFormat="1" ht="19.9" customHeight="1">
      <c r="B104" s="137"/>
      <c r="D104" s="138" t="s">
        <v>1572</v>
      </c>
      <c r="E104" s="139"/>
      <c r="F104" s="139"/>
      <c r="G104" s="139"/>
      <c r="H104" s="139"/>
      <c r="I104" s="140"/>
      <c r="J104" s="141">
        <f>J163</f>
        <v>0</v>
      </c>
      <c r="L104" s="137"/>
    </row>
    <row r="105" spans="2:12" s="10" customFormat="1" ht="19.9" customHeight="1">
      <c r="B105" s="137"/>
      <c r="D105" s="138" t="s">
        <v>1573</v>
      </c>
      <c r="E105" s="139"/>
      <c r="F105" s="139"/>
      <c r="G105" s="139"/>
      <c r="H105" s="139"/>
      <c r="I105" s="140"/>
      <c r="J105" s="141">
        <f>J166</f>
        <v>0</v>
      </c>
      <c r="L105" s="137"/>
    </row>
    <row r="106" spans="2:12" s="9" customFormat="1" ht="24.95" customHeight="1">
      <c r="B106" s="132"/>
      <c r="D106" s="133" t="s">
        <v>1575</v>
      </c>
      <c r="E106" s="134"/>
      <c r="F106" s="134"/>
      <c r="G106" s="134"/>
      <c r="H106" s="134"/>
      <c r="I106" s="135"/>
      <c r="J106" s="136">
        <f>J175</f>
        <v>0</v>
      </c>
      <c r="L106" s="132"/>
    </row>
    <row r="107" spans="2:12" s="10" customFormat="1" ht="19.9" customHeight="1">
      <c r="B107" s="137"/>
      <c r="D107" s="138" t="s">
        <v>1576</v>
      </c>
      <c r="E107" s="139"/>
      <c r="F107" s="139"/>
      <c r="G107" s="139"/>
      <c r="H107" s="139"/>
      <c r="I107" s="140"/>
      <c r="J107" s="141">
        <f>J176</f>
        <v>0</v>
      </c>
      <c r="L107" s="137"/>
    </row>
    <row r="108" spans="2:12" s="10" customFormat="1" ht="19.9" customHeight="1">
      <c r="B108" s="137"/>
      <c r="D108" s="138" t="s">
        <v>2375</v>
      </c>
      <c r="E108" s="139"/>
      <c r="F108" s="139"/>
      <c r="G108" s="139"/>
      <c r="H108" s="139"/>
      <c r="I108" s="140"/>
      <c r="J108" s="141">
        <f>J181</f>
        <v>0</v>
      </c>
      <c r="L108" s="13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126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127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149</v>
      </c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102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81" t="str">
        <f>E7</f>
        <v>Novostavba garáží v areálu KSÚSV v Humpolci</v>
      </c>
      <c r="F118" s="282"/>
      <c r="G118" s="282"/>
      <c r="H118" s="282"/>
      <c r="I118" s="102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2:12" s="1" customFormat="1" ht="12" customHeight="1">
      <c r="B119" s="21"/>
      <c r="C119" s="28" t="s">
        <v>138</v>
      </c>
      <c r="I119" s="99"/>
      <c r="L119" s="21"/>
    </row>
    <row r="120" spans="1:31" s="2" customFormat="1" ht="16.5" customHeight="1">
      <c r="A120" s="33"/>
      <c r="B120" s="34"/>
      <c r="C120" s="33"/>
      <c r="D120" s="33"/>
      <c r="E120" s="281" t="s">
        <v>2372</v>
      </c>
      <c r="F120" s="280"/>
      <c r="G120" s="280"/>
      <c r="H120" s="280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140</v>
      </c>
      <c r="D121" s="33"/>
      <c r="E121" s="33"/>
      <c r="F121" s="33"/>
      <c r="G121" s="33"/>
      <c r="H121" s="33"/>
      <c r="I121" s="102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65" t="str">
        <f>E11</f>
        <v>IO-03 - Areálové rozvody NN</v>
      </c>
      <c r="F122" s="280"/>
      <c r="G122" s="280"/>
      <c r="H122" s="280"/>
      <c r="I122" s="102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102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22</v>
      </c>
      <c r="D124" s="33"/>
      <c r="E124" s="33"/>
      <c r="F124" s="26" t="str">
        <f>F14</f>
        <v>město Humpolec, areál KSÚS ul. Spojovací</v>
      </c>
      <c r="G124" s="33"/>
      <c r="H124" s="33"/>
      <c r="I124" s="103" t="s">
        <v>24</v>
      </c>
      <c r="J124" s="56" t="str">
        <f>IF(J14="","",J14)</f>
        <v>27. 10. 2015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102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43.15" customHeight="1">
      <c r="A126" s="33"/>
      <c r="B126" s="34"/>
      <c r="C126" s="28" t="s">
        <v>28</v>
      </c>
      <c r="D126" s="33"/>
      <c r="E126" s="33"/>
      <c r="F126" s="26" t="str">
        <f>E17</f>
        <v>Krajská správa a údržba silnic Vysočiny</v>
      </c>
      <c r="G126" s="33"/>
      <c r="H126" s="33"/>
      <c r="I126" s="103" t="s">
        <v>35</v>
      </c>
      <c r="J126" s="31" t="str">
        <f>E23</f>
        <v>PROJEKT CENTRUM NOVA s.r.o.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8" t="s">
        <v>33</v>
      </c>
      <c r="D127" s="33"/>
      <c r="E127" s="33"/>
      <c r="F127" s="26" t="str">
        <f>IF(E20="","",E20)</f>
        <v>Vyplň údaj</v>
      </c>
      <c r="G127" s="33"/>
      <c r="H127" s="33"/>
      <c r="I127" s="103" t="s">
        <v>40</v>
      </c>
      <c r="J127" s="31" t="str">
        <f>E26</f>
        <v xml:space="preserve"> 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102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11" customFormat="1" ht="29.25" customHeight="1">
      <c r="A129" s="142"/>
      <c r="B129" s="143"/>
      <c r="C129" s="144" t="s">
        <v>150</v>
      </c>
      <c r="D129" s="145" t="s">
        <v>69</v>
      </c>
      <c r="E129" s="145" t="s">
        <v>65</v>
      </c>
      <c r="F129" s="145" t="s">
        <v>66</v>
      </c>
      <c r="G129" s="145" t="s">
        <v>151</v>
      </c>
      <c r="H129" s="145" t="s">
        <v>152</v>
      </c>
      <c r="I129" s="146" t="s">
        <v>153</v>
      </c>
      <c r="J129" s="145" t="s">
        <v>144</v>
      </c>
      <c r="K129" s="147" t="s">
        <v>154</v>
      </c>
      <c r="L129" s="148"/>
      <c r="M129" s="63" t="s">
        <v>1</v>
      </c>
      <c r="N129" s="64" t="s">
        <v>48</v>
      </c>
      <c r="O129" s="64" t="s">
        <v>155</v>
      </c>
      <c r="P129" s="64" t="s">
        <v>156</v>
      </c>
      <c r="Q129" s="64" t="s">
        <v>157</v>
      </c>
      <c r="R129" s="64" t="s">
        <v>158</v>
      </c>
      <c r="S129" s="64" t="s">
        <v>159</v>
      </c>
      <c r="T129" s="65" t="s">
        <v>160</v>
      </c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</row>
    <row r="130" spans="1:63" s="2" customFormat="1" ht="22.9" customHeight="1">
      <c r="A130" s="33"/>
      <c r="B130" s="34"/>
      <c r="C130" s="70" t="s">
        <v>161</v>
      </c>
      <c r="D130" s="33"/>
      <c r="E130" s="33"/>
      <c r="F130" s="33"/>
      <c r="G130" s="33"/>
      <c r="H130" s="33"/>
      <c r="I130" s="102"/>
      <c r="J130" s="149">
        <f>BK130</f>
        <v>0</v>
      </c>
      <c r="K130" s="33"/>
      <c r="L130" s="34"/>
      <c r="M130" s="66"/>
      <c r="N130" s="57"/>
      <c r="O130" s="67"/>
      <c r="P130" s="150">
        <f>P131+P175</f>
        <v>0</v>
      </c>
      <c r="Q130" s="67"/>
      <c r="R130" s="150">
        <f>R131+R175</f>
        <v>21.333060000000007</v>
      </c>
      <c r="S130" s="67"/>
      <c r="T130" s="151">
        <f>T131+T175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83</v>
      </c>
      <c r="AU130" s="18" t="s">
        <v>146</v>
      </c>
      <c r="BK130" s="152">
        <f>BK131+BK175</f>
        <v>0</v>
      </c>
    </row>
    <row r="131" spans="2:63" s="12" customFormat="1" ht="25.9" customHeight="1">
      <c r="B131" s="153"/>
      <c r="D131" s="154" t="s">
        <v>83</v>
      </c>
      <c r="E131" s="155" t="s">
        <v>1074</v>
      </c>
      <c r="F131" s="155" t="s">
        <v>1075</v>
      </c>
      <c r="I131" s="156"/>
      <c r="J131" s="157">
        <f>BK131</f>
        <v>0</v>
      </c>
      <c r="L131" s="153"/>
      <c r="M131" s="158"/>
      <c r="N131" s="159"/>
      <c r="O131" s="159"/>
      <c r="P131" s="160">
        <f>P132+P135+P140+P158+P163+P166</f>
        <v>0</v>
      </c>
      <c r="Q131" s="159"/>
      <c r="R131" s="160">
        <f>R132+R135+R140+R158+R163+R166</f>
        <v>0.07986</v>
      </c>
      <c r="S131" s="159"/>
      <c r="T131" s="161">
        <f>T132+T135+T140+T158+T163+T166</f>
        <v>0</v>
      </c>
      <c r="AR131" s="154" t="s">
        <v>92</v>
      </c>
      <c r="AT131" s="162" t="s">
        <v>83</v>
      </c>
      <c r="AU131" s="162" t="s">
        <v>84</v>
      </c>
      <c r="AY131" s="154" t="s">
        <v>165</v>
      </c>
      <c r="BK131" s="163">
        <f>BK132+BK135+BK140+BK158+BK163+BK166</f>
        <v>0</v>
      </c>
    </row>
    <row r="132" spans="2:63" s="12" customFormat="1" ht="22.9" customHeight="1">
      <c r="B132" s="153"/>
      <c r="D132" s="154" t="s">
        <v>83</v>
      </c>
      <c r="E132" s="164" t="s">
        <v>1577</v>
      </c>
      <c r="F132" s="164" t="s">
        <v>1578</v>
      </c>
      <c r="I132" s="156"/>
      <c r="J132" s="165">
        <f>BK132</f>
        <v>0</v>
      </c>
      <c r="L132" s="153"/>
      <c r="M132" s="158"/>
      <c r="N132" s="159"/>
      <c r="O132" s="159"/>
      <c r="P132" s="160">
        <f>SUM(P133:P134)</f>
        <v>0</v>
      </c>
      <c r="Q132" s="159"/>
      <c r="R132" s="160">
        <f>SUM(R133:R134)</f>
        <v>0</v>
      </c>
      <c r="S132" s="159"/>
      <c r="T132" s="161">
        <f>SUM(T133:T134)</f>
        <v>0</v>
      </c>
      <c r="AR132" s="154" t="s">
        <v>92</v>
      </c>
      <c r="AT132" s="162" t="s">
        <v>83</v>
      </c>
      <c r="AU132" s="162" t="s">
        <v>21</v>
      </c>
      <c r="AY132" s="154" t="s">
        <v>165</v>
      </c>
      <c r="BK132" s="163">
        <f>SUM(BK133:BK134)</f>
        <v>0</v>
      </c>
    </row>
    <row r="133" spans="1:65" s="2" customFormat="1" ht="16.5" customHeight="1">
      <c r="A133" s="33"/>
      <c r="B133" s="166"/>
      <c r="C133" s="167" t="s">
        <v>21</v>
      </c>
      <c r="D133" s="167" t="s">
        <v>168</v>
      </c>
      <c r="E133" s="168" t="s">
        <v>1892</v>
      </c>
      <c r="F133" s="169" t="s">
        <v>2376</v>
      </c>
      <c r="G133" s="170" t="s">
        <v>328</v>
      </c>
      <c r="H133" s="171">
        <v>1</v>
      </c>
      <c r="I133" s="172"/>
      <c r="J133" s="173">
        <f>ROUND(I133*H133,2)</f>
        <v>0</v>
      </c>
      <c r="K133" s="169" t="s">
        <v>247</v>
      </c>
      <c r="L133" s="34"/>
      <c r="M133" s="174" t="s">
        <v>1</v>
      </c>
      <c r="N133" s="175" t="s">
        <v>49</v>
      </c>
      <c r="O133" s="59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331</v>
      </c>
      <c r="AT133" s="178" t="s">
        <v>168</v>
      </c>
      <c r="AU133" s="178" t="s">
        <v>92</v>
      </c>
      <c r="AY133" s="18" t="s">
        <v>165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8" t="s">
        <v>21</v>
      </c>
      <c r="BK133" s="179">
        <f>ROUND(I133*H133,2)</f>
        <v>0</v>
      </c>
      <c r="BL133" s="18" t="s">
        <v>331</v>
      </c>
      <c r="BM133" s="178" t="s">
        <v>2377</v>
      </c>
    </row>
    <row r="134" spans="1:47" s="2" customFormat="1" ht="12">
      <c r="A134" s="33"/>
      <c r="B134" s="34"/>
      <c r="C134" s="33"/>
      <c r="D134" s="180" t="s">
        <v>173</v>
      </c>
      <c r="E134" s="33"/>
      <c r="F134" s="181" t="s">
        <v>1895</v>
      </c>
      <c r="G134" s="33"/>
      <c r="H134" s="33"/>
      <c r="I134" s="102"/>
      <c r="J134" s="33"/>
      <c r="K134" s="33"/>
      <c r="L134" s="34"/>
      <c r="M134" s="182"/>
      <c r="N134" s="183"/>
      <c r="O134" s="59"/>
      <c r="P134" s="59"/>
      <c r="Q134" s="59"/>
      <c r="R134" s="59"/>
      <c r="S134" s="59"/>
      <c r="T134" s="60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173</v>
      </c>
      <c r="AU134" s="18" t="s">
        <v>92</v>
      </c>
    </row>
    <row r="135" spans="2:63" s="12" customFormat="1" ht="22.9" customHeight="1">
      <c r="B135" s="153"/>
      <c r="D135" s="154" t="s">
        <v>83</v>
      </c>
      <c r="E135" s="164" t="s">
        <v>1583</v>
      </c>
      <c r="F135" s="164" t="s">
        <v>1584</v>
      </c>
      <c r="I135" s="156"/>
      <c r="J135" s="165">
        <f>BK135</f>
        <v>0</v>
      </c>
      <c r="L135" s="153"/>
      <c r="M135" s="158"/>
      <c r="N135" s="159"/>
      <c r="O135" s="159"/>
      <c r="P135" s="160">
        <f>SUM(P136:P139)</f>
        <v>0</v>
      </c>
      <c r="Q135" s="159"/>
      <c r="R135" s="160">
        <f>SUM(R136:R139)</f>
        <v>0.005</v>
      </c>
      <c r="S135" s="159"/>
      <c r="T135" s="161">
        <f>SUM(T136:T139)</f>
        <v>0</v>
      </c>
      <c r="AR135" s="154" t="s">
        <v>92</v>
      </c>
      <c r="AT135" s="162" t="s">
        <v>83</v>
      </c>
      <c r="AU135" s="162" t="s">
        <v>21</v>
      </c>
      <c r="AY135" s="154" t="s">
        <v>165</v>
      </c>
      <c r="BK135" s="163">
        <f>SUM(BK136:BK139)</f>
        <v>0</v>
      </c>
    </row>
    <row r="136" spans="1:65" s="2" customFormat="1" ht="24" customHeight="1">
      <c r="A136" s="33"/>
      <c r="B136" s="166"/>
      <c r="C136" s="167" t="s">
        <v>92</v>
      </c>
      <c r="D136" s="167" t="s">
        <v>168</v>
      </c>
      <c r="E136" s="168" t="s">
        <v>1585</v>
      </c>
      <c r="F136" s="169" t="s">
        <v>1586</v>
      </c>
      <c r="G136" s="170" t="s">
        <v>328</v>
      </c>
      <c r="H136" s="171">
        <v>1</v>
      </c>
      <c r="I136" s="172"/>
      <c r="J136" s="173">
        <f>ROUND(I136*H136,2)</f>
        <v>0</v>
      </c>
      <c r="K136" s="169" t="s">
        <v>247</v>
      </c>
      <c r="L136" s="34"/>
      <c r="M136" s="174" t="s">
        <v>1</v>
      </c>
      <c r="N136" s="175" t="s">
        <v>49</v>
      </c>
      <c r="O136" s="59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331</v>
      </c>
      <c r="AT136" s="178" t="s">
        <v>168</v>
      </c>
      <c r="AU136" s="178" t="s">
        <v>92</v>
      </c>
      <c r="AY136" s="18" t="s">
        <v>165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8" t="s">
        <v>21</v>
      </c>
      <c r="BK136" s="179">
        <f>ROUND(I136*H136,2)</f>
        <v>0</v>
      </c>
      <c r="BL136" s="18" t="s">
        <v>331</v>
      </c>
      <c r="BM136" s="178" t="s">
        <v>2378</v>
      </c>
    </row>
    <row r="137" spans="1:47" s="2" customFormat="1" ht="12">
      <c r="A137" s="33"/>
      <c r="B137" s="34"/>
      <c r="C137" s="33"/>
      <c r="D137" s="180" t="s">
        <v>173</v>
      </c>
      <c r="E137" s="33"/>
      <c r="F137" s="181" t="s">
        <v>1586</v>
      </c>
      <c r="G137" s="33"/>
      <c r="H137" s="33"/>
      <c r="I137" s="102"/>
      <c r="J137" s="33"/>
      <c r="K137" s="33"/>
      <c r="L137" s="34"/>
      <c r="M137" s="182"/>
      <c r="N137" s="183"/>
      <c r="O137" s="59"/>
      <c r="P137" s="59"/>
      <c r="Q137" s="59"/>
      <c r="R137" s="59"/>
      <c r="S137" s="59"/>
      <c r="T137" s="60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173</v>
      </c>
      <c r="AU137" s="18" t="s">
        <v>92</v>
      </c>
    </row>
    <row r="138" spans="1:65" s="2" customFormat="1" ht="16.5" customHeight="1">
      <c r="A138" s="33"/>
      <c r="B138" s="166"/>
      <c r="C138" s="212" t="s">
        <v>179</v>
      </c>
      <c r="D138" s="212" t="s">
        <v>386</v>
      </c>
      <c r="E138" s="213" t="s">
        <v>1588</v>
      </c>
      <c r="F138" s="214" t="s">
        <v>1589</v>
      </c>
      <c r="G138" s="215" t="s">
        <v>328</v>
      </c>
      <c r="H138" s="216">
        <v>1</v>
      </c>
      <c r="I138" s="217"/>
      <c r="J138" s="218">
        <f>ROUND(I138*H138,2)</f>
        <v>0</v>
      </c>
      <c r="K138" s="214" t="s">
        <v>1</v>
      </c>
      <c r="L138" s="219"/>
      <c r="M138" s="220" t="s">
        <v>1</v>
      </c>
      <c r="N138" s="221" t="s">
        <v>49</v>
      </c>
      <c r="O138" s="59"/>
      <c r="P138" s="176">
        <f>O138*H138</f>
        <v>0</v>
      </c>
      <c r="Q138" s="176">
        <v>0.005</v>
      </c>
      <c r="R138" s="176">
        <f>Q138*H138</f>
        <v>0.005</v>
      </c>
      <c r="S138" s="176">
        <v>0</v>
      </c>
      <c r="T138" s="17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8" t="s">
        <v>431</v>
      </c>
      <c r="AT138" s="178" t="s">
        <v>386</v>
      </c>
      <c r="AU138" s="178" t="s">
        <v>92</v>
      </c>
      <c r="AY138" s="18" t="s">
        <v>165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8" t="s">
        <v>21</v>
      </c>
      <c r="BK138" s="179">
        <f>ROUND(I138*H138,2)</f>
        <v>0</v>
      </c>
      <c r="BL138" s="18" t="s">
        <v>331</v>
      </c>
      <c r="BM138" s="178" t="s">
        <v>2379</v>
      </c>
    </row>
    <row r="139" spans="1:47" s="2" customFormat="1" ht="29.25">
      <c r="A139" s="33"/>
      <c r="B139" s="34"/>
      <c r="C139" s="33"/>
      <c r="D139" s="180" t="s">
        <v>173</v>
      </c>
      <c r="E139" s="33"/>
      <c r="F139" s="181" t="s">
        <v>2380</v>
      </c>
      <c r="G139" s="33"/>
      <c r="H139" s="33"/>
      <c r="I139" s="102"/>
      <c r="J139" s="33"/>
      <c r="K139" s="33"/>
      <c r="L139" s="34"/>
      <c r="M139" s="182"/>
      <c r="N139" s="183"/>
      <c r="O139" s="59"/>
      <c r="P139" s="59"/>
      <c r="Q139" s="59"/>
      <c r="R139" s="59"/>
      <c r="S139" s="59"/>
      <c r="T139" s="60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173</v>
      </c>
      <c r="AU139" s="18" t="s">
        <v>92</v>
      </c>
    </row>
    <row r="140" spans="2:63" s="12" customFormat="1" ht="22.9" customHeight="1">
      <c r="B140" s="153"/>
      <c r="D140" s="154" t="s">
        <v>83</v>
      </c>
      <c r="E140" s="164" t="s">
        <v>1605</v>
      </c>
      <c r="F140" s="164" t="s">
        <v>1606</v>
      </c>
      <c r="I140" s="156"/>
      <c r="J140" s="165">
        <f>BK140</f>
        <v>0</v>
      </c>
      <c r="L140" s="153"/>
      <c r="M140" s="158"/>
      <c r="N140" s="159"/>
      <c r="O140" s="159"/>
      <c r="P140" s="160">
        <f>SUM(P141:P157)</f>
        <v>0</v>
      </c>
      <c r="Q140" s="159"/>
      <c r="R140" s="160">
        <f>SUM(R141:R157)</f>
        <v>0.049260000000000005</v>
      </c>
      <c r="S140" s="159"/>
      <c r="T140" s="161">
        <f>SUM(T141:T157)</f>
        <v>0</v>
      </c>
      <c r="AR140" s="154" t="s">
        <v>92</v>
      </c>
      <c r="AT140" s="162" t="s">
        <v>83</v>
      </c>
      <c r="AU140" s="162" t="s">
        <v>21</v>
      </c>
      <c r="AY140" s="154" t="s">
        <v>165</v>
      </c>
      <c r="BK140" s="163">
        <f>SUM(BK141:BK157)</f>
        <v>0</v>
      </c>
    </row>
    <row r="141" spans="1:65" s="2" customFormat="1" ht="24" customHeight="1">
      <c r="A141" s="33"/>
      <c r="B141" s="166"/>
      <c r="C141" s="167" t="s">
        <v>164</v>
      </c>
      <c r="D141" s="167" t="s">
        <v>168</v>
      </c>
      <c r="E141" s="168" t="s">
        <v>2381</v>
      </c>
      <c r="F141" s="169" t="s">
        <v>2382</v>
      </c>
      <c r="G141" s="170" t="s">
        <v>334</v>
      </c>
      <c r="H141" s="171">
        <v>40</v>
      </c>
      <c r="I141" s="172"/>
      <c r="J141" s="173">
        <f>ROUND(I141*H141,2)</f>
        <v>0</v>
      </c>
      <c r="K141" s="169" t="s">
        <v>247</v>
      </c>
      <c r="L141" s="34"/>
      <c r="M141" s="174" t="s">
        <v>1</v>
      </c>
      <c r="N141" s="175" t="s">
        <v>49</v>
      </c>
      <c r="O141" s="59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8" t="s">
        <v>331</v>
      </c>
      <c r="AT141" s="178" t="s">
        <v>168</v>
      </c>
      <c r="AU141" s="178" t="s">
        <v>92</v>
      </c>
      <c r="AY141" s="18" t="s">
        <v>165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8" t="s">
        <v>21</v>
      </c>
      <c r="BK141" s="179">
        <f>ROUND(I141*H141,2)</f>
        <v>0</v>
      </c>
      <c r="BL141" s="18" t="s">
        <v>331</v>
      </c>
      <c r="BM141" s="178" t="s">
        <v>2383</v>
      </c>
    </row>
    <row r="142" spans="1:47" s="2" customFormat="1" ht="19.5">
      <c r="A142" s="33"/>
      <c r="B142" s="34"/>
      <c r="C142" s="33"/>
      <c r="D142" s="180" t="s">
        <v>173</v>
      </c>
      <c r="E142" s="33"/>
      <c r="F142" s="181" t="s">
        <v>2384</v>
      </c>
      <c r="G142" s="33"/>
      <c r="H142" s="33"/>
      <c r="I142" s="102"/>
      <c r="J142" s="33"/>
      <c r="K142" s="33"/>
      <c r="L142" s="34"/>
      <c r="M142" s="182"/>
      <c r="N142" s="183"/>
      <c r="O142" s="59"/>
      <c r="P142" s="59"/>
      <c r="Q142" s="59"/>
      <c r="R142" s="59"/>
      <c r="S142" s="59"/>
      <c r="T142" s="60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173</v>
      </c>
      <c r="AU142" s="18" t="s">
        <v>92</v>
      </c>
    </row>
    <row r="143" spans="1:65" s="2" customFormat="1" ht="24" customHeight="1">
      <c r="A143" s="33"/>
      <c r="B143" s="166"/>
      <c r="C143" s="212" t="s">
        <v>188</v>
      </c>
      <c r="D143" s="212" t="s">
        <v>386</v>
      </c>
      <c r="E143" s="213" t="s">
        <v>2385</v>
      </c>
      <c r="F143" s="214" t="s">
        <v>2386</v>
      </c>
      <c r="G143" s="215" t="s">
        <v>334</v>
      </c>
      <c r="H143" s="216">
        <v>40</v>
      </c>
      <c r="I143" s="217"/>
      <c r="J143" s="218">
        <f>ROUND(I143*H143,2)</f>
        <v>0</v>
      </c>
      <c r="K143" s="214" t="s">
        <v>247</v>
      </c>
      <c r="L143" s="219"/>
      <c r="M143" s="220" t="s">
        <v>1</v>
      </c>
      <c r="N143" s="221" t="s">
        <v>49</v>
      </c>
      <c r="O143" s="59"/>
      <c r="P143" s="176">
        <f>O143*H143</f>
        <v>0</v>
      </c>
      <c r="Q143" s="176">
        <v>0.00055</v>
      </c>
      <c r="R143" s="176">
        <f>Q143*H143</f>
        <v>0.022000000000000002</v>
      </c>
      <c r="S143" s="176">
        <v>0</v>
      </c>
      <c r="T143" s="17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8" t="s">
        <v>431</v>
      </c>
      <c r="AT143" s="178" t="s">
        <v>386</v>
      </c>
      <c r="AU143" s="178" t="s">
        <v>92</v>
      </c>
      <c r="AY143" s="18" t="s">
        <v>165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8" t="s">
        <v>21</v>
      </c>
      <c r="BK143" s="179">
        <f>ROUND(I143*H143,2)</f>
        <v>0</v>
      </c>
      <c r="BL143" s="18" t="s">
        <v>331</v>
      </c>
      <c r="BM143" s="178" t="s">
        <v>2387</v>
      </c>
    </row>
    <row r="144" spans="1:47" s="2" customFormat="1" ht="39">
      <c r="A144" s="33"/>
      <c r="B144" s="34"/>
      <c r="C144" s="33"/>
      <c r="D144" s="180" t="s">
        <v>173</v>
      </c>
      <c r="E144" s="33"/>
      <c r="F144" s="181" t="s">
        <v>2388</v>
      </c>
      <c r="G144" s="33"/>
      <c r="H144" s="33"/>
      <c r="I144" s="102"/>
      <c r="J144" s="33"/>
      <c r="K144" s="33"/>
      <c r="L144" s="34"/>
      <c r="M144" s="182"/>
      <c r="N144" s="183"/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173</v>
      </c>
      <c r="AU144" s="18" t="s">
        <v>92</v>
      </c>
    </row>
    <row r="145" spans="1:65" s="2" customFormat="1" ht="16.5" customHeight="1">
      <c r="A145" s="33"/>
      <c r="B145" s="166"/>
      <c r="C145" s="167" t="s">
        <v>193</v>
      </c>
      <c r="D145" s="167" t="s">
        <v>168</v>
      </c>
      <c r="E145" s="168" t="s">
        <v>2389</v>
      </c>
      <c r="F145" s="169" t="s">
        <v>2390</v>
      </c>
      <c r="G145" s="170" t="s">
        <v>171</v>
      </c>
      <c r="H145" s="171">
        <v>2</v>
      </c>
      <c r="I145" s="172"/>
      <c r="J145" s="173">
        <f>ROUND(I145*H145,2)</f>
        <v>0</v>
      </c>
      <c r="K145" s="169" t="s">
        <v>1</v>
      </c>
      <c r="L145" s="34"/>
      <c r="M145" s="174" t="s">
        <v>1</v>
      </c>
      <c r="N145" s="175" t="s">
        <v>49</v>
      </c>
      <c r="O145" s="59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8" t="s">
        <v>331</v>
      </c>
      <c r="AT145" s="178" t="s">
        <v>168</v>
      </c>
      <c r="AU145" s="178" t="s">
        <v>92</v>
      </c>
      <c r="AY145" s="18" t="s">
        <v>165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8" t="s">
        <v>21</v>
      </c>
      <c r="BK145" s="179">
        <f>ROUND(I145*H145,2)</f>
        <v>0</v>
      </c>
      <c r="BL145" s="18" t="s">
        <v>331</v>
      </c>
      <c r="BM145" s="178" t="s">
        <v>2391</v>
      </c>
    </row>
    <row r="146" spans="1:47" s="2" customFormat="1" ht="19.5">
      <c r="A146" s="33"/>
      <c r="B146" s="34"/>
      <c r="C146" s="33"/>
      <c r="D146" s="180" t="s">
        <v>173</v>
      </c>
      <c r="E146" s="33"/>
      <c r="F146" s="181" t="s">
        <v>2384</v>
      </c>
      <c r="G146" s="33"/>
      <c r="H146" s="33"/>
      <c r="I146" s="102"/>
      <c r="J146" s="33"/>
      <c r="K146" s="33"/>
      <c r="L146" s="34"/>
      <c r="M146" s="182"/>
      <c r="N146" s="183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173</v>
      </c>
      <c r="AU146" s="18" t="s">
        <v>92</v>
      </c>
    </row>
    <row r="147" spans="1:65" s="2" customFormat="1" ht="16.5" customHeight="1">
      <c r="A147" s="33"/>
      <c r="B147" s="166"/>
      <c r="C147" s="212" t="s">
        <v>198</v>
      </c>
      <c r="D147" s="212" t="s">
        <v>386</v>
      </c>
      <c r="E147" s="213" t="s">
        <v>2392</v>
      </c>
      <c r="F147" s="214" t="s">
        <v>2393</v>
      </c>
      <c r="G147" s="215" t="s">
        <v>2394</v>
      </c>
      <c r="H147" s="216">
        <v>2</v>
      </c>
      <c r="I147" s="217"/>
      <c r="J147" s="218">
        <f>ROUND(I147*H147,2)</f>
        <v>0</v>
      </c>
      <c r="K147" s="214" t="s">
        <v>247</v>
      </c>
      <c r="L147" s="219"/>
      <c r="M147" s="220" t="s">
        <v>1</v>
      </c>
      <c r="N147" s="221" t="s">
        <v>49</v>
      </c>
      <c r="O147" s="59"/>
      <c r="P147" s="176">
        <f>O147*H147</f>
        <v>0</v>
      </c>
      <c r="Q147" s="176">
        <v>0.00107</v>
      </c>
      <c r="R147" s="176">
        <f>Q147*H147</f>
        <v>0.00214</v>
      </c>
      <c r="S147" s="176">
        <v>0</v>
      </c>
      <c r="T147" s="177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8" t="s">
        <v>431</v>
      </c>
      <c r="AT147" s="178" t="s">
        <v>386</v>
      </c>
      <c r="AU147" s="178" t="s">
        <v>92</v>
      </c>
      <c r="AY147" s="18" t="s">
        <v>165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8" t="s">
        <v>21</v>
      </c>
      <c r="BK147" s="179">
        <f>ROUND(I147*H147,2)</f>
        <v>0</v>
      </c>
      <c r="BL147" s="18" t="s">
        <v>331</v>
      </c>
      <c r="BM147" s="178" t="s">
        <v>2395</v>
      </c>
    </row>
    <row r="148" spans="1:47" s="2" customFormat="1" ht="12">
      <c r="A148" s="33"/>
      <c r="B148" s="34"/>
      <c r="C148" s="33"/>
      <c r="D148" s="180" t="s">
        <v>173</v>
      </c>
      <c r="E148" s="33"/>
      <c r="F148" s="181" t="s">
        <v>2393</v>
      </c>
      <c r="G148" s="33"/>
      <c r="H148" s="33"/>
      <c r="I148" s="102"/>
      <c r="J148" s="33"/>
      <c r="K148" s="33"/>
      <c r="L148" s="34"/>
      <c r="M148" s="182"/>
      <c r="N148" s="183"/>
      <c r="O148" s="59"/>
      <c r="P148" s="59"/>
      <c r="Q148" s="59"/>
      <c r="R148" s="59"/>
      <c r="S148" s="59"/>
      <c r="T148" s="60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173</v>
      </c>
      <c r="AU148" s="18" t="s">
        <v>92</v>
      </c>
    </row>
    <row r="149" spans="1:65" s="2" customFormat="1" ht="24" customHeight="1">
      <c r="A149" s="33"/>
      <c r="B149" s="166"/>
      <c r="C149" s="167" t="s">
        <v>203</v>
      </c>
      <c r="D149" s="167" t="s">
        <v>168</v>
      </c>
      <c r="E149" s="168" t="s">
        <v>2396</v>
      </c>
      <c r="F149" s="169" t="s">
        <v>2397</v>
      </c>
      <c r="G149" s="170" t="s">
        <v>334</v>
      </c>
      <c r="H149" s="171">
        <v>40</v>
      </c>
      <c r="I149" s="172"/>
      <c r="J149" s="173">
        <f>ROUND(I149*H149,2)</f>
        <v>0</v>
      </c>
      <c r="K149" s="169" t="s">
        <v>247</v>
      </c>
      <c r="L149" s="34"/>
      <c r="M149" s="174" t="s">
        <v>1</v>
      </c>
      <c r="N149" s="175" t="s">
        <v>49</v>
      </c>
      <c r="O149" s="59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8" t="s">
        <v>331</v>
      </c>
      <c r="AT149" s="178" t="s">
        <v>168</v>
      </c>
      <c r="AU149" s="178" t="s">
        <v>92</v>
      </c>
      <c r="AY149" s="18" t="s">
        <v>165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8" t="s">
        <v>21</v>
      </c>
      <c r="BK149" s="179">
        <f>ROUND(I149*H149,2)</f>
        <v>0</v>
      </c>
      <c r="BL149" s="18" t="s">
        <v>331</v>
      </c>
      <c r="BM149" s="178" t="s">
        <v>2398</v>
      </c>
    </row>
    <row r="150" spans="1:47" s="2" customFormat="1" ht="19.5">
      <c r="A150" s="33"/>
      <c r="B150" s="34"/>
      <c r="C150" s="33"/>
      <c r="D150" s="180" t="s">
        <v>173</v>
      </c>
      <c r="E150" s="33"/>
      <c r="F150" s="181" t="s">
        <v>2397</v>
      </c>
      <c r="G150" s="33"/>
      <c r="H150" s="33"/>
      <c r="I150" s="102"/>
      <c r="J150" s="33"/>
      <c r="K150" s="33"/>
      <c r="L150" s="34"/>
      <c r="M150" s="182"/>
      <c r="N150" s="183"/>
      <c r="O150" s="59"/>
      <c r="P150" s="59"/>
      <c r="Q150" s="59"/>
      <c r="R150" s="59"/>
      <c r="S150" s="59"/>
      <c r="T150" s="60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173</v>
      </c>
      <c r="AU150" s="18" t="s">
        <v>92</v>
      </c>
    </row>
    <row r="151" spans="1:65" s="2" customFormat="1" ht="16.5" customHeight="1">
      <c r="A151" s="33"/>
      <c r="B151" s="166"/>
      <c r="C151" s="212" t="s">
        <v>208</v>
      </c>
      <c r="D151" s="212" t="s">
        <v>386</v>
      </c>
      <c r="E151" s="213" t="s">
        <v>1925</v>
      </c>
      <c r="F151" s="214" t="s">
        <v>1926</v>
      </c>
      <c r="G151" s="215" t="s">
        <v>611</v>
      </c>
      <c r="H151" s="216">
        <v>24.8</v>
      </c>
      <c r="I151" s="217"/>
      <c r="J151" s="218">
        <f>ROUND(I151*H151,2)</f>
        <v>0</v>
      </c>
      <c r="K151" s="214" t="s">
        <v>247</v>
      </c>
      <c r="L151" s="219"/>
      <c r="M151" s="220" t="s">
        <v>1</v>
      </c>
      <c r="N151" s="221" t="s">
        <v>49</v>
      </c>
      <c r="O151" s="59"/>
      <c r="P151" s="176">
        <f>O151*H151</f>
        <v>0</v>
      </c>
      <c r="Q151" s="176">
        <v>0.001</v>
      </c>
      <c r="R151" s="176">
        <f>Q151*H151</f>
        <v>0.024800000000000003</v>
      </c>
      <c r="S151" s="176">
        <v>0</v>
      </c>
      <c r="T151" s="17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8" t="s">
        <v>431</v>
      </c>
      <c r="AT151" s="178" t="s">
        <v>386</v>
      </c>
      <c r="AU151" s="178" t="s">
        <v>92</v>
      </c>
      <c r="AY151" s="18" t="s">
        <v>165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8" t="s">
        <v>21</v>
      </c>
      <c r="BK151" s="179">
        <f>ROUND(I151*H151,2)</f>
        <v>0</v>
      </c>
      <c r="BL151" s="18" t="s">
        <v>331</v>
      </c>
      <c r="BM151" s="178" t="s">
        <v>2399</v>
      </c>
    </row>
    <row r="152" spans="1:47" s="2" customFormat="1" ht="12">
      <c r="A152" s="33"/>
      <c r="B152" s="34"/>
      <c r="C152" s="33"/>
      <c r="D152" s="180" t="s">
        <v>173</v>
      </c>
      <c r="E152" s="33"/>
      <c r="F152" s="181" t="s">
        <v>1926</v>
      </c>
      <c r="G152" s="33"/>
      <c r="H152" s="33"/>
      <c r="I152" s="102"/>
      <c r="J152" s="33"/>
      <c r="K152" s="33"/>
      <c r="L152" s="34"/>
      <c r="M152" s="182"/>
      <c r="N152" s="183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173</v>
      </c>
      <c r="AU152" s="18" t="s">
        <v>92</v>
      </c>
    </row>
    <row r="153" spans="2:51" s="14" customFormat="1" ht="12">
      <c r="B153" s="195"/>
      <c r="D153" s="180" t="s">
        <v>249</v>
      </c>
      <c r="E153" s="196" t="s">
        <v>1</v>
      </c>
      <c r="F153" s="197" t="s">
        <v>2400</v>
      </c>
      <c r="H153" s="198">
        <v>24.8</v>
      </c>
      <c r="I153" s="199"/>
      <c r="L153" s="195"/>
      <c r="M153" s="200"/>
      <c r="N153" s="201"/>
      <c r="O153" s="201"/>
      <c r="P153" s="201"/>
      <c r="Q153" s="201"/>
      <c r="R153" s="201"/>
      <c r="S153" s="201"/>
      <c r="T153" s="202"/>
      <c r="AT153" s="196" t="s">
        <v>249</v>
      </c>
      <c r="AU153" s="196" t="s">
        <v>92</v>
      </c>
      <c r="AV153" s="14" t="s">
        <v>92</v>
      </c>
      <c r="AW153" s="14" t="s">
        <v>39</v>
      </c>
      <c r="AX153" s="14" t="s">
        <v>84</v>
      </c>
      <c r="AY153" s="196" t="s">
        <v>165</v>
      </c>
    </row>
    <row r="154" spans="1:65" s="2" customFormat="1" ht="24" customHeight="1">
      <c r="A154" s="33"/>
      <c r="B154" s="166"/>
      <c r="C154" s="167" t="s">
        <v>26</v>
      </c>
      <c r="D154" s="167" t="s">
        <v>168</v>
      </c>
      <c r="E154" s="168" t="s">
        <v>1941</v>
      </c>
      <c r="F154" s="169" t="s">
        <v>1942</v>
      </c>
      <c r="G154" s="170" t="s">
        <v>328</v>
      </c>
      <c r="H154" s="171">
        <v>2</v>
      </c>
      <c r="I154" s="172"/>
      <c r="J154" s="173">
        <f>ROUND(I154*H154,2)</f>
        <v>0</v>
      </c>
      <c r="K154" s="169" t="s">
        <v>247</v>
      </c>
      <c r="L154" s="34"/>
      <c r="M154" s="174" t="s">
        <v>1</v>
      </c>
      <c r="N154" s="175" t="s">
        <v>49</v>
      </c>
      <c r="O154" s="59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8" t="s">
        <v>331</v>
      </c>
      <c r="AT154" s="178" t="s">
        <v>168</v>
      </c>
      <c r="AU154" s="178" t="s">
        <v>92</v>
      </c>
      <c r="AY154" s="18" t="s">
        <v>165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8" t="s">
        <v>21</v>
      </c>
      <c r="BK154" s="179">
        <f>ROUND(I154*H154,2)</f>
        <v>0</v>
      </c>
      <c r="BL154" s="18" t="s">
        <v>331</v>
      </c>
      <c r="BM154" s="178" t="s">
        <v>2401</v>
      </c>
    </row>
    <row r="155" spans="1:47" s="2" customFormat="1" ht="19.5">
      <c r="A155" s="33"/>
      <c r="B155" s="34"/>
      <c r="C155" s="33"/>
      <c r="D155" s="180" t="s">
        <v>173</v>
      </c>
      <c r="E155" s="33"/>
      <c r="F155" s="181" t="s">
        <v>1942</v>
      </c>
      <c r="G155" s="33"/>
      <c r="H155" s="33"/>
      <c r="I155" s="102"/>
      <c r="J155" s="33"/>
      <c r="K155" s="33"/>
      <c r="L155" s="34"/>
      <c r="M155" s="182"/>
      <c r="N155" s="183"/>
      <c r="O155" s="59"/>
      <c r="P155" s="59"/>
      <c r="Q155" s="59"/>
      <c r="R155" s="59"/>
      <c r="S155" s="59"/>
      <c r="T155" s="60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173</v>
      </c>
      <c r="AU155" s="18" t="s">
        <v>92</v>
      </c>
    </row>
    <row r="156" spans="1:65" s="2" customFormat="1" ht="16.5" customHeight="1">
      <c r="A156" s="33"/>
      <c r="B156" s="166"/>
      <c r="C156" s="212" t="s">
        <v>298</v>
      </c>
      <c r="D156" s="212" t="s">
        <v>386</v>
      </c>
      <c r="E156" s="213" t="s">
        <v>2402</v>
      </c>
      <c r="F156" s="214" t="s">
        <v>2403</v>
      </c>
      <c r="G156" s="215" t="s">
        <v>328</v>
      </c>
      <c r="H156" s="216">
        <v>2</v>
      </c>
      <c r="I156" s="217"/>
      <c r="J156" s="218">
        <f>ROUND(I156*H156,2)</f>
        <v>0</v>
      </c>
      <c r="K156" s="214" t="s">
        <v>247</v>
      </c>
      <c r="L156" s="219"/>
      <c r="M156" s="220" t="s">
        <v>1</v>
      </c>
      <c r="N156" s="221" t="s">
        <v>49</v>
      </c>
      <c r="O156" s="59"/>
      <c r="P156" s="176">
        <f>O156*H156</f>
        <v>0</v>
      </c>
      <c r="Q156" s="176">
        <v>0.00016</v>
      </c>
      <c r="R156" s="176">
        <f>Q156*H156</f>
        <v>0.00032</v>
      </c>
      <c r="S156" s="176">
        <v>0</v>
      </c>
      <c r="T156" s="17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8" t="s">
        <v>431</v>
      </c>
      <c r="AT156" s="178" t="s">
        <v>386</v>
      </c>
      <c r="AU156" s="178" t="s">
        <v>92</v>
      </c>
      <c r="AY156" s="18" t="s">
        <v>165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8" t="s">
        <v>21</v>
      </c>
      <c r="BK156" s="179">
        <f>ROUND(I156*H156,2)</f>
        <v>0</v>
      </c>
      <c r="BL156" s="18" t="s">
        <v>331</v>
      </c>
      <c r="BM156" s="178" t="s">
        <v>2404</v>
      </c>
    </row>
    <row r="157" spans="1:47" s="2" customFormat="1" ht="19.5">
      <c r="A157" s="33"/>
      <c r="B157" s="34"/>
      <c r="C157" s="33"/>
      <c r="D157" s="180" t="s">
        <v>173</v>
      </c>
      <c r="E157" s="33"/>
      <c r="F157" s="181" t="s">
        <v>2405</v>
      </c>
      <c r="G157" s="33"/>
      <c r="H157" s="33"/>
      <c r="I157" s="102"/>
      <c r="J157" s="33"/>
      <c r="K157" s="33"/>
      <c r="L157" s="34"/>
      <c r="M157" s="182"/>
      <c r="N157" s="183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173</v>
      </c>
      <c r="AU157" s="18" t="s">
        <v>92</v>
      </c>
    </row>
    <row r="158" spans="2:63" s="12" customFormat="1" ht="22.9" customHeight="1">
      <c r="B158" s="153"/>
      <c r="D158" s="154" t="s">
        <v>83</v>
      </c>
      <c r="E158" s="164" t="s">
        <v>1657</v>
      </c>
      <c r="F158" s="164" t="s">
        <v>1658</v>
      </c>
      <c r="I158" s="156"/>
      <c r="J158" s="165">
        <f>BK158</f>
        <v>0</v>
      </c>
      <c r="L158" s="153"/>
      <c r="M158" s="158"/>
      <c r="N158" s="159"/>
      <c r="O158" s="159"/>
      <c r="P158" s="160">
        <f>SUM(P159:P162)</f>
        <v>0</v>
      </c>
      <c r="Q158" s="159"/>
      <c r="R158" s="160">
        <f>SUM(R159:R162)</f>
        <v>0.0252</v>
      </c>
      <c r="S158" s="159"/>
      <c r="T158" s="161">
        <f>SUM(T159:T162)</f>
        <v>0</v>
      </c>
      <c r="AR158" s="154" t="s">
        <v>92</v>
      </c>
      <c r="AT158" s="162" t="s">
        <v>83</v>
      </c>
      <c r="AU158" s="162" t="s">
        <v>21</v>
      </c>
      <c r="AY158" s="154" t="s">
        <v>165</v>
      </c>
      <c r="BK158" s="163">
        <f>SUM(BK159:BK162)</f>
        <v>0</v>
      </c>
    </row>
    <row r="159" spans="1:65" s="2" customFormat="1" ht="24" customHeight="1">
      <c r="A159" s="33"/>
      <c r="B159" s="166"/>
      <c r="C159" s="167" t="s">
        <v>302</v>
      </c>
      <c r="D159" s="167" t="s">
        <v>168</v>
      </c>
      <c r="E159" s="168" t="s">
        <v>1713</v>
      </c>
      <c r="F159" s="169" t="s">
        <v>1714</v>
      </c>
      <c r="G159" s="170" t="s">
        <v>334</v>
      </c>
      <c r="H159" s="171">
        <v>40</v>
      </c>
      <c r="I159" s="172"/>
      <c r="J159" s="173">
        <f>ROUND(I159*H159,2)</f>
        <v>0</v>
      </c>
      <c r="K159" s="169" t="s">
        <v>247</v>
      </c>
      <c r="L159" s="34"/>
      <c r="M159" s="174" t="s">
        <v>1</v>
      </c>
      <c r="N159" s="175" t="s">
        <v>49</v>
      </c>
      <c r="O159" s="59"/>
      <c r="P159" s="176">
        <f>O159*H159</f>
        <v>0</v>
      </c>
      <c r="Q159" s="176">
        <v>0</v>
      </c>
      <c r="R159" s="176">
        <f>Q159*H159</f>
        <v>0</v>
      </c>
      <c r="S159" s="176">
        <v>0</v>
      </c>
      <c r="T159" s="17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8" t="s">
        <v>331</v>
      </c>
      <c r="AT159" s="178" t="s">
        <v>168</v>
      </c>
      <c r="AU159" s="178" t="s">
        <v>92</v>
      </c>
      <c r="AY159" s="18" t="s">
        <v>165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18" t="s">
        <v>21</v>
      </c>
      <c r="BK159" s="179">
        <f>ROUND(I159*H159,2)</f>
        <v>0</v>
      </c>
      <c r="BL159" s="18" t="s">
        <v>331</v>
      </c>
      <c r="BM159" s="178" t="s">
        <v>2406</v>
      </c>
    </row>
    <row r="160" spans="1:47" s="2" customFormat="1" ht="12">
      <c r="A160" s="33"/>
      <c r="B160" s="34"/>
      <c r="C160" s="33"/>
      <c r="D160" s="180" t="s">
        <v>173</v>
      </c>
      <c r="E160" s="33"/>
      <c r="F160" s="181" t="s">
        <v>1714</v>
      </c>
      <c r="G160" s="33"/>
      <c r="H160" s="33"/>
      <c r="I160" s="102"/>
      <c r="J160" s="33"/>
      <c r="K160" s="33"/>
      <c r="L160" s="34"/>
      <c r="M160" s="182"/>
      <c r="N160" s="183"/>
      <c r="O160" s="59"/>
      <c r="P160" s="59"/>
      <c r="Q160" s="59"/>
      <c r="R160" s="59"/>
      <c r="S160" s="59"/>
      <c r="T160" s="60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173</v>
      </c>
      <c r="AU160" s="18" t="s">
        <v>92</v>
      </c>
    </row>
    <row r="161" spans="1:65" s="2" customFormat="1" ht="16.5" customHeight="1">
      <c r="A161" s="33"/>
      <c r="B161" s="166"/>
      <c r="C161" s="212" t="s">
        <v>309</v>
      </c>
      <c r="D161" s="212" t="s">
        <v>386</v>
      </c>
      <c r="E161" s="213" t="s">
        <v>1716</v>
      </c>
      <c r="F161" s="214" t="s">
        <v>1717</v>
      </c>
      <c r="G161" s="215" t="s">
        <v>334</v>
      </c>
      <c r="H161" s="216">
        <v>40</v>
      </c>
      <c r="I161" s="217"/>
      <c r="J161" s="218">
        <f>ROUND(I161*H161,2)</f>
        <v>0</v>
      </c>
      <c r="K161" s="214" t="s">
        <v>1</v>
      </c>
      <c r="L161" s="219"/>
      <c r="M161" s="220" t="s">
        <v>1</v>
      </c>
      <c r="N161" s="221" t="s">
        <v>49</v>
      </c>
      <c r="O161" s="59"/>
      <c r="P161" s="176">
        <f>O161*H161</f>
        <v>0</v>
      </c>
      <c r="Q161" s="176">
        <v>0.00063</v>
      </c>
      <c r="R161" s="176">
        <f>Q161*H161</f>
        <v>0.0252</v>
      </c>
      <c r="S161" s="176">
        <v>0</v>
      </c>
      <c r="T161" s="177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8" t="s">
        <v>431</v>
      </c>
      <c r="AT161" s="178" t="s">
        <v>386</v>
      </c>
      <c r="AU161" s="178" t="s">
        <v>92</v>
      </c>
      <c r="AY161" s="18" t="s">
        <v>165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8" t="s">
        <v>21</v>
      </c>
      <c r="BK161" s="179">
        <f>ROUND(I161*H161,2)</f>
        <v>0</v>
      </c>
      <c r="BL161" s="18" t="s">
        <v>331</v>
      </c>
      <c r="BM161" s="178" t="s">
        <v>2407</v>
      </c>
    </row>
    <row r="162" spans="1:47" s="2" customFormat="1" ht="12">
      <c r="A162" s="33"/>
      <c r="B162" s="34"/>
      <c r="C162" s="33"/>
      <c r="D162" s="180" t="s">
        <v>173</v>
      </c>
      <c r="E162" s="33"/>
      <c r="F162" s="181" t="s">
        <v>1717</v>
      </c>
      <c r="G162" s="33"/>
      <c r="H162" s="33"/>
      <c r="I162" s="102"/>
      <c r="J162" s="33"/>
      <c r="K162" s="33"/>
      <c r="L162" s="34"/>
      <c r="M162" s="182"/>
      <c r="N162" s="183"/>
      <c r="O162" s="59"/>
      <c r="P162" s="59"/>
      <c r="Q162" s="59"/>
      <c r="R162" s="59"/>
      <c r="S162" s="59"/>
      <c r="T162" s="60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173</v>
      </c>
      <c r="AU162" s="18" t="s">
        <v>92</v>
      </c>
    </row>
    <row r="163" spans="2:63" s="12" customFormat="1" ht="22.9" customHeight="1">
      <c r="B163" s="153"/>
      <c r="D163" s="154" t="s">
        <v>83</v>
      </c>
      <c r="E163" s="164" t="s">
        <v>1719</v>
      </c>
      <c r="F163" s="164" t="s">
        <v>1720</v>
      </c>
      <c r="I163" s="156"/>
      <c r="J163" s="165">
        <f>BK163</f>
        <v>0</v>
      </c>
      <c r="L163" s="153"/>
      <c r="M163" s="158"/>
      <c r="N163" s="159"/>
      <c r="O163" s="159"/>
      <c r="P163" s="160">
        <f>SUM(P164:P165)</f>
        <v>0</v>
      </c>
      <c r="Q163" s="159"/>
      <c r="R163" s="160">
        <f>SUM(R164:R165)</f>
        <v>0</v>
      </c>
      <c r="S163" s="159"/>
      <c r="T163" s="161">
        <f>SUM(T164:T165)</f>
        <v>0</v>
      </c>
      <c r="AR163" s="154" t="s">
        <v>92</v>
      </c>
      <c r="AT163" s="162" t="s">
        <v>83</v>
      </c>
      <c r="AU163" s="162" t="s">
        <v>21</v>
      </c>
      <c r="AY163" s="154" t="s">
        <v>165</v>
      </c>
      <c r="BK163" s="163">
        <f>SUM(BK164:BK165)</f>
        <v>0</v>
      </c>
    </row>
    <row r="164" spans="1:65" s="2" customFormat="1" ht="24" customHeight="1">
      <c r="A164" s="33"/>
      <c r="B164" s="166"/>
      <c r="C164" s="167" t="s">
        <v>320</v>
      </c>
      <c r="D164" s="167" t="s">
        <v>168</v>
      </c>
      <c r="E164" s="168" t="s">
        <v>1739</v>
      </c>
      <c r="F164" s="169" t="s">
        <v>1740</v>
      </c>
      <c r="G164" s="170" t="s">
        <v>328</v>
      </c>
      <c r="H164" s="171">
        <v>2</v>
      </c>
      <c r="I164" s="172"/>
      <c r="J164" s="173">
        <f>ROUND(I164*H164,2)</f>
        <v>0</v>
      </c>
      <c r="K164" s="169" t="s">
        <v>247</v>
      </c>
      <c r="L164" s="34"/>
      <c r="M164" s="174" t="s">
        <v>1</v>
      </c>
      <c r="N164" s="175" t="s">
        <v>49</v>
      </c>
      <c r="O164" s="59"/>
      <c r="P164" s="176">
        <f>O164*H164</f>
        <v>0</v>
      </c>
      <c r="Q164" s="176">
        <v>0</v>
      </c>
      <c r="R164" s="176">
        <f>Q164*H164</f>
        <v>0</v>
      </c>
      <c r="S164" s="176">
        <v>0</v>
      </c>
      <c r="T164" s="17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8" t="s">
        <v>331</v>
      </c>
      <c r="AT164" s="178" t="s">
        <v>168</v>
      </c>
      <c r="AU164" s="178" t="s">
        <v>92</v>
      </c>
      <c r="AY164" s="18" t="s">
        <v>165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8" t="s">
        <v>21</v>
      </c>
      <c r="BK164" s="179">
        <f>ROUND(I164*H164,2)</f>
        <v>0</v>
      </c>
      <c r="BL164" s="18" t="s">
        <v>331</v>
      </c>
      <c r="BM164" s="178" t="s">
        <v>2408</v>
      </c>
    </row>
    <row r="165" spans="1:47" s="2" customFormat="1" ht="19.5">
      <c r="A165" s="33"/>
      <c r="B165" s="34"/>
      <c r="C165" s="33"/>
      <c r="D165" s="180" t="s">
        <v>173</v>
      </c>
      <c r="E165" s="33"/>
      <c r="F165" s="181" t="s">
        <v>1740</v>
      </c>
      <c r="G165" s="33"/>
      <c r="H165" s="33"/>
      <c r="I165" s="102"/>
      <c r="J165" s="33"/>
      <c r="K165" s="33"/>
      <c r="L165" s="34"/>
      <c r="M165" s="182"/>
      <c r="N165" s="183"/>
      <c r="O165" s="59"/>
      <c r="P165" s="59"/>
      <c r="Q165" s="59"/>
      <c r="R165" s="59"/>
      <c r="S165" s="59"/>
      <c r="T165" s="60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173</v>
      </c>
      <c r="AU165" s="18" t="s">
        <v>92</v>
      </c>
    </row>
    <row r="166" spans="2:63" s="12" customFormat="1" ht="22.9" customHeight="1">
      <c r="B166" s="153"/>
      <c r="D166" s="154" t="s">
        <v>83</v>
      </c>
      <c r="E166" s="164" t="s">
        <v>1742</v>
      </c>
      <c r="F166" s="164" t="s">
        <v>1743</v>
      </c>
      <c r="I166" s="156"/>
      <c r="J166" s="165">
        <f>BK166</f>
        <v>0</v>
      </c>
      <c r="L166" s="153"/>
      <c r="M166" s="158"/>
      <c r="N166" s="159"/>
      <c r="O166" s="159"/>
      <c r="P166" s="160">
        <f>SUM(P167:P174)</f>
        <v>0</v>
      </c>
      <c r="Q166" s="159"/>
      <c r="R166" s="160">
        <f>SUM(R167:R174)</f>
        <v>0.0004</v>
      </c>
      <c r="S166" s="159"/>
      <c r="T166" s="161">
        <f>SUM(T167:T174)</f>
        <v>0</v>
      </c>
      <c r="AR166" s="154" t="s">
        <v>92</v>
      </c>
      <c r="AT166" s="162" t="s">
        <v>83</v>
      </c>
      <c r="AU166" s="162" t="s">
        <v>21</v>
      </c>
      <c r="AY166" s="154" t="s">
        <v>165</v>
      </c>
      <c r="BK166" s="163">
        <f>SUM(BK167:BK174)</f>
        <v>0</v>
      </c>
    </row>
    <row r="167" spans="1:65" s="2" customFormat="1" ht="16.5" customHeight="1">
      <c r="A167" s="33"/>
      <c r="B167" s="166"/>
      <c r="C167" s="167" t="s">
        <v>8</v>
      </c>
      <c r="D167" s="167" t="s">
        <v>168</v>
      </c>
      <c r="E167" s="168" t="s">
        <v>1820</v>
      </c>
      <c r="F167" s="169" t="s">
        <v>1821</v>
      </c>
      <c r="G167" s="170" t="s">
        <v>328</v>
      </c>
      <c r="H167" s="171">
        <v>1</v>
      </c>
      <c r="I167" s="172"/>
      <c r="J167" s="173">
        <f>ROUND(I167*H167,2)</f>
        <v>0</v>
      </c>
      <c r="K167" s="169" t="s">
        <v>247</v>
      </c>
      <c r="L167" s="34"/>
      <c r="M167" s="174" t="s">
        <v>1</v>
      </c>
      <c r="N167" s="175" t="s">
        <v>49</v>
      </c>
      <c r="O167" s="59"/>
      <c r="P167" s="176">
        <f>O167*H167</f>
        <v>0</v>
      </c>
      <c r="Q167" s="176">
        <v>0</v>
      </c>
      <c r="R167" s="176">
        <f>Q167*H167</f>
        <v>0</v>
      </c>
      <c r="S167" s="176">
        <v>0</v>
      </c>
      <c r="T167" s="177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8" t="s">
        <v>331</v>
      </c>
      <c r="AT167" s="178" t="s">
        <v>168</v>
      </c>
      <c r="AU167" s="178" t="s">
        <v>92</v>
      </c>
      <c r="AY167" s="18" t="s">
        <v>165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8" t="s">
        <v>21</v>
      </c>
      <c r="BK167" s="179">
        <f>ROUND(I167*H167,2)</f>
        <v>0</v>
      </c>
      <c r="BL167" s="18" t="s">
        <v>331</v>
      </c>
      <c r="BM167" s="178" t="s">
        <v>2409</v>
      </c>
    </row>
    <row r="168" spans="1:47" s="2" customFormat="1" ht="12">
      <c r="A168" s="33"/>
      <c r="B168" s="34"/>
      <c r="C168" s="33"/>
      <c r="D168" s="180" t="s">
        <v>173</v>
      </c>
      <c r="E168" s="33"/>
      <c r="F168" s="181" t="s">
        <v>1821</v>
      </c>
      <c r="G168" s="33"/>
      <c r="H168" s="33"/>
      <c r="I168" s="102"/>
      <c r="J168" s="33"/>
      <c r="K168" s="33"/>
      <c r="L168" s="34"/>
      <c r="M168" s="182"/>
      <c r="N168" s="183"/>
      <c r="O168" s="59"/>
      <c r="P168" s="59"/>
      <c r="Q168" s="59"/>
      <c r="R168" s="59"/>
      <c r="S168" s="59"/>
      <c r="T168" s="60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173</v>
      </c>
      <c r="AU168" s="18" t="s">
        <v>92</v>
      </c>
    </row>
    <row r="169" spans="1:65" s="2" customFormat="1" ht="16.5" customHeight="1">
      <c r="A169" s="33"/>
      <c r="B169" s="166"/>
      <c r="C169" s="212" t="s">
        <v>331</v>
      </c>
      <c r="D169" s="212" t="s">
        <v>386</v>
      </c>
      <c r="E169" s="213" t="s">
        <v>1823</v>
      </c>
      <c r="F169" s="214" t="s">
        <v>1824</v>
      </c>
      <c r="G169" s="215" t="s">
        <v>328</v>
      </c>
      <c r="H169" s="216">
        <v>1</v>
      </c>
      <c r="I169" s="217"/>
      <c r="J169" s="218">
        <f>ROUND(I169*H169,2)</f>
        <v>0</v>
      </c>
      <c r="K169" s="214" t="s">
        <v>247</v>
      </c>
      <c r="L169" s="219"/>
      <c r="M169" s="220" t="s">
        <v>1</v>
      </c>
      <c r="N169" s="221" t="s">
        <v>49</v>
      </c>
      <c r="O169" s="59"/>
      <c r="P169" s="176">
        <f>O169*H169</f>
        <v>0</v>
      </c>
      <c r="Q169" s="176">
        <v>0.0004</v>
      </c>
      <c r="R169" s="176">
        <f>Q169*H169</f>
        <v>0.0004</v>
      </c>
      <c r="S169" s="176">
        <v>0</v>
      </c>
      <c r="T169" s="17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8" t="s">
        <v>431</v>
      </c>
      <c r="AT169" s="178" t="s">
        <v>386</v>
      </c>
      <c r="AU169" s="178" t="s">
        <v>92</v>
      </c>
      <c r="AY169" s="18" t="s">
        <v>165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8" t="s">
        <v>21</v>
      </c>
      <c r="BK169" s="179">
        <f>ROUND(I169*H169,2)</f>
        <v>0</v>
      </c>
      <c r="BL169" s="18" t="s">
        <v>331</v>
      </c>
      <c r="BM169" s="178" t="s">
        <v>2410</v>
      </c>
    </row>
    <row r="170" spans="1:47" s="2" customFormat="1" ht="19.5">
      <c r="A170" s="33"/>
      <c r="B170" s="34"/>
      <c r="C170" s="33"/>
      <c r="D170" s="180" t="s">
        <v>173</v>
      </c>
      <c r="E170" s="33"/>
      <c r="F170" s="181" t="s">
        <v>1826</v>
      </c>
      <c r="G170" s="33"/>
      <c r="H170" s="33"/>
      <c r="I170" s="102"/>
      <c r="J170" s="33"/>
      <c r="K170" s="33"/>
      <c r="L170" s="34"/>
      <c r="M170" s="182"/>
      <c r="N170" s="183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173</v>
      </c>
      <c r="AU170" s="18" t="s">
        <v>92</v>
      </c>
    </row>
    <row r="171" spans="1:65" s="2" customFormat="1" ht="16.5" customHeight="1">
      <c r="A171" s="33"/>
      <c r="B171" s="166"/>
      <c r="C171" s="212" t="s">
        <v>338</v>
      </c>
      <c r="D171" s="212" t="s">
        <v>386</v>
      </c>
      <c r="E171" s="213" t="s">
        <v>1827</v>
      </c>
      <c r="F171" s="214" t="s">
        <v>1828</v>
      </c>
      <c r="G171" s="215" t="s">
        <v>328</v>
      </c>
      <c r="H171" s="216">
        <v>1</v>
      </c>
      <c r="I171" s="217"/>
      <c r="J171" s="218">
        <f>ROUND(I171*H171,2)</f>
        <v>0</v>
      </c>
      <c r="K171" s="214" t="s">
        <v>1</v>
      </c>
      <c r="L171" s="219"/>
      <c r="M171" s="220" t="s">
        <v>1</v>
      </c>
      <c r="N171" s="221" t="s">
        <v>49</v>
      </c>
      <c r="O171" s="59"/>
      <c r="P171" s="176">
        <f>O171*H171</f>
        <v>0</v>
      </c>
      <c r="Q171" s="176">
        <v>0</v>
      </c>
      <c r="R171" s="176">
        <f>Q171*H171</f>
        <v>0</v>
      </c>
      <c r="S171" s="176">
        <v>0</v>
      </c>
      <c r="T171" s="177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8" t="s">
        <v>431</v>
      </c>
      <c r="AT171" s="178" t="s">
        <v>386</v>
      </c>
      <c r="AU171" s="178" t="s">
        <v>92</v>
      </c>
      <c r="AY171" s="18" t="s">
        <v>165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18" t="s">
        <v>21</v>
      </c>
      <c r="BK171" s="179">
        <f>ROUND(I171*H171,2)</f>
        <v>0</v>
      </c>
      <c r="BL171" s="18" t="s">
        <v>331</v>
      </c>
      <c r="BM171" s="178" t="s">
        <v>2411</v>
      </c>
    </row>
    <row r="172" spans="1:47" s="2" customFormat="1" ht="12">
      <c r="A172" s="33"/>
      <c r="B172" s="34"/>
      <c r="C172" s="33"/>
      <c r="D172" s="180" t="s">
        <v>173</v>
      </c>
      <c r="E172" s="33"/>
      <c r="F172" s="181" t="s">
        <v>1830</v>
      </c>
      <c r="G172" s="33"/>
      <c r="H172" s="33"/>
      <c r="I172" s="102"/>
      <c r="J172" s="33"/>
      <c r="K172" s="33"/>
      <c r="L172" s="34"/>
      <c r="M172" s="182"/>
      <c r="N172" s="183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173</v>
      </c>
      <c r="AU172" s="18" t="s">
        <v>92</v>
      </c>
    </row>
    <row r="173" spans="1:65" s="2" customFormat="1" ht="16.5" customHeight="1">
      <c r="A173" s="33"/>
      <c r="B173" s="166"/>
      <c r="C173" s="167" t="s">
        <v>344</v>
      </c>
      <c r="D173" s="167" t="s">
        <v>168</v>
      </c>
      <c r="E173" s="168" t="s">
        <v>1853</v>
      </c>
      <c r="F173" s="169" t="s">
        <v>1854</v>
      </c>
      <c r="G173" s="170" t="s">
        <v>171</v>
      </c>
      <c r="H173" s="171">
        <v>1</v>
      </c>
      <c r="I173" s="172"/>
      <c r="J173" s="173">
        <f>ROUND(I173*H173,2)</f>
        <v>0</v>
      </c>
      <c r="K173" s="169" t="s">
        <v>1</v>
      </c>
      <c r="L173" s="34"/>
      <c r="M173" s="174" t="s">
        <v>1</v>
      </c>
      <c r="N173" s="175" t="s">
        <v>49</v>
      </c>
      <c r="O173" s="59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8" t="s">
        <v>331</v>
      </c>
      <c r="AT173" s="178" t="s">
        <v>168</v>
      </c>
      <c r="AU173" s="178" t="s">
        <v>92</v>
      </c>
      <c r="AY173" s="18" t="s">
        <v>165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8" t="s">
        <v>21</v>
      </c>
      <c r="BK173" s="179">
        <f>ROUND(I173*H173,2)</f>
        <v>0</v>
      </c>
      <c r="BL173" s="18" t="s">
        <v>331</v>
      </c>
      <c r="BM173" s="178" t="s">
        <v>2412</v>
      </c>
    </row>
    <row r="174" spans="1:47" s="2" customFormat="1" ht="29.25">
      <c r="A174" s="33"/>
      <c r="B174" s="34"/>
      <c r="C174" s="33"/>
      <c r="D174" s="180" t="s">
        <v>173</v>
      </c>
      <c r="E174" s="33"/>
      <c r="F174" s="181" t="s">
        <v>1856</v>
      </c>
      <c r="G174" s="33"/>
      <c r="H174" s="33"/>
      <c r="I174" s="102"/>
      <c r="J174" s="33"/>
      <c r="K174" s="33"/>
      <c r="L174" s="34"/>
      <c r="M174" s="182"/>
      <c r="N174" s="183"/>
      <c r="O174" s="59"/>
      <c r="P174" s="59"/>
      <c r="Q174" s="59"/>
      <c r="R174" s="59"/>
      <c r="S174" s="59"/>
      <c r="T174" s="60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173</v>
      </c>
      <c r="AU174" s="18" t="s">
        <v>92</v>
      </c>
    </row>
    <row r="175" spans="2:63" s="12" customFormat="1" ht="25.9" customHeight="1">
      <c r="B175" s="153"/>
      <c r="D175" s="154" t="s">
        <v>83</v>
      </c>
      <c r="E175" s="155" t="s">
        <v>386</v>
      </c>
      <c r="F175" s="155" t="s">
        <v>1877</v>
      </c>
      <c r="I175" s="156"/>
      <c r="J175" s="157">
        <f>BK175</f>
        <v>0</v>
      </c>
      <c r="L175" s="153"/>
      <c r="M175" s="158"/>
      <c r="N175" s="159"/>
      <c r="O175" s="159"/>
      <c r="P175" s="160">
        <f>P176+P181</f>
        <v>0</v>
      </c>
      <c r="Q175" s="159"/>
      <c r="R175" s="160">
        <f>R176+R181</f>
        <v>21.253200000000007</v>
      </c>
      <c r="S175" s="159"/>
      <c r="T175" s="161">
        <f>T176+T181</f>
        <v>0</v>
      </c>
      <c r="AR175" s="154" t="s">
        <v>179</v>
      </c>
      <c r="AT175" s="162" t="s">
        <v>83</v>
      </c>
      <c r="AU175" s="162" t="s">
        <v>84</v>
      </c>
      <c r="AY175" s="154" t="s">
        <v>165</v>
      </c>
      <c r="BK175" s="163">
        <f>BK176+BK181</f>
        <v>0</v>
      </c>
    </row>
    <row r="176" spans="2:63" s="12" customFormat="1" ht="22.9" customHeight="1">
      <c r="B176" s="153"/>
      <c r="D176" s="154" t="s">
        <v>83</v>
      </c>
      <c r="E176" s="164" t="s">
        <v>1878</v>
      </c>
      <c r="F176" s="164" t="s">
        <v>1879</v>
      </c>
      <c r="I176" s="156"/>
      <c r="J176" s="165">
        <f>BK176</f>
        <v>0</v>
      </c>
      <c r="L176" s="153"/>
      <c r="M176" s="158"/>
      <c r="N176" s="159"/>
      <c r="O176" s="159"/>
      <c r="P176" s="160">
        <f>SUM(P177:P180)</f>
        <v>0</v>
      </c>
      <c r="Q176" s="159"/>
      <c r="R176" s="160">
        <f>SUM(R177:R180)</f>
        <v>0</v>
      </c>
      <c r="S176" s="159"/>
      <c r="T176" s="161">
        <f>SUM(T177:T180)</f>
        <v>0</v>
      </c>
      <c r="AR176" s="154" t="s">
        <v>179</v>
      </c>
      <c r="AT176" s="162" t="s">
        <v>83</v>
      </c>
      <c r="AU176" s="162" t="s">
        <v>21</v>
      </c>
      <c r="AY176" s="154" t="s">
        <v>165</v>
      </c>
      <c r="BK176" s="163">
        <f>SUM(BK177:BK180)</f>
        <v>0</v>
      </c>
    </row>
    <row r="177" spans="1:65" s="2" customFormat="1" ht="16.5" customHeight="1">
      <c r="A177" s="33"/>
      <c r="B177" s="166"/>
      <c r="C177" s="167" t="s">
        <v>350</v>
      </c>
      <c r="D177" s="167" t="s">
        <v>168</v>
      </c>
      <c r="E177" s="168" t="s">
        <v>1880</v>
      </c>
      <c r="F177" s="169" t="s">
        <v>2413</v>
      </c>
      <c r="G177" s="170" t="s">
        <v>1525</v>
      </c>
      <c r="H177" s="171">
        <v>4</v>
      </c>
      <c r="I177" s="172"/>
      <c r="J177" s="173">
        <f>ROUND(I177*H177,2)</f>
        <v>0</v>
      </c>
      <c r="K177" s="169" t="s">
        <v>1</v>
      </c>
      <c r="L177" s="34"/>
      <c r="M177" s="174" t="s">
        <v>1</v>
      </c>
      <c r="N177" s="175" t="s">
        <v>49</v>
      </c>
      <c r="O177" s="59"/>
      <c r="P177" s="176">
        <f>O177*H177</f>
        <v>0</v>
      </c>
      <c r="Q177" s="176">
        <v>0</v>
      </c>
      <c r="R177" s="176">
        <f>Q177*H177</f>
        <v>0</v>
      </c>
      <c r="S177" s="176">
        <v>0</v>
      </c>
      <c r="T177" s="17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8" t="s">
        <v>331</v>
      </c>
      <c r="AT177" s="178" t="s">
        <v>168</v>
      </c>
      <c r="AU177" s="178" t="s">
        <v>92</v>
      </c>
      <c r="AY177" s="18" t="s">
        <v>165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18" t="s">
        <v>21</v>
      </c>
      <c r="BK177" s="179">
        <f>ROUND(I177*H177,2)</f>
        <v>0</v>
      </c>
      <c r="BL177" s="18" t="s">
        <v>331</v>
      </c>
      <c r="BM177" s="178" t="s">
        <v>2414</v>
      </c>
    </row>
    <row r="178" spans="1:47" s="2" customFormat="1" ht="12">
      <c r="A178" s="33"/>
      <c r="B178" s="34"/>
      <c r="C178" s="33"/>
      <c r="D178" s="180" t="s">
        <v>173</v>
      </c>
      <c r="E178" s="33"/>
      <c r="F178" s="181" t="s">
        <v>1881</v>
      </c>
      <c r="G178" s="33"/>
      <c r="H178" s="33"/>
      <c r="I178" s="102"/>
      <c r="J178" s="33"/>
      <c r="K178" s="33"/>
      <c r="L178" s="34"/>
      <c r="M178" s="182"/>
      <c r="N178" s="183"/>
      <c r="O178" s="59"/>
      <c r="P178" s="59"/>
      <c r="Q178" s="59"/>
      <c r="R178" s="59"/>
      <c r="S178" s="59"/>
      <c r="T178" s="6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173</v>
      </c>
      <c r="AU178" s="18" t="s">
        <v>92</v>
      </c>
    </row>
    <row r="179" spans="1:65" s="2" customFormat="1" ht="16.5" customHeight="1">
      <c r="A179" s="33"/>
      <c r="B179" s="166"/>
      <c r="C179" s="167" t="s">
        <v>356</v>
      </c>
      <c r="D179" s="167" t="s">
        <v>168</v>
      </c>
      <c r="E179" s="168" t="s">
        <v>1886</v>
      </c>
      <c r="F179" s="169" t="s">
        <v>1887</v>
      </c>
      <c r="G179" s="170" t="s">
        <v>1525</v>
      </c>
      <c r="H179" s="171">
        <v>6</v>
      </c>
      <c r="I179" s="172"/>
      <c r="J179" s="173">
        <f>ROUND(I179*H179,2)</f>
        <v>0</v>
      </c>
      <c r="K179" s="169" t="s">
        <v>1</v>
      </c>
      <c r="L179" s="34"/>
      <c r="M179" s="174" t="s">
        <v>1</v>
      </c>
      <c r="N179" s="175" t="s">
        <v>49</v>
      </c>
      <c r="O179" s="59"/>
      <c r="P179" s="176">
        <f>O179*H179</f>
        <v>0</v>
      </c>
      <c r="Q179" s="176">
        <v>0</v>
      </c>
      <c r="R179" s="176">
        <f>Q179*H179</f>
        <v>0</v>
      </c>
      <c r="S179" s="176">
        <v>0</v>
      </c>
      <c r="T179" s="17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8" t="s">
        <v>646</v>
      </c>
      <c r="AT179" s="178" t="s">
        <v>168</v>
      </c>
      <c r="AU179" s="178" t="s">
        <v>92</v>
      </c>
      <c r="AY179" s="18" t="s">
        <v>165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18" t="s">
        <v>21</v>
      </c>
      <c r="BK179" s="179">
        <f>ROUND(I179*H179,2)</f>
        <v>0</v>
      </c>
      <c r="BL179" s="18" t="s">
        <v>646</v>
      </c>
      <c r="BM179" s="178" t="s">
        <v>2415</v>
      </c>
    </row>
    <row r="180" spans="1:47" s="2" customFormat="1" ht="12">
      <c r="A180" s="33"/>
      <c r="B180" s="34"/>
      <c r="C180" s="33"/>
      <c r="D180" s="180" t="s">
        <v>173</v>
      </c>
      <c r="E180" s="33"/>
      <c r="F180" s="181" t="s">
        <v>1889</v>
      </c>
      <c r="G180" s="33"/>
      <c r="H180" s="33"/>
      <c r="I180" s="102"/>
      <c r="J180" s="33"/>
      <c r="K180" s="33"/>
      <c r="L180" s="34"/>
      <c r="M180" s="182"/>
      <c r="N180" s="183"/>
      <c r="O180" s="59"/>
      <c r="P180" s="59"/>
      <c r="Q180" s="59"/>
      <c r="R180" s="59"/>
      <c r="S180" s="59"/>
      <c r="T180" s="60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173</v>
      </c>
      <c r="AU180" s="18" t="s">
        <v>92</v>
      </c>
    </row>
    <row r="181" spans="2:63" s="12" customFormat="1" ht="22.9" customHeight="1">
      <c r="B181" s="153"/>
      <c r="D181" s="154" t="s">
        <v>83</v>
      </c>
      <c r="E181" s="164" t="s">
        <v>2416</v>
      </c>
      <c r="F181" s="164" t="s">
        <v>2417</v>
      </c>
      <c r="I181" s="156"/>
      <c r="J181" s="165">
        <f>BK181</f>
        <v>0</v>
      </c>
      <c r="L181" s="153"/>
      <c r="M181" s="158"/>
      <c r="N181" s="159"/>
      <c r="O181" s="159"/>
      <c r="P181" s="160">
        <f>SUM(P182:P222)</f>
        <v>0</v>
      </c>
      <c r="Q181" s="159"/>
      <c r="R181" s="160">
        <f>SUM(R182:R222)</f>
        <v>21.253200000000007</v>
      </c>
      <c r="S181" s="159"/>
      <c r="T181" s="161">
        <f>SUM(T182:T222)</f>
        <v>0</v>
      </c>
      <c r="AR181" s="154" t="s">
        <v>179</v>
      </c>
      <c r="AT181" s="162" t="s">
        <v>83</v>
      </c>
      <c r="AU181" s="162" t="s">
        <v>21</v>
      </c>
      <c r="AY181" s="154" t="s">
        <v>165</v>
      </c>
      <c r="BK181" s="163">
        <f>SUM(BK182:BK222)</f>
        <v>0</v>
      </c>
    </row>
    <row r="182" spans="1:65" s="2" customFormat="1" ht="24" customHeight="1">
      <c r="A182" s="33"/>
      <c r="B182" s="166"/>
      <c r="C182" s="167" t="s">
        <v>7</v>
      </c>
      <c r="D182" s="167" t="s">
        <v>168</v>
      </c>
      <c r="E182" s="168" t="s">
        <v>2418</v>
      </c>
      <c r="F182" s="169" t="s">
        <v>2419</v>
      </c>
      <c r="G182" s="170" t="s">
        <v>334</v>
      </c>
      <c r="H182" s="171">
        <v>40</v>
      </c>
      <c r="I182" s="172"/>
      <c r="J182" s="173">
        <f>ROUND(I182*H182,2)</f>
        <v>0</v>
      </c>
      <c r="K182" s="169" t="s">
        <v>247</v>
      </c>
      <c r="L182" s="34"/>
      <c r="M182" s="174" t="s">
        <v>1</v>
      </c>
      <c r="N182" s="175" t="s">
        <v>49</v>
      </c>
      <c r="O182" s="59"/>
      <c r="P182" s="176">
        <f>O182*H182</f>
        <v>0</v>
      </c>
      <c r="Q182" s="176">
        <v>0</v>
      </c>
      <c r="R182" s="176">
        <f>Q182*H182</f>
        <v>0</v>
      </c>
      <c r="S182" s="176">
        <v>0</v>
      </c>
      <c r="T182" s="177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8" t="s">
        <v>646</v>
      </c>
      <c r="AT182" s="178" t="s">
        <v>168</v>
      </c>
      <c r="AU182" s="178" t="s">
        <v>92</v>
      </c>
      <c r="AY182" s="18" t="s">
        <v>165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8" t="s">
        <v>21</v>
      </c>
      <c r="BK182" s="179">
        <f>ROUND(I182*H182,2)</f>
        <v>0</v>
      </c>
      <c r="BL182" s="18" t="s">
        <v>646</v>
      </c>
      <c r="BM182" s="178" t="s">
        <v>2420</v>
      </c>
    </row>
    <row r="183" spans="1:47" s="2" customFormat="1" ht="12">
      <c r="A183" s="33"/>
      <c r="B183" s="34"/>
      <c r="C183" s="33"/>
      <c r="D183" s="180" t="s">
        <v>173</v>
      </c>
      <c r="E183" s="33"/>
      <c r="F183" s="181" t="s">
        <v>2419</v>
      </c>
      <c r="G183" s="33"/>
      <c r="H183" s="33"/>
      <c r="I183" s="102"/>
      <c r="J183" s="33"/>
      <c r="K183" s="33"/>
      <c r="L183" s="34"/>
      <c r="M183" s="182"/>
      <c r="N183" s="183"/>
      <c r="O183" s="59"/>
      <c r="P183" s="59"/>
      <c r="Q183" s="59"/>
      <c r="R183" s="59"/>
      <c r="S183" s="59"/>
      <c r="T183" s="60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173</v>
      </c>
      <c r="AU183" s="18" t="s">
        <v>92</v>
      </c>
    </row>
    <row r="184" spans="1:65" s="2" customFormat="1" ht="24" customHeight="1">
      <c r="A184" s="33"/>
      <c r="B184" s="166"/>
      <c r="C184" s="167" t="s">
        <v>367</v>
      </c>
      <c r="D184" s="167" t="s">
        <v>168</v>
      </c>
      <c r="E184" s="168" t="s">
        <v>2421</v>
      </c>
      <c r="F184" s="169" t="s">
        <v>2422</v>
      </c>
      <c r="G184" s="170" t="s">
        <v>246</v>
      </c>
      <c r="H184" s="171">
        <v>16</v>
      </c>
      <c r="I184" s="172"/>
      <c r="J184" s="173">
        <f>ROUND(I184*H184,2)</f>
        <v>0</v>
      </c>
      <c r="K184" s="169" t="s">
        <v>247</v>
      </c>
      <c r="L184" s="34"/>
      <c r="M184" s="174" t="s">
        <v>1</v>
      </c>
      <c r="N184" s="175" t="s">
        <v>49</v>
      </c>
      <c r="O184" s="59"/>
      <c r="P184" s="176">
        <f>O184*H184</f>
        <v>0</v>
      </c>
      <c r="Q184" s="176">
        <v>0</v>
      </c>
      <c r="R184" s="176">
        <f>Q184*H184</f>
        <v>0</v>
      </c>
      <c r="S184" s="176">
        <v>0</v>
      </c>
      <c r="T184" s="177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8" t="s">
        <v>646</v>
      </c>
      <c r="AT184" s="178" t="s">
        <v>168</v>
      </c>
      <c r="AU184" s="178" t="s">
        <v>92</v>
      </c>
      <c r="AY184" s="18" t="s">
        <v>165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8" t="s">
        <v>21</v>
      </c>
      <c r="BK184" s="179">
        <f>ROUND(I184*H184,2)</f>
        <v>0</v>
      </c>
      <c r="BL184" s="18" t="s">
        <v>646</v>
      </c>
      <c r="BM184" s="178" t="s">
        <v>2423</v>
      </c>
    </row>
    <row r="185" spans="1:47" s="2" customFormat="1" ht="19.5">
      <c r="A185" s="33"/>
      <c r="B185" s="34"/>
      <c r="C185" s="33"/>
      <c r="D185" s="180" t="s">
        <v>173</v>
      </c>
      <c r="E185" s="33"/>
      <c r="F185" s="181" t="s">
        <v>2422</v>
      </c>
      <c r="G185" s="33"/>
      <c r="H185" s="33"/>
      <c r="I185" s="102"/>
      <c r="J185" s="33"/>
      <c r="K185" s="33"/>
      <c r="L185" s="34"/>
      <c r="M185" s="182"/>
      <c r="N185" s="183"/>
      <c r="O185" s="59"/>
      <c r="P185" s="59"/>
      <c r="Q185" s="59"/>
      <c r="R185" s="59"/>
      <c r="S185" s="59"/>
      <c r="T185" s="60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173</v>
      </c>
      <c r="AU185" s="18" t="s">
        <v>92</v>
      </c>
    </row>
    <row r="186" spans="2:51" s="14" customFormat="1" ht="12">
      <c r="B186" s="195"/>
      <c r="D186" s="180" t="s">
        <v>249</v>
      </c>
      <c r="E186" s="196" t="s">
        <v>1</v>
      </c>
      <c r="F186" s="197" t="s">
        <v>2424</v>
      </c>
      <c r="H186" s="198">
        <v>16</v>
      </c>
      <c r="I186" s="199"/>
      <c r="L186" s="195"/>
      <c r="M186" s="200"/>
      <c r="N186" s="201"/>
      <c r="O186" s="201"/>
      <c r="P186" s="201"/>
      <c r="Q186" s="201"/>
      <c r="R186" s="201"/>
      <c r="S186" s="201"/>
      <c r="T186" s="202"/>
      <c r="AT186" s="196" t="s">
        <v>249</v>
      </c>
      <c r="AU186" s="196" t="s">
        <v>92</v>
      </c>
      <c r="AV186" s="14" t="s">
        <v>92</v>
      </c>
      <c r="AW186" s="14" t="s">
        <v>39</v>
      </c>
      <c r="AX186" s="14" t="s">
        <v>84</v>
      </c>
      <c r="AY186" s="196" t="s">
        <v>165</v>
      </c>
    </row>
    <row r="187" spans="1:65" s="2" customFormat="1" ht="24" customHeight="1">
      <c r="A187" s="33"/>
      <c r="B187" s="166"/>
      <c r="C187" s="167" t="s">
        <v>373</v>
      </c>
      <c r="D187" s="167" t="s">
        <v>168</v>
      </c>
      <c r="E187" s="168" t="s">
        <v>2425</v>
      </c>
      <c r="F187" s="169" t="s">
        <v>2426</v>
      </c>
      <c r="G187" s="170" t="s">
        <v>334</v>
      </c>
      <c r="H187" s="171">
        <v>20</v>
      </c>
      <c r="I187" s="172"/>
      <c r="J187" s="173">
        <f>ROUND(I187*H187,2)</f>
        <v>0</v>
      </c>
      <c r="K187" s="169" t="s">
        <v>247</v>
      </c>
      <c r="L187" s="34"/>
      <c r="M187" s="174" t="s">
        <v>1</v>
      </c>
      <c r="N187" s="175" t="s">
        <v>49</v>
      </c>
      <c r="O187" s="59"/>
      <c r="P187" s="176">
        <f>O187*H187</f>
        <v>0</v>
      </c>
      <c r="Q187" s="176">
        <v>0</v>
      </c>
      <c r="R187" s="176">
        <f>Q187*H187</f>
        <v>0</v>
      </c>
      <c r="S187" s="176">
        <v>0</v>
      </c>
      <c r="T187" s="177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8" t="s">
        <v>646</v>
      </c>
      <c r="AT187" s="178" t="s">
        <v>168</v>
      </c>
      <c r="AU187" s="178" t="s">
        <v>92</v>
      </c>
      <c r="AY187" s="18" t="s">
        <v>165</v>
      </c>
      <c r="BE187" s="179">
        <f>IF(N187="základní",J187,0)</f>
        <v>0</v>
      </c>
      <c r="BF187" s="179">
        <f>IF(N187="snížená",J187,0)</f>
        <v>0</v>
      </c>
      <c r="BG187" s="179">
        <f>IF(N187="zákl. přenesená",J187,0)</f>
        <v>0</v>
      </c>
      <c r="BH187" s="179">
        <f>IF(N187="sníž. přenesená",J187,0)</f>
        <v>0</v>
      </c>
      <c r="BI187" s="179">
        <f>IF(N187="nulová",J187,0)</f>
        <v>0</v>
      </c>
      <c r="BJ187" s="18" t="s">
        <v>21</v>
      </c>
      <c r="BK187" s="179">
        <f>ROUND(I187*H187,2)</f>
        <v>0</v>
      </c>
      <c r="BL187" s="18" t="s">
        <v>646</v>
      </c>
      <c r="BM187" s="178" t="s">
        <v>2427</v>
      </c>
    </row>
    <row r="188" spans="1:47" s="2" customFormat="1" ht="39">
      <c r="A188" s="33"/>
      <c r="B188" s="34"/>
      <c r="C188" s="33"/>
      <c r="D188" s="180" t="s">
        <v>173</v>
      </c>
      <c r="E188" s="33"/>
      <c r="F188" s="181" t="s">
        <v>2428</v>
      </c>
      <c r="G188" s="33"/>
      <c r="H188" s="33"/>
      <c r="I188" s="102"/>
      <c r="J188" s="33"/>
      <c r="K188" s="33"/>
      <c r="L188" s="34"/>
      <c r="M188" s="182"/>
      <c r="N188" s="183"/>
      <c r="O188" s="59"/>
      <c r="P188" s="59"/>
      <c r="Q188" s="59"/>
      <c r="R188" s="59"/>
      <c r="S188" s="59"/>
      <c r="T188" s="60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173</v>
      </c>
      <c r="AU188" s="18" t="s">
        <v>92</v>
      </c>
    </row>
    <row r="189" spans="2:51" s="14" customFormat="1" ht="12">
      <c r="B189" s="195"/>
      <c r="D189" s="180" t="s">
        <v>249</v>
      </c>
      <c r="E189" s="196" t="s">
        <v>1</v>
      </c>
      <c r="F189" s="197" t="s">
        <v>2429</v>
      </c>
      <c r="H189" s="198">
        <v>20</v>
      </c>
      <c r="I189" s="199"/>
      <c r="L189" s="195"/>
      <c r="M189" s="200"/>
      <c r="N189" s="201"/>
      <c r="O189" s="201"/>
      <c r="P189" s="201"/>
      <c r="Q189" s="201"/>
      <c r="R189" s="201"/>
      <c r="S189" s="201"/>
      <c r="T189" s="202"/>
      <c r="AT189" s="196" t="s">
        <v>249</v>
      </c>
      <c r="AU189" s="196" t="s">
        <v>92</v>
      </c>
      <c r="AV189" s="14" t="s">
        <v>92</v>
      </c>
      <c r="AW189" s="14" t="s">
        <v>39</v>
      </c>
      <c r="AX189" s="14" t="s">
        <v>84</v>
      </c>
      <c r="AY189" s="196" t="s">
        <v>165</v>
      </c>
    </row>
    <row r="190" spans="1:65" s="2" customFormat="1" ht="24" customHeight="1">
      <c r="A190" s="33"/>
      <c r="B190" s="166"/>
      <c r="C190" s="167" t="s">
        <v>379</v>
      </c>
      <c r="D190" s="167" t="s">
        <v>168</v>
      </c>
      <c r="E190" s="168" t="s">
        <v>2430</v>
      </c>
      <c r="F190" s="169" t="s">
        <v>2431</v>
      </c>
      <c r="G190" s="170" t="s">
        <v>334</v>
      </c>
      <c r="H190" s="171">
        <v>20</v>
      </c>
      <c r="I190" s="172"/>
      <c r="J190" s="173">
        <f>ROUND(I190*H190,2)</f>
        <v>0</v>
      </c>
      <c r="K190" s="169" t="s">
        <v>247</v>
      </c>
      <c r="L190" s="34"/>
      <c r="M190" s="174" t="s">
        <v>1</v>
      </c>
      <c r="N190" s="175" t="s">
        <v>49</v>
      </c>
      <c r="O190" s="59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8" t="s">
        <v>646</v>
      </c>
      <c r="AT190" s="178" t="s">
        <v>168</v>
      </c>
      <c r="AU190" s="178" t="s">
        <v>92</v>
      </c>
      <c r="AY190" s="18" t="s">
        <v>165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8" t="s">
        <v>21</v>
      </c>
      <c r="BK190" s="179">
        <f>ROUND(I190*H190,2)</f>
        <v>0</v>
      </c>
      <c r="BL190" s="18" t="s">
        <v>646</v>
      </c>
      <c r="BM190" s="178" t="s">
        <v>2432</v>
      </c>
    </row>
    <row r="191" spans="1:47" s="2" customFormat="1" ht="39">
      <c r="A191" s="33"/>
      <c r="B191" s="34"/>
      <c r="C191" s="33"/>
      <c r="D191" s="180" t="s">
        <v>173</v>
      </c>
      <c r="E191" s="33"/>
      <c r="F191" s="181" t="s">
        <v>2433</v>
      </c>
      <c r="G191" s="33"/>
      <c r="H191" s="33"/>
      <c r="I191" s="102"/>
      <c r="J191" s="33"/>
      <c r="K191" s="33"/>
      <c r="L191" s="34"/>
      <c r="M191" s="182"/>
      <c r="N191" s="183"/>
      <c r="O191" s="59"/>
      <c r="P191" s="59"/>
      <c r="Q191" s="59"/>
      <c r="R191" s="59"/>
      <c r="S191" s="59"/>
      <c r="T191" s="60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8" t="s">
        <v>173</v>
      </c>
      <c r="AU191" s="18" t="s">
        <v>92</v>
      </c>
    </row>
    <row r="192" spans="2:51" s="14" customFormat="1" ht="12">
      <c r="B192" s="195"/>
      <c r="D192" s="180" t="s">
        <v>249</v>
      </c>
      <c r="E192" s="196" t="s">
        <v>1</v>
      </c>
      <c r="F192" s="197" t="s">
        <v>2429</v>
      </c>
      <c r="H192" s="198">
        <v>20</v>
      </c>
      <c r="I192" s="199"/>
      <c r="L192" s="195"/>
      <c r="M192" s="200"/>
      <c r="N192" s="201"/>
      <c r="O192" s="201"/>
      <c r="P192" s="201"/>
      <c r="Q192" s="201"/>
      <c r="R192" s="201"/>
      <c r="S192" s="201"/>
      <c r="T192" s="202"/>
      <c r="AT192" s="196" t="s">
        <v>249</v>
      </c>
      <c r="AU192" s="196" t="s">
        <v>92</v>
      </c>
      <c r="AV192" s="14" t="s">
        <v>92</v>
      </c>
      <c r="AW192" s="14" t="s">
        <v>39</v>
      </c>
      <c r="AX192" s="14" t="s">
        <v>84</v>
      </c>
      <c r="AY192" s="196" t="s">
        <v>165</v>
      </c>
    </row>
    <row r="193" spans="1:65" s="2" customFormat="1" ht="24" customHeight="1">
      <c r="A193" s="33"/>
      <c r="B193" s="166"/>
      <c r="C193" s="167" t="s">
        <v>385</v>
      </c>
      <c r="D193" s="167" t="s">
        <v>168</v>
      </c>
      <c r="E193" s="168" t="s">
        <v>2434</v>
      </c>
      <c r="F193" s="169" t="s">
        <v>2435</v>
      </c>
      <c r="G193" s="170" t="s">
        <v>334</v>
      </c>
      <c r="H193" s="171">
        <v>80</v>
      </c>
      <c r="I193" s="172"/>
      <c r="J193" s="173">
        <f>ROUND(I193*H193,2)</f>
        <v>0</v>
      </c>
      <c r="K193" s="169" t="s">
        <v>247</v>
      </c>
      <c r="L193" s="34"/>
      <c r="M193" s="174" t="s">
        <v>1</v>
      </c>
      <c r="N193" s="175" t="s">
        <v>49</v>
      </c>
      <c r="O193" s="59"/>
      <c r="P193" s="176">
        <f>O193*H193</f>
        <v>0</v>
      </c>
      <c r="Q193" s="176">
        <v>0.203</v>
      </c>
      <c r="R193" s="176">
        <f>Q193*H193</f>
        <v>16.240000000000002</v>
      </c>
      <c r="S193" s="176">
        <v>0</v>
      </c>
      <c r="T193" s="177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8" t="s">
        <v>646</v>
      </c>
      <c r="AT193" s="178" t="s">
        <v>168</v>
      </c>
      <c r="AU193" s="178" t="s">
        <v>92</v>
      </c>
      <c r="AY193" s="18" t="s">
        <v>165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18" t="s">
        <v>21</v>
      </c>
      <c r="BK193" s="179">
        <f>ROUND(I193*H193,2)</f>
        <v>0</v>
      </c>
      <c r="BL193" s="18" t="s">
        <v>646</v>
      </c>
      <c r="BM193" s="178" t="s">
        <v>2436</v>
      </c>
    </row>
    <row r="194" spans="1:47" s="2" customFormat="1" ht="29.25">
      <c r="A194" s="33"/>
      <c r="B194" s="34"/>
      <c r="C194" s="33"/>
      <c r="D194" s="180" t="s">
        <v>173</v>
      </c>
      <c r="E194" s="33"/>
      <c r="F194" s="181" t="s">
        <v>2437</v>
      </c>
      <c r="G194" s="33"/>
      <c r="H194" s="33"/>
      <c r="I194" s="102"/>
      <c r="J194" s="33"/>
      <c r="K194" s="33"/>
      <c r="L194" s="34"/>
      <c r="M194" s="182"/>
      <c r="N194" s="183"/>
      <c r="O194" s="59"/>
      <c r="P194" s="59"/>
      <c r="Q194" s="59"/>
      <c r="R194" s="59"/>
      <c r="S194" s="59"/>
      <c r="T194" s="60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8" t="s">
        <v>173</v>
      </c>
      <c r="AU194" s="18" t="s">
        <v>92</v>
      </c>
    </row>
    <row r="195" spans="2:51" s="14" customFormat="1" ht="12">
      <c r="B195" s="195"/>
      <c r="D195" s="180" t="s">
        <v>249</v>
      </c>
      <c r="E195" s="196" t="s">
        <v>1</v>
      </c>
      <c r="F195" s="197" t="s">
        <v>2438</v>
      </c>
      <c r="H195" s="198">
        <v>80</v>
      </c>
      <c r="I195" s="199"/>
      <c r="L195" s="195"/>
      <c r="M195" s="200"/>
      <c r="N195" s="201"/>
      <c r="O195" s="201"/>
      <c r="P195" s="201"/>
      <c r="Q195" s="201"/>
      <c r="R195" s="201"/>
      <c r="S195" s="201"/>
      <c r="T195" s="202"/>
      <c r="AT195" s="196" t="s">
        <v>249</v>
      </c>
      <c r="AU195" s="196" t="s">
        <v>92</v>
      </c>
      <c r="AV195" s="14" t="s">
        <v>92</v>
      </c>
      <c r="AW195" s="14" t="s">
        <v>39</v>
      </c>
      <c r="AX195" s="14" t="s">
        <v>84</v>
      </c>
      <c r="AY195" s="196" t="s">
        <v>165</v>
      </c>
    </row>
    <row r="196" spans="1:65" s="2" customFormat="1" ht="16.5" customHeight="1">
      <c r="A196" s="33"/>
      <c r="B196" s="166"/>
      <c r="C196" s="167" t="s">
        <v>392</v>
      </c>
      <c r="D196" s="167" t="s">
        <v>168</v>
      </c>
      <c r="E196" s="168" t="s">
        <v>2439</v>
      </c>
      <c r="F196" s="169" t="s">
        <v>2440</v>
      </c>
      <c r="G196" s="170" t="s">
        <v>334</v>
      </c>
      <c r="H196" s="171">
        <v>40</v>
      </c>
      <c r="I196" s="172"/>
      <c r="J196" s="173">
        <f>ROUND(I196*H196,2)</f>
        <v>0</v>
      </c>
      <c r="K196" s="169" t="s">
        <v>247</v>
      </c>
      <c r="L196" s="34"/>
      <c r="M196" s="174" t="s">
        <v>1</v>
      </c>
      <c r="N196" s="175" t="s">
        <v>49</v>
      </c>
      <c r="O196" s="59"/>
      <c r="P196" s="176">
        <f>O196*H196</f>
        <v>0</v>
      </c>
      <c r="Q196" s="176">
        <v>0.00012</v>
      </c>
      <c r="R196" s="176">
        <f>Q196*H196</f>
        <v>0.0048000000000000004</v>
      </c>
      <c r="S196" s="176">
        <v>0</v>
      </c>
      <c r="T196" s="177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8" t="s">
        <v>646</v>
      </c>
      <c r="AT196" s="178" t="s">
        <v>168</v>
      </c>
      <c r="AU196" s="178" t="s">
        <v>92</v>
      </c>
      <c r="AY196" s="18" t="s">
        <v>165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18" t="s">
        <v>21</v>
      </c>
      <c r="BK196" s="179">
        <f>ROUND(I196*H196,2)</f>
        <v>0</v>
      </c>
      <c r="BL196" s="18" t="s">
        <v>646</v>
      </c>
      <c r="BM196" s="178" t="s">
        <v>2441</v>
      </c>
    </row>
    <row r="197" spans="1:47" s="2" customFormat="1" ht="12">
      <c r="A197" s="33"/>
      <c r="B197" s="34"/>
      <c r="C197" s="33"/>
      <c r="D197" s="180" t="s">
        <v>173</v>
      </c>
      <c r="E197" s="33"/>
      <c r="F197" s="181" t="s">
        <v>2440</v>
      </c>
      <c r="G197" s="33"/>
      <c r="H197" s="33"/>
      <c r="I197" s="102"/>
      <c r="J197" s="33"/>
      <c r="K197" s="33"/>
      <c r="L197" s="34"/>
      <c r="M197" s="182"/>
      <c r="N197" s="183"/>
      <c r="O197" s="59"/>
      <c r="P197" s="59"/>
      <c r="Q197" s="59"/>
      <c r="R197" s="59"/>
      <c r="S197" s="59"/>
      <c r="T197" s="60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173</v>
      </c>
      <c r="AU197" s="18" t="s">
        <v>92</v>
      </c>
    </row>
    <row r="198" spans="1:65" s="2" customFormat="1" ht="16.5" customHeight="1">
      <c r="A198" s="33"/>
      <c r="B198" s="166"/>
      <c r="C198" s="212" t="s">
        <v>398</v>
      </c>
      <c r="D198" s="212" t="s">
        <v>386</v>
      </c>
      <c r="E198" s="213" t="s">
        <v>2442</v>
      </c>
      <c r="F198" s="214" t="s">
        <v>2443</v>
      </c>
      <c r="G198" s="215" t="s">
        <v>334</v>
      </c>
      <c r="H198" s="216">
        <v>40</v>
      </c>
      <c r="I198" s="217"/>
      <c r="J198" s="218">
        <f>ROUND(I198*H198,2)</f>
        <v>0</v>
      </c>
      <c r="K198" s="214" t="s">
        <v>1</v>
      </c>
      <c r="L198" s="219"/>
      <c r="M198" s="220" t="s">
        <v>1</v>
      </c>
      <c r="N198" s="221" t="s">
        <v>49</v>
      </c>
      <c r="O198" s="59"/>
      <c r="P198" s="176">
        <f>O198*H198</f>
        <v>0</v>
      </c>
      <c r="Q198" s="176">
        <v>2E-05</v>
      </c>
      <c r="R198" s="176">
        <f>Q198*H198</f>
        <v>0.0008</v>
      </c>
      <c r="S198" s="176">
        <v>0</v>
      </c>
      <c r="T198" s="177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8" t="s">
        <v>1027</v>
      </c>
      <c r="AT198" s="178" t="s">
        <v>386</v>
      </c>
      <c r="AU198" s="178" t="s">
        <v>92</v>
      </c>
      <c r="AY198" s="18" t="s">
        <v>165</v>
      </c>
      <c r="BE198" s="179">
        <f>IF(N198="základní",J198,0)</f>
        <v>0</v>
      </c>
      <c r="BF198" s="179">
        <f>IF(N198="snížená",J198,0)</f>
        <v>0</v>
      </c>
      <c r="BG198" s="179">
        <f>IF(N198="zákl. přenesená",J198,0)</f>
        <v>0</v>
      </c>
      <c r="BH198" s="179">
        <f>IF(N198="sníž. přenesená",J198,0)</f>
        <v>0</v>
      </c>
      <c r="BI198" s="179">
        <f>IF(N198="nulová",J198,0)</f>
        <v>0</v>
      </c>
      <c r="BJ198" s="18" t="s">
        <v>21</v>
      </c>
      <c r="BK198" s="179">
        <f>ROUND(I198*H198,2)</f>
        <v>0</v>
      </c>
      <c r="BL198" s="18" t="s">
        <v>1027</v>
      </c>
      <c r="BM198" s="178" t="s">
        <v>2444</v>
      </c>
    </row>
    <row r="199" spans="1:47" s="2" customFormat="1" ht="12">
      <c r="A199" s="33"/>
      <c r="B199" s="34"/>
      <c r="C199" s="33"/>
      <c r="D199" s="180" t="s">
        <v>173</v>
      </c>
      <c r="E199" s="33"/>
      <c r="F199" s="181" t="s">
        <v>2443</v>
      </c>
      <c r="G199" s="33"/>
      <c r="H199" s="33"/>
      <c r="I199" s="102"/>
      <c r="J199" s="33"/>
      <c r="K199" s="33"/>
      <c r="L199" s="34"/>
      <c r="M199" s="182"/>
      <c r="N199" s="183"/>
      <c r="O199" s="59"/>
      <c r="P199" s="59"/>
      <c r="Q199" s="59"/>
      <c r="R199" s="59"/>
      <c r="S199" s="59"/>
      <c r="T199" s="60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173</v>
      </c>
      <c r="AU199" s="18" t="s">
        <v>92</v>
      </c>
    </row>
    <row r="200" spans="1:65" s="2" customFormat="1" ht="24" customHeight="1">
      <c r="A200" s="33"/>
      <c r="B200" s="166"/>
      <c r="C200" s="167" t="s">
        <v>401</v>
      </c>
      <c r="D200" s="167" t="s">
        <v>168</v>
      </c>
      <c r="E200" s="168" t="s">
        <v>2445</v>
      </c>
      <c r="F200" s="169" t="s">
        <v>2446</v>
      </c>
      <c r="G200" s="170" t="s">
        <v>334</v>
      </c>
      <c r="H200" s="171">
        <v>40</v>
      </c>
      <c r="I200" s="172"/>
      <c r="J200" s="173">
        <f>ROUND(I200*H200,2)</f>
        <v>0</v>
      </c>
      <c r="K200" s="169" t="s">
        <v>247</v>
      </c>
      <c r="L200" s="34"/>
      <c r="M200" s="174" t="s">
        <v>1</v>
      </c>
      <c r="N200" s="175" t="s">
        <v>49</v>
      </c>
      <c r="O200" s="59"/>
      <c r="P200" s="176">
        <f>O200*H200</f>
        <v>0</v>
      </c>
      <c r="Q200" s="176">
        <v>0</v>
      </c>
      <c r="R200" s="176">
        <f>Q200*H200</f>
        <v>0</v>
      </c>
      <c r="S200" s="176">
        <v>0</v>
      </c>
      <c r="T200" s="177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78" t="s">
        <v>646</v>
      </c>
      <c r="AT200" s="178" t="s">
        <v>168</v>
      </c>
      <c r="AU200" s="178" t="s">
        <v>92</v>
      </c>
      <c r="AY200" s="18" t="s">
        <v>165</v>
      </c>
      <c r="BE200" s="179">
        <f>IF(N200="základní",J200,0)</f>
        <v>0</v>
      </c>
      <c r="BF200" s="179">
        <f>IF(N200="snížená",J200,0)</f>
        <v>0</v>
      </c>
      <c r="BG200" s="179">
        <f>IF(N200="zákl. přenesená",J200,0)</f>
        <v>0</v>
      </c>
      <c r="BH200" s="179">
        <f>IF(N200="sníž. přenesená",J200,0)</f>
        <v>0</v>
      </c>
      <c r="BI200" s="179">
        <f>IF(N200="nulová",J200,0)</f>
        <v>0</v>
      </c>
      <c r="BJ200" s="18" t="s">
        <v>21</v>
      </c>
      <c r="BK200" s="179">
        <f>ROUND(I200*H200,2)</f>
        <v>0</v>
      </c>
      <c r="BL200" s="18" t="s">
        <v>646</v>
      </c>
      <c r="BM200" s="178" t="s">
        <v>2447</v>
      </c>
    </row>
    <row r="201" spans="1:47" s="2" customFormat="1" ht="12">
      <c r="A201" s="33"/>
      <c r="B201" s="34"/>
      <c r="C201" s="33"/>
      <c r="D201" s="180" t="s">
        <v>173</v>
      </c>
      <c r="E201" s="33"/>
      <c r="F201" s="181" t="s">
        <v>2446</v>
      </c>
      <c r="G201" s="33"/>
      <c r="H201" s="33"/>
      <c r="I201" s="102"/>
      <c r="J201" s="33"/>
      <c r="K201" s="33"/>
      <c r="L201" s="34"/>
      <c r="M201" s="182"/>
      <c r="N201" s="183"/>
      <c r="O201" s="59"/>
      <c r="P201" s="59"/>
      <c r="Q201" s="59"/>
      <c r="R201" s="59"/>
      <c r="S201" s="59"/>
      <c r="T201" s="60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173</v>
      </c>
      <c r="AU201" s="18" t="s">
        <v>92</v>
      </c>
    </row>
    <row r="202" spans="1:65" s="2" customFormat="1" ht="24" customHeight="1">
      <c r="A202" s="33"/>
      <c r="B202" s="166"/>
      <c r="C202" s="167" t="s">
        <v>410</v>
      </c>
      <c r="D202" s="167" t="s">
        <v>168</v>
      </c>
      <c r="E202" s="168" t="s">
        <v>2448</v>
      </c>
      <c r="F202" s="169" t="s">
        <v>2449</v>
      </c>
      <c r="G202" s="170" t="s">
        <v>268</v>
      </c>
      <c r="H202" s="171">
        <v>2.8</v>
      </c>
      <c r="I202" s="172"/>
      <c r="J202" s="173">
        <f>ROUND(I202*H202,2)</f>
        <v>0</v>
      </c>
      <c r="K202" s="169" t="s">
        <v>247</v>
      </c>
      <c r="L202" s="34"/>
      <c r="M202" s="174" t="s">
        <v>1</v>
      </c>
      <c r="N202" s="175" t="s">
        <v>49</v>
      </c>
      <c r="O202" s="59"/>
      <c r="P202" s="176">
        <f>O202*H202</f>
        <v>0</v>
      </c>
      <c r="Q202" s="176">
        <v>0</v>
      </c>
      <c r="R202" s="176">
        <f>Q202*H202</f>
        <v>0</v>
      </c>
      <c r="S202" s="176">
        <v>0</v>
      </c>
      <c r="T202" s="177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8" t="s">
        <v>646</v>
      </c>
      <c r="AT202" s="178" t="s">
        <v>168</v>
      </c>
      <c r="AU202" s="178" t="s">
        <v>92</v>
      </c>
      <c r="AY202" s="18" t="s">
        <v>165</v>
      </c>
      <c r="BE202" s="179">
        <f>IF(N202="základní",J202,0)</f>
        <v>0</v>
      </c>
      <c r="BF202" s="179">
        <f>IF(N202="snížená",J202,0)</f>
        <v>0</v>
      </c>
      <c r="BG202" s="179">
        <f>IF(N202="zákl. přenesená",J202,0)</f>
        <v>0</v>
      </c>
      <c r="BH202" s="179">
        <f>IF(N202="sníž. přenesená",J202,0)</f>
        <v>0</v>
      </c>
      <c r="BI202" s="179">
        <f>IF(N202="nulová",J202,0)</f>
        <v>0</v>
      </c>
      <c r="BJ202" s="18" t="s">
        <v>21</v>
      </c>
      <c r="BK202" s="179">
        <f>ROUND(I202*H202,2)</f>
        <v>0</v>
      </c>
      <c r="BL202" s="18" t="s">
        <v>646</v>
      </c>
      <c r="BM202" s="178" t="s">
        <v>2450</v>
      </c>
    </row>
    <row r="203" spans="1:47" s="2" customFormat="1" ht="29.25">
      <c r="A203" s="33"/>
      <c r="B203" s="34"/>
      <c r="C203" s="33"/>
      <c r="D203" s="180" t="s">
        <v>173</v>
      </c>
      <c r="E203" s="33"/>
      <c r="F203" s="181" t="s">
        <v>2451</v>
      </c>
      <c r="G203" s="33"/>
      <c r="H203" s="33"/>
      <c r="I203" s="102"/>
      <c r="J203" s="33"/>
      <c r="K203" s="33"/>
      <c r="L203" s="34"/>
      <c r="M203" s="182"/>
      <c r="N203" s="183"/>
      <c r="O203" s="59"/>
      <c r="P203" s="59"/>
      <c r="Q203" s="59"/>
      <c r="R203" s="59"/>
      <c r="S203" s="59"/>
      <c r="T203" s="60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173</v>
      </c>
      <c r="AU203" s="18" t="s">
        <v>92</v>
      </c>
    </row>
    <row r="204" spans="2:51" s="14" customFormat="1" ht="12">
      <c r="B204" s="195"/>
      <c r="D204" s="180" t="s">
        <v>249</v>
      </c>
      <c r="E204" s="196" t="s">
        <v>1</v>
      </c>
      <c r="F204" s="197" t="s">
        <v>2452</v>
      </c>
      <c r="H204" s="198">
        <v>2.8</v>
      </c>
      <c r="I204" s="199"/>
      <c r="L204" s="195"/>
      <c r="M204" s="200"/>
      <c r="N204" s="201"/>
      <c r="O204" s="201"/>
      <c r="P204" s="201"/>
      <c r="Q204" s="201"/>
      <c r="R204" s="201"/>
      <c r="S204" s="201"/>
      <c r="T204" s="202"/>
      <c r="AT204" s="196" t="s">
        <v>249</v>
      </c>
      <c r="AU204" s="196" t="s">
        <v>92</v>
      </c>
      <c r="AV204" s="14" t="s">
        <v>92</v>
      </c>
      <c r="AW204" s="14" t="s">
        <v>39</v>
      </c>
      <c r="AX204" s="14" t="s">
        <v>84</v>
      </c>
      <c r="AY204" s="196" t="s">
        <v>165</v>
      </c>
    </row>
    <row r="205" spans="1:65" s="2" customFormat="1" ht="24" customHeight="1">
      <c r="A205" s="33"/>
      <c r="B205" s="166"/>
      <c r="C205" s="167" t="s">
        <v>419</v>
      </c>
      <c r="D205" s="167" t="s">
        <v>168</v>
      </c>
      <c r="E205" s="168" t="s">
        <v>2453</v>
      </c>
      <c r="F205" s="169" t="s">
        <v>2454</v>
      </c>
      <c r="G205" s="170" t="s">
        <v>268</v>
      </c>
      <c r="H205" s="171">
        <v>25.2</v>
      </c>
      <c r="I205" s="172"/>
      <c r="J205" s="173">
        <f>ROUND(I205*H205,2)</f>
        <v>0</v>
      </c>
      <c r="K205" s="169" t="s">
        <v>247</v>
      </c>
      <c r="L205" s="34"/>
      <c r="M205" s="174" t="s">
        <v>1</v>
      </c>
      <c r="N205" s="175" t="s">
        <v>49</v>
      </c>
      <c r="O205" s="59"/>
      <c r="P205" s="176">
        <f>O205*H205</f>
        <v>0</v>
      </c>
      <c r="Q205" s="176">
        <v>0</v>
      </c>
      <c r="R205" s="176">
        <f>Q205*H205</f>
        <v>0</v>
      </c>
      <c r="S205" s="176">
        <v>0</v>
      </c>
      <c r="T205" s="177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8" t="s">
        <v>646</v>
      </c>
      <c r="AT205" s="178" t="s">
        <v>168</v>
      </c>
      <c r="AU205" s="178" t="s">
        <v>92</v>
      </c>
      <c r="AY205" s="18" t="s">
        <v>165</v>
      </c>
      <c r="BE205" s="179">
        <f>IF(N205="základní",J205,0)</f>
        <v>0</v>
      </c>
      <c r="BF205" s="179">
        <f>IF(N205="snížená",J205,0)</f>
        <v>0</v>
      </c>
      <c r="BG205" s="179">
        <f>IF(N205="zákl. přenesená",J205,0)</f>
        <v>0</v>
      </c>
      <c r="BH205" s="179">
        <f>IF(N205="sníž. přenesená",J205,0)</f>
        <v>0</v>
      </c>
      <c r="BI205" s="179">
        <f>IF(N205="nulová",J205,0)</f>
        <v>0</v>
      </c>
      <c r="BJ205" s="18" t="s">
        <v>21</v>
      </c>
      <c r="BK205" s="179">
        <f>ROUND(I205*H205,2)</f>
        <v>0</v>
      </c>
      <c r="BL205" s="18" t="s">
        <v>646</v>
      </c>
      <c r="BM205" s="178" t="s">
        <v>2455</v>
      </c>
    </row>
    <row r="206" spans="1:47" s="2" customFormat="1" ht="39">
      <c r="A206" s="33"/>
      <c r="B206" s="34"/>
      <c r="C206" s="33"/>
      <c r="D206" s="180" t="s">
        <v>173</v>
      </c>
      <c r="E206" s="33"/>
      <c r="F206" s="181" t="s">
        <v>2456</v>
      </c>
      <c r="G206" s="33"/>
      <c r="H206" s="33"/>
      <c r="I206" s="102"/>
      <c r="J206" s="33"/>
      <c r="K206" s="33"/>
      <c r="L206" s="34"/>
      <c r="M206" s="182"/>
      <c r="N206" s="183"/>
      <c r="O206" s="59"/>
      <c r="P206" s="59"/>
      <c r="Q206" s="59"/>
      <c r="R206" s="59"/>
      <c r="S206" s="59"/>
      <c r="T206" s="60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8" t="s">
        <v>173</v>
      </c>
      <c r="AU206" s="18" t="s">
        <v>92</v>
      </c>
    </row>
    <row r="207" spans="2:51" s="14" customFormat="1" ht="12">
      <c r="B207" s="195"/>
      <c r="D207" s="180" t="s">
        <v>249</v>
      </c>
      <c r="F207" s="197" t="s">
        <v>2457</v>
      </c>
      <c r="H207" s="198">
        <v>25.2</v>
      </c>
      <c r="I207" s="199"/>
      <c r="L207" s="195"/>
      <c r="M207" s="200"/>
      <c r="N207" s="201"/>
      <c r="O207" s="201"/>
      <c r="P207" s="201"/>
      <c r="Q207" s="201"/>
      <c r="R207" s="201"/>
      <c r="S207" s="201"/>
      <c r="T207" s="202"/>
      <c r="AT207" s="196" t="s">
        <v>249</v>
      </c>
      <c r="AU207" s="196" t="s">
        <v>92</v>
      </c>
      <c r="AV207" s="14" t="s">
        <v>92</v>
      </c>
      <c r="AW207" s="14" t="s">
        <v>3</v>
      </c>
      <c r="AX207" s="14" t="s">
        <v>21</v>
      </c>
      <c r="AY207" s="196" t="s">
        <v>165</v>
      </c>
    </row>
    <row r="208" spans="1:65" s="2" customFormat="1" ht="16.5" customHeight="1">
      <c r="A208" s="33"/>
      <c r="B208" s="166"/>
      <c r="C208" s="167" t="s">
        <v>425</v>
      </c>
      <c r="D208" s="167" t="s">
        <v>168</v>
      </c>
      <c r="E208" s="168" t="s">
        <v>299</v>
      </c>
      <c r="F208" s="169" t="s">
        <v>300</v>
      </c>
      <c r="G208" s="170" t="s">
        <v>268</v>
      </c>
      <c r="H208" s="171">
        <v>3.52</v>
      </c>
      <c r="I208" s="172"/>
      <c r="J208" s="173">
        <f>ROUND(I208*H208,2)</f>
        <v>0</v>
      </c>
      <c r="K208" s="169" t="s">
        <v>247</v>
      </c>
      <c r="L208" s="34"/>
      <c r="M208" s="174" t="s">
        <v>1</v>
      </c>
      <c r="N208" s="175" t="s">
        <v>49</v>
      </c>
      <c r="O208" s="59"/>
      <c r="P208" s="176">
        <f>O208*H208</f>
        <v>0</v>
      </c>
      <c r="Q208" s="176">
        <v>0</v>
      </c>
      <c r="R208" s="176">
        <f>Q208*H208</f>
        <v>0</v>
      </c>
      <c r="S208" s="176">
        <v>0</v>
      </c>
      <c r="T208" s="177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8" t="s">
        <v>164</v>
      </c>
      <c r="AT208" s="178" t="s">
        <v>168</v>
      </c>
      <c r="AU208" s="178" t="s">
        <v>92</v>
      </c>
      <c r="AY208" s="18" t="s">
        <v>165</v>
      </c>
      <c r="BE208" s="179">
        <f>IF(N208="základní",J208,0)</f>
        <v>0</v>
      </c>
      <c r="BF208" s="179">
        <f>IF(N208="snížená",J208,0)</f>
        <v>0</v>
      </c>
      <c r="BG208" s="179">
        <f>IF(N208="zákl. přenesená",J208,0)</f>
        <v>0</v>
      </c>
      <c r="BH208" s="179">
        <f>IF(N208="sníž. přenesená",J208,0)</f>
        <v>0</v>
      </c>
      <c r="BI208" s="179">
        <f>IF(N208="nulová",J208,0)</f>
        <v>0</v>
      </c>
      <c r="BJ208" s="18" t="s">
        <v>21</v>
      </c>
      <c r="BK208" s="179">
        <f>ROUND(I208*H208,2)</f>
        <v>0</v>
      </c>
      <c r="BL208" s="18" t="s">
        <v>164</v>
      </c>
      <c r="BM208" s="178" t="s">
        <v>2458</v>
      </c>
    </row>
    <row r="209" spans="1:47" s="2" customFormat="1" ht="12">
      <c r="A209" s="33"/>
      <c r="B209" s="34"/>
      <c r="C209" s="33"/>
      <c r="D209" s="180" t="s">
        <v>173</v>
      </c>
      <c r="E209" s="33"/>
      <c r="F209" s="181" t="s">
        <v>300</v>
      </c>
      <c r="G209" s="33"/>
      <c r="H209" s="33"/>
      <c r="I209" s="102"/>
      <c r="J209" s="33"/>
      <c r="K209" s="33"/>
      <c r="L209" s="34"/>
      <c r="M209" s="182"/>
      <c r="N209" s="183"/>
      <c r="O209" s="59"/>
      <c r="P209" s="59"/>
      <c r="Q209" s="59"/>
      <c r="R209" s="59"/>
      <c r="S209" s="59"/>
      <c r="T209" s="60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8" t="s">
        <v>173</v>
      </c>
      <c r="AU209" s="18" t="s">
        <v>92</v>
      </c>
    </row>
    <row r="210" spans="2:51" s="14" customFormat="1" ht="12">
      <c r="B210" s="195"/>
      <c r="D210" s="180" t="s">
        <v>249</v>
      </c>
      <c r="E210" s="196" t="s">
        <v>1</v>
      </c>
      <c r="F210" s="197" t="s">
        <v>2459</v>
      </c>
      <c r="H210" s="198">
        <v>3.52</v>
      </c>
      <c r="I210" s="199"/>
      <c r="L210" s="195"/>
      <c r="M210" s="200"/>
      <c r="N210" s="201"/>
      <c r="O210" s="201"/>
      <c r="P210" s="201"/>
      <c r="Q210" s="201"/>
      <c r="R210" s="201"/>
      <c r="S210" s="201"/>
      <c r="T210" s="202"/>
      <c r="AT210" s="196" t="s">
        <v>249</v>
      </c>
      <c r="AU210" s="196" t="s">
        <v>92</v>
      </c>
      <c r="AV210" s="14" t="s">
        <v>92</v>
      </c>
      <c r="AW210" s="14" t="s">
        <v>39</v>
      </c>
      <c r="AX210" s="14" t="s">
        <v>21</v>
      </c>
      <c r="AY210" s="196" t="s">
        <v>165</v>
      </c>
    </row>
    <row r="211" spans="1:65" s="2" customFormat="1" ht="24" customHeight="1">
      <c r="A211" s="33"/>
      <c r="B211" s="166"/>
      <c r="C211" s="167" t="s">
        <v>431</v>
      </c>
      <c r="D211" s="167" t="s">
        <v>168</v>
      </c>
      <c r="E211" s="168" t="s">
        <v>303</v>
      </c>
      <c r="F211" s="169" t="s">
        <v>304</v>
      </c>
      <c r="G211" s="170" t="s">
        <v>305</v>
      </c>
      <c r="H211" s="171">
        <v>7.392</v>
      </c>
      <c r="I211" s="172"/>
      <c r="J211" s="173">
        <f>ROUND(I211*H211,2)</f>
        <v>0</v>
      </c>
      <c r="K211" s="169" t="s">
        <v>247</v>
      </c>
      <c r="L211" s="34"/>
      <c r="M211" s="174" t="s">
        <v>1</v>
      </c>
      <c r="N211" s="175" t="s">
        <v>49</v>
      </c>
      <c r="O211" s="59"/>
      <c r="P211" s="176">
        <f>O211*H211</f>
        <v>0</v>
      </c>
      <c r="Q211" s="176">
        <v>0</v>
      </c>
      <c r="R211" s="176">
        <f>Q211*H211</f>
        <v>0</v>
      </c>
      <c r="S211" s="176">
        <v>0</v>
      </c>
      <c r="T211" s="177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8" t="s">
        <v>164</v>
      </c>
      <c r="AT211" s="178" t="s">
        <v>168</v>
      </c>
      <c r="AU211" s="178" t="s">
        <v>92</v>
      </c>
      <c r="AY211" s="18" t="s">
        <v>165</v>
      </c>
      <c r="BE211" s="179">
        <f>IF(N211="základní",J211,0)</f>
        <v>0</v>
      </c>
      <c r="BF211" s="179">
        <f>IF(N211="snížená",J211,0)</f>
        <v>0</v>
      </c>
      <c r="BG211" s="179">
        <f>IF(N211="zákl. přenesená",J211,0)</f>
        <v>0</v>
      </c>
      <c r="BH211" s="179">
        <f>IF(N211="sníž. přenesená",J211,0)</f>
        <v>0</v>
      </c>
      <c r="BI211" s="179">
        <f>IF(N211="nulová",J211,0)</f>
        <v>0</v>
      </c>
      <c r="BJ211" s="18" t="s">
        <v>21</v>
      </c>
      <c r="BK211" s="179">
        <f>ROUND(I211*H211,2)</f>
        <v>0</v>
      </c>
      <c r="BL211" s="18" t="s">
        <v>164</v>
      </c>
      <c r="BM211" s="178" t="s">
        <v>2460</v>
      </c>
    </row>
    <row r="212" spans="1:47" s="2" customFormat="1" ht="12">
      <c r="A212" s="33"/>
      <c r="B212" s="34"/>
      <c r="C212" s="33"/>
      <c r="D212" s="180" t="s">
        <v>173</v>
      </c>
      <c r="E212" s="33"/>
      <c r="F212" s="181" t="s">
        <v>304</v>
      </c>
      <c r="G212" s="33"/>
      <c r="H212" s="33"/>
      <c r="I212" s="102"/>
      <c r="J212" s="33"/>
      <c r="K212" s="33"/>
      <c r="L212" s="34"/>
      <c r="M212" s="182"/>
      <c r="N212" s="183"/>
      <c r="O212" s="59"/>
      <c r="P212" s="59"/>
      <c r="Q212" s="59"/>
      <c r="R212" s="59"/>
      <c r="S212" s="59"/>
      <c r="T212" s="60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173</v>
      </c>
      <c r="AU212" s="18" t="s">
        <v>92</v>
      </c>
    </row>
    <row r="213" spans="2:51" s="14" customFormat="1" ht="12">
      <c r="B213" s="195"/>
      <c r="D213" s="180" t="s">
        <v>249</v>
      </c>
      <c r="E213" s="196" t="s">
        <v>1</v>
      </c>
      <c r="F213" s="197" t="s">
        <v>2461</v>
      </c>
      <c r="H213" s="198">
        <v>7.392</v>
      </c>
      <c r="I213" s="199"/>
      <c r="L213" s="195"/>
      <c r="M213" s="200"/>
      <c r="N213" s="201"/>
      <c r="O213" s="201"/>
      <c r="P213" s="201"/>
      <c r="Q213" s="201"/>
      <c r="R213" s="201"/>
      <c r="S213" s="201"/>
      <c r="T213" s="202"/>
      <c r="AT213" s="196" t="s">
        <v>249</v>
      </c>
      <c r="AU213" s="196" t="s">
        <v>92</v>
      </c>
      <c r="AV213" s="14" t="s">
        <v>92</v>
      </c>
      <c r="AW213" s="14" t="s">
        <v>39</v>
      </c>
      <c r="AX213" s="14" t="s">
        <v>84</v>
      </c>
      <c r="AY213" s="196" t="s">
        <v>165</v>
      </c>
    </row>
    <row r="214" spans="1:65" s="2" customFormat="1" ht="16.5" customHeight="1">
      <c r="A214" s="33"/>
      <c r="B214" s="166"/>
      <c r="C214" s="167" t="s">
        <v>436</v>
      </c>
      <c r="D214" s="167" t="s">
        <v>168</v>
      </c>
      <c r="E214" s="168" t="s">
        <v>2462</v>
      </c>
      <c r="F214" s="169" t="s">
        <v>2463</v>
      </c>
      <c r="G214" s="170" t="s">
        <v>246</v>
      </c>
      <c r="H214" s="171">
        <v>14</v>
      </c>
      <c r="I214" s="172"/>
      <c r="J214" s="173">
        <f>ROUND(I214*H214,2)</f>
        <v>0</v>
      </c>
      <c r="K214" s="169" t="s">
        <v>247</v>
      </c>
      <c r="L214" s="34"/>
      <c r="M214" s="174" t="s">
        <v>1</v>
      </c>
      <c r="N214" s="175" t="s">
        <v>49</v>
      </c>
      <c r="O214" s="59"/>
      <c r="P214" s="176">
        <f>O214*H214</f>
        <v>0</v>
      </c>
      <c r="Q214" s="176">
        <v>0</v>
      </c>
      <c r="R214" s="176">
        <f>Q214*H214</f>
        <v>0</v>
      </c>
      <c r="S214" s="176">
        <v>0</v>
      </c>
      <c r="T214" s="177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8" t="s">
        <v>646</v>
      </c>
      <c r="AT214" s="178" t="s">
        <v>168</v>
      </c>
      <c r="AU214" s="178" t="s">
        <v>92</v>
      </c>
      <c r="AY214" s="18" t="s">
        <v>165</v>
      </c>
      <c r="BE214" s="179">
        <f>IF(N214="základní",J214,0)</f>
        <v>0</v>
      </c>
      <c r="BF214" s="179">
        <f>IF(N214="snížená",J214,0)</f>
        <v>0</v>
      </c>
      <c r="BG214" s="179">
        <f>IF(N214="zákl. přenesená",J214,0)</f>
        <v>0</v>
      </c>
      <c r="BH214" s="179">
        <f>IF(N214="sníž. přenesená",J214,0)</f>
        <v>0</v>
      </c>
      <c r="BI214" s="179">
        <f>IF(N214="nulová",J214,0)</f>
        <v>0</v>
      </c>
      <c r="BJ214" s="18" t="s">
        <v>21</v>
      </c>
      <c r="BK214" s="179">
        <f>ROUND(I214*H214,2)</f>
        <v>0</v>
      </c>
      <c r="BL214" s="18" t="s">
        <v>646</v>
      </c>
      <c r="BM214" s="178" t="s">
        <v>2464</v>
      </c>
    </row>
    <row r="215" spans="1:47" s="2" customFormat="1" ht="12">
      <c r="A215" s="33"/>
      <c r="B215" s="34"/>
      <c r="C215" s="33"/>
      <c r="D215" s="180" t="s">
        <v>173</v>
      </c>
      <c r="E215" s="33"/>
      <c r="F215" s="181" t="s">
        <v>2463</v>
      </c>
      <c r="G215" s="33"/>
      <c r="H215" s="33"/>
      <c r="I215" s="102"/>
      <c r="J215" s="33"/>
      <c r="K215" s="33"/>
      <c r="L215" s="34"/>
      <c r="M215" s="182"/>
      <c r="N215" s="183"/>
      <c r="O215" s="59"/>
      <c r="P215" s="59"/>
      <c r="Q215" s="59"/>
      <c r="R215" s="59"/>
      <c r="S215" s="59"/>
      <c r="T215" s="60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173</v>
      </c>
      <c r="AU215" s="18" t="s">
        <v>92</v>
      </c>
    </row>
    <row r="216" spans="2:51" s="14" customFormat="1" ht="12">
      <c r="B216" s="195"/>
      <c r="D216" s="180" t="s">
        <v>249</v>
      </c>
      <c r="E216" s="196" t="s">
        <v>1</v>
      </c>
      <c r="F216" s="197" t="s">
        <v>2465</v>
      </c>
      <c r="H216" s="198">
        <v>14</v>
      </c>
      <c r="I216" s="199"/>
      <c r="L216" s="195"/>
      <c r="M216" s="200"/>
      <c r="N216" s="201"/>
      <c r="O216" s="201"/>
      <c r="P216" s="201"/>
      <c r="Q216" s="201"/>
      <c r="R216" s="201"/>
      <c r="S216" s="201"/>
      <c r="T216" s="202"/>
      <c r="AT216" s="196" t="s">
        <v>249</v>
      </c>
      <c r="AU216" s="196" t="s">
        <v>92</v>
      </c>
      <c r="AV216" s="14" t="s">
        <v>92</v>
      </c>
      <c r="AW216" s="14" t="s">
        <v>39</v>
      </c>
      <c r="AX216" s="14" t="s">
        <v>84</v>
      </c>
      <c r="AY216" s="196" t="s">
        <v>165</v>
      </c>
    </row>
    <row r="217" spans="1:65" s="2" customFormat="1" ht="24" customHeight="1">
      <c r="A217" s="33"/>
      <c r="B217" s="166"/>
      <c r="C217" s="167" t="s">
        <v>443</v>
      </c>
      <c r="D217" s="167" t="s">
        <v>168</v>
      </c>
      <c r="E217" s="168" t="s">
        <v>2466</v>
      </c>
      <c r="F217" s="169" t="s">
        <v>2467</v>
      </c>
      <c r="G217" s="170" t="s">
        <v>246</v>
      </c>
      <c r="H217" s="171">
        <v>20</v>
      </c>
      <c r="I217" s="172"/>
      <c r="J217" s="173">
        <f>ROUND(I217*H217,2)</f>
        <v>0</v>
      </c>
      <c r="K217" s="169" t="s">
        <v>247</v>
      </c>
      <c r="L217" s="34"/>
      <c r="M217" s="174" t="s">
        <v>1</v>
      </c>
      <c r="N217" s="175" t="s">
        <v>49</v>
      </c>
      <c r="O217" s="59"/>
      <c r="P217" s="176">
        <f>O217*H217</f>
        <v>0</v>
      </c>
      <c r="Q217" s="176">
        <v>0.2024</v>
      </c>
      <c r="R217" s="176">
        <f>Q217*H217</f>
        <v>4.048</v>
      </c>
      <c r="S217" s="176">
        <v>0</v>
      </c>
      <c r="T217" s="177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8" t="s">
        <v>646</v>
      </c>
      <c r="AT217" s="178" t="s">
        <v>168</v>
      </c>
      <c r="AU217" s="178" t="s">
        <v>92</v>
      </c>
      <c r="AY217" s="18" t="s">
        <v>165</v>
      </c>
      <c r="BE217" s="179">
        <f>IF(N217="základní",J217,0)</f>
        <v>0</v>
      </c>
      <c r="BF217" s="179">
        <f>IF(N217="snížená",J217,0)</f>
        <v>0</v>
      </c>
      <c r="BG217" s="179">
        <f>IF(N217="zákl. přenesená",J217,0)</f>
        <v>0</v>
      </c>
      <c r="BH217" s="179">
        <f>IF(N217="sníž. přenesená",J217,0)</f>
        <v>0</v>
      </c>
      <c r="BI217" s="179">
        <f>IF(N217="nulová",J217,0)</f>
        <v>0</v>
      </c>
      <c r="BJ217" s="18" t="s">
        <v>21</v>
      </c>
      <c r="BK217" s="179">
        <f>ROUND(I217*H217,2)</f>
        <v>0</v>
      </c>
      <c r="BL217" s="18" t="s">
        <v>646</v>
      </c>
      <c r="BM217" s="178" t="s">
        <v>2468</v>
      </c>
    </row>
    <row r="218" spans="1:47" s="2" customFormat="1" ht="19.5">
      <c r="A218" s="33"/>
      <c r="B218" s="34"/>
      <c r="C218" s="33"/>
      <c r="D218" s="180" t="s">
        <v>173</v>
      </c>
      <c r="E218" s="33"/>
      <c r="F218" s="181" t="s">
        <v>2467</v>
      </c>
      <c r="G218" s="33"/>
      <c r="H218" s="33"/>
      <c r="I218" s="102"/>
      <c r="J218" s="33"/>
      <c r="K218" s="33"/>
      <c r="L218" s="34"/>
      <c r="M218" s="182"/>
      <c r="N218" s="183"/>
      <c r="O218" s="59"/>
      <c r="P218" s="59"/>
      <c r="Q218" s="59"/>
      <c r="R218" s="59"/>
      <c r="S218" s="59"/>
      <c r="T218" s="60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8" t="s">
        <v>173</v>
      </c>
      <c r="AU218" s="18" t="s">
        <v>92</v>
      </c>
    </row>
    <row r="219" spans="2:51" s="14" customFormat="1" ht="12">
      <c r="B219" s="195"/>
      <c r="D219" s="180" t="s">
        <v>249</v>
      </c>
      <c r="E219" s="196" t="s">
        <v>1</v>
      </c>
      <c r="F219" s="197" t="s">
        <v>2469</v>
      </c>
      <c r="H219" s="198">
        <v>20</v>
      </c>
      <c r="I219" s="199"/>
      <c r="L219" s="195"/>
      <c r="M219" s="200"/>
      <c r="N219" s="201"/>
      <c r="O219" s="201"/>
      <c r="P219" s="201"/>
      <c r="Q219" s="201"/>
      <c r="R219" s="201"/>
      <c r="S219" s="201"/>
      <c r="T219" s="202"/>
      <c r="AT219" s="196" t="s">
        <v>249</v>
      </c>
      <c r="AU219" s="196" t="s">
        <v>92</v>
      </c>
      <c r="AV219" s="14" t="s">
        <v>92</v>
      </c>
      <c r="AW219" s="14" t="s">
        <v>39</v>
      </c>
      <c r="AX219" s="14" t="s">
        <v>84</v>
      </c>
      <c r="AY219" s="196" t="s">
        <v>165</v>
      </c>
    </row>
    <row r="220" spans="1:65" s="2" customFormat="1" ht="24" customHeight="1">
      <c r="A220" s="33"/>
      <c r="B220" s="166"/>
      <c r="C220" s="167" t="s">
        <v>450</v>
      </c>
      <c r="D220" s="167" t="s">
        <v>168</v>
      </c>
      <c r="E220" s="168" t="s">
        <v>2470</v>
      </c>
      <c r="F220" s="169" t="s">
        <v>2471</v>
      </c>
      <c r="G220" s="170" t="s">
        <v>246</v>
      </c>
      <c r="H220" s="171">
        <v>20</v>
      </c>
      <c r="I220" s="172"/>
      <c r="J220" s="173">
        <f>ROUND(I220*H220,2)</f>
        <v>0</v>
      </c>
      <c r="K220" s="169" t="s">
        <v>247</v>
      </c>
      <c r="L220" s="34"/>
      <c r="M220" s="174" t="s">
        <v>1</v>
      </c>
      <c r="N220" s="175" t="s">
        <v>49</v>
      </c>
      <c r="O220" s="59"/>
      <c r="P220" s="176">
        <f>O220*H220</f>
        <v>0</v>
      </c>
      <c r="Q220" s="176">
        <v>0.04798</v>
      </c>
      <c r="R220" s="176">
        <f>Q220*H220</f>
        <v>0.9596</v>
      </c>
      <c r="S220" s="176">
        <v>0</v>
      </c>
      <c r="T220" s="177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8" t="s">
        <v>646</v>
      </c>
      <c r="AT220" s="178" t="s">
        <v>168</v>
      </c>
      <c r="AU220" s="178" t="s">
        <v>92</v>
      </c>
      <c r="AY220" s="18" t="s">
        <v>165</v>
      </c>
      <c r="BE220" s="179">
        <f>IF(N220="základní",J220,0)</f>
        <v>0</v>
      </c>
      <c r="BF220" s="179">
        <f>IF(N220="snížená",J220,0)</f>
        <v>0</v>
      </c>
      <c r="BG220" s="179">
        <f>IF(N220="zákl. přenesená",J220,0)</f>
        <v>0</v>
      </c>
      <c r="BH220" s="179">
        <f>IF(N220="sníž. přenesená",J220,0)</f>
        <v>0</v>
      </c>
      <c r="BI220" s="179">
        <f>IF(N220="nulová",J220,0)</f>
        <v>0</v>
      </c>
      <c r="BJ220" s="18" t="s">
        <v>21</v>
      </c>
      <c r="BK220" s="179">
        <f>ROUND(I220*H220,2)</f>
        <v>0</v>
      </c>
      <c r="BL220" s="18" t="s">
        <v>646</v>
      </c>
      <c r="BM220" s="178" t="s">
        <v>2472</v>
      </c>
    </row>
    <row r="221" spans="1:47" s="2" customFormat="1" ht="12">
      <c r="A221" s="33"/>
      <c r="B221" s="34"/>
      <c r="C221" s="33"/>
      <c r="D221" s="180" t="s">
        <v>173</v>
      </c>
      <c r="E221" s="33"/>
      <c r="F221" s="181" t="s">
        <v>2471</v>
      </c>
      <c r="G221" s="33"/>
      <c r="H221" s="33"/>
      <c r="I221" s="102"/>
      <c r="J221" s="33"/>
      <c r="K221" s="33"/>
      <c r="L221" s="34"/>
      <c r="M221" s="182"/>
      <c r="N221" s="183"/>
      <c r="O221" s="59"/>
      <c r="P221" s="59"/>
      <c r="Q221" s="59"/>
      <c r="R221" s="59"/>
      <c r="S221" s="59"/>
      <c r="T221" s="60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8" t="s">
        <v>173</v>
      </c>
      <c r="AU221" s="18" t="s">
        <v>92</v>
      </c>
    </row>
    <row r="222" spans="2:51" s="14" customFormat="1" ht="12">
      <c r="B222" s="195"/>
      <c r="D222" s="180" t="s">
        <v>249</v>
      </c>
      <c r="E222" s="196" t="s">
        <v>1</v>
      </c>
      <c r="F222" s="197" t="s">
        <v>2469</v>
      </c>
      <c r="H222" s="198">
        <v>20</v>
      </c>
      <c r="I222" s="199"/>
      <c r="L222" s="195"/>
      <c r="M222" s="233"/>
      <c r="N222" s="234"/>
      <c r="O222" s="234"/>
      <c r="P222" s="234"/>
      <c r="Q222" s="234"/>
      <c r="R222" s="234"/>
      <c r="S222" s="234"/>
      <c r="T222" s="235"/>
      <c r="AT222" s="196" t="s">
        <v>249</v>
      </c>
      <c r="AU222" s="196" t="s">
        <v>92</v>
      </c>
      <c r="AV222" s="14" t="s">
        <v>92</v>
      </c>
      <c r="AW222" s="14" t="s">
        <v>39</v>
      </c>
      <c r="AX222" s="14" t="s">
        <v>84</v>
      </c>
      <c r="AY222" s="196" t="s">
        <v>165</v>
      </c>
    </row>
    <row r="223" spans="1:31" s="2" customFormat="1" ht="6.95" customHeight="1">
      <c r="A223" s="33"/>
      <c r="B223" s="48"/>
      <c r="C223" s="49"/>
      <c r="D223" s="49"/>
      <c r="E223" s="49"/>
      <c r="F223" s="49"/>
      <c r="G223" s="49"/>
      <c r="H223" s="49"/>
      <c r="I223" s="126"/>
      <c r="J223" s="49"/>
      <c r="K223" s="49"/>
      <c r="L223" s="34"/>
      <c r="M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</row>
  </sheetData>
  <autoFilter ref="C129:K222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k-36\k_36</dc:creator>
  <cp:keywords/>
  <dc:description/>
  <cp:lastModifiedBy>k_36</cp:lastModifiedBy>
  <dcterms:created xsi:type="dcterms:W3CDTF">2019-09-11T07:55:22Z</dcterms:created>
  <dcterms:modified xsi:type="dcterms:W3CDTF">2019-09-16T06:46:11Z</dcterms:modified>
  <cp:category/>
  <cp:version/>
  <cp:contentType/>
  <cp:contentStatus/>
</cp:coreProperties>
</file>