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6465" tabRatio="880" firstSheet="5" activeTab="10"/>
  </bookViews>
  <sheets>
    <sheet name="Popis hodnocení" sheetId="5" r:id="rId1"/>
    <sheet name="PŘÍKLAD" sheetId="97" r:id="rId2"/>
    <sheet name="hodnocení " sheetId="6" r:id="rId3"/>
    <sheet name="bublinka D" sheetId="83" r:id="rId4"/>
    <sheet name="B4 páska" sheetId="84" r:id="rId5"/>
    <sheet name="B4 X-dno" sheetId="85" r:id="rId6"/>
    <sheet name="B4 X-dno výstuž" sheetId="86" r:id="rId7"/>
    <sheet name="B4 X-dno hnědá" sheetId="87" r:id="rId8"/>
    <sheet name="C4 samolep" sheetId="88" r:id="rId9"/>
    <sheet name="C5" sheetId="89" r:id="rId10"/>
    <sheet name="C5 okno+tisk" sheetId="90" r:id="rId11"/>
    <sheet name="C6" sheetId="91" r:id="rId12"/>
    <sheet name="C6 tisk" sheetId="92" r:id="rId13"/>
    <sheet name="DL" sheetId="93" r:id="rId14"/>
    <sheet name="DL okno" sheetId="94" r:id="rId15"/>
    <sheet name="DL okno+tisk" sheetId="95" r:id="rId16"/>
    <sheet name="DL okno+páska" sheetId="96" r:id="rId17"/>
    <sheet name="papír A3" sheetId="98" r:id="rId18"/>
    <sheet name="A4 vysoká bílá" sheetId="99" r:id="rId19"/>
    <sheet name="A4 TRIOTEC" sheetId="100" r:id="rId20"/>
    <sheet name="papír A5" sheetId="101" r:id="rId21"/>
    <sheet name="papír A6" sheetId="102" r:id="rId22"/>
    <sheet name="A4 barevný 250" sheetId="103" r:id="rId23"/>
    <sheet name="A4 barevný 500" sheetId="104" r:id="rId24"/>
    <sheet name="bloček 51x51" sheetId="105" r:id="rId25"/>
    <sheet name="bloček 38x51" sheetId="106" r:id="rId26"/>
    <sheet name="bloček 75x51" sheetId="107" r:id="rId27"/>
    <sheet name="bloček 75x75" sheetId="108" r:id="rId28"/>
    <sheet name="bloček 75x75 400" sheetId="109" r:id="rId29"/>
    <sheet name="bloček 75x75 450 neon" sheetId="110" r:id="rId30"/>
    <sheet name="bloček 127x75" sheetId="111" r:id="rId31"/>
    <sheet name="kostka lepená" sheetId="112" r:id="rId32"/>
    <sheet name="kostka nelepená" sheetId="113" r:id="rId33"/>
    <sheet name="hodnocení zadavatele příklad" sheetId="1" state="hidden" r:id="rId34"/>
  </sheets>
  <definedNames>
    <definedName name="_xlnm.Print_Titles" localSheetId="2">'hodnocení 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<sst xmlns="http://schemas.openxmlformats.org/spreadsheetml/2006/main" count="1170" uniqueCount="144">
  <si>
    <t>Maximální jednotková cena zadaná zadavatelem pro měrnou jednotku</t>
  </si>
  <si>
    <t xml:space="preserve">Měrná jednotka </t>
  </si>
  <si>
    <t>Položka</t>
  </si>
  <si>
    <t>Množství merných jednotek, které bude probíhat hodnocení množstevní slevy</t>
  </si>
  <si>
    <t>Maximální jednotková cena zadaná zadavatelem pro měrnou jednotku v Kč</t>
  </si>
  <si>
    <t>Nabídková jednotková cena za uvedenou měrnou jednotku v Kč</t>
  </si>
  <si>
    <t>celkem hodnoceno počet MJ</t>
  </si>
  <si>
    <t>náklady na nákup všech položek za jednu měrnou jednotku</t>
  </si>
  <si>
    <t>Hodnocená sleva uchazeče1</t>
  </si>
  <si>
    <t>Hodnocená sleva uchazeče2</t>
  </si>
  <si>
    <t xml:space="preserve">Nabídková jednotková cena za uvedenou měrnou jednotku - uchazeč1 </t>
  </si>
  <si>
    <t>UCHAZEČ1</t>
  </si>
  <si>
    <t>UCHAZEČ2</t>
  </si>
  <si>
    <t>UCHAZEČ3</t>
  </si>
  <si>
    <r>
      <t>položka</t>
    </r>
    <r>
      <rPr>
        <sz val="11"/>
        <color theme="1"/>
        <rFont val="Calibri"/>
        <family val="2"/>
        <scheme val="minor"/>
      </rPr>
      <t>1</t>
    </r>
  </si>
  <si>
    <r>
      <t>položka</t>
    </r>
    <r>
      <rPr>
        <sz val="11"/>
        <color theme="1"/>
        <rFont val="Calibri"/>
        <family val="2"/>
        <scheme val="minor"/>
      </rPr>
      <t>2</t>
    </r>
  </si>
  <si>
    <r>
      <t>položka</t>
    </r>
    <r>
      <rPr>
        <sz val="11"/>
        <color theme="1"/>
        <rFont val="Calibri"/>
        <family val="2"/>
        <scheme val="minor"/>
      </rPr>
      <t>3</t>
    </r>
  </si>
  <si>
    <r>
      <t>položka</t>
    </r>
    <r>
      <rPr>
        <sz val="11"/>
        <color theme="1"/>
        <rFont val="Calibri"/>
        <family val="2"/>
        <scheme val="minor"/>
      </rPr>
      <t>4</t>
    </r>
  </si>
  <si>
    <r>
      <t>položka</t>
    </r>
    <r>
      <rPr>
        <sz val="11"/>
        <color theme="1"/>
        <rFont val="Calibri"/>
        <family val="2"/>
        <scheme val="minor"/>
      </rPr>
      <t>5</t>
    </r>
  </si>
  <si>
    <r>
      <t>položka</t>
    </r>
    <r>
      <rPr>
        <sz val="11"/>
        <color theme="1"/>
        <rFont val="Calibri"/>
        <family val="2"/>
        <scheme val="minor"/>
      </rPr>
      <t>6</t>
    </r>
  </si>
  <si>
    <t>Nabídkové ceny položek včetně stanovení závazné množstevní slevy</t>
  </si>
  <si>
    <t>označení sloupců</t>
  </si>
  <si>
    <t>Označení řádků</t>
  </si>
  <si>
    <t xml:space="preserve"> 6 = 4*5</t>
  </si>
  <si>
    <t>Poznámka  k vyplnění</t>
  </si>
  <si>
    <t xml:space="preserve">I. Základní hodnoty položky, které vstupují do hodnocení </t>
  </si>
  <si>
    <t xml:space="preserve">II. Intervaly slev pro hodnocení a výše slevy v Kč pro daný interval (nejde o cenu, ale o výši slev v Kč na měrné jednotce) </t>
  </si>
  <si>
    <t>Popis hodnocení</t>
  </si>
  <si>
    <t>Uchazeč vyplňuje žlutě podbarvené buňky, šedě podbarvené buňky budou předvyplněny zadavatelem</t>
  </si>
  <si>
    <t>Název položky, pod kterým vede popložku ve své evidenci uchazeč (obchodní název)</t>
  </si>
  <si>
    <t>Název položky zadavatele</t>
  </si>
  <si>
    <t>obchodní název položky uchazeče</t>
  </si>
  <si>
    <t>objednací číslo</t>
  </si>
  <si>
    <t xml:space="preserve">Komodita </t>
  </si>
  <si>
    <t>Technické specifikace hodnocené položky zadané zadavatelem</t>
  </si>
  <si>
    <t>Evidenční číslo položky, pod kterým ji vede ve své evidenci uchazeč (budoucí objednací číslo)</t>
  </si>
  <si>
    <t>ks</t>
  </si>
  <si>
    <t xml:space="preserve">Příklad intervalů </t>
  </si>
  <si>
    <t>celkem</t>
  </si>
  <si>
    <t>101 - 250</t>
  </si>
  <si>
    <t xml:space="preserve">251 - 280 a víc </t>
  </si>
  <si>
    <t>11=8*7 + 10*9</t>
  </si>
  <si>
    <t>12=2*3</t>
  </si>
  <si>
    <t>sleva na celkovém množství</t>
  </si>
  <si>
    <t>Slevy pro daný interval</t>
  </si>
  <si>
    <t>předpokládaná hodnota z údajů zadavatele</t>
  </si>
  <si>
    <t>Poř. číslo</t>
  </si>
  <si>
    <t>Celkem</t>
  </si>
  <si>
    <t>počet MJ v intervalu</t>
  </si>
  <si>
    <t>interval</t>
  </si>
  <si>
    <t>Měrná jednotka (MJ) zadaná zadavatelem</t>
  </si>
  <si>
    <t xml:space="preserve">Nabídková jednotková cena za uvedenou MJ </t>
  </si>
  <si>
    <t>Maximální jednotková cena zadaná zadavatelem pro MJ</t>
  </si>
  <si>
    <t>Měrná jednotka (MJ)</t>
  </si>
  <si>
    <t>Množství měrných jednotek, pro které bude probíhat hodnocení množstevní slevy - zadáno zadavatelem</t>
  </si>
  <si>
    <r>
      <rPr>
        <b/>
        <sz val="11"/>
        <color rgb="FFFF0000"/>
        <rFont val="Calibri"/>
        <family val="2"/>
        <scheme val="minor"/>
      </rPr>
      <t xml:space="preserve">Kritérium 1  </t>
    </r>
    <r>
      <rPr>
        <b/>
        <sz val="11"/>
        <color theme="1"/>
        <rFont val="Calibri"/>
        <family val="2"/>
        <scheme val="minor"/>
      </rPr>
      <t xml:space="preserve">                             (Nabídková jednotková cena za uvedenou MJ v Kč * množství odběru pro interval_1) </t>
    </r>
  </si>
  <si>
    <r>
      <rPr>
        <b/>
        <sz val="11"/>
        <color rgb="FFFF0000"/>
        <rFont val="Calibri"/>
        <family val="2"/>
        <scheme val="minor"/>
      </rPr>
      <t xml:space="preserve">Kritérium 2  </t>
    </r>
    <r>
      <rPr>
        <b/>
        <sz val="11"/>
        <color theme="1"/>
        <rFont val="Calibri"/>
        <family val="2"/>
        <scheme val="minor"/>
      </rPr>
      <t xml:space="preserve">                        (součin ceny a množství pro interval_2 plus součin ceny a množství pro interval_3)</t>
    </r>
  </si>
  <si>
    <t xml:space="preserve"> interval_1</t>
  </si>
  <si>
    <t>interval_2</t>
  </si>
  <si>
    <r>
      <t>interval_3</t>
    </r>
    <r>
      <rPr>
        <vertAlign val="subscript"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(platí i pro odběr nad předpokládané množství uvedené zadavatelem)</t>
    </r>
  </si>
  <si>
    <t>Stanovení ceny a slevy ceny - vyplňuje uchazeč</t>
  </si>
  <si>
    <r>
      <rPr>
        <b/>
        <sz val="11"/>
        <color rgb="FFFF0000"/>
        <rFont val="Calibri"/>
        <family val="2"/>
        <scheme val="minor"/>
      </rPr>
      <t>sleva</t>
    </r>
    <r>
      <rPr>
        <b/>
        <sz val="11"/>
        <color theme="1"/>
        <rFont val="Calibri"/>
        <family val="2"/>
        <scheme val="minor"/>
      </rPr>
      <t xml:space="preserve"> na jednotkové ceně pro daný interval (toto pole se nevyplňuje, je vypočteno jako rozdíl maximální jednotkové ceny zadané zadavatelem a nabídkovou cenou)</t>
    </r>
  </si>
  <si>
    <t>3 = ř2 - sl2</t>
  </si>
  <si>
    <t>4 = 1*3</t>
  </si>
  <si>
    <t>13=12-6-11</t>
  </si>
  <si>
    <t>Předpokládané odebrané množství          (počet MJ)</t>
  </si>
  <si>
    <t>Obálka bublinková, typ D, min. 200 x 275 mm</t>
  </si>
  <si>
    <t>Obálky</t>
  </si>
  <si>
    <t>Obálka poštovní B4 bílá s krycí páskou, 80 g/m2</t>
  </si>
  <si>
    <t>Obálka poštovní B4 X-dno, 90 g/m2 - 100g/m2</t>
  </si>
  <si>
    <t>Obálka poštovní B4 X-dno, textilní výstuž, samolepicí s krycí páskou, 250 x 350 mm</t>
  </si>
  <si>
    <t>Obálka poštovní C4, samolepicí, přehybová, bílá, 229 x 324 mm</t>
  </si>
  <si>
    <t>Obálka poštovní C5 bez okénka, samolepicí, bílá, 162 x 229 mm</t>
  </si>
  <si>
    <t>Obálka poštovní C5, s okénkem vpravo nahoře, vnitřní tisk, samolepicí</t>
  </si>
  <si>
    <t>Obálka poštovní C6 bez okénka, samolepicí, bílá, 114 mm x 162 mm</t>
  </si>
  <si>
    <t>Obálka poštovní C6 bez okénka, samolepicí,  bílá, vnitřní tisk, 114 mm x 162 mm</t>
  </si>
  <si>
    <t>Obálka poštovní DL bez okénka, samolepicí, bílá, přehybová, 110 x 220 mm</t>
  </si>
  <si>
    <t>Obálka poštovní DL s okénkem, samolepicí, bílá, přehybová, 110 x 220 mm</t>
  </si>
  <si>
    <t>Obálka poštovní DL s okénkem, samolepicí, vnitřní tisk, 110 x 220 mm</t>
  </si>
  <si>
    <t>Obálka poštovní DL s okénkem, s krycí páskou, 110 x 220 mm</t>
  </si>
  <si>
    <t>interval_1</t>
  </si>
  <si>
    <r>
      <t xml:space="preserve">interval_3             </t>
    </r>
    <r>
      <rPr>
        <vertAlign val="subscript"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(platí i pro odběr nad předpokládané množství uvedené zadavatelem)</t>
    </r>
  </si>
  <si>
    <t>úprava počtu MJ v intervalech</t>
  </si>
  <si>
    <t>úprava ceny v intervalech</t>
  </si>
  <si>
    <t>skutečný počet jednotek, pro který platí cena po slevě</t>
  </si>
  <si>
    <t>obyčejná propiska, jednorázová</t>
  </si>
  <si>
    <t>Příklad</t>
  </si>
  <si>
    <t>automatický přepočet dle předstastaveného vzorce</t>
  </si>
  <si>
    <t>4. Žlutě podbarvené buňky na každém listu s položkou vyplní uchazeč, do jiných údajů nesmí zasahovat</t>
  </si>
  <si>
    <t>úprava intervalů a stanovení slevy v intervalech, pokud ji dodavatel poskytuje</t>
  </si>
  <si>
    <t>1 - 100</t>
  </si>
  <si>
    <t>Papír kopírovací A3 80 g, v balení 500 listů, vysoce bílý papír pro použití v laserových a inkjetových tiskárnách, vysokorychlostních kopírkách a faxech, bělost CIE od 146, opacita od 91</t>
  </si>
  <si>
    <t>balení</t>
  </si>
  <si>
    <t>papír</t>
  </si>
  <si>
    <t>Papír kopírovací A4 80 g, v balení 500 listů, vysoce bílý papír pro použití v laserových a inkjetových tiskárnách, vysokorychlostních kopírkách a faxech, bělost CIE od 170, opacita od 93, technologie TRIOTEC</t>
  </si>
  <si>
    <t>Papír kopírovací A5 80 g, v balení 500 listů, gramáž 80 g/m2, balení-500 listů, bělost CIE od 146, opacita od 91</t>
  </si>
  <si>
    <t xml:space="preserve">Papír kopírovací A6 80 g, v balení 500 listů, gramáž-80 g/m2, balení-500 listů, bělost CIE od 146, opacita od 91 </t>
  </si>
  <si>
    <t>Sleva pro první interval je vypočtena - jde o rozdíl mezi maximální cenou za MJ předepsanou zadavatelem a nabídkovou jednotkovou cenou uchazeče</t>
  </si>
  <si>
    <r>
      <rPr>
        <b/>
        <sz val="11"/>
        <color theme="1"/>
        <rFont val="Calibri"/>
        <family val="2"/>
        <scheme val="minor"/>
      </rPr>
      <t>Předpokládané množství je v části II. vždy zadavatelem předvyplněno (rozděleno) do tří intervalů</t>
    </r>
    <r>
      <rPr>
        <sz val="11"/>
        <color theme="1"/>
        <rFont val="Calibri"/>
        <family val="2"/>
        <scheme val="minor"/>
      </rPr>
      <t xml:space="preserve"> tak, že v každém intervalu je uvedeno stejné množství (první interval může být vzhledem k zaokrouhlení vyšší, poslední interval je dopočten do hodnoty předpokládaného množství). V případě, že uchazeč  množstevní slevu </t>
    </r>
    <r>
      <rPr>
        <b/>
        <u val="single"/>
        <sz val="11"/>
        <color theme="1"/>
        <rFont val="Calibri"/>
        <family val="2"/>
        <scheme val="minor"/>
      </rPr>
      <t>neposkytuje</t>
    </r>
    <r>
      <rPr>
        <sz val="11"/>
        <color theme="1"/>
        <rFont val="Calibri"/>
        <family val="2"/>
        <scheme val="minor"/>
      </rPr>
      <t xml:space="preserve">, bude ve všech třech řádcích 8, 9, 10 sloupce 2 stejné číslo, jako v řádku 6 (tj. sleva (sloupec 3) je spočtena pouze jako rozdíl "maximální cena zadaná zadavatelem" a "nabídková jednotková cena“).  Jestliže uchazeč slevu </t>
    </r>
    <r>
      <rPr>
        <b/>
        <u val="single"/>
        <sz val="11"/>
        <color theme="1"/>
        <rFont val="Calibri"/>
        <family val="2"/>
        <scheme val="minor"/>
      </rPr>
      <t>poskytne</t>
    </r>
    <r>
      <rPr>
        <sz val="11"/>
        <color theme="1"/>
        <rFont val="Calibri"/>
        <family val="2"/>
        <scheme val="minor"/>
      </rPr>
      <t xml:space="preserve">, upraví ve sloupci 1 v řádcích 8, 9, 10 množství  (tj. rozdělí předpokládané množství do 3 intervalů) a ve sloupci 2 u řádků 9, 10 zároveň doplní jednotkovou cenu pro daný množstevní interval (odvozeno z nabídkové ceny za MJ, je to hodnota po uplatnění množstevní slevy tj. žlutě podbarvené pole), viz příklad níže.    </t>
    </r>
  </si>
  <si>
    <t>Jednotková cena pro daný množstevní interval (odvozeno z nabídkové ceny)</t>
  </si>
  <si>
    <t>Hodnota sloupce 2 v řádku 8 je předvyplněna (vzorec). Sloupec 3 řádku 8  je vypočten jako rozdíl mezi maximální cenou určenou zadavatelem (řádek 2) a základní nabídkovou jednotkovou cenou (řádek 6).</t>
  </si>
  <si>
    <t>Jednotková cena pro množstevní interval_2 (sloupec 2) musí být menší nebo rovna, než je nabídková cena v řádku 8. Tzn., hodnota slevy, která je vypočtena ve sloupci 3 pro interval_2, musí být vyšší nebo rovna než je hodnota slevy v řádku 8 stejného sloupce (hodnota slevy na jednotkové ceně v intervalu_2 nesmí klesat, číslo musí být větší nebo rovno než je číslo v předchozím řádku 8).</t>
  </si>
  <si>
    <t>skutečná sleva oproti ceně stanovené zadavatelem na jednotkové ceně (pouze přehled)</t>
  </si>
  <si>
    <t>Jednotková cena pro množstevní interval_3 (sloupec 2) musí být menší nebo rovna, než je jednotková cena v řádku 9. Tzn., hodnota slevy, která je vypočtena ve sloupci 3 pro interval_3, musí být vyšší nebo rovna než je hodnota slevy v řádku 9 stejného sloupce (hodnota slevy na jednotkové ceně v intervalu_3 nesmí klesat, číslo musí být větší nebo rovno než je číslo v předchozím řádku 9).</t>
  </si>
  <si>
    <r>
      <t>Kontrola rozepsaného množství  (řádek 11 -  řádek 3 ) = po vyplnění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musí být 0</t>
    </r>
  </si>
  <si>
    <t>8. Pro snazší a přehlednější práci s listy je možnost využít funkci excelu (na šipky k posunu listů kliknout pravým tlačítkem myši, poté se ukáže v novém okně seznam všech listů)</t>
  </si>
  <si>
    <t>bloček samolepicí</t>
  </si>
  <si>
    <t>kostka</t>
  </si>
  <si>
    <t>Kostka papírová lepená bílá, min 85 x 85 x 40 mm</t>
  </si>
  <si>
    <t>Celková nabídková cena</t>
  </si>
  <si>
    <t>Papír kopírovací A4 80 g, v balení 500 listů, vysoce bílý papír pro použití v laserových a inkjetových tiskárnách, vysokorychlostních kopírkách a faxech, bělost CIE od 146, opacita od 91, nízká prašnost</t>
  </si>
  <si>
    <t>Papír kopírovací barevný A4 80 g, 500 listů, vysoce kvalitní, vhodný pro kopírky, laserové a inkoustové tiskárny - různé barvy (balík 1 barva)</t>
  </si>
  <si>
    <t>Papír kopírovací barevný A4 80 g, min. 250 listů, vysoce kvalitní, vhodný pro kopírky, laserové a inkoustové tiskárny - různé barvy v balíku</t>
  </si>
  <si>
    <t>7. Popis pro výpočet slevy  je popsán na listu "PŘÍKLAD". V případě dotazů kontaktujte zadavatele.</t>
  </si>
  <si>
    <t>Množství pro interval_2</t>
  </si>
  <si>
    <t>Množství pro interval_3</t>
  </si>
  <si>
    <t>Cena pro interval_2</t>
  </si>
  <si>
    <t>Cena pro interval_3</t>
  </si>
  <si>
    <t>Množství pro interval_1</t>
  </si>
  <si>
    <t xml:space="preserve"> 6+11</t>
  </si>
  <si>
    <t>Vzorky</t>
  </si>
  <si>
    <t>ANO</t>
  </si>
  <si>
    <t>Bloček samolepicí 51 x 51 mm (+ / - 1 mm), min 250 lístků,  mix barev</t>
  </si>
  <si>
    <t>Bloček samolepicí 38 x 51 mm (+ / - 2 mm), balení min. 3 bločky x min 50 lístků, různé barvy (lze i celé balení jednobarevné)</t>
  </si>
  <si>
    <t>Bloček samolepicí 75 x 51 mm (+ / - 2 mm), balení min 100 lístků, balení může mít různé barvy</t>
  </si>
  <si>
    <t>Bloček samolepicí 75 x 75 mm (+ / - 2 mm), min 80 lístků, různé barvy celého balení (min. žlutá)</t>
  </si>
  <si>
    <t xml:space="preserve">Bloček samolepicí 75 x 75 mm (+ / - 2 mm), min. 400 lístků, jednobarevné balení </t>
  </si>
  <si>
    <t>Bloček samolepicí 75 x 75 mm (+ / - 1 mm), min. 400 lístků, mix barev</t>
  </si>
  <si>
    <t>Bloček samolepicí 127 x 75 mm (+ / - 2 mm), 100 lístků, barva žlutá</t>
  </si>
  <si>
    <t>Kostka papírová nelepená  (poznámkový špalíček) bílá, volné listy do zásobníku, min. 85 x 85  (+ / -  2 mm), výška min 4 mm</t>
  </si>
  <si>
    <t>Uchazeč na tomto listě nic nevyplňuje, doplní se automaticky po vyplnění  jednotlivých listů s položkami</t>
  </si>
  <si>
    <t>Příloha č. 1a</t>
  </si>
  <si>
    <t>1. Na listu "hodnocení" jsou přednastaveny automatické odkazy, které převezmou hodnoty každé položky do celkového hodnocení, na tomto listu uchazeč nic neupravuje ani nezadává data</t>
  </si>
  <si>
    <t>2. List "hodnocení" obsahuje tolik řádků, kolik je samostatných položek, tedy listů s hodnocením každé položky Přílohy č. 1a</t>
  </si>
  <si>
    <t>3. Uchazeč vyplní předpřipravené samostatné listy s názvy položek (barevné značení podle komodit - kromě červeně označených listů, tj kromě příkladu a "hodnocení")</t>
  </si>
  <si>
    <t>5. Jestliže uchazeč neposkytuje u položky žádnou množstevní cenu, bude předpokládané množství rozděleno do 3 intervalů  rovnomerně (první interval může být vzhledem k zaokrouhlení vyšší), sleva pro každý interval ve sloupci 3 bude mít ve všech řádcích v tomto případě stejnou hodnotu. Tzn. v případě, že uchazeč slevu neposkutuje, nebude v části II. nic vyplňovat, systém je přednastaven</t>
  </si>
  <si>
    <r>
      <t>6. Další upozorňující texty jsou uvedeny na listech jednotlivých položek -</t>
    </r>
    <r>
      <rPr>
        <sz val="11"/>
        <color rgb="FFFF0000"/>
        <rFont val="Calibri"/>
        <family val="2"/>
        <scheme val="minor"/>
      </rPr>
      <t xml:space="preserve"> je důležité se řídit jejich obsahem, viz minimálně způsob vyplňování "množstevní slevy " v případech, kdy bude poskytovaná</t>
    </r>
  </si>
  <si>
    <r>
      <t>Jednotková cena pro množstevní interval_2 (sloupec 2) musí být menší nebo rovna, než je nabídková cena v řádku 8. T</t>
    </r>
    <r>
      <rPr>
        <sz val="11"/>
        <color rgb="FFFF0000"/>
        <rFont val="Calibri"/>
        <family val="2"/>
        <scheme val="minor"/>
      </rPr>
      <t>zn., hodnota slevy, která je vypočtena ve sloupci 3 pro interval_2, musí být vyšší nebo rovna než je hodnota slevy v řádku 8 stejného sloupce</t>
    </r>
    <r>
      <rPr>
        <sz val="11"/>
        <color theme="1"/>
        <rFont val="Calibri"/>
        <family val="2"/>
        <scheme val="minor"/>
      </rPr>
      <t xml:space="preserve"> (hodnota slevy na jednotkové ceně v intervalu_2 nesmí klesat, číslo musí být větší nebo rovno než je číslo v předchozím řádku 8).</t>
    </r>
  </si>
  <si>
    <r>
      <t xml:space="preserve">Jednotková cena pro množstevní interval_3 (sloupec 2) musí být menší nebo rovna, než je jednotková cena v řádku 9. </t>
    </r>
    <r>
      <rPr>
        <sz val="11"/>
        <color rgb="FFFF0000"/>
        <rFont val="Calibri"/>
        <family val="2"/>
        <scheme val="minor"/>
      </rPr>
      <t>Tzn., hodnota slevy, která je vypočtena ve sloupci 3 pro interval_3, musí být vyšší nebo rovna než je hodnota slevy v řádku 9 stejného sloupce</t>
    </r>
    <r>
      <rPr>
        <sz val="11"/>
        <color theme="1"/>
        <rFont val="Calibri"/>
        <family val="2"/>
        <scheme val="minor"/>
      </rPr>
      <t xml:space="preserve"> (hodnota slevy na jednotkové ceně v intervalu_3 nesmí klesat, číslo musí být větší nebo rovno než je číslo v předchozím řádku 9).</t>
    </r>
  </si>
  <si>
    <t>do hodnocení postupuje tato hodnota</t>
  </si>
  <si>
    <r>
      <t xml:space="preserve">Stanovení ceny a slevy ceny - uchazeč vyplňuje pouze žlutě podbarvené buňky - </t>
    </r>
    <r>
      <rPr>
        <b/>
        <sz val="18"/>
        <color rgb="FFFF0000"/>
        <rFont val="Calibri"/>
        <family val="2"/>
        <scheme val="minor"/>
      </rPr>
      <t>PŘÍKLAD</t>
    </r>
  </si>
  <si>
    <t>AK2456789</t>
  </si>
  <si>
    <t xml:space="preserve">Tužka kuličková SOLIDLY </t>
  </si>
  <si>
    <t>Obálka poštovní B5 X-dno, hnědá nebo bílá,  samolepicí s krycí páskou, 176 mm x 250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</si>
</sst>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4" tint="-0.24997000396251678"/>
      <name val="Calibri"/>
      <family val="2"/>
      <scheme val="minor"/>
    </font>
    <font>
      <b/>
      <sz val="9"/>
      <color theme="4" tint="-0.24997000396251678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D0967"/>
        <bgColor indexed="64"/>
      </patternFill>
    </fill>
    <fill>
      <patternFill patternType="solid">
        <fgColor rgb="FF6EC20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DDBE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5999900102615356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3" borderId="0" xfId="0" applyFill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3" fillId="2" borderId="1" xfId="0" applyNumberFormat="1" applyFont="1" applyFill="1" applyBorder="1" applyAlignment="1">
      <alignment horizontal="right" vertical="center"/>
    </xf>
    <xf numFmtId="164" fontId="0" fillId="0" borderId="0" xfId="0" applyNumberFormat="1"/>
    <xf numFmtId="165" fontId="0" fillId="0" borderId="1" xfId="0" applyNumberFormat="1" applyBorder="1"/>
    <xf numFmtId="165" fontId="3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0" fillId="0" borderId="1" xfId="0" applyFont="1" applyBorder="1"/>
    <xf numFmtId="0" fontId="8" fillId="0" borderId="0" xfId="0" applyFont="1"/>
    <xf numFmtId="0" fontId="9" fillId="3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3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Fill="1" applyBorder="1" applyAlignment="1">
      <alignment/>
    </xf>
    <xf numFmtId="0" fontId="13" fillId="0" borderId="0" xfId="0" applyFont="1" applyAlignment="1">
      <alignment vertical="center"/>
    </xf>
    <xf numFmtId="0" fontId="5" fillId="6" borderId="1" xfId="0" applyFont="1" applyFill="1" applyBorder="1" applyAlignment="1">
      <alignment vertical="center" wrapText="1"/>
    </xf>
    <xf numFmtId="49" fontId="5" fillId="6" borderId="10" xfId="0" applyNumberFormat="1" applyFont="1" applyFill="1" applyBorder="1" applyAlignment="1">
      <alignment vertical="center"/>
    </xf>
    <xf numFmtId="164" fontId="5" fillId="6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8" fillId="0" borderId="0" xfId="0" applyFont="1" applyBorder="1"/>
    <xf numFmtId="0" fontId="3" fillId="3" borderId="0" xfId="0" applyFont="1" applyFill="1" applyAlignment="1">
      <alignment horizontal="left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2" borderId="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164" fontId="5" fillId="6" borderId="1" xfId="0" applyNumberFormat="1" applyFont="1" applyFill="1" applyBorder="1" applyAlignment="1">
      <alignment vertical="center" wrapText="1"/>
    </xf>
    <xf numFmtId="0" fontId="0" fillId="6" borderId="12" xfId="0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center" vertical="center"/>
    </xf>
    <xf numFmtId="164" fontId="5" fillId="6" borderId="1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9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3" fillId="7" borderId="1" xfId="0" applyNumberFormat="1" applyFont="1" applyFill="1" applyBorder="1" applyAlignment="1">
      <alignment horizontal="center" vertical="center" wrapText="1"/>
    </xf>
    <xf numFmtId="4" fontId="5" fillId="6" borderId="14" xfId="0" applyNumberFormat="1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2" fontId="3" fillId="4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64" fontId="0" fillId="6" borderId="1" xfId="0" applyNumberFormat="1" applyFill="1" applyBorder="1" applyAlignment="1">
      <alignment vertical="center" wrapText="1"/>
    </xf>
    <xf numFmtId="164" fontId="0" fillId="5" borderId="1" xfId="0" applyNumberFormat="1" applyFill="1" applyBorder="1" applyAlignment="1">
      <alignment vertical="center" wrapText="1"/>
    </xf>
    <xf numFmtId="164" fontId="0" fillId="7" borderId="1" xfId="0" applyNumberFormat="1" applyFill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164" fontId="3" fillId="4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1" fontId="0" fillId="0" borderId="0" xfId="0" applyNumberFormat="1" applyBorder="1"/>
    <xf numFmtId="1" fontId="3" fillId="0" borderId="0" xfId="0" applyNumberFormat="1" applyFont="1" applyFill="1" applyBorder="1"/>
    <xf numFmtId="1" fontId="3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vertical="center" wrapText="1"/>
    </xf>
    <xf numFmtId="1" fontId="3" fillId="4" borderId="1" xfId="0" applyNumberFormat="1" applyFont="1" applyFill="1" applyBorder="1" applyAlignment="1">
      <alignment horizontal="right" vertical="center"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1" fontId="3" fillId="0" borderId="0" xfId="0" applyNumberFormat="1" applyFont="1" applyFill="1"/>
    <xf numFmtId="0" fontId="9" fillId="8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1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2" borderId="14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3" fontId="0" fillId="3" borderId="1" xfId="0" applyNumberFormat="1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3" fontId="0" fillId="6" borderId="1" xfId="0" applyNumberFormat="1" applyFill="1" applyBorder="1" applyAlignment="1">
      <alignment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164" fontId="0" fillId="11" borderId="26" xfId="0" applyNumberFormat="1" applyFill="1" applyBorder="1" applyAlignment="1">
      <alignment vertical="center"/>
    </xf>
    <xf numFmtId="164" fontId="0" fillId="6" borderId="14" xfId="0" applyNumberForma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" borderId="27" xfId="0" applyFill="1" applyBorder="1" applyAlignment="1">
      <alignment vertical="center"/>
    </xf>
    <xf numFmtId="164" fontId="0" fillId="11" borderId="29" xfId="0" applyNumberForma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0" fontId="0" fillId="0" borderId="0" xfId="0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3" borderId="0" xfId="0" applyFill="1"/>
    <xf numFmtId="49" fontId="5" fillId="6" borderId="10" xfId="0" applyNumberFormat="1" applyFont="1" applyFill="1" applyBorder="1" applyAlignment="1" applyProtection="1">
      <alignment vertical="center"/>
      <protection locked="0"/>
    </xf>
    <xf numFmtId="4" fontId="5" fillId="6" borderId="14" xfId="0" applyNumberFormat="1" applyFont="1" applyFill="1" applyBorder="1" applyAlignment="1" applyProtection="1">
      <alignment vertical="center"/>
      <protection locked="0"/>
    </xf>
    <xf numFmtId="164" fontId="5" fillId="6" borderId="11" xfId="0" applyNumberFormat="1" applyFont="1" applyFill="1" applyBorder="1" applyAlignment="1" applyProtection="1">
      <alignment vertical="center"/>
      <protection locked="0"/>
    </xf>
    <xf numFmtId="4" fontId="5" fillId="6" borderId="1" xfId="0" applyNumberFormat="1" applyFont="1" applyFill="1" applyBorder="1" applyAlignment="1" applyProtection="1">
      <alignment vertical="center"/>
      <protection locked="0"/>
    </xf>
    <xf numFmtId="164" fontId="5" fillId="6" borderId="1" xfId="0" applyNumberFormat="1" applyFont="1" applyFill="1" applyBorder="1" applyAlignment="1" applyProtection="1">
      <alignment vertical="center"/>
      <protection locked="0"/>
    </xf>
    <xf numFmtId="164" fontId="5" fillId="6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4" fontId="0" fillId="0" borderId="1" xfId="0" applyNumberFormat="1" applyBorder="1" applyAlignment="1">
      <alignment horizontal="left" wrapText="1"/>
    </xf>
    <xf numFmtId="2" fontId="0" fillId="0" borderId="1" xfId="0" applyNumberFormat="1" applyFont="1" applyBorder="1" applyAlignment="1">
      <alignment horizontal="left" vertical="center" wrapText="1"/>
    </xf>
    <xf numFmtId="2" fontId="0" fillId="3" borderId="1" xfId="0" applyNumberFormat="1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 applyProtection="1">
      <alignment vertical="center"/>
      <protection locked="0"/>
    </xf>
    <xf numFmtId="0" fontId="17" fillId="12" borderId="1" xfId="0" applyFont="1" applyFill="1" applyBorder="1" applyAlignment="1">
      <alignment horizontal="left" vertical="center" wrapText="1"/>
    </xf>
    <xf numFmtId="164" fontId="12" fillId="2" borderId="1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5" fillId="0" borderId="0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4" fontId="0" fillId="3" borderId="14" xfId="0" applyNumberFormat="1" applyFont="1" applyFill="1" applyBorder="1" applyAlignment="1">
      <alignment horizontal="left" vertical="center" wrapText="1"/>
    </xf>
    <xf numFmtId="164" fontId="0" fillId="3" borderId="12" xfId="0" applyNumberFormat="1" applyFont="1" applyFill="1" applyBorder="1" applyAlignment="1">
      <alignment horizontal="left" vertical="center" wrapText="1"/>
    </xf>
    <xf numFmtId="164" fontId="0" fillId="3" borderId="13" xfId="0" applyNumberFormat="1" applyFont="1" applyFill="1" applyBorder="1" applyAlignment="1">
      <alignment horizontal="left" vertical="center" wrapText="1"/>
    </xf>
    <xf numFmtId="164" fontId="3" fillId="4" borderId="14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13" borderId="31" xfId="0" applyFont="1" applyFill="1" applyBorder="1" applyAlignment="1">
      <alignment horizontal="center" vertical="center"/>
    </xf>
    <xf numFmtId="0" fontId="3" fillId="13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164" fontId="0" fillId="3" borderId="14" xfId="0" applyNumberFormat="1" applyFill="1" applyBorder="1" applyAlignment="1">
      <alignment horizontal="left" vertical="center" wrapText="1"/>
    </xf>
    <xf numFmtId="164" fontId="0" fillId="3" borderId="12" xfId="0" applyNumberFormat="1" applyFill="1" applyBorder="1" applyAlignment="1">
      <alignment horizontal="left" vertical="center" wrapText="1"/>
    </xf>
    <xf numFmtId="164" fontId="0" fillId="3" borderId="13" xfId="0" applyNumberForma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5" fillId="3" borderId="0" xfId="0" applyFont="1" applyFill="1" applyAlignment="1">
      <alignment horizontal="left" vertical="center"/>
    </xf>
    <xf numFmtId="0" fontId="0" fillId="3" borderId="36" xfId="0" applyFont="1" applyFill="1" applyBorder="1" applyAlignment="1">
      <alignment horizontal="left" vertical="center" wrapText="1"/>
    </xf>
    <xf numFmtId="0" fontId="0" fillId="3" borderId="37" xfId="0" applyFont="1" applyFill="1" applyBorder="1" applyAlignment="1">
      <alignment horizontal="left" vertical="center" wrapText="1"/>
    </xf>
    <xf numFmtId="0" fontId="0" fillId="3" borderId="38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0" fillId="3" borderId="23" xfId="0" applyFont="1" applyFill="1" applyBorder="1" applyAlignment="1">
      <alignment horizontal="left" vertical="center" wrapText="1"/>
    </xf>
    <xf numFmtId="0" fontId="0" fillId="3" borderId="30" xfId="0" applyFont="1" applyFill="1" applyBorder="1" applyAlignment="1">
      <alignment horizontal="left" vertical="center" wrapText="1"/>
    </xf>
    <xf numFmtId="0" fontId="0" fillId="3" borderId="39" xfId="0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7"/>
  <sheetViews>
    <sheetView workbookViewId="0" topLeftCell="A1">
      <selection activeCell="J13" sqref="J13"/>
    </sheetView>
  </sheetViews>
  <sheetFormatPr defaultColWidth="9.140625" defaultRowHeight="15"/>
  <cols>
    <col min="1" max="1" width="1.8515625" style="0" customWidth="1"/>
    <col min="3" max="3" width="2.00390625" style="0" customWidth="1"/>
    <col min="4" max="4" width="147.8515625" style="0" customWidth="1"/>
    <col min="5" max="5" width="1.7109375" style="0" customWidth="1"/>
  </cols>
  <sheetData>
    <row r="1" ht="15">
      <c r="F1" s="199"/>
    </row>
    <row r="2" ht="15">
      <c r="F2" s="199"/>
    </row>
    <row r="4" ht="15.75" thickBot="1"/>
    <row r="5" spans="2:6" ht="15">
      <c r="B5" s="34"/>
      <c r="C5" s="35"/>
      <c r="D5" s="35"/>
      <c r="E5" s="35"/>
      <c r="F5" s="36"/>
    </row>
    <row r="6" spans="2:6" ht="15">
      <c r="B6" s="37"/>
      <c r="C6" s="38"/>
      <c r="D6" s="38"/>
      <c r="E6" s="38"/>
      <c r="F6" s="39"/>
    </row>
    <row r="7" spans="2:6" ht="21">
      <c r="B7" s="37"/>
      <c r="C7" s="38"/>
      <c r="D7" s="52" t="s">
        <v>27</v>
      </c>
      <c r="E7" s="38"/>
      <c r="F7" s="39"/>
    </row>
    <row r="8" spans="2:6" ht="15">
      <c r="B8" s="37"/>
      <c r="C8" s="38"/>
      <c r="D8" s="38"/>
      <c r="E8" s="38"/>
      <c r="F8" s="39"/>
    </row>
    <row r="9" spans="2:6" ht="15">
      <c r="B9" s="37"/>
      <c r="C9" s="38"/>
      <c r="E9" s="38"/>
      <c r="F9" s="39"/>
    </row>
    <row r="10" spans="2:6" ht="6" customHeight="1">
      <c r="B10" s="37"/>
      <c r="C10" s="38"/>
      <c r="D10" s="38"/>
      <c r="E10" s="38"/>
      <c r="F10" s="39"/>
    </row>
    <row r="11" spans="2:6" ht="30">
      <c r="B11" s="37"/>
      <c r="C11" s="38"/>
      <c r="D11" s="151" t="s">
        <v>132</v>
      </c>
      <c r="E11" s="38"/>
      <c r="F11" s="39"/>
    </row>
    <row r="12" spans="2:6" ht="6" customHeight="1">
      <c r="B12" s="37"/>
      <c r="C12" s="38"/>
      <c r="D12" s="38"/>
      <c r="E12" s="38"/>
      <c r="F12" s="39"/>
    </row>
    <row r="13" spans="2:6" ht="15">
      <c r="B13" s="37"/>
      <c r="C13" s="38"/>
      <c r="D13" s="38" t="s">
        <v>133</v>
      </c>
      <c r="E13" s="38"/>
      <c r="F13" s="39"/>
    </row>
    <row r="14" spans="2:6" ht="6.75" customHeight="1">
      <c r="B14" s="37"/>
      <c r="C14" s="38"/>
      <c r="D14" s="38"/>
      <c r="E14" s="38"/>
      <c r="F14" s="39"/>
    </row>
    <row r="15" spans="2:6" ht="15">
      <c r="B15" s="37"/>
      <c r="C15" s="38"/>
      <c r="D15" s="38" t="s">
        <v>134</v>
      </c>
      <c r="E15" s="38"/>
      <c r="F15" s="39"/>
    </row>
    <row r="16" spans="2:6" ht="6.75" customHeight="1">
      <c r="B16" s="37"/>
      <c r="C16" s="38"/>
      <c r="D16" s="38"/>
      <c r="E16" s="38"/>
      <c r="F16" s="39"/>
    </row>
    <row r="17" spans="2:6" ht="15">
      <c r="B17" s="37"/>
      <c r="C17" s="38"/>
      <c r="D17" s="38" t="s">
        <v>88</v>
      </c>
      <c r="E17" s="38"/>
      <c r="F17" s="39"/>
    </row>
    <row r="18" spans="2:6" ht="5.25" customHeight="1">
      <c r="B18" s="37"/>
      <c r="C18" s="38"/>
      <c r="D18" s="38"/>
      <c r="E18" s="38"/>
      <c r="F18" s="39"/>
    </row>
    <row r="19" spans="2:6" ht="14.45" customHeight="1">
      <c r="B19" s="37"/>
      <c r="C19" s="38"/>
      <c r="D19" s="200" t="s">
        <v>135</v>
      </c>
      <c r="E19" s="38"/>
      <c r="F19" s="39"/>
    </row>
    <row r="20" spans="2:6" ht="42.75" customHeight="1">
      <c r="B20" s="37"/>
      <c r="C20" s="38"/>
      <c r="D20" s="201"/>
      <c r="E20" s="38"/>
      <c r="F20" s="39"/>
    </row>
    <row r="21" spans="2:6" ht="5.25" customHeight="1">
      <c r="B21" s="37"/>
      <c r="C21" s="38"/>
      <c r="D21" s="152"/>
      <c r="E21" s="38"/>
      <c r="F21" s="39"/>
    </row>
    <row r="22" spans="2:6" ht="37.5" customHeight="1">
      <c r="B22" s="37"/>
      <c r="C22" s="38"/>
      <c r="D22" s="152" t="s">
        <v>136</v>
      </c>
      <c r="E22" s="38"/>
      <c r="F22" s="39"/>
    </row>
    <row r="23" spans="2:6" ht="5.25" customHeight="1">
      <c r="B23" s="37"/>
      <c r="C23" s="38"/>
      <c r="D23" s="152"/>
      <c r="E23" s="38"/>
      <c r="F23" s="39"/>
    </row>
    <row r="24" spans="2:6" s="177" customFormat="1" ht="15">
      <c r="B24" s="37"/>
      <c r="C24" s="38"/>
      <c r="D24" s="192" t="s">
        <v>113</v>
      </c>
      <c r="E24" s="38"/>
      <c r="F24" s="39"/>
    </row>
    <row r="25" spans="2:6" ht="4.5" customHeight="1">
      <c r="B25" s="37"/>
      <c r="C25" s="38"/>
      <c r="D25" s="152"/>
      <c r="E25" s="38"/>
      <c r="F25" s="39"/>
    </row>
    <row r="26" spans="2:7" ht="36" customHeight="1">
      <c r="B26" s="37"/>
      <c r="C26" s="38"/>
      <c r="D26" s="96" t="s">
        <v>105</v>
      </c>
      <c r="E26" s="38"/>
      <c r="F26" s="39"/>
      <c r="G26" s="177"/>
    </row>
    <row r="27" spans="2:6" ht="15.75" thickBot="1">
      <c r="B27" s="40"/>
      <c r="C27" s="41"/>
      <c r="D27" s="41"/>
      <c r="E27" s="41"/>
      <c r="F27" s="42"/>
    </row>
  </sheetData>
  <mergeCells count="1">
    <mergeCell ref="D19:D20"/>
  </mergeCells>
  <printOptions/>
  <pageMargins left="0.35" right="0.28" top="0.787401575" bottom="0.787401575" header="0.3" footer="0.3"/>
  <pageSetup fitToHeight="0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C208"/>
    <pageSetUpPr fitToPage="1"/>
  </sheetPr>
  <dimension ref="A1:G32"/>
  <sheetViews>
    <sheetView workbookViewId="0" topLeftCell="A4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02"/>
      <c r="B2" s="103"/>
      <c r="C2" s="103"/>
      <c r="D2" s="103"/>
      <c r="E2" s="103"/>
      <c r="F2" s="103"/>
      <c r="G2" s="103"/>
    </row>
    <row r="3" spans="1:7" ht="23.25">
      <c r="A3" s="46" t="s">
        <v>28</v>
      </c>
      <c r="B3" s="103"/>
      <c r="C3" s="103"/>
      <c r="D3" s="103"/>
      <c r="E3" s="103"/>
      <c r="F3" s="103"/>
      <c r="G3" s="103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72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36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0.35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CEILING(51050*4,10)</f>
        <v>204200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68067</v>
      </c>
      <c r="D23" s="57">
        <f>+C13</f>
        <v>0</v>
      </c>
      <c r="E23" s="60">
        <f>+C9-D23</f>
        <v>0.35</v>
      </c>
      <c r="F23" s="60">
        <f>+E23*C23</f>
        <v>23823.449999999997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68067</v>
      </c>
      <c r="D24" s="182">
        <f>+C13</f>
        <v>0</v>
      </c>
      <c r="E24" s="60">
        <f>+C9-D24</f>
        <v>0.35</v>
      </c>
      <c r="F24" s="60">
        <f>+E24*C24</f>
        <v>23823.449999999997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68066</v>
      </c>
      <c r="D25" s="183">
        <f>+C13</f>
        <v>0</v>
      </c>
      <c r="E25" s="60">
        <f>+C9-D25</f>
        <v>0.35</v>
      </c>
      <c r="F25" s="60">
        <f>+E25*C25</f>
        <v>23823.1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204200</v>
      </c>
      <c r="D26" s="32"/>
      <c r="E26" s="14"/>
      <c r="F26" s="14">
        <f>SUM(F23:F25)</f>
        <v>71470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43"/>
    </row>
  </sheetData>
  <sheetProtection algorithmName="SHA-512" hashValue="nO4PjzySjpER7oNdurHlMH0DTh/D4w0eU2g9Z6pTsahdDbRQfYJ5VoOGyR+LC8c24rASS4+4ED9jBbPMzOgfug==" saltValue="FGoOecxYmwWveO5w7TkS3g==" spinCount="10000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C208"/>
    <pageSetUpPr fitToPage="1"/>
  </sheetPr>
  <dimension ref="A1:G32"/>
  <sheetViews>
    <sheetView tabSelected="1"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02"/>
      <c r="B2" s="103"/>
      <c r="C2" s="103"/>
      <c r="D2" s="103"/>
      <c r="E2" s="103"/>
      <c r="F2" s="103"/>
      <c r="G2" s="103"/>
    </row>
    <row r="3" spans="1:7" ht="23.25">
      <c r="A3" s="46" t="s">
        <v>28</v>
      </c>
      <c r="B3" s="103"/>
      <c r="C3" s="103"/>
      <c r="D3" s="103"/>
      <c r="E3" s="103"/>
      <c r="F3" s="103"/>
      <c r="G3" s="103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73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36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0.5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CEILING(150*4,10)</f>
        <v>600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200</v>
      </c>
      <c r="D23" s="57">
        <f>+C13</f>
        <v>0</v>
      </c>
      <c r="E23" s="60">
        <f>+C9-D23</f>
        <v>0.5</v>
      </c>
      <c r="F23" s="60">
        <f>+E23*C23</f>
        <v>100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200</v>
      </c>
      <c r="D24" s="182">
        <f>+C13</f>
        <v>0</v>
      </c>
      <c r="E24" s="60">
        <f>+C9-D24</f>
        <v>0.5</v>
      </c>
      <c r="F24" s="60">
        <f>+E24*C24</f>
        <v>100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200</v>
      </c>
      <c r="D25" s="183">
        <f>+C13</f>
        <v>0</v>
      </c>
      <c r="E25" s="60">
        <f>+C9-D25</f>
        <v>0.5</v>
      </c>
      <c r="F25" s="60">
        <f>+E25*C25</f>
        <v>100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600</v>
      </c>
      <c r="D26" s="32"/>
      <c r="E26" s="14"/>
      <c r="F26" s="14">
        <f>SUM(F23:F25)</f>
        <v>300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43"/>
    </row>
  </sheetData>
  <sheetProtection algorithmName="SHA-512" hashValue="o+Ek3K5jnfaXDWCqSJCCqMJcEFfjj0fJV7YObMJEjUpFJNSEOmP3LjuGUIVf9kLckeczMje582L7wr6PPuCpHQ==" saltValue="oCOgwQ38b9D2L8/1h6jpfw==" spinCount="10000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C208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02"/>
      <c r="B2" s="103"/>
      <c r="C2" s="103"/>
      <c r="D2" s="103"/>
      <c r="E2" s="103"/>
      <c r="F2" s="103"/>
      <c r="G2" s="103"/>
    </row>
    <row r="3" spans="1:7" ht="23.25">
      <c r="A3" s="46" t="s">
        <v>28</v>
      </c>
      <c r="B3" s="103"/>
      <c r="C3" s="103"/>
      <c r="D3" s="103"/>
      <c r="E3" s="103"/>
      <c r="F3" s="103"/>
      <c r="G3" s="103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74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36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0.28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CEILING(84400*4,10)</f>
        <v>337600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112534</v>
      </c>
      <c r="D23" s="57">
        <f>+C13</f>
        <v>0</v>
      </c>
      <c r="E23" s="60">
        <f>+C9-D23</f>
        <v>0.28</v>
      </c>
      <c r="F23" s="60">
        <f>+E23*C23</f>
        <v>31509.520000000004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112533</v>
      </c>
      <c r="D24" s="182">
        <f>+C13</f>
        <v>0</v>
      </c>
      <c r="E24" s="60">
        <f>+C9-D24</f>
        <v>0.28</v>
      </c>
      <c r="F24" s="60">
        <f>+E24*C24</f>
        <v>31509.24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112533</v>
      </c>
      <c r="D25" s="183">
        <f>+C13</f>
        <v>0</v>
      </c>
      <c r="E25" s="60">
        <f>+C9-D25</f>
        <v>0.28</v>
      </c>
      <c r="F25" s="60">
        <f>+E25*C25</f>
        <v>31509.24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337600</v>
      </c>
      <c r="D26" s="32"/>
      <c r="E26" s="14"/>
      <c r="F26" s="14">
        <f>SUM(F23:F25)</f>
        <v>94528.00000000001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43"/>
    </row>
  </sheetData>
  <sheetProtection algorithmName="SHA-512" hashValue="jljYjQD4I6dc55oEJfsvOa3vyTWXJV8xZzL+6ZR8cbYpo9tu/dxUWCt/6NZfdZnNhgU4Ls7+7pl9X9jKu/1a0w==" saltValue="Wsz2nFjh/x9W50APVzP3Dg==" spinCount="10000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C208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02"/>
      <c r="B2" s="103"/>
      <c r="C2" s="103"/>
      <c r="D2" s="103"/>
      <c r="E2" s="103"/>
      <c r="F2" s="103"/>
      <c r="G2" s="103"/>
    </row>
    <row r="3" spans="1:7" ht="23.25">
      <c r="A3" s="46" t="s">
        <v>28</v>
      </c>
      <c r="B3" s="103"/>
      <c r="C3" s="103"/>
      <c r="D3" s="103"/>
      <c r="E3" s="103"/>
      <c r="F3" s="103"/>
      <c r="G3" s="103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75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36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0.34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CEILING(550*4,10)</f>
        <v>2200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734</v>
      </c>
      <c r="D23" s="57">
        <f>+C13</f>
        <v>0</v>
      </c>
      <c r="E23" s="60">
        <f>+C9-D23</f>
        <v>0.34</v>
      </c>
      <c r="F23" s="60">
        <f>+E23*C23</f>
        <v>249.56000000000003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733</v>
      </c>
      <c r="D24" s="182">
        <f>+C13</f>
        <v>0</v>
      </c>
      <c r="E24" s="60">
        <f>+C9-D24</f>
        <v>0.34</v>
      </c>
      <c r="F24" s="60">
        <f>+E24*C24</f>
        <v>249.22000000000003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733</v>
      </c>
      <c r="D25" s="183">
        <f>+C13</f>
        <v>0</v>
      </c>
      <c r="E25" s="60">
        <f>+C9-D25</f>
        <v>0.34</v>
      </c>
      <c r="F25" s="60">
        <f>+E25*C25</f>
        <v>249.22000000000003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2200</v>
      </c>
      <c r="D26" s="32"/>
      <c r="E26" s="14"/>
      <c r="F26" s="14">
        <f>SUM(F23:F25)</f>
        <v>748.0000000000001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43"/>
    </row>
  </sheetData>
  <sheetProtection algorithmName="SHA-512" hashValue="35rtdNkl95knHHQo76W97nN9IogLpdiqVyJ1U0MyOwPUn2p/kHdha2qlVvqgai3NtuDvxd0nHgxjYq3TapDRDA==" saltValue="dD5DUkHFm4nE7k0vMv2C7w==" spinCount="10000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C208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02"/>
      <c r="B2" s="103"/>
      <c r="C2" s="103"/>
      <c r="D2" s="103"/>
      <c r="E2" s="103"/>
      <c r="F2" s="103"/>
      <c r="G2" s="103"/>
    </row>
    <row r="3" spans="1:7" ht="23.25">
      <c r="A3" s="46" t="s">
        <v>28</v>
      </c>
      <c r="B3" s="103"/>
      <c r="C3" s="103"/>
      <c r="D3" s="103"/>
      <c r="E3" s="103"/>
      <c r="F3" s="103"/>
      <c r="G3" s="103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76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36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0.3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CEILING(13230*4,10)</f>
        <v>52920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17640</v>
      </c>
      <c r="D23" s="57">
        <f>+C13</f>
        <v>0</v>
      </c>
      <c r="E23" s="60">
        <f>+C9-D23</f>
        <v>0.3</v>
      </c>
      <c r="F23" s="60">
        <f>+E23*C23</f>
        <v>5292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17640</v>
      </c>
      <c r="D24" s="182">
        <f>+C13</f>
        <v>0</v>
      </c>
      <c r="E24" s="60">
        <f>+C9-D24</f>
        <v>0.3</v>
      </c>
      <c r="F24" s="60">
        <f>+E24*C24</f>
        <v>5292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17640</v>
      </c>
      <c r="D25" s="183">
        <f>+C13</f>
        <v>0</v>
      </c>
      <c r="E25" s="60">
        <f>+C9-D25</f>
        <v>0.3</v>
      </c>
      <c r="F25" s="60">
        <f>+E25*C25</f>
        <v>5292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52920</v>
      </c>
      <c r="D26" s="32"/>
      <c r="E26" s="14"/>
      <c r="F26" s="14">
        <f>SUM(F23:F25)</f>
        <v>15876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43"/>
    </row>
  </sheetData>
  <sheetProtection algorithmName="SHA-512" hashValue="57eXbaHtsXCb1GM5AuGAJT3tJDeE/719pFPfX4V25HFYTUBSUTGCnzY5ZaSOXSGcoDcO2oibewbODMhdBe9Ovg==" saltValue="junqdVeCo1sl2uGynqLOww==" spinCount="10000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C208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02"/>
      <c r="B2" s="103"/>
      <c r="C2" s="103"/>
      <c r="D2" s="103"/>
      <c r="E2" s="103"/>
      <c r="F2" s="103"/>
      <c r="G2" s="103"/>
    </row>
    <row r="3" spans="1:7" ht="23.25">
      <c r="A3" s="46" t="s">
        <v>28</v>
      </c>
      <c r="B3" s="103"/>
      <c r="C3" s="103"/>
      <c r="D3" s="103"/>
      <c r="E3" s="103"/>
      <c r="F3" s="103"/>
      <c r="G3" s="103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77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36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0.31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CEILING(6350*4,10)</f>
        <v>25400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8467</v>
      </c>
      <c r="D23" s="57">
        <f>+C13</f>
        <v>0</v>
      </c>
      <c r="E23" s="60">
        <f>+C9-D23</f>
        <v>0.31</v>
      </c>
      <c r="F23" s="60">
        <f>+E23*C23</f>
        <v>2624.77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8467</v>
      </c>
      <c r="D24" s="182">
        <f>+C13</f>
        <v>0</v>
      </c>
      <c r="E24" s="60">
        <f>+C9-D24</f>
        <v>0.31</v>
      </c>
      <c r="F24" s="60">
        <f>+E24*C24</f>
        <v>2624.77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8466</v>
      </c>
      <c r="D25" s="183">
        <f>+C13</f>
        <v>0</v>
      </c>
      <c r="E25" s="60">
        <f>+C9-D25</f>
        <v>0.31</v>
      </c>
      <c r="F25" s="60">
        <f>+E25*C25</f>
        <v>2624.46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25400</v>
      </c>
      <c r="D26" s="32"/>
      <c r="E26" s="14"/>
      <c r="F26" s="14">
        <f>SUM(F23:F25)</f>
        <v>7874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43"/>
    </row>
  </sheetData>
  <sheetProtection algorithmName="SHA-512" hashValue="Z01kfkuAYKGsuuFUFNj8t7ol9rhXNnpCWXdtoW1L79U3Yjg4lDnkP8sz6LRkM39X7RVVgjl88XHD3uWlmFm89w==" saltValue="btrY9dHxwcxF5uSYx5u9Ag==" spinCount="10000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C208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02"/>
      <c r="B2" s="103"/>
      <c r="C2" s="103"/>
      <c r="D2" s="103"/>
      <c r="E2" s="103"/>
      <c r="F2" s="103"/>
      <c r="G2" s="103"/>
    </row>
    <row r="3" spans="1:7" ht="23.25">
      <c r="A3" s="46" t="s">
        <v>28</v>
      </c>
      <c r="B3" s="103"/>
      <c r="C3" s="103"/>
      <c r="D3" s="103"/>
      <c r="E3" s="103"/>
      <c r="F3" s="103"/>
      <c r="G3" s="103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78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36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0.32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CEILING(8700*4,10)</f>
        <v>34800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11600</v>
      </c>
      <c r="D23" s="57">
        <f>+C13</f>
        <v>0</v>
      </c>
      <c r="E23" s="60">
        <f>+C9-D23</f>
        <v>0.32</v>
      </c>
      <c r="F23" s="60">
        <f>+E23*C23</f>
        <v>3712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11600</v>
      </c>
      <c r="D24" s="182">
        <f>+C13</f>
        <v>0</v>
      </c>
      <c r="E24" s="60">
        <f>+C9-D24</f>
        <v>0.32</v>
      </c>
      <c r="F24" s="60">
        <f>+E24*C24</f>
        <v>3712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11600</v>
      </c>
      <c r="D25" s="183">
        <f>+C13</f>
        <v>0</v>
      </c>
      <c r="E25" s="60">
        <f>+C9-D25</f>
        <v>0.32</v>
      </c>
      <c r="F25" s="60">
        <f>+E25*C25</f>
        <v>3712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34800</v>
      </c>
      <c r="D26" s="32"/>
      <c r="E26" s="14"/>
      <c r="F26" s="14">
        <f>SUM(F23:F25)</f>
        <v>11136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43"/>
    </row>
  </sheetData>
  <sheetProtection algorithmName="SHA-512" hashValue="2S/XGKthv1OVlci7jwEFbjFPzuXdj3VPYsuUen2y9yCaSlrB+T14GAVwsa0DfGitM3lzp70r2JY2jgJzl8wUkA==" saltValue="h+TfJd9jMtsznIJyWkkkUA==" spinCount="10000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C208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02"/>
      <c r="B2" s="103"/>
      <c r="C2" s="103"/>
      <c r="D2" s="103"/>
      <c r="E2" s="103"/>
      <c r="F2" s="103"/>
      <c r="G2" s="103"/>
    </row>
    <row r="3" spans="1:7" ht="23.25">
      <c r="A3" s="46" t="s">
        <v>28</v>
      </c>
      <c r="B3" s="103"/>
      <c r="C3" s="103"/>
      <c r="D3" s="103"/>
      <c r="E3" s="103"/>
      <c r="F3" s="103"/>
      <c r="G3" s="103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79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36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0.36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CEILING(5000*4,10)</f>
        <v>20000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6667</v>
      </c>
      <c r="D23" s="57">
        <f>+C13</f>
        <v>0</v>
      </c>
      <c r="E23" s="60">
        <f>+C9-D23</f>
        <v>0.36</v>
      </c>
      <c r="F23" s="60">
        <f>+E23*C23</f>
        <v>2400.12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6667</v>
      </c>
      <c r="D24" s="182">
        <f>+C13</f>
        <v>0</v>
      </c>
      <c r="E24" s="60">
        <f>+C9-D24</f>
        <v>0.36</v>
      </c>
      <c r="F24" s="60">
        <f>+E24*C24</f>
        <v>2400.12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6666</v>
      </c>
      <c r="D25" s="183">
        <f>+C13</f>
        <v>0</v>
      </c>
      <c r="E25" s="60">
        <f>+C9-D25</f>
        <v>0.36</v>
      </c>
      <c r="F25" s="60">
        <f>+E25*C25</f>
        <v>2399.7599999999998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20000</v>
      </c>
      <c r="D26" s="32"/>
      <c r="E26" s="14"/>
      <c r="F26" s="14">
        <f>SUM(F23:F25)</f>
        <v>7200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43"/>
    </row>
  </sheetData>
  <sheetProtection algorithmName="SHA-512" hashValue="rLLbM9Epr/ySFTqvUONjtkPiBcYtWN6PWpM0aMeRRLBhPNy1pmiJ0juZ074T5EPrpvh2rEysGo8eisQiW74FiA==" saltValue="2/zvgmLlCXQDQT6DznhNkw==" spinCount="10000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0967"/>
    <pageSetUpPr fitToPage="1"/>
  </sheetPr>
  <dimension ref="A1:G32"/>
  <sheetViews>
    <sheetView zoomScale="90" zoomScaleNormal="90"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41"/>
      <c r="B2" s="142"/>
      <c r="C2" s="142"/>
      <c r="D2" s="142"/>
      <c r="E2" s="142"/>
      <c r="F2" s="142"/>
      <c r="G2" s="142"/>
    </row>
    <row r="3" spans="1:7" ht="23.25">
      <c r="A3" s="46" t="s">
        <v>28</v>
      </c>
      <c r="B3" s="142"/>
      <c r="C3" s="142"/>
      <c r="D3" s="142"/>
      <c r="E3" s="142"/>
      <c r="F3" s="142"/>
      <c r="G3" s="142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91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92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165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CEILING(457*4,10)</f>
        <v>1830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610</v>
      </c>
      <c r="D23" s="57">
        <f>+C13</f>
        <v>0</v>
      </c>
      <c r="E23" s="60">
        <f>+C9-D23</f>
        <v>165</v>
      </c>
      <c r="F23" s="60">
        <f>+E23*C23</f>
        <v>100650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610</v>
      </c>
      <c r="D24" s="182">
        <f>+C13</f>
        <v>0</v>
      </c>
      <c r="E24" s="60">
        <f>+C9-D24</f>
        <v>165</v>
      </c>
      <c r="F24" s="60">
        <f>+E24*C24</f>
        <v>100650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610</v>
      </c>
      <c r="D25" s="183">
        <f>+C13</f>
        <v>0</v>
      </c>
      <c r="E25" s="60">
        <f>+C9-D25</f>
        <v>165</v>
      </c>
      <c r="F25" s="60">
        <f>+E25*C25</f>
        <v>100650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1830</v>
      </c>
      <c r="D26" s="32"/>
      <c r="E26" s="14"/>
      <c r="F26" s="14">
        <f>SUM(F23:F25)</f>
        <v>301950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43"/>
    </row>
  </sheetData>
  <sheetProtection algorithmName="SHA-512" hashValue="/1Dx8gBtxLuPEGX0qF/XFGW9fJFCg4jDO8vfP9smttyNbVH1qEH51e/spKYStLULrFbdEm7Eh6s54qlGLbiU3w==" saltValue="ImbVtj50hbYo7VAdDwcLKg==" spinCount="10000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0967"/>
    <pageSetUpPr fitToPage="1"/>
  </sheetPr>
  <dimension ref="A1:G32"/>
  <sheetViews>
    <sheetView zoomScale="90" zoomScaleNormal="90"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80.5742187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41"/>
      <c r="B2" s="142"/>
      <c r="C2" s="142"/>
      <c r="D2" s="142"/>
      <c r="E2" s="142"/>
      <c r="F2" s="142"/>
      <c r="G2" s="142"/>
    </row>
    <row r="3" spans="1:7" ht="23.25">
      <c r="A3" s="46" t="s">
        <v>28</v>
      </c>
      <c r="B3" s="142"/>
      <c r="C3" s="142"/>
      <c r="D3" s="142"/>
      <c r="E3" s="142"/>
      <c r="F3" s="142"/>
      <c r="G3" s="142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110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92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64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CEILING(8044*4,10)</f>
        <v>32180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10727</v>
      </c>
      <c r="D23" s="57">
        <f>+C13</f>
        <v>0</v>
      </c>
      <c r="E23" s="60">
        <f>+C9-D23</f>
        <v>64</v>
      </c>
      <c r="F23" s="60">
        <f>+E23*C23</f>
        <v>686528</v>
      </c>
      <c r="G23" s="30" t="s">
        <v>100</v>
      </c>
    </row>
    <row r="24" spans="1:7" ht="75">
      <c r="A24" s="133">
        <v>9</v>
      </c>
      <c r="B24" s="12" t="s">
        <v>58</v>
      </c>
      <c r="C24" s="181">
        <f>+ROUND((C10-C23)/2,0)</f>
        <v>10727</v>
      </c>
      <c r="D24" s="182">
        <f>+C13</f>
        <v>0</v>
      </c>
      <c r="E24" s="60">
        <f>+C9-D24</f>
        <v>64</v>
      </c>
      <c r="F24" s="60">
        <f>+E24*C24</f>
        <v>686528</v>
      </c>
      <c r="G24" s="30" t="s">
        <v>101</v>
      </c>
    </row>
    <row r="25" spans="1:7" ht="75">
      <c r="A25" s="133">
        <v>10</v>
      </c>
      <c r="B25" s="12" t="s">
        <v>59</v>
      </c>
      <c r="C25" s="181">
        <f>+C10-C23-C24</f>
        <v>10726</v>
      </c>
      <c r="D25" s="183">
        <f>+C13</f>
        <v>0</v>
      </c>
      <c r="E25" s="60">
        <f>+C9-D25</f>
        <v>64</v>
      </c>
      <c r="F25" s="60">
        <f>+E25*C25</f>
        <v>686464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32180</v>
      </c>
      <c r="D26" s="32"/>
      <c r="E26" s="14"/>
      <c r="F26" s="14">
        <f>SUM(F23:F25)</f>
        <v>2059520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43"/>
    </row>
  </sheetData>
  <sheetProtection algorithmName="SHA-512" hashValue="HzLadPWZUech76TeIMqq50Eyvp6MeDyOaEXHNAjO89B/IaT/BpfwzkZonVMaOBE9q2vXkX4Ylp59iNgH2k6WQA==" saltValue="YTn182bmH2fJML7Pc2ZQjQ==" spinCount="10000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42"/>
  <sheetViews>
    <sheetView zoomScale="80" zoomScaleNormal="80" workbookViewId="0" topLeftCell="A19">
      <selection activeCell="I32" sqref="I32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8" width="18.28125" style="5" customWidth="1"/>
    <col min="9" max="9" width="39.140625" style="5" customWidth="1"/>
    <col min="10" max="16384" width="9.140625" style="5" customWidth="1"/>
  </cols>
  <sheetData>
    <row r="1" spans="1:9" ht="23.45" customHeight="1">
      <c r="A1" s="208" t="s">
        <v>140</v>
      </c>
      <c r="B1" s="209"/>
      <c r="C1" s="209"/>
      <c r="D1" s="209"/>
      <c r="E1" s="209"/>
      <c r="F1" s="209"/>
      <c r="G1" s="209"/>
      <c r="H1" s="209"/>
      <c r="I1" s="209"/>
    </row>
    <row r="2" spans="1:9" ht="23.25">
      <c r="A2" s="153"/>
      <c r="B2" s="154"/>
      <c r="C2" s="154"/>
      <c r="D2" s="154"/>
      <c r="E2" s="154"/>
      <c r="F2" s="154"/>
      <c r="G2" s="154"/>
      <c r="H2" s="154"/>
      <c r="I2" s="154"/>
    </row>
    <row r="3" spans="1:9" ht="23.25">
      <c r="A3" s="46" t="s">
        <v>28</v>
      </c>
      <c r="B3" s="154"/>
      <c r="C3" s="154"/>
      <c r="D3" s="154"/>
      <c r="E3" s="154"/>
      <c r="F3" s="154"/>
      <c r="G3" s="154"/>
      <c r="H3" s="154"/>
      <c r="I3" s="154"/>
    </row>
    <row r="4" spans="1:2" ht="12.75" customHeight="1">
      <c r="A4" s="10"/>
      <c r="B4" s="5"/>
    </row>
    <row r="5" spans="1:9" ht="18.75" customHeight="1">
      <c r="A5" s="224" t="s">
        <v>25</v>
      </c>
      <c r="B5" s="224"/>
      <c r="C5" s="224"/>
      <c r="D5" s="224"/>
      <c r="E5" s="224"/>
      <c r="F5" s="224"/>
      <c r="G5" s="224"/>
      <c r="H5" s="224"/>
      <c r="I5" s="224"/>
    </row>
    <row r="7" spans="1:9" ht="44.25" customHeight="1">
      <c r="A7" s="3" t="s">
        <v>22</v>
      </c>
      <c r="B7" s="65" t="s">
        <v>34</v>
      </c>
      <c r="C7" s="66" t="s">
        <v>85</v>
      </c>
      <c r="D7" s="76"/>
      <c r="E7" s="76"/>
      <c r="F7" s="76"/>
      <c r="G7" s="76"/>
      <c r="H7" s="76"/>
      <c r="I7" s="77"/>
    </row>
    <row r="8" spans="1:9" ht="30" customHeight="1">
      <c r="A8" s="137">
        <v>1</v>
      </c>
      <c r="B8" s="58" t="s">
        <v>50</v>
      </c>
      <c r="C8" s="67" t="s">
        <v>36</v>
      </c>
      <c r="D8" s="69"/>
      <c r="E8" s="69"/>
      <c r="F8" s="69"/>
      <c r="G8" s="69"/>
      <c r="H8" s="69"/>
      <c r="I8" s="69"/>
    </row>
    <row r="9" spans="1:9" ht="30">
      <c r="A9" s="138">
        <v>2</v>
      </c>
      <c r="B9" s="11" t="s">
        <v>4</v>
      </c>
      <c r="C9" s="60">
        <v>6.2</v>
      </c>
      <c r="D9" s="69"/>
      <c r="E9" s="69"/>
      <c r="F9" s="69"/>
      <c r="G9" s="69"/>
      <c r="H9" s="69"/>
      <c r="I9" s="69"/>
    </row>
    <row r="10" spans="1:9" s="9" customFormat="1" ht="60" customHeight="1">
      <c r="A10" s="136">
        <v>3</v>
      </c>
      <c r="B10" s="11" t="s">
        <v>54</v>
      </c>
      <c r="C10" s="59">
        <v>280</v>
      </c>
      <c r="D10" s="70"/>
      <c r="E10" s="70"/>
      <c r="F10" s="69"/>
      <c r="G10" s="69"/>
      <c r="H10" s="69"/>
      <c r="I10" s="69"/>
    </row>
    <row r="11" spans="1:9" s="9" customFormat="1" ht="39.75" customHeight="1">
      <c r="A11" s="136">
        <v>4</v>
      </c>
      <c r="B11" s="47" t="s">
        <v>35</v>
      </c>
      <c r="C11" s="48" t="s">
        <v>141</v>
      </c>
      <c r="D11" s="5"/>
      <c r="E11" s="5"/>
      <c r="F11" s="5"/>
      <c r="G11" s="5"/>
      <c r="H11" s="5"/>
      <c r="I11" s="5"/>
    </row>
    <row r="12" spans="1:9" s="9" customFormat="1" ht="39.75" customHeight="1">
      <c r="A12" s="136">
        <v>5</v>
      </c>
      <c r="B12" s="47" t="s">
        <v>29</v>
      </c>
      <c r="C12" s="75" t="s">
        <v>142</v>
      </c>
      <c r="D12" s="63"/>
      <c r="E12" s="63"/>
      <c r="F12" s="63"/>
      <c r="G12" s="63"/>
      <c r="H12" s="63"/>
      <c r="I12" s="64"/>
    </row>
    <row r="13" spans="1:9" s="9" customFormat="1" ht="39.75" customHeight="1">
      <c r="A13" s="138">
        <v>6</v>
      </c>
      <c r="B13" s="47" t="s">
        <v>5</v>
      </c>
      <c r="C13" s="68">
        <v>5.5</v>
      </c>
      <c r="D13" s="5"/>
      <c r="E13" s="5"/>
      <c r="F13" s="5"/>
      <c r="G13" s="5"/>
      <c r="H13" s="5"/>
      <c r="I13" s="5"/>
    </row>
    <row r="16" spans="1:9" ht="42" customHeight="1">
      <c r="A16" s="225" t="s">
        <v>26</v>
      </c>
      <c r="B16" s="225"/>
      <c r="C16" s="225"/>
      <c r="D16" s="225"/>
      <c r="E16" s="225"/>
      <c r="F16" s="225"/>
      <c r="G16" s="225"/>
      <c r="H16" s="225"/>
      <c r="I16" s="225"/>
    </row>
    <row r="17" spans="1:9" ht="16.5" customHeight="1">
      <c r="A17" s="226" t="s">
        <v>97</v>
      </c>
      <c r="B17" s="226"/>
      <c r="C17" s="226"/>
      <c r="D17" s="226"/>
      <c r="E17" s="226"/>
      <c r="F17" s="226"/>
      <c r="G17" s="226"/>
      <c r="H17" s="226"/>
      <c r="I17" s="226"/>
    </row>
    <row r="18" spans="1:9" s="13" customFormat="1" ht="15" customHeight="1">
      <c r="A18" s="227" t="s">
        <v>98</v>
      </c>
      <c r="B18" s="228"/>
      <c r="C18" s="228"/>
      <c r="D18" s="228"/>
      <c r="E18" s="228"/>
      <c r="F18" s="228"/>
      <c r="G18" s="228"/>
      <c r="H18" s="228"/>
      <c r="I18" s="229"/>
    </row>
    <row r="19" spans="1:9" s="13" customFormat="1" ht="65.25" customHeight="1">
      <c r="A19" s="230"/>
      <c r="B19" s="231"/>
      <c r="C19" s="231"/>
      <c r="D19" s="231"/>
      <c r="E19" s="231"/>
      <c r="F19" s="231"/>
      <c r="G19" s="231"/>
      <c r="H19" s="231"/>
      <c r="I19" s="232"/>
    </row>
    <row r="20" spans="1:9" s="13" customFormat="1" ht="8.25" customHeight="1">
      <c r="A20" s="53"/>
      <c r="B20" s="53"/>
      <c r="C20" s="53"/>
      <c r="D20" s="53"/>
      <c r="E20" s="53"/>
      <c r="F20" s="53"/>
      <c r="G20" s="53"/>
      <c r="H20" s="53"/>
      <c r="I20" s="53"/>
    </row>
    <row r="21" spans="1:9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215" t="s">
        <v>24</v>
      </c>
      <c r="H21" s="216"/>
      <c r="I21" s="217"/>
    </row>
    <row r="22" spans="1:9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218">
        <v>5</v>
      </c>
      <c r="H22" s="219"/>
      <c r="I22" s="220"/>
    </row>
    <row r="23" spans="1:9" ht="44.45" customHeight="1">
      <c r="A23" s="133">
        <v>8</v>
      </c>
      <c r="B23" s="12" t="s">
        <v>57</v>
      </c>
      <c r="C23" s="61">
        <f>CEILING(C10/3*2,2)/2</f>
        <v>94</v>
      </c>
      <c r="D23" s="57">
        <f>+C13</f>
        <v>5.5</v>
      </c>
      <c r="E23" s="60">
        <f>+C9-D23</f>
        <v>0.7000000000000002</v>
      </c>
      <c r="F23" s="60">
        <f>+E23*C23</f>
        <v>65.80000000000001</v>
      </c>
      <c r="G23" s="221" t="s">
        <v>100</v>
      </c>
      <c r="H23" s="222"/>
      <c r="I23" s="223"/>
    </row>
    <row r="24" spans="1:9" ht="89.25" customHeight="1">
      <c r="A24" s="133">
        <v>9</v>
      </c>
      <c r="B24" s="12" t="s">
        <v>58</v>
      </c>
      <c r="C24" s="61">
        <f>+ROUND((C10-C23)/2,0)</f>
        <v>93</v>
      </c>
      <c r="D24" s="49">
        <v>5.3</v>
      </c>
      <c r="E24" s="60">
        <f>+C9-D24</f>
        <v>0.9000000000000004</v>
      </c>
      <c r="F24" s="60">
        <f>+E24*C24</f>
        <v>83.70000000000003</v>
      </c>
      <c r="G24" s="221" t="s">
        <v>137</v>
      </c>
      <c r="H24" s="222"/>
      <c r="I24" s="223"/>
    </row>
    <row r="25" spans="1:9" ht="98.25" customHeight="1">
      <c r="A25" s="133">
        <v>10</v>
      </c>
      <c r="B25" s="12" t="s">
        <v>59</v>
      </c>
      <c r="C25" s="61">
        <f>+C10-C23-C24</f>
        <v>93</v>
      </c>
      <c r="D25" s="62">
        <v>5.1</v>
      </c>
      <c r="E25" s="60">
        <f>+C9-D25</f>
        <v>1.1000000000000005</v>
      </c>
      <c r="F25" s="60">
        <f>+E25*C25</f>
        <v>102.30000000000005</v>
      </c>
      <c r="G25" s="202" t="s">
        <v>138</v>
      </c>
      <c r="H25" s="203"/>
      <c r="I25" s="204"/>
    </row>
    <row r="26" spans="1:9" ht="34.5" customHeight="1">
      <c r="A26" s="134">
        <v>11</v>
      </c>
      <c r="B26" s="29" t="s">
        <v>6</v>
      </c>
      <c r="C26" s="33">
        <f>SUM(C23:C25)</f>
        <v>280</v>
      </c>
      <c r="D26" s="32"/>
      <c r="E26" s="14"/>
      <c r="F26" s="14">
        <f>SUM(F23:F25)</f>
        <v>251.80000000000013</v>
      </c>
      <c r="G26" s="205"/>
      <c r="H26" s="206"/>
      <c r="I26" s="207"/>
    </row>
    <row r="28" spans="2:9" ht="36" customHeight="1">
      <c r="B28" s="173" t="s">
        <v>104</v>
      </c>
      <c r="C28" s="174">
        <f>C26-C10</f>
        <v>0</v>
      </c>
      <c r="I28" s="78"/>
    </row>
    <row r="29" ht="15">
      <c r="I29" s="78"/>
    </row>
    <row r="30" spans="2:10" ht="14.45" customHeight="1" thickBot="1">
      <c r="B30" s="208" t="s">
        <v>86</v>
      </c>
      <c r="C30" s="209"/>
      <c r="D30" s="209"/>
      <c r="E30" s="209"/>
      <c r="F30" s="209"/>
      <c r="G30" s="209"/>
      <c r="H30" s="209"/>
      <c r="I30" s="209"/>
      <c r="J30" s="209"/>
    </row>
    <row r="31" spans="2:9" ht="31.5" customHeight="1" thickBot="1">
      <c r="B31" s="124"/>
      <c r="C31" s="210" t="s">
        <v>87</v>
      </c>
      <c r="D31" s="211"/>
      <c r="E31" s="212" t="s">
        <v>89</v>
      </c>
      <c r="F31" s="213"/>
      <c r="G31" s="213"/>
      <c r="H31" s="213"/>
      <c r="I31" s="214"/>
    </row>
    <row r="32" spans="2:9" ht="90">
      <c r="B32" s="125" t="s">
        <v>37</v>
      </c>
      <c r="C32" s="128" t="s">
        <v>48</v>
      </c>
      <c r="D32" s="16" t="s">
        <v>99</v>
      </c>
      <c r="E32" s="155" t="s">
        <v>82</v>
      </c>
      <c r="F32" s="156" t="s">
        <v>83</v>
      </c>
      <c r="G32" s="157" t="s">
        <v>84</v>
      </c>
      <c r="H32" s="156" t="s">
        <v>102</v>
      </c>
      <c r="I32" s="158" t="s">
        <v>139</v>
      </c>
    </row>
    <row r="33" spans="2:9" ht="15">
      <c r="B33" s="126" t="s">
        <v>80</v>
      </c>
      <c r="C33" s="131">
        <f>+C23</f>
        <v>94</v>
      </c>
      <c r="D33" s="123">
        <v>5.5</v>
      </c>
      <c r="E33" s="159">
        <v>100</v>
      </c>
      <c r="F33" s="160">
        <v>5.5</v>
      </c>
      <c r="G33" s="161" t="s">
        <v>90</v>
      </c>
      <c r="H33" s="162">
        <f>+C9-F33</f>
        <v>0.7000000000000002</v>
      </c>
      <c r="I33" s="163">
        <f>+E33+F33</f>
        <v>105.5</v>
      </c>
    </row>
    <row r="34" spans="2:9" ht="15">
      <c r="B34" s="126" t="s">
        <v>58</v>
      </c>
      <c r="C34" s="131">
        <f>+C24</f>
        <v>93</v>
      </c>
      <c r="D34" s="123">
        <v>5.5</v>
      </c>
      <c r="E34" s="159">
        <v>150</v>
      </c>
      <c r="F34" s="164">
        <v>5.3</v>
      </c>
      <c r="G34" s="161" t="s">
        <v>39</v>
      </c>
      <c r="H34" s="162">
        <f>+C9-F34</f>
        <v>0.9000000000000004</v>
      </c>
      <c r="I34" s="163">
        <f>+E34*F34</f>
        <v>795</v>
      </c>
    </row>
    <row r="35" spans="2:9" ht="35.45" customHeight="1">
      <c r="B35" s="126" t="s">
        <v>81</v>
      </c>
      <c r="C35" s="131">
        <f>+C25</f>
        <v>93</v>
      </c>
      <c r="D35" s="123">
        <v>5.5</v>
      </c>
      <c r="E35" s="159">
        <v>30</v>
      </c>
      <c r="F35" s="164">
        <v>5.1</v>
      </c>
      <c r="G35" s="161" t="s">
        <v>40</v>
      </c>
      <c r="H35" s="162">
        <f>+C9-F35</f>
        <v>1.1000000000000005</v>
      </c>
      <c r="I35" s="163">
        <f>+E35*F35</f>
        <v>153</v>
      </c>
    </row>
    <row r="36" spans="2:9" ht="15.75" thickBot="1">
      <c r="B36" s="127" t="s">
        <v>38</v>
      </c>
      <c r="C36" s="129">
        <f>SUM(C33:C35)</f>
        <v>280</v>
      </c>
      <c r="D36" s="122"/>
      <c r="E36" s="130">
        <f>SUM(E33:E35)</f>
        <v>280</v>
      </c>
      <c r="F36" s="165"/>
      <c r="G36" s="166"/>
      <c r="H36" s="167"/>
      <c r="I36" s="168">
        <f>SUM(I33:I35)</f>
        <v>1053.5</v>
      </c>
    </row>
    <row r="40" spans="1:3" ht="15">
      <c r="A40" s="175"/>
      <c r="B40" s="176"/>
      <c r="C40" s="176"/>
    </row>
    <row r="41" spans="1:2" ht="15">
      <c r="A41" s="10"/>
      <c r="B41" s="5"/>
    </row>
    <row r="42" spans="1:2" ht="15">
      <c r="A42" s="10"/>
      <c r="B42" s="5"/>
    </row>
  </sheetData>
  <mergeCells count="14">
    <mergeCell ref="G21:I21"/>
    <mergeCell ref="G22:I22"/>
    <mergeCell ref="G23:I23"/>
    <mergeCell ref="G24:I24"/>
    <mergeCell ref="A1:I1"/>
    <mergeCell ref="A5:I5"/>
    <mergeCell ref="A16:I16"/>
    <mergeCell ref="A17:I17"/>
    <mergeCell ref="A18:I19"/>
    <mergeCell ref="G25:I25"/>
    <mergeCell ref="G26:I26"/>
    <mergeCell ref="B30:J30"/>
    <mergeCell ref="C31:D31"/>
    <mergeCell ref="E31:I31"/>
  </mergeCells>
  <printOptions/>
  <pageMargins left="0.33" right="0.26" top="0.787401575" bottom="0.787401575" header="0.3" footer="0.3"/>
  <pageSetup fitToHeight="0" fitToWidth="1" horizontalDpi="600" verticalDpi="600" orientation="portrait" paperSize="9" scale="4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0967"/>
    <pageSetUpPr fitToPage="1"/>
  </sheetPr>
  <dimension ref="A1:I32"/>
  <sheetViews>
    <sheetView zoomScale="90" zoomScaleNormal="90"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41"/>
      <c r="B2" s="142"/>
      <c r="C2" s="142"/>
      <c r="D2" s="142"/>
      <c r="E2" s="142"/>
      <c r="F2" s="142"/>
      <c r="G2" s="142"/>
    </row>
    <row r="3" spans="1:7" ht="23.25">
      <c r="A3" s="46" t="s">
        <v>28</v>
      </c>
      <c r="B3" s="142"/>
      <c r="C3" s="142"/>
      <c r="D3" s="142"/>
      <c r="E3" s="142"/>
      <c r="F3" s="142"/>
      <c r="G3" s="142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9" ht="44.25" customHeight="1">
      <c r="A7" s="3" t="s">
        <v>22</v>
      </c>
      <c r="B7" s="65" t="s">
        <v>34</v>
      </c>
      <c r="C7" s="66" t="s">
        <v>94</v>
      </c>
      <c r="D7" s="76"/>
      <c r="E7" s="76"/>
      <c r="F7" s="76"/>
      <c r="G7" s="77"/>
      <c r="H7" s="144"/>
      <c r="I7" s="145"/>
    </row>
    <row r="8" spans="1:7" ht="30" customHeight="1">
      <c r="A8" s="137">
        <v>1</v>
      </c>
      <c r="B8" s="58" t="s">
        <v>50</v>
      </c>
      <c r="C8" s="67" t="s">
        <v>92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105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CEILING(4044*4,10)</f>
        <v>16180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5394</v>
      </c>
      <c r="D23" s="57">
        <f>+C13</f>
        <v>0</v>
      </c>
      <c r="E23" s="60">
        <f>+C9-D23</f>
        <v>105</v>
      </c>
      <c r="F23" s="60">
        <f>+E23*C23</f>
        <v>566370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5393</v>
      </c>
      <c r="D24" s="182">
        <f>+C13</f>
        <v>0</v>
      </c>
      <c r="E24" s="60">
        <f>+C9-D24</f>
        <v>105</v>
      </c>
      <c r="F24" s="60">
        <f>+E24*C24</f>
        <v>566265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5393</v>
      </c>
      <c r="D25" s="183">
        <f>+C13</f>
        <v>0</v>
      </c>
      <c r="E25" s="60">
        <f>+C9-D25</f>
        <v>105</v>
      </c>
      <c r="F25" s="60">
        <f>+E25*C25</f>
        <v>566265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16180</v>
      </c>
      <c r="D26" s="32"/>
      <c r="E26" s="14"/>
      <c r="F26" s="14">
        <f>SUM(F23:F25)</f>
        <v>1698900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43"/>
    </row>
  </sheetData>
  <sheetProtection algorithmName="SHA-512" hashValue="2jleI8t4HbSHD/H3LZ5gcZMGBjF1KQ0/36GVLKNIs86ntpwlR0BNaMik+bvMrBro7tyXc/FWxEDpv4Obt93fqQ==" saltValue="WMt3ucupPLtE+JIRhuwbrg==" spinCount="10000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2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0967"/>
    <pageSetUpPr fitToPage="1"/>
  </sheetPr>
  <dimension ref="A1:G32"/>
  <sheetViews>
    <sheetView zoomScale="90" zoomScaleNormal="90"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41"/>
      <c r="B2" s="142"/>
      <c r="C2" s="142"/>
      <c r="D2" s="142"/>
      <c r="E2" s="142"/>
      <c r="F2" s="142"/>
      <c r="G2" s="142"/>
    </row>
    <row r="3" spans="1:7" ht="23.25">
      <c r="A3" s="46" t="s">
        <v>28</v>
      </c>
      <c r="B3" s="142"/>
      <c r="C3" s="142"/>
      <c r="D3" s="142"/>
      <c r="E3" s="142"/>
      <c r="F3" s="142"/>
      <c r="G3" s="142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95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92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55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CEILING(734*4,10)</f>
        <v>2940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4" ht="15">
      <c r="C14" s="184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980</v>
      </c>
      <c r="D23" s="57">
        <f>+C13</f>
        <v>0</v>
      </c>
      <c r="E23" s="60">
        <f>+C9-D23</f>
        <v>55</v>
      </c>
      <c r="F23" s="60">
        <f>+E23*C23</f>
        <v>53900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980</v>
      </c>
      <c r="D24" s="182">
        <f>+C13</f>
        <v>0</v>
      </c>
      <c r="E24" s="60">
        <f>+C9-D24</f>
        <v>55</v>
      </c>
      <c r="F24" s="60">
        <f>+E24*C24</f>
        <v>53900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980</v>
      </c>
      <c r="D25" s="183">
        <f>+C13</f>
        <v>0</v>
      </c>
      <c r="E25" s="60">
        <f>+C9-D25</f>
        <v>55</v>
      </c>
      <c r="F25" s="60">
        <f>+E25*C25</f>
        <v>53900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2940</v>
      </c>
      <c r="D26" s="32"/>
      <c r="E26" s="14"/>
      <c r="F26" s="14">
        <f>SUM(F23:F25)</f>
        <v>161700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43"/>
    </row>
  </sheetData>
  <sheetProtection algorithmName="SHA-512" hashValue="6om/pyTvW5O8FVXabejvi2bmchVEzw86lsJ1EANpW7t0jkFbcvlIsXjPit8seUd++LzPyfRENheAZ3w3DCVZdg==" saltValue="zkQ1lSbwGiGWDYf6gBcHRg==" spinCount="10000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0967"/>
    <pageSetUpPr fitToPage="1"/>
  </sheetPr>
  <dimension ref="A1:G32"/>
  <sheetViews>
    <sheetView zoomScale="90" zoomScaleNormal="90"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41"/>
      <c r="B2" s="142"/>
      <c r="C2" s="142"/>
      <c r="D2" s="142"/>
      <c r="E2" s="142"/>
      <c r="F2" s="142"/>
      <c r="G2" s="142"/>
    </row>
    <row r="3" spans="1:7" ht="23.25">
      <c r="A3" s="46" t="s">
        <v>28</v>
      </c>
      <c r="B3" s="142"/>
      <c r="C3" s="142"/>
      <c r="D3" s="142"/>
      <c r="E3" s="142"/>
      <c r="F3" s="142"/>
      <c r="G3" s="142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96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92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20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CEILING(120*4,10)</f>
        <v>480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160</v>
      </c>
      <c r="D23" s="57">
        <f>+C13</f>
        <v>0</v>
      </c>
      <c r="E23" s="60">
        <f>+C9-D23</f>
        <v>20</v>
      </c>
      <c r="F23" s="60">
        <f>+E23*C23</f>
        <v>3200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160</v>
      </c>
      <c r="D24" s="182">
        <f>+C13</f>
        <v>0</v>
      </c>
      <c r="E24" s="60">
        <f>+C9-D24</f>
        <v>20</v>
      </c>
      <c r="F24" s="60">
        <f>+E24*C24</f>
        <v>3200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160</v>
      </c>
      <c r="D25" s="183">
        <f>+C13</f>
        <v>0</v>
      </c>
      <c r="E25" s="60">
        <f>+C9-D25</f>
        <v>20</v>
      </c>
      <c r="F25" s="60">
        <f>+E25*C25</f>
        <v>3200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480</v>
      </c>
      <c r="D26" s="32"/>
      <c r="E26" s="14"/>
      <c r="F26" s="14">
        <f>SUM(F23:F25)</f>
        <v>9600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43"/>
    </row>
  </sheetData>
  <sheetProtection algorithmName="SHA-512" hashValue="KPKxW89Ep3be2z0zxRu806yBjGzcjzqDfVWeUbGlOT7JhXCZOVuQoSHrk3mhZqWpAfcCu2Kwz8bQ8eel5Qd2ew==" saltValue="lgatCo+mKpnfmWzEw0FeMg==" spinCount="10000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0967"/>
    <pageSetUpPr fitToPage="1"/>
  </sheetPr>
  <dimension ref="A1:G32"/>
  <sheetViews>
    <sheetView zoomScale="90" zoomScaleNormal="90"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41"/>
      <c r="B2" s="142"/>
      <c r="C2" s="142"/>
      <c r="D2" s="142"/>
      <c r="E2" s="142"/>
      <c r="F2" s="142"/>
      <c r="G2" s="142"/>
    </row>
    <row r="3" spans="1:7" ht="23.25">
      <c r="A3" s="46" t="s">
        <v>28</v>
      </c>
      <c r="B3" s="142"/>
      <c r="C3" s="142"/>
      <c r="D3" s="142"/>
      <c r="E3" s="142"/>
      <c r="F3" s="142"/>
      <c r="G3" s="142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112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92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130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CEILING(13*4,10)</f>
        <v>60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20</v>
      </c>
      <c r="D23" s="57">
        <f>+C13</f>
        <v>0</v>
      </c>
      <c r="E23" s="60">
        <f>+C9-D23</f>
        <v>130</v>
      </c>
      <c r="F23" s="60">
        <f>+E23*C23</f>
        <v>2600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20</v>
      </c>
      <c r="D24" s="182">
        <f>+C13</f>
        <v>0</v>
      </c>
      <c r="E24" s="60">
        <f>+C9-D24</f>
        <v>130</v>
      </c>
      <c r="F24" s="60">
        <f>+E24*C24</f>
        <v>2600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20</v>
      </c>
      <c r="D25" s="183">
        <f>+C13</f>
        <v>0</v>
      </c>
      <c r="E25" s="60">
        <f>+C9-D25</f>
        <v>130</v>
      </c>
      <c r="F25" s="60">
        <f>+E25*C25</f>
        <v>2600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60</v>
      </c>
      <c r="D26" s="32"/>
      <c r="E26" s="14"/>
      <c r="F26" s="14">
        <f>SUM(F23:F25)</f>
        <v>7800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43"/>
    </row>
  </sheetData>
  <sheetProtection algorithmName="SHA-512" hashValue="fqsvnMUSvfGJQdwmD4MYEoMrBbAMSPh/fhlbMJOX5mDpznGjuYRFh9rWzb84+NSH4fMtxUi9R3T1bE/2shgALQ==" saltValue="OGdmlIYnQ5BzSJ3/cMD4iA==" spinCount="10000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0967"/>
    <pageSetUpPr fitToPage="1"/>
  </sheetPr>
  <dimension ref="A1:G32"/>
  <sheetViews>
    <sheetView zoomScale="90" zoomScaleNormal="90"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41"/>
      <c r="B2" s="142"/>
      <c r="C2" s="142"/>
      <c r="D2" s="142"/>
      <c r="E2" s="142"/>
      <c r="F2" s="142"/>
      <c r="G2" s="142"/>
    </row>
    <row r="3" spans="1:7" ht="23.25">
      <c r="A3" s="46" t="s">
        <v>28</v>
      </c>
      <c r="B3" s="142"/>
      <c r="C3" s="142"/>
      <c r="D3" s="142"/>
      <c r="E3" s="142"/>
      <c r="F3" s="142"/>
      <c r="G3" s="142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111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92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160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CEILING(20*4,10)</f>
        <v>80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27</v>
      </c>
      <c r="D23" s="57">
        <f>+C13</f>
        <v>0</v>
      </c>
      <c r="E23" s="60">
        <f>+C9-D23</f>
        <v>160</v>
      </c>
      <c r="F23" s="60">
        <f>+E23*C23</f>
        <v>4320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27</v>
      </c>
      <c r="D24" s="182">
        <f>+C13</f>
        <v>0</v>
      </c>
      <c r="E24" s="60">
        <f>+C9-D24</f>
        <v>160</v>
      </c>
      <c r="F24" s="60">
        <f>+E24*C24</f>
        <v>4320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26</v>
      </c>
      <c r="D25" s="183">
        <f>+C13</f>
        <v>0</v>
      </c>
      <c r="E25" s="60">
        <f>+C9-D25</f>
        <v>160</v>
      </c>
      <c r="F25" s="60">
        <f>+E25*C25</f>
        <v>4160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80</v>
      </c>
      <c r="D26" s="32"/>
      <c r="E26" s="14"/>
      <c r="F26" s="14">
        <f>SUM(F23:F25)</f>
        <v>12800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43"/>
    </row>
  </sheetData>
  <sheetProtection algorithmName="SHA-512" hashValue="YnLe4TjpNNFB3dPZ182YRrE7jAkCXIh/jak83evgm2y1XmWIZhSDDxUWtJAFgIh5l7Q8FCxF75SnRw+KX3ykSw==" saltValue="xM40uD/JdBJYLC095oXkdw==" spinCount="10000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2"/>
  <sheetViews>
    <sheetView workbookViewId="0" topLeftCell="A4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41"/>
      <c r="B2" s="142"/>
      <c r="C2" s="142"/>
      <c r="D2" s="142"/>
      <c r="E2" s="142"/>
      <c r="F2" s="142"/>
      <c r="G2" s="142"/>
    </row>
    <row r="3" spans="1:7" ht="23.25">
      <c r="A3" s="46" t="s">
        <v>28</v>
      </c>
      <c r="B3" s="142"/>
      <c r="C3" s="142"/>
      <c r="D3" s="142"/>
      <c r="E3" s="142"/>
      <c r="F3" s="142"/>
      <c r="G3" s="142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122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92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26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CEILING(105*4,10)</f>
        <v>420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140</v>
      </c>
      <c r="D23" s="57">
        <f>+C13</f>
        <v>0</v>
      </c>
      <c r="E23" s="60">
        <f>+C9-D23</f>
        <v>26</v>
      </c>
      <c r="F23" s="60">
        <f>+E23*C23</f>
        <v>3640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140</v>
      </c>
      <c r="D24" s="182">
        <f>+C13</f>
        <v>0</v>
      </c>
      <c r="E24" s="60">
        <f>+C9-D24</f>
        <v>26</v>
      </c>
      <c r="F24" s="60">
        <f>+E24*C24</f>
        <v>3640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140</v>
      </c>
      <c r="D25" s="183">
        <f>+C13</f>
        <v>0</v>
      </c>
      <c r="E25" s="60">
        <f>+C9-D25</f>
        <v>26</v>
      </c>
      <c r="F25" s="60">
        <f>+E25*C25</f>
        <v>3640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420</v>
      </c>
      <c r="D26" s="32"/>
      <c r="E26" s="14"/>
      <c r="F26" s="14">
        <f>SUM(F23:F25)</f>
        <v>10920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43"/>
    </row>
  </sheetData>
  <sheetProtection algorithmName="SHA-512" hashValue="UKQiZcfKvQX2EnYaHsyWK9cq+I9I2/eIuC/3svbk3XNyWThgHLQJ1sGZfLKYjvxhj4efauYjYMTzXAz/sP28ZA==" saltValue="DYYMcnpOeGVTnns39LzU9A==" spinCount="10000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2"/>
  <sheetViews>
    <sheetView workbookViewId="0" topLeftCell="A4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71"/>
      <c r="B2" s="172"/>
      <c r="C2" s="172"/>
      <c r="D2" s="172"/>
      <c r="E2" s="172"/>
      <c r="F2" s="172"/>
      <c r="G2" s="172"/>
    </row>
    <row r="3" spans="1:7" ht="23.25">
      <c r="A3" s="46" t="s">
        <v>28</v>
      </c>
      <c r="B3" s="172"/>
      <c r="C3" s="172"/>
      <c r="D3" s="172"/>
      <c r="E3" s="172"/>
      <c r="F3" s="172"/>
      <c r="G3" s="172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123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92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16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CEILING(355*4,10)</f>
        <v>1420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474</v>
      </c>
      <c r="D23" s="57">
        <f>+C13</f>
        <v>0</v>
      </c>
      <c r="E23" s="60">
        <f>+C9-D23</f>
        <v>16</v>
      </c>
      <c r="F23" s="60">
        <f>+E23*C23</f>
        <v>7584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473</v>
      </c>
      <c r="D24" s="182">
        <f>+C13</f>
        <v>0</v>
      </c>
      <c r="E24" s="60">
        <f>+C9-D24</f>
        <v>16</v>
      </c>
      <c r="F24" s="60">
        <f>+E24*C24</f>
        <v>7568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473</v>
      </c>
      <c r="D25" s="183">
        <f>+C13</f>
        <v>0</v>
      </c>
      <c r="E25" s="60">
        <f>+C9-D25</f>
        <v>16</v>
      </c>
      <c r="F25" s="60">
        <f>+E25*C25</f>
        <v>7568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1420</v>
      </c>
      <c r="D26" s="32"/>
      <c r="E26" s="14"/>
      <c r="F26" s="14">
        <f>SUM(F23:F25)</f>
        <v>22720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70"/>
    </row>
  </sheetData>
  <sheetProtection algorithmName="SHA-512" hashValue="5GXGZfV6FBieTDFeN8QoY23L3x8hHxGhozPmwgZ4p6t/mJe9A+TFBaLKXeyS/jeHZTGMWIcQixfJ0tTRowkKtA==" saltValue="AkIEa6SFts4N5omJY+4XHA==" spinCount="10000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71"/>
      <c r="B2" s="172"/>
      <c r="C2" s="172"/>
      <c r="D2" s="172"/>
      <c r="E2" s="172"/>
      <c r="F2" s="172"/>
      <c r="G2" s="172"/>
    </row>
    <row r="3" spans="1:7" ht="23.25">
      <c r="A3" s="46" t="s">
        <v>28</v>
      </c>
      <c r="B3" s="172"/>
      <c r="C3" s="172"/>
      <c r="D3" s="172"/>
      <c r="E3" s="172"/>
      <c r="F3" s="172"/>
      <c r="G3" s="172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124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92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7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CEILING(140*4,10)</f>
        <v>560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187</v>
      </c>
      <c r="D23" s="57">
        <f>+C13</f>
        <v>0</v>
      </c>
      <c r="E23" s="60">
        <f>+C9-D23</f>
        <v>7</v>
      </c>
      <c r="F23" s="60">
        <f>+E23*C23</f>
        <v>1309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187</v>
      </c>
      <c r="D24" s="182">
        <f>+C13</f>
        <v>0</v>
      </c>
      <c r="E24" s="60">
        <f>+C9-D24</f>
        <v>7</v>
      </c>
      <c r="F24" s="60">
        <f>+E24*C24</f>
        <v>1309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186</v>
      </c>
      <c r="D25" s="183">
        <f>+C13</f>
        <v>0</v>
      </c>
      <c r="E25" s="60">
        <f>+C9-D25</f>
        <v>7</v>
      </c>
      <c r="F25" s="60">
        <f>+E25*C25</f>
        <v>1302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560</v>
      </c>
      <c r="D26" s="32"/>
      <c r="E26" s="14"/>
      <c r="F26" s="14">
        <f>SUM(F23:F25)</f>
        <v>3920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70"/>
    </row>
  </sheetData>
  <sheetProtection algorithmName="SHA-512" hashValue="QHiurHknxyHQG0E4CC1V60JajO8CjxAmEf3ZPcq4LU+F1QY3+WYuMNYX8EiXxr8fOz30947hbzTuyHXeMGjtow==" saltValue="9ZFvad3I5D5W1P0V88i/4w==" spinCount="10000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71"/>
      <c r="B2" s="172"/>
      <c r="C2" s="172"/>
      <c r="D2" s="172"/>
      <c r="E2" s="172"/>
      <c r="F2" s="172"/>
      <c r="G2" s="172"/>
    </row>
    <row r="3" spans="1:7" ht="23.25">
      <c r="A3" s="46" t="s">
        <v>28</v>
      </c>
      <c r="B3" s="172"/>
      <c r="C3" s="172"/>
      <c r="D3" s="172"/>
      <c r="E3" s="172"/>
      <c r="F3" s="172"/>
      <c r="G3" s="172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125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92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9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CEILING(498*4,10)</f>
        <v>2000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667</v>
      </c>
      <c r="D23" s="57">
        <f>+C13</f>
        <v>0</v>
      </c>
      <c r="E23" s="60">
        <f>+C9-D23</f>
        <v>9</v>
      </c>
      <c r="F23" s="60">
        <f>+E23*C23</f>
        <v>6003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667</v>
      </c>
      <c r="D24" s="182">
        <f>+C13</f>
        <v>0</v>
      </c>
      <c r="E24" s="60">
        <f>+C9-D24</f>
        <v>9</v>
      </c>
      <c r="F24" s="60">
        <f>+E24*C24</f>
        <v>6003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666</v>
      </c>
      <c r="D25" s="183">
        <f>+C13</f>
        <v>0</v>
      </c>
      <c r="E25" s="60">
        <f>+C9-D25</f>
        <v>9</v>
      </c>
      <c r="F25" s="60">
        <f>+E25*C25</f>
        <v>5994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2000</v>
      </c>
      <c r="D26" s="32"/>
      <c r="E26" s="14"/>
      <c r="F26" s="14">
        <f>SUM(F23:F25)</f>
        <v>18000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70"/>
    </row>
  </sheetData>
  <sheetProtection algorithmName="SHA-512" hashValue="4ywJ2vZB8Y+5tEmrWrzhA/6tLtQ3Ub+iP63j04vnO3gGIYN/Y3xA0KG+aiUgpjNInM8FsPHLPzaYU/ZTrGKC9Q==" saltValue="oMrHhJQb/j47rZQi1T/WxA==" spinCount="10000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71"/>
      <c r="B2" s="172"/>
      <c r="C2" s="172"/>
      <c r="D2" s="172"/>
      <c r="E2" s="172"/>
      <c r="F2" s="172"/>
      <c r="G2" s="172"/>
    </row>
    <row r="3" spans="1:7" ht="23.25">
      <c r="A3" s="46" t="s">
        <v>28</v>
      </c>
      <c r="B3" s="172"/>
      <c r="C3" s="172"/>
      <c r="D3" s="172"/>
      <c r="E3" s="172"/>
      <c r="F3" s="172"/>
      <c r="G3" s="172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126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92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36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CEILING(176*4,10)</f>
        <v>710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237</v>
      </c>
      <c r="D23" s="57">
        <f>+C13</f>
        <v>0</v>
      </c>
      <c r="E23" s="60">
        <f>+C9-D23</f>
        <v>36</v>
      </c>
      <c r="F23" s="60">
        <f>+E23*C23</f>
        <v>8532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237</v>
      </c>
      <c r="D24" s="182">
        <f>+C13</f>
        <v>0</v>
      </c>
      <c r="E24" s="60">
        <f>+C9-D24</f>
        <v>36</v>
      </c>
      <c r="F24" s="60">
        <f>+E24*C24</f>
        <v>8532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236</v>
      </c>
      <c r="D25" s="183">
        <f>+C13</f>
        <v>0</v>
      </c>
      <c r="E25" s="60">
        <f>+C9-D25</f>
        <v>36</v>
      </c>
      <c r="F25" s="60">
        <f>+E25*C25</f>
        <v>8496</v>
      </c>
      <c r="G25" s="30" t="s">
        <v>103</v>
      </c>
    </row>
    <row r="26" spans="1:7" ht="34.5" customHeight="1">
      <c r="A26" s="134">
        <v>11</v>
      </c>
      <c r="B26" s="29" t="s">
        <v>6</v>
      </c>
      <c r="C26" s="188">
        <f>SUM(C23:C25)</f>
        <v>710</v>
      </c>
      <c r="D26" s="32"/>
      <c r="E26" s="14"/>
      <c r="F26" s="14">
        <f>SUM(F23:F25)</f>
        <v>25560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70"/>
    </row>
  </sheetData>
  <sheetProtection algorithmName="SHA-512" hashValue="+JJ/fLzYj66ivB7mtJIrU+RrLu5uNnSdVwbu/MVcCGwIpGhjXWtCDSirVIKBJf/TYWBDmVEsveSEvyHZ7g7rKQ==" saltValue="nJkXCBaoEulT/XCaWoF3GQ==" spinCount="10000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39"/>
  <sheetViews>
    <sheetView zoomScale="80" zoomScaleNormal="80" workbookViewId="0" topLeftCell="F1">
      <selection activeCell="E8" sqref="A8:XFD8"/>
    </sheetView>
  </sheetViews>
  <sheetFormatPr defaultColWidth="9.140625" defaultRowHeight="15"/>
  <cols>
    <col min="1" max="1" width="4.421875" style="0" customWidth="1"/>
    <col min="2" max="2" width="8.8515625" style="73" customWidth="1"/>
    <col min="3" max="3" width="72.28125" style="0" customWidth="1"/>
    <col min="4" max="4" width="46.140625" style="51" customWidth="1"/>
    <col min="5" max="5" width="21.421875" style="51" customWidth="1"/>
    <col min="6" max="6" width="11.57421875" style="2" customWidth="1"/>
    <col min="7" max="7" width="16.28125" style="20" customWidth="1"/>
    <col min="8" max="8" width="14.421875" style="111" customWidth="1"/>
    <col min="9" max="9" width="16.8515625" style="20" customWidth="1"/>
    <col min="10" max="10" width="15.7109375" style="111" customWidth="1"/>
    <col min="11" max="11" width="23.57421875" style="20" customWidth="1"/>
    <col min="12" max="12" width="12.7109375" style="111" customWidth="1"/>
    <col min="13" max="13" width="10.7109375" style="20" customWidth="1"/>
    <col min="14" max="14" width="12.7109375" style="111" customWidth="1"/>
    <col min="15" max="15" width="10.7109375" style="20" customWidth="1"/>
    <col min="16" max="16" width="22.8515625" style="20" customWidth="1"/>
    <col min="17" max="17" width="16.421875" style="20" hidden="1" customWidth="1"/>
    <col min="18" max="18" width="17.8515625" style="20" hidden="1" customWidth="1"/>
    <col min="19" max="19" width="18.00390625" style="20" customWidth="1"/>
    <col min="20" max="20" width="13.8515625" style="198" customWidth="1"/>
  </cols>
  <sheetData>
    <row r="1" spans="1:20" s="38" customFormat="1" ht="21">
      <c r="A1" s="52" t="s">
        <v>131</v>
      </c>
      <c r="B1" s="71"/>
      <c r="C1" s="54"/>
      <c r="D1" s="55"/>
      <c r="E1" s="55"/>
      <c r="F1" s="56"/>
      <c r="H1" s="105"/>
      <c r="I1" s="56"/>
      <c r="J1" s="105"/>
      <c r="K1" s="56"/>
      <c r="L1" s="105"/>
      <c r="M1" s="56"/>
      <c r="N1" s="105"/>
      <c r="O1" s="56"/>
      <c r="T1" s="54"/>
    </row>
    <row r="2" spans="1:20" s="8" customFormat="1" ht="15">
      <c r="A2" s="233" t="s">
        <v>130</v>
      </c>
      <c r="B2" s="233"/>
      <c r="C2" s="233"/>
      <c r="D2" s="233"/>
      <c r="E2" s="233"/>
      <c r="F2" s="233"/>
      <c r="G2" s="234"/>
      <c r="H2" s="106"/>
      <c r="I2" s="44"/>
      <c r="J2" s="112"/>
      <c r="K2" s="44"/>
      <c r="L2" s="112"/>
      <c r="M2" s="44"/>
      <c r="N2" s="112"/>
      <c r="O2" s="44"/>
      <c r="P2" s="45"/>
      <c r="Q2" s="45"/>
      <c r="R2" s="45"/>
      <c r="S2" s="45"/>
      <c r="T2" s="193"/>
    </row>
    <row r="3" spans="1:20" s="4" customFormat="1" ht="75">
      <c r="A3" s="31" t="s">
        <v>46</v>
      </c>
      <c r="B3" s="72" t="s">
        <v>33</v>
      </c>
      <c r="C3" s="1" t="s">
        <v>30</v>
      </c>
      <c r="D3" s="191" t="s">
        <v>31</v>
      </c>
      <c r="E3" s="50" t="s">
        <v>32</v>
      </c>
      <c r="F3" s="3" t="s">
        <v>53</v>
      </c>
      <c r="G3" s="17" t="s">
        <v>52</v>
      </c>
      <c r="H3" s="107" t="s">
        <v>65</v>
      </c>
      <c r="I3" s="17" t="s">
        <v>51</v>
      </c>
      <c r="J3" s="107" t="s">
        <v>118</v>
      </c>
      <c r="K3" s="43" t="s">
        <v>55</v>
      </c>
      <c r="L3" s="107" t="s">
        <v>114</v>
      </c>
      <c r="M3" s="17" t="s">
        <v>116</v>
      </c>
      <c r="N3" s="107" t="s">
        <v>115</v>
      </c>
      <c r="O3" s="17" t="s">
        <v>117</v>
      </c>
      <c r="P3" s="43" t="s">
        <v>56</v>
      </c>
      <c r="Q3" s="74" t="s">
        <v>45</v>
      </c>
      <c r="R3" s="74" t="s">
        <v>43</v>
      </c>
      <c r="S3" s="43" t="s">
        <v>109</v>
      </c>
      <c r="T3" s="43" t="s">
        <v>120</v>
      </c>
    </row>
    <row r="4" spans="1:20" s="121" customFormat="1" ht="15">
      <c r="A4" s="115"/>
      <c r="B4" s="116"/>
      <c r="C4" s="117"/>
      <c r="D4" s="118"/>
      <c r="E4" s="118"/>
      <c r="F4" s="119">
        <v>1</v>
      </c>
      <c r="G4" s="119">
        <v>2</v>
      </c>
      <c r="H4" s="120">
        <v>3</v>
      </c>
      <c r="I4" s="119">
        <v>4</v>
      </c>
      <c r="J4" s="120">
        <v>5</v>
      </c>
      <c r="K4" s="119" t="s">
        <v>23</v>
      </c>
      <c r="L4" s="120">
        <v>7</v>
      </c>
      <c r="M4" s="119">
        <v>8</v>
      </c>
      <c r="N4" s="120">
        <v>9</v>
      </c>
      <c r="O4" s="119">
        <v>10</v>
      </c>
      <c r="P4" s="119" t="s">
        <v>41</v>
      </c>
      <c r="Q4" s="119" t="s">
        <v>42</v>
      </c>
      <c r="R4" s="119" t="s">
        <v>64</v>
      </c>
      <c r="S4" s="119" t="s">
        <v>119</v>
      </c>
      <c r="T4" s="119"/>
    </row>
    <row r="5" spans="1:21" s="10" customFormat="1" ht="15">
      <c r="A5" s="82">
        <v>1</v>
      </c>
      <c r="B5" s="114" t="s">
        <v>67</v>
      </c>
      <c r="C5" s="83" t="str">
        <f>+'bublinka D'!C7</f>
        <v>Obálka bublinková, typ D, min. 200 x 275 mm</v>
      </c>
      <c r="D5" s="185">
        <f>+'bublinka D'!C12</f>
        <v>0</v>
      </c>
      <c r="E5" s="186">
        <f>+'bublinka D'!C11</f>
        <v>0</v>
      </c>
      <c r="F5" s="85" t="str">
        <f>+'bublinka D'!C8</f>
        <v>ks</v>
      </c>
      <c r="G5" s="86">
        <f>+'bublinka D'!C9</f>
        <v>2.6</v>
      </c>
      <c r="H5" s="146">
        <f>+'bublinka D'!C10</f>
        <v>2140</v>
      </c>
      <c r="I5" s="87">
        <f>+'bublinka D'!C13</f>
        <v>0</v>
      </c>
      <c r="J5" s="149">
        <f>+'bublinka D'!C23</f>
        <v>714</v>
      </c>
      <c r="K5" s="88">
        <f>+I5*J5</f>
        <v>0</v>
      </c>
      <c r="L5" s="149">
        <f>+'bublinka D'!C24</f>
        <v>713</v>
      </c>
      <c r="M5" s="87">
        <f>+'bublinka D'!D24</f>
        <v>0</v>
      </c>
      <c r="N5" s="149">
        <f>+'bublinka D'!C25</f>
        <v>713</v>
      </c>
      <c r="O5" s="87">
        <f>+'bublinka D'!D25</f>
        <v>0</v>
      </c>
      <c r="P5" s="88">
        <f>+M5*L5+O5*N5</f>
        <v>0</v>
      </c>
      <c r="Q5" s="89">
        <f>+G5*H5</f>
        <v>5564</v>
      </c>
      <c r="R5" s="89">
        <f>+Q5-K5-P5</f>
        <v>5564</v>
      </c>
      <c r="S5" s="88">
        <f>+K5+P5</f>
        <v>0</v>
      </c>
      <c r="T5" s="194"/>
      <c r="U5" s="90"/>
    </row>
    <row r="6" spans="1:20" s="10" customFormat="1" ht="15">
      <c r="A6" s="82">
        <v>2</v>
      </c>
      <c r="B6" s="114" t="s">
        <v>67</v>
      </c>
      <c r="C6" s="83" t="str">
        <f>+'B4 páska'!C7</f>
        <v>Obálka poštovní B4 bílá s krycí páskou, 80 g/m2</v>
      </c>
      <c r="D6" s="185">
        <f>+'B4 páska'!C12</f>
        <v>0</v>
      </c>
      <c r="E6" s="186">
        <f>+'B4 páska'!C11</f>
        <v>0</v>
      </c>
      <c r="F6" s="85" t="str">
        <f>+'B4 páska'!C8</f>
        <v>ks</v>
      </c>
      <c r="G6" s="86">
        <f>+'B4 páska'!C9</f>
        <v>1.72</v>
      </c>
      <c r="H6" s="146">
        <f>+'B4 páska'!C10</f>
        <v>2720</v>
      </c>
      <c r="I6" s="87">
        <f>+'B4 páska'!C13</f>
        <v>0</v>
      </c>
      <c r="J6" s="149">
        <f>+'B4 páska'!C23</f>
        <v>907</v>
      </c>
      <c r="K6" s="88">
        <f aca="true" t="shared" si="0" ref="K6:K34">+I6*J6</f>
        <v>0</v>
      </c>
      <c r="L6" s="149">
        <f>+'B4 páska'!C24</f>
        <v>907</v>
      </c>
      <c r="M6" s="87">
        <f>+'B4 páska'!D24</f>
        <v>0</v>
      </c>
      <c r="N6" s="149">
        <f>+'B4 páska'!C25</f>
        <v>906</v>
      </c>
      <c r="O6" s="87">
        <f>+'B4 páska'!D25</f>
        <v>0</v>
      </c>
      <c r="P6" s="88">
        <f aca="true" t="shared" si="1" ref="P6:P34">+M6*L6+O6*N6</f>
        <v>0</v>
      </c>
      <c r="Q6" s="89">
        <f aca="true" t="shared" si="2" ref="Q6:Q34">+G6*H6</f>
        <v>4678.4</v>
      </c>
      <c r="R6" s="89">
        <f aca="true" t="shared" si="3" ref="R6:R34">+Q6-K6-P6</f>
        <v>4678.4</v>
      </c>
      <c r="S6" s="88">
        <f aca="true" t="shared" si="4" ref="S6:S35">+K6+P6</f>
        <v>0</v>
      </c>
      <c r="T6" s="194"/>
    </row>
    <row r="7" spans="1:20" s="10" customFormat="1" ht="15">
      <c r="A7" s="82">
        <v>3</v>
      </c>
      <c r="B7" s="114" t="s">
        <v>67</v>
      </c>
      <c r="C7" s="83" t="str">
        <f>+'B4 X-dno'!C7</f>
        <v>Obálka poštovní B4 X-dno, 90 g/m2 - 100g/m2</v>
      </c>
      <c r="D7" s="185">
        <f>+'B4 X-dno'!C12</f>
        <v>0</v>
      </c>
      <c r="E7" s="186">
        <f>+'B4 X-dno'!C11</f>
        <v>0</v>
      </c>
      <c r="F7" s="85" t="str">
        <f>+'B4 X-dno'!C8</f>
        <v>ks</v>
      </c>
      <c r="G7" s="86">
        <f>+'B4 X-dno'!C9</f>
        <v>1.5</v>
      </c>
      <c r="H7" s="147">
        <f>+'B4 X-dno'!C10</f>
        <v>7280</v>
      </c>
      <c r="I7" s="87">
        <f>+'B4 X-dno'!C13</f>
        <v>0</v>
      </c>
      <c r="J7" s="149">
        <f>+'B4 X-dno'!C23</f>
        <v>2427</v>
      </c>
      <c r="K7" s="88">
        <f t="shared" si="0"/>
        <v>0</v>
      </c>
      <c r="L7" s="149">
        <f>+'B4 X-dno'!C24</f>
        <v>2427</v>
      </c>
      <c r="M7" s="87">
        <f>+'B4 X-dno'!D24</f>
        <v>0</v>
      </c>
      <c r="N7" s="149">
        <f>+'B4 X-dno'!C25</f>
        <v>2426</v>
      </c>
      <c r="O7" s="87">
        <f>+'B4 X-dno'!D25</f>
        <v>0</v>
      </c>
      <c r="P7" s="88">
        <f t="shared" si="1"/>
        <v>0</v>
      </c>
      <c r="Q7" s="89">
        <f t="shared" si="2"/>
        <v>10920</v>
      </c>
      <c r="R7" s="89">
        <f t="shared" si="3"/>
        <v>10920</v>
      </c>
      <c r="S7" s="88">
        <f t="shared" si="4"/>
        <v>0</v>
      </c>
      <c r="T7" s="194"/>
    </row>
    <row r="8" spans="1:20" s="10" customFormat="1" ht="15">
      <c r="A8" s="82">
        <v>4</v>
      </c>
      <c r="B8" s="114" t="s">
        <v>67</v>
      </c>
      <c r="C8" s="104" t="str">
        <f>+'B4 X-dno výstuž'!C7</f>
        <v>Obálka poštovní B5 X-dno, hnědá nebo bílá,  samolepicí s krycí páskou, 176 mm x 250 mm</v>
      </c>
      <c r="D8" s="185">
        <f>+'B4 X-dno výstuž'!C12</f>
        <v>0</v>
      </c>
      <c r="E8" s="186">
        <f>+'B4 X-dno výstuž'!C11</f>
        <v>0</v>
      </c>
      <c r="F8" s="85" t="str">
        <f>+'B4 X-dno výstuž'!C8</f>
        <v>ks</v>
      </c>
      <c r="G8" s="86">
        <f>+'B4 X-dno výstuž'!C9</f>
        <v>0.8</v>
      </c>
      <c r="H8" s="147">
        <f>+'B4 X-dno výstuž'!C10</f>
        <v>1700</v>
      </c>
      <c r="I8" s="87">
        <f>+'B4 X-dno výstuž'!C13</f>
        <v>0</v>
      </c>
      <c r="J8" s="149">
        <f>+'B4 X-dno výstuž'!C23</f>
        <v>567</v>
      </c>
      <c r="K8" s="88">
        <f t="shared" si="0"/>
        <v>0</v>
      </c>
      <c r="L8" s="149">
        <f>+'B4 X-dno výstuž'!C24</f>
        <v>567</v>
      </c>
      <c r="M8" s="87">
        <f>+'B4 X-dno výstuž'!D24</f>
        <v>0</v>
      </c>
      <c r="N8" s="149">
        <f>+'B4 X-dno výstuž'!C25</f>
        <v>566</v>
      </c>
      <c r="O8" s="87">
        <f>+'B4 X-dno výstuž'!D25</f>
        <v>0</v>
      </c>
      <c r="P8" s="88">
        <f t="shared" si="1"/>
        <v>0</v>
      </c>
      <c r="Q8" s="89">
        <f t="shared" si="2"/>
        <v>1360</v>
      </c>
      <c r="R8" s="89">
        <f t="shared" si="3"/>
        <v>1360</v>
      </c>
      <c r="S8" s="88">
        <f t="shared" si="4"/>
        <v>0</v>
      </c>
      <c r="T8" s="194"/>
    </row>
    <row r="9" spans="1:20" s="10" customFormat="1" ht="30">
      <c r="A9" s="82">
        <v>5</v>
      </c>
      <c r="B9" s="114" t="s">
        <v>67</v>
      </c>
      <c r="C9" s="10" t="str">
        <f>+'B4 X-dno hnědá'!C7</f>
        <v>Obálka poštovní B4 X-dno, textilní výstuž, samolepicí s krycí páskou, 250 x 350 mm</v>
      </c>
      <c r="D9" s="185">
        <f>+'B4 X-dno hnědá'!C12</f>
        <v>0</v>
      </c>
      <c r="E9" s="186">
        <f>+'B4 X-dno hnědá'!C11</f>
        <v>0</v>
      </c>
      <c r="F9" s="85" t="str">
        <f>+'B4 X-dno hnědá'!C8</f>
        <v>ks</v>
      </c>
      <c r="G9" s="86">
        <f>+'B4 X-dno hnědá'!C9</f>
        <v>10.5</v>
      </c>
      <c r="H9" s="148">
        <f>+'B4 X-dno hnědá'!C10</f>
        <v>2640</v>
      </c>
      <c r="I9" s="87">
        <f>+'B4 X-dno hnědá'!C13</f>
        <v>0</v>
      </c>
      <c r="J9" s="149">
        <f>+'B4 X-dno hnědá'!C23</f>
        <v>880</v>
      </c>
      <c r="K9" s="88">
        <f t="shared" si="0"/>
        <v>0</v>
      </c>
      <c r="L9" s="149">
        <f>+'B4 X-dno hnědá'!C24</f>
        <v>880</v>
      </c>
      <c r="M9" s="87">
        <f>+'B4 X-dno hnědá'!D24</f>
        <v>0</v>
      </c>
      <c r="N9" s="149">
        <f>+'B4 X-dno hnědá'!C25</f>
        <v>880</v>
      </c>
      <c r="O9" s="87">
        <f>+'B4 X-dno hnědá'!D25</f>
        <v>0</v>
      </c>
      <c r="P9" s="88">
        <f t="shared" si="1"/>
        <v>0</v>
      </c>
      <c r="Q9" s="89">
        <f t="shared" si="2"/>
        <v>27720</v>
      </c>
      <c r="R9" s="89">
        <f t="shared" si="3"/>
        <v>27720</v>
      </c>
      <c r="S9" s="88">
        <f t="shared" si="4"/>
        <v>0</v>
      </c>
      <c r="T9" s="194"/>
    </row>
    <row r="10" spans="1:20" s="10" customFormat="1" ht="15">
      <c r="A10" s="82">
        <v>6</v>
      </c>
      <c r="B10" s="114" t="s">
        <v>67</v>
      </c>
      <c r="C10" s="83" t="str">
        <f>+'C4 samolep'!C7</f>
        <v>Obálka poštovní C4, samolepicí, přehybová, bílá, 229 x 324 mm</v>
      </c>
      <c r="D10" s="185">
        <f>+'C4 samolep'!C12</f>
        <v>0</v>
      </c>
      <c r="E10" s="186">
        <f>+'C4 samolep'!C11</f>
        <v>0</v>
      </c>
      <c r="F10" s="85" t="str">
        <f>+'C4 samolep'!C8</f>
        <v>ks</v>
      </c>
      <c r="G10" s="86">
        <f>+'C4 samolep'!C9</f>
        <v>0.94</v>
      </c>
      <c r="H10" s="146">
        <f>+'C4 samolep'!C10</f>
        <v>20780</v>
      </c>
      <c r="I10" s="87">
        <f>+'C4 samolep'!C13</f>
        <v>0</v>
      </c>
      <c r="J10" s="149">
        <f>+'C4 samolep'!C23</f>
        <v>6927</v>
      </c>
      <c r="K10" s="88">
        <f t="shared" si="0"/>
        <v>0</v>
      </c>
      <c r="L10" s="149">
        <f>+'C4 samolep'!C24</f>
        <v>6927</v>
      </c>
      <c r="M10" s="87">
        <f>+'C4 samolep'!D24</f>
        <v>0</v>
      </c>
      <c r="N10" s="149">
        <f>+'C4 samolep'!C25</f>
        <v>6926</v>
      </c>
      <c r="O10" s="87">
        <f>+'C4 samolep'!D25</f>
        <v>0</v>
      </c>
      <c r="P10" s="88">
        <f t="shared" si="1"/>
        <v>0</v>
      </c>
      <c r="Q10" s="89">
        <f t="shared" si="2"/>
        <v>19533.199999999997</v>
      </c>
      <c r="R10" s="89">
        <f t="shared" si="3"/>
        <v>19533.199999999997</v>
      </c>
      <c r="S10" s="88">
        <f t="shared" si="4"/>
        <v>0</v>
      </c>
      <c r="T10" s="194"/>
    </row>
    <row r="11" spans="1:20" s="10" customFormat="1" ht="15">
      <c r="A11" s="82">
        <v>7</v>
      </c>
      <c r="B11" s="114" t="s">
        <v>67</v>
      </c>
      <c r="C11" s="83" t="str">
        <f>+'C5'!C7</f>
        <v>Obálka poštovní C5 bez okénka, samolepicí, bílá, 162 x 229 mm</v>
      </c>
      <c r="D11" s="185">
        <f>+'C5'!C12</f>
        <v>0</v>
      </c>
      <c r="E11" s="186">
        <f>+'C5'!C11</f>
        <v>0</v>
      </c>
      <c r="F11" s="85" t="str">
        <f>+'C5'!C8</f>
        <v>ks</v>
      </c>
      <c r="G11" s="86">
        <f>+'C5'!C9</f>
        <v>0.35</v>
      </c>
      <c r="H11" s="146">
        <f>+'C5'!C10</f>
        <v>204200</v>
      </c>
      <c r="I11" s="87">
        <f>+'C5'!C13</f>
        <v>0</v>
      </c>
      <c r="J11" s="149">
        <f>+'C5'!C23</f>
        <v>68067</v>
      </c>
      <c r="K11" s="88">
        <f t="shared" si="0"/>
        <v>0</v>
      </c>
      <c r="L11" s="149">
        <f>+'C5'!C24</f>
        <v>68067</v>
      </c>
      <c r="M11" s="87">
        <f>+'C5'!D24</f>
        <v>0</v>
      </c>
      <c r="N11" s="149">
        <f>+'C5'!C25</f>
        <v>68066</v>
      </c>
      <c r="O11" s="87">
        <f>+'C5'!D25</f>
        <v>0</v>
      </c>
      <c r="P11" s="88">
        <f t="shared" si="1"/>
        <v>0</v>
      </c>
      <c r="Q11" s="89">
        <f t="shared" si="2"/>
        <v>71470</v>
      </c>
      <c r="R11" s="89">
        <f t="shared" si="3"/>
        <v>71470</v>
      </c>
      <c r="S11" s="88">
        <f t="shared" si="4"/>
        <v>0</v>
      </c>
      <c r="T11" s="194" t="s">
        <v>121</v>
      </c>
    </row>
    <row r="12" spans="1:20" s="10" customFormat="1" ht="15">
      <c r="A12" s="82">
        <v>8</v>
      </c>
      <c r="B12" s="114" t="s">
        <v>67</v>
      </c>
      <c r="C12" s="83" t="str">
        <f>+'C5 okno+tisk'!C7</f>
        <v>Obálka poštovní C5, s okénkem vpravo nahoře, vnitřní tisk, samolepicí</v>
      </c>
      <c r="D12" s="185">
        <f>+'C5 okno+tisk'!C12</f>
        <v>0</v>
      </c>
      <c r="E12" s="186">
        <f>+'C5 okno+tisk'!C11</f>
        <v>0</v>
      </c>
      <c r="F12" s="91" t="str">
        <f>+'C5 okno+tisk'!C8</f>
        <v>ks</v>
      </c>
      <c r="G12" s="86">
        <f>+'C5 okno+tisk'!C9</f>
        <v>0.5</v>
      </c>
      <c r="H12" s="146">
        <f>+'C5 okno+tisk'!C10</f>
        <v>600</v>
      </c>
      <c r="I12" s="87">
        <f>+'C5 okno+tisk'!C13</f>
        <v>0</v>
      </c>
      <c r="J12" s="149">
        <f>+'C5 okno+tisk'!C23</f>
        <v>200</v>
      </c>
      <c r="K12" s="88">
        <f t="shared" si="0"/>
        <v>0</v>
      </c>
      <c r="L12" s="149">
        <f>+'C5 okno+tisk'!C24</f>
        <v>200</v>
      </c>
      <c r="M12" s="87">
        <f>+'C5 okno+tisk'!D24</f>
        <v>0</v>
      </c>
      <c r="N12" s="149">
        <f>+'C5 okno+tisk'!C25</f>
        <v>200</v>
      </c>
      <c r="O12" s="87">
        <f>+'C5 okno+tisk'!D25</f>
        <v>0</v>
      </c>
      <c r="P12" s="88">
        <f t="shared" si="1"/>
        <v>0</v>
      </c>
      <c r="Q12" s="89">
        <f t="shared" si="2"/>
        <v>300</v>
      </c>
      <c r="R12" s="89">
        <f t="shared" si="3"/>
        <v>300</v>
      </c>
      <c r="S12" s="88">
        <f t="shared" si="4"/>
        <v>0</v>
      </c>
      <c r="T12" s="194"/>
    </row>
    <row r="13" spans="1:20" s="10" customFormat="1" ht="15">
      <c r="A13" s="82">
        <v>9</v>
      </c>
      <c r="B13" s="114" t="s">
        <v>67</v>
      </c>
      <c r="C13" s="83" t="str">
        <f>+'C6'!C7</f>
        <v>Obálka poštovní C6 bez okénka, samolepicí, bílá, 114 mm x 162 mm</v>
      </c>
      <c r="D13" s="185">
        <f>+'C6'!C12</f>
        <v>0</v>
      </c>
      <c r="E13" s="186">
        <f>+'C6'!C11</f>
        <v>0</v>
      </c>
      <c r="F13" s="85" t="str">
        <f>+'C6'!C8</f>
        <v>ks</v>
      </c>
      <c r="G13" s="86">
        <f>+'C6'!C9</f>
        <v>0.28</v>
      </c>
      <c r="H13" s="146">
        <f>+'C6'!C10</f>
        <v>337600</v>
      </c>
      <c r="I13" s="87">
        <f>+'C6'!C13</f>
        <v>0</v>
      </c>
      <c r="J13" s="149">
        <f>+'C6'!C23</f>
        <v>112534</v>
      </c>
      <c r="K13" s="88">
        <f t="shared" si="0"/>
        <v>0</v>
      </c>
      <c r="L13" s="149">
        <f>+'C6'!C24</f>
        <v>112533</v>
      </c>
      <c r="M13" s="87">
        <f>+'C6'!D24</f>
        <v>0</v>
      </c>
      <c r="N13" s="149">
        <f>+'C6'!C25</f>
        <v>112533</v>
      </c>
      <c r="O13" s="87">
        <f>+'C6'!D25</f>
        <v>0</v>
      </c>
      <c r="P13" s="88">
        <f t="shared" si="1"/>
        <v>0</v>
      </c>
      <c r="Q13" s="89">
        <f t="shared" si="2"/>
        <v>94528.00000000001</v>
      </c>
      <c r="R13" s="89">
        <f t="shared" si="3"/>
        <v>94528.00000000001</v>
      </c>
      <c r="S13" s="88">
        <f t="shared" si="4"/>
        <v>0</v>
      </c>
      <c r="T13" s="194" t="s">
        <v>121</v>
      </c>
    </row>
    <row r="14" spans="1:20" s="10" customFormat="1" ht="15">
      <c r="A14" s="82">
        <v>10</v>
      </c>
      <c r="B14" s="114" t="s">
        <v>67</v>
      </c>
      <c r="C14" s="83" t="str">
        <f>+'C6 tisk'!C7</f>
        <v>Obálka poštovní C6 bez okénka, samolepicí,  bílá, vnitřní tisk, 114 mm x 162 mm</v>
      </c>
      <c r="D14" s="185">
        <f>+'C6 tisk'!C12</f>
        <v>0</v>
      </c>
      <c r="E14" s="186">
        <f>+'C6 tisk'!C11</f>
        <v>0</v>
      </c>
      <c r="F14" s="85" t="str">
        <f>+'C6 tisk'!C8</f>
        <v>ks</v>
      </c>
      <c r="G14" s="86">
        <f>+'C6 tisk'!C9</f>
        <v>0.34</v>
      </c>
      <c r="H14" s="146">
        <f>+'C6 tisk'!C10</f>
        <v>2200</v>
      </c>
      <c r="I14" s="87">
        <f>+'C6 tisk'!C13</f>
        <v>0</v>
      </c>
      <c r="J14" s="149">
        <f>+'C6 tisk'!C23</f>
        <v>734</v>
      </c>
      <c r="K14" s="88">
        <f t="shared" si="0"/>
        <v>0</v>
      </c>
      <c r="L14" s="149">
        <f>+'C6 tisk'!C24</f>
        <v>733</v>
      </c>
      <c r="M14" s="87">
        <f>+'C6 tisk'!D24</f>
        <v>0</v>
      </c>
      <c r="N14" s="149">
        <f>+'C6 tisk'!C25</f>
        <v>733</v>
      </c>
      <c r="O14" s="87">
        <f>+'C6 tisk'!D25</f>
        <v>0</v>
      </c>
      <c r="P14" s="88">
        <f t="shared" si="1"/>
        <v>0</v>
      </c>
      <c r="Q14" s="89">
        <f t="shared" si="2"/>
        <v>748</v>
      </c>
      <c r="R14" s="89">
        <f t="shared" si="3"/>
        <v>748</v>
      </c>
      <c r="S14" s="88">
        <f t="shared" si="4"/>
        <v>0</v>
      </c>
      <c r="T14" s="194"/>
    </row>
    <row r="15" spans="1:20" s="10" customFormat="1" ht="15">
      <c r="A15" s="82">
        <v>11</v>
      </c>
      <c r="B15" s="114" t="s">
        <v>67</v>
      </c>
      <c r="C15" s="83" t="str">
        <f>+'DL'!C7</f>
        <v>Obálka poštovní DL bez okénka, samolepicí, bílá, přehybová, 110 x 220 mm</v>
      </c>
      <c r="D15" s="185">
        <f>+'DL'!C12</f>
        <v>0</v>
      </c>
      <c r="E15" s="186">
        <f>+'DL'!C11</f>
        <v>0</v>
      </c>
      <c r="F15" s="85" t="str">
        <f>+'DL'!C8</f>
        <v>ks</v>
      </c>
      <c r="G15" s="86">
        <f>+'DL'!C9</f>
        <v>0.3</v>
      </c>
      <c r="H15" s="147">
        <f>+'DL'!C10</f>
        <v>52920</v>
      </c>
      <c r="I15" s="87">
        <f>+'DL'!C13</f>
        <v>0</v>
      </c>
      <c r="J15" s="149">
        <f>+'DL'!C23</f>
        <v>17640</v>
      </c>
      <c r="K15" s="88">
        <f t="shared" si="0"/>
        <v>0</v>
      </c>
      <c r="L15" s="149">
        <f>+'DL'!C24</f>
        <v>17640</v>
      </c>
      <c r="M15" s="87">
        <f>+'DL'!D24</f>
        <v>0</v>
      </c>
      <c r="N15" s="149">
        <f>+'DL'!C25</f>
        <v>17640</v>
      </c>
      <c r="O15" s="87">
        <f>+'DL'!D25</f>
        <v>0</v>
      </c>
      <c r="P15" s="88">
        <f t="shared" si="1"/>
        <v>0</v>
      </c>
      <c r="Q15" s="89">
        <f t="shared" si="2"/>
        <v>15876</v>
      </c>
      <c r="R15" s="89">
        <f t="shared" si="3"/>
        <v>15876</v>
      </c>
      <c r="S15" s="88">
        <f t="shared" si="4"/>
        <v>0</v>
      </c>
      <c r="T15" s="194"/>
    </row>
    <row r="16" spans="1:20" s="10" customFormat="1" ht="15">
      <c r="A16" s="82">
        <v>12</v>
      </c>
      <c r="B16" s="114" t="s">
        <v>67</v>
      </c>
      <c r="C16" s="83" t="str">
        <f>+'DL okno'!C7</f>
        <v>Obálka poštovní DL s okénkem, samolepicí, bílá, přehybová, 110 x 220 mm</v>
      </c>
      <c r="D16" s="185">
        <f>+'DL okno'!C12</f>
        <v>0</v>
      </c>
      <c r="E16" s="186">
        <f>+'DL okno'!C11</f>
        <v>0</v>
      </c>
      <c r="F16" s="85" t="str">
        <f>+'DL okno'!C8</f>
        <v>ks</v>
      </c>
      <c r="G16" s="86">
        <f>+'DL okno'!C9</f>
        <v>0.31</v>
      </c>
      <c r="H16" s="146">
        <f>+'DL okno'!C10</f>
        <v>25400</v>
      </c>
      <c r="I16" s="87">
        <f>+'DL okno'!C13</f>
        <v>0</v>
      </c>
      <c r="J16" s="149">
        <f>+'DL okno'!C23</f>
        <v>8467</v>
      </c>
      <c r="K16" s="88">
        <f t="shared" si="0"/>
        <v>0</v>
      </c>
      <c r="L16" s="149">
        <f>+'DL okno'!C24</f>
        <v>8467</v>
      </c>
      <c r="M16" s="87">
        <f>+'DL okno'!D24</f>
        <v>0</v>
      </c>
      <c r="N16" s="149">
        <f>+'DL okno'!C25</f>
        <v>8466</v>
      </c>
      <c r="O16" s="87">
        <f>+'DL okno'!D25</f>
        <v>0</v>
      </c>
      <c r="P16" s="88">
        <f t="shared" si="1"/>
        <v>0</v>
      </c>
      <c r="Q16" s="89">
        <f t="shared" si="2"/>
        <v>7874</v>
      </c>
      <c r="R16" s="89">
        <f t="shared" si="3"/>
        <v>7874</v>
      </c>
      <c r="S16" s="88">
        <f t="shared" si="4"/>
        <v>0</v>
      </c>
      <c r="T16" s="194"/>
    </row>
    <row r="17" spans="1:20" s="10" customFormat="1" ht="15">
      <c r="A17" s="82">
        <v>13</v>
      </c>
      <c r="B17" s="114" t="s">
        <v>67</v>
      </c>
      <c r="C17" s="83" t="str">
        <f>+'DL okno+tisk'!C7</f>
        <v>Obálka poštovní DL s okénkem, samolepicí, vnitřní tisk, 110 x 220 mm</v>
      </c>
      <c r="D17" s="185">
        <f>+'DL okno+tisk'!C12</f>
        <v>0</v>
      </c>
      <c r="E17" s="186">
        <f>+'DL okno+tisk'!C11</f>
        <v>0</v>
      </c>
      <c r="F17" s="85" t="str">
        <f>+'DL okno+tisk'!C8</f>
        <v>ks</v>
      </c>
      <c r="G17" s="86">
        <f>+'DL okno+tisk'!C9</f>
        <v>0.32</v>
      </c>
      <c r="H17" s="146">
        <f>+'DL okno+tisk'!C10</f>
        <v>34800</v>
      </c>
      <c r="I17" s="87">
        <f>+'DL okno+tisk'!C13</f>
        <v>0</v>
      </c>
      <c r="J17" s="149">
        <f>+'DL okno+tisk'!C23</f>
        <v>11600</v>
      </c>
      <c r="K17" s="88">
        <f t="shared" si="0"/>
        <v>0</v>
      </c>
      <c r="L17" s="149">
        <f>+'DL okno+tisk'!C24</f>
        <v>11600</v>
      </c>
      <c r="M17" s="87">
        <f>+'DL okno+tisk'!D24</f>
        <v>0</v>
      </c>
      <c r="N17" s="149">
        <f>+'DL okno+tisk'!C25</f>
        <v>11600</v>
      </c>
      <c r="O17" s="87">
        <f>+'DL okno+tisk'!D25</f>
        <v>0</v>
      </c>
      <c r="P17" s="88">
        <f t="shared" si="1"/>
        <v>0</v>
      </c>
      <c r="Q17" s="89">
        <f t="shared" si="2"/>
        <v>11136</v>
      </c>
      <c r="R17" s="89">
        <f t="shared" si="3"/>
        <v>11136</v>
      </c>
      <c r="S17" s="88">
        <f t="shared" si="4"/>
        <v>0</v>
      </c>
      <c r="T17" s="194"/>
    </row>
    <row r="18" spans="1:20" s="10" customFormat="1" ht="15">
      <c r="A18" s="82">
        <v>14</v>
      </c>
      <c r="B18" s="114" t="s">
        <v>67</v>
      </c>
      <c r="C18" s="83" t="str">
        <f>+'DL okno+páska'!C7</f>
        <v>Obálka poštovní DL s okénkem, s krycí páskou, 110 x 220 mm</v>
      </c>
      <c r="D18" s="186">
        <f>+'DL okno+páska'!C12</f>
        <v>0</v>
      </c>
      <c r="E18" s="186">
        <f>+'DL okno+páska'!C11</f>
        <v>0</v>
      </c>
      <c r="F18" s="85" t="str">
        <f>+'DL okno+páska'!C8</f>
        <v>ks</v>
      </c>
      <c r="G18" s="86">
        <f>+'DL okno+páska'!C9</f>
        <v>0.36</v>
      </c>
      <c r="H18" s="146">
        <f>+'DL okno+páska'!C10</f>
        <v>20000</v>
      </c>
      <c r="I18" s="87">
        <f>+'DL okno+páska'!C13</f>
        <v>0</v>
      </c>
      <c r="J18" s="149">
        <f>+'DL okno+páska'!C23</f>
        <v>6667</v>
      </c>
      <c r="K18" s="88">
        <f t="shared" si="0"/>
        <v>0</v>
      </c>
      <c r="L18" s="149">
        <f>+'DL okno+páska'!C24</f>
        <v>6667</v>
      </c>
      <c r="M18" s="87">
        <f>+'DL okno+páska'!D24</f>
        <v>0</v>
      </c>
      <c r="N18" s="149">
        <f>+'DL okno+páska'!C25</f>
        <v>6666</v>
      </c>
      <c r="O18" s="87">
        <f>+'DL okno+páska'!D25</f>
        <v>0</v>
      </c>
      <c r="P18" s="88">
        <f t="shared" si="1"/>
        <v>0</v>
      </c>
      <c r="Q18" s="89">
        <f t="shared" si="2"/>
        <v>7200</v>
      </c>
      <c r="R18" s="89">
        <f t="shared" si="3"/>
        <v>7200</v>
      </c>
      <c r="S18" s="88">
        <f t="shared" si="4"/>
        <v>0</v>
      </c>
      <c r="T18" s="194"/>
    </row>
    <row r="19" spans="1:20" s="10" customFormat="1" ht="45">
      <c r="A19" s="82">
        <v>15</v>
      </c>
      <c r="B19" s="113" t="s">
        <v>93</v>
      </c>
      <c r="C19" s="83" t="str">
        <f>+'papír A3'!C7</f>
        <v>Papír kopírovací A3 80 g, v balení 500 listů, vysoce bílý papír pro použití v laserových a inkjetových tiskárnách, vysokorychlostních kopírkách a faxech, bělost CIE od 146, opacita od 91</v>
      </c>
      <c r="D19" s="186">
        <f>+'papír A3'!C12</f>
        <v>0</v>
      </c>
      <c r="E19" s="186">
        <f>+'papír A3'!C11</f>
        <v>0</v>
      </c>
      <c r="F19" s="85" t="str">
        <f>+'papír A3'!C8</f>
        <v>balení</v>
      </c>
      <c r="G19" s="30">
        <f>+'papír A3'!C9</f>
        <v>165</v>
      </c>
      <c r="H19" s="146">
        <f>+'papír A3'!C10</f>
        <v>1830</v>
      </c>
      <c r="I19" s="87">
        <f>+'papír A3'!C13</f>
        <v>0</v>
      </c>
      <c r="J19" s="149">
        <f>+'papír A3'!C23</f>
        <v>610</v>
      </c>
      <c r="K19" s="88">
        <f t="shared" si="0"/>
        <v>0</v>
      </c>
      <c r="L19" s="149">
        <f>+'papír A3'!C24</f>
        <v>610</v>
      </c>
      <c r="M19" s="87">
        <f>+'papír A3'!D24</f>
        <v>0</v>
      </c>
      <c r="N19" s="149">
        <f>+'papír A3'!C25</f>
        <v>610</v>
      </c>
      <c r="O19" s="87">
        <f>+'papír A3'!D25</f>
        <v>0</v>
      </c>
      <c r="P19" s="88">
        <f t="shared" si="1"/>
        <v>0</v>
      </c>
      <c r="Q19" s="89">
        <f t="shared" si="2"/>
        <v>301950</v>
      </c>
      <c r="R19" s="89">
        <f t="shared" si="3"/>
        <v>301950</v>
      </c>
      <c r="S19" s="88">
        <f t="shared" si="4"/>
        <v>0</v>
      </c>
      <c r="T19" s="194" t="s">
        <v>121</v>
      </c>
    </row>
    <row r="20" spans="1:20" s="10" customFormat="1" ht="45">
      <c r="A20" s="82">
        <v>16</v>
      </c>
      <c r="B20" s="113" t="s">
        <v>93</v>
      </c>
      <c r="C20" s="83" t="str">
        <f>+'A4 vysoká bílá'!C7</f>
        <v>Papír kopírovací A4 80 g, v balení 500 listů, vysoce bílý papír pro použití v laserových a inkjetových tiskárnách, vysokorychlostních kopírkách a faxech, bělost CIE od 146, opacita od 91, nízká prašnost</v>
      </c>
      <c r="D20" s="186">
        <f>+'A4 vysoká bílá'!C12</f>
        <v>0</v>
      </c>
      <c r="E20" s="186">
        <f>+'A4 vysoká bílá'!C11</f>
        <v>0</v>
      </c>
      <c r="F20" s="85" t="str">
        <f>+'A4 vysoká bílá'!C8</f>
        <v>balení</v>
      </c>
      <c r="G20" s="86">
        <f>+'A4 vysoká bílá'!C9</f>
        <v>64</v>
      </c>
      <c r="H20" s="146">
        <f>+'A4 vysoká bílá'!C10</f>
        <v>32180</v>
      </c>
      <c r="I20" s="87">
        <f>+'A4 vysoká bílá'!C13</f>
        <v>0</v>
      </c>
      <c r="J20" s="149">
        <f>+'A4 vysoká bílá'!C23</f>
        <v>10727</v>
      </c>
      <c r="K20" s="88">
        <f t="shared" si="0"/>
        <v>0</v>
      </c>
      <c r="L20" s="149">
        <f>+'A4 vysoká bílá'!C24</f>
        <v>10727</v>
      </c>
      <c r="M20" s="87">
        <f>+'A4 vysoká bílá'!D24</f>
        <v>0</v>
      </c>
      <c r="N20" s="149">
        <f>+'A4 vysoká bílá'!C25</f>
        <v>10726</v>
      </c>
      <c r="O20" s="87">
        <f>+'A4 vysoká bílá'!D25</f>
        <v>0</v>
      </c>
      <c r="P20" s="88">
        <f t="shared" si="1"/>
        <v>0</v>
      </c>
      <c r="Q20" s="89">
        <f t="shared" si="2"/>
        <v>2059520</v>
      </c>
      <c r="R20" s="89">
        <f t="shared" si="3"/>
        <v>2059520</v>
      </c>
      <c r="S20" s="88">
        <f t="shared" si="4"/>
        <v>0</v>
      </c>
      <c r="T20" s="194" t="s">
        <v>121</v>
      </c>
    </row>
    <row r="21" spans="1:20" s="10" customFormat="1" ht="45">
      <c r="A21" s="82">
        <v>17</v>
      </c>
      <c r="B21" s="113" t="s">
        <v>93</v>
      </c>
      <c r="C21" s="83" t="str">
        <f>+'A4 TRIOTEC'!C7</f>
        <v>Papír kopírovací A4 80 g, v balení 500 listů, vysoce bílý papír pro použití v laserových a inkjetových tiskárnách, vysokorychlostních kopírkách a faxech, bělost CIE od 170, opacita od 93, technologie TRIOTEC</v>
      </c>
      <c r="D21" s="186">
        <f>+'A4 TRIOTEC'!C12</f>
        <v>0</v>
      </c>
      <c r="E21" s="186">
        <f>+'A4 TRIOTEC'!C11</f>
        <v>0</v>
      </c>
      <c r="F21" s="85" t="str">
        <f>+'A4 TRIOTEC'!C8</f>
        <v>balení</v>
      </c>
      <c r="G21" s="86">
        <f>+'A4 TRIOTEC'!C9</f>
        <v>105</v>
      </c>
      <c r="H21" s="146">
        <f>+'A4 TRIOTEC'!C10</f>
        <v>16180</v>
      </c>
      <c r="I21" s="87">
        <f>+'A4 TRIOTEC'!C13</f>
        <v>0</v>
      </c>
      <c r="J21" s="149">
        <f>+'A4 TRIOTEC'!C23</f>
        <v>5394</v>
      </c>
      <c r="K21" s="88">
        <f t="shared" si="0"/>
        <v>0</v>
      </c>
      <c r="L21" s="149">
        <f>+'A4 TRIOTEC'!C24</f>
        <v>5393</v>
      </c>
      <c r="M21" s="87">
        <f>+'A4 TRIOTEC'!D24</f>
        <v>0</v>
      </c>
      <c r="N21" s="149">
        <f>+'A4 TRIOTEC'!C25</f>
        <v>5393</v>
      </c>
      <c r="O21" s="87">
        <f>+'A4 TRIOTEC'!D25</f>
        <v>0</v>
      </c>
      <c r="P21" s="88">
        <f t="shared" si="1"/>
        <v>0</v>
      </c>
      <c r="Q21" s="89">
        <f t="shared" si="2"/>
        <v>1698900</v>
      </c>
      <c r="R21" s="89">
        <f t="shared" si="3"/>
        <v>1698900</v>
      </c>
      <c r="S21" s="88">
        <f t="shared" si="4"/>
        <v>0</v>
      </c>
      <c r="T21" s="194" t="s">
        <v>121</v>
      </c>
    </row>
    <row r="22" spans="1:20" s="10" customFormat="1" ht="30">
      <c r="A22" s="82">
        <v>18</v>
      </c>
      <c r="B22" s="113" t="s">
        <v>93</v>
      </c>
      <c r="C22" s="83" t="str">
        <f>+'papír A5'!C7</f>
        <v>Papír kopírovací A5 80 g, v balení 500 listů, gramáž 80 g/m2, balení-500 listů, bělost CIE od 146, opacita od 91</v>
      </c>
      <c r="D22" s="186">
        <f>+'papír A5'!C12</f>
        <v>0</v>
      </c>
      <c r="E22" s="186">
        <f>+'papír A5'!C11</f>
        <v>0</v>
      </c>
      <c r="F22" s="85" t="str">
        <f>+'papír A5'!C8</f>
        <v>balení</v>
      </c>
      <c r="G22" s="30">
        <f>+'papír A5'!C9</f>
        <v>55</v>
      </c>
      <c r="H22" s="146">
        <f>+'papír A5'!C10</f>
        <v>2940</v>
      </c>
      <c r="I22" s="87">
        <f>+'papír A5'!C13</f>
        <v>0</v>
      </c>
      <c r="J22" s="149">
        <f>+'papír A5'!C23</f>
        <v>980</v>
      </c>
      <c r="K22" s="88">
        <f t="shared" si="0"/>
        <v>0</v>
      </c>
      <c r="L22" s="149">
        <f>+'papír A5'!C24</f>
        <v>980</v>
      </c>
      <c r="M22" s="87">
        <f>+'papír A5'!D24</f>
        <v>0</v>
      </c>
      <c r="N22" s="149">
        <f>+'papír A5'!C25</f>
        <v>980</v>
      </c>
      <c r="O22" s="87">
        <f>+'papír A5'!D25</f>
        <v>0</v>
      </c>
      <c r="P22" s="88">
        <f t="shared" si="1"/>
        <v>0</v>
      </c>
      <c r="Q22" s="89">
        <f t="shared" si="2"/>
        <v>161700</v>
      </c>
      <c r="R22" s="89">
        <f t="shared" si="3"/>
        <v>161700</v>
      </c>
      <c r="S22" s="88">
        <f t="shared" si="4"/>
        <v>0</v>
      </c>
      <c r="T22" s="194" t="s">
        <v>121</v>
      </c>
    </row>
    <row r="23" spans="1:20" s="10" customFormat="1" ht="30">
      <c r="A23" s="82">
        <v>19</v>
      </c>
      <c r="B23" s="113" t="s">
        <v>93</v>
      </c>
      <c r="C23" s="83" t="str">
        <f>+'papír A6'!C7</f>
        <v xml:space="preserve">Papír kopírovací A6 80 g, v balení 500 listů, gramáž-80 g/m2, balení-500 listů, bělost CIE od 146, opacita od 91 </v>
      </c>
      <c r="D23" s="186">
        <f>+'papír A6'!C12</f>
        <v>0</v>
      </c>
      <c r="E23" s="186">
        <f>+'papír A6'!C11</f>
        <v>0</v>
      </c>
      <c r="F23" s="85" t="str">
        <f>+'papír A6'!C8</f>
        <v>balení</v>
      </c>
      <c r="G23" s="30">
        <f>+'papír A6'!C9</f>
        <v>20</v>
      </c>
      <c r="H23" s="146">
        <f>+'papír A6'!C10</f>
        <v>480</v>
      </c>
      <c r="I23" s="87">
        <f>+'papír A6'!C13</f>
        <v>0</v>
      </c>
      <c r="J23" s="149">
        <f>+'papír A6'!C23</f>
        <v>160</v>
      </c>
      <c r="K23" s="88">
        <f t="shared" si="0"/>
        <v>0</v>
      </c>
      <c r="L23" s="149">
        <f>+'papír A6'!C24</f>
        <v>160</v>
      </c>
      <c r="M23" s="87">
        <f>+'papír A6'!D24</f>
        <v>0</v>
      </c>
      <c r="N23" s="149">
        <f>+'papír A6'!C25</f>
        <v>160</v>
      </c>
      <c r="O23" s="87">
        <f>+'papír A6'!D25</f>
        <v>0</v>
      </c>
      <c r="P23" s="88">
        <f t="shared" si="1"/>
        <v>0</v>
      </c>
      <c r="Q23" s="89">
        <f t="shared" si="2"/>
        <v>9600</v>
      </c>
      <c r="R23" s="89">
        <f t="shared" si="3"/>
        <v>9600</v>
      </c>
      <c r="S23" s="88">
        <f t="shared" si="4"/>
        <v>0</v>
      </c>
      <c r="T23" s="194"/>
    </row>
    <row r="24" spans="1:20" s="10" customFormat="1" ht="30">
      <c r="A24" s="82">
        <v>20</v>
      </c>
      <c r="B24" s="113" t="s">
        <v>93</v>
      </c>
      <c r="C24" s="83" t="str">
        <f>+'A4 barevný 250'!C7</f>
        <v>Papír kopírovací barevný A4 80 g, min. 250 listů, vysoce kvalitní, vhodný pro kopírky, laserové a inkoustové tiskárny - různé barvy v balíku</v>
      </c>
      <c r="D24" s="186">
        <f>+'A4 barevný 250'!C12</f>
        <v>0</v>
      </c>
      <c r="E24" s="186">
        <f>+'A4 barevný 250'!C11</f>
        <v>0</v>
      </c>
      <c r="F24" s="85" t="str">
        <f>+'A4 barevný 250'!C8</f>
        <v>balení</v>
      </c>
      <c r="G24" s="30">
        <f>+'A4 barevný 250'!C9</f>
        <v>130</v>
      </c>
      <c r="H24" s="146">
        <f>+'A4 barevný 250'!C10</f>
        <v>60</v>
      </c>
      <c r="I24" s="87">
        <f>+'A4 barevný 250'!C13</f>
        <v>0</v>
      </c>
      <c r="J24" s="149">
        <f>+'A4 barevný 250'!C23</f>
        <v>20</v>
      </c>
      <c r="K24" s="88">
        <f t="shared" si="0"/>
        <v>0</v>
      </c>
      <c r="L24" s="149">
        <f>+'A4 barevný 250'!C24</f>
        <v>20</v>
      </c>
      <c r="M24" s="87">
        <f>+'A4 barevný 250'!D24</f>
        <v>0</v>
      </c>
      <c r="N24" s="149">
        <f>+'A4 barevný 250'!C25</f>
        <v>20</v>
      </c>
      <c r="O24" s="87">
        <f>+'A4 barevný 250'!D25</f>
        <v>0</v>
      </c>
      <c r="P24" s="88">
        <f t="shared" si="1"/>
        <v>0</v>
      </c>
      <c r="Q24" s="89">
        <f t="shared" si="2"/>
        <v>7800</v>
      </c>
      <c r="R24" s="89">
        <f t="shared" si="3"/>
        <v>7800</v>
      </c>
      <c r="S24" s="88">
        <f t="shared" si="4"/>
        <v>0</v>
      </c>
      <c r="T24" s="194"/>
    </row>
    <row r="25" spans="1:20" s="10" customFormat="1" ht="30">
      <c r="A25" s="82">
        <v>21</v>
      </c>
      <c r="B25" s="113" t="s">
        <v>93</v>
      </c>
      <c r="C25" s="83" t="str">
        <f>+'A4 barevný 500'!C7</f>
        <v>Papír kopírovací barevný A4 80 g, 500 listů, vysoce kvalitní, vhodný pro kopírky, laserové a inkoustové tiskárny - různé barvy (balík 1 barva)</v>
      </c>
      <c r="D25" s="186">
        <f>+'A4 barevný 500'!C12</f>
        <v>0</v>
      </c>
      <c r="E25" s="186">
        <f>+'A4 barevný 500'!C11</f>
        <v>0</v>
      </c>
      <c r="F25" s="85" t="str">
        <f>+'A4 barevný 500'!C8</f>
        <v>balení</v>
      </c>
      <c r="G25" s="30">
        <f>+'A4 barevný 500'!C9</f>
        <v>160</v>
      </c>
      <c r="H25" s="146">
        <f>+'A4 barevný 500'!C10</f>
        <v>80</v>
      </c>
      <c r="I25" s="87">
        <f>+'A4 barevný 500'!C13</f>
        <v>0</v>
      </c>
      <c r="J25" s="149">
        <f>+'A4 barevný 500'!C23</f>
        <v>27</v>
      </c>
      <c r="K25" s="88">
        <f t="shared" si="0"/>
        <v>0</v>
      </c>
      <c r="L25" s="149">
        <f>+'A4 barevný 500'!C24</f>
        <v>27</v>
      </c>
      <c r="M25" s="87">
        <f>+'A4 barevný 500'!D24</f>
        <v>0</v>
      </c>
      <c r="N25" s="149">
        <f>+'A4 barevný 500'!C25</f>
        <v>26</v>
      </c>
      <c r="O25" s="87">
        <f>+'A4 barevný 500'!D25</f>
        <v>0</v>
      </c>
      <c r="P25" s="88">
        <f t="shared" si="1"/>
        <v>0</v>
      </c>
      <c r="Q25" s="89">
        <f t="shared" si="2"/>
        <v>12800</v>
      </c>
      <c r="R25" s="89">
        <f t="shared" si="3"/>
        <v>12800</v>
      </c>
      <c r="S25" s="88">
        <f t="shared" si="4"/>
        <v>0</v>
      </c>
      <c r="T25" s="194"/>
    </row>
    <row r="26" spans="1:20" s="10" customFormat="1" ht="22.5">
      <c r="A26" s="82">
        <v>22</v>
      </c>
      <c r="B26" s="150" t="s">
        <v>106</v>
      </c>
      <c r="C26" s="83" t="str">
        <f>+'bloček 51x51'!C7</f>
        <v>Bloček samolepicí 51 x 51 mm (+ / - 1 mm), min 250 lístků,  mix barev</v>
      </c>
      <c r="D26" s="186">
        <f>+'bloček 51x51'!C12</f>
        <v>0</v>
      </c>
      <c r="E26" s="186">
        <f>+'bloček 51x51'!C11</f>
        <v>0</v>
      </c>
      <c r="F26" s="85" t="str">
        <f>+'bloček 51x51'!C8</f>
        <v>balení</v>
      </c>
      <c r="G26" s="86">
        <f>+'bloček 51x51'!C9</f>
        <v>26</v>
      </c>
      <c r="H26" s="146">
        <f>+'bloček 51x51'!C10</f>
        <v>420</v>
      </c>
      <c r="I26" s="87">
        <f>+'bloček 51x51'!C13</f>
        <v>0</v>
      </c>
      <c r="J26" s="149">
        <f>+'bloček 51x51'!C23</f>
        <v>140</v>
      </c>
      <c r="K26" s="88">
        <f t="shared" si="0"/>
        <v>0</v>
      </c>
      <c r="L26" s="149">
        <f>+'bloček 51x51'!C24</f>
        <v>140</v>
      </c>
      <c r="M26" s="87">
        <f>+'bloček 51x51'!D24</f>
        <v>0</v>
      </c>
      <c r="N26" s="149">
        <f>+'bloček 51x51'!C25</f>
        <v>140</v>
      </c>
      <c r="O26" s="87">
        <f>+'bloček 51x51'!D25</f>
        <v>0</v>
      </c>
      <c r="P26" s="88">
        <f t="shared" si="1"/>
        <v>0</v>
      </c>
      <c r="Q26" s="89">
        <f t="shared" si="2"/>
        <v>10920</v>
      </c>
      <c r="R26" s="89">
        <f t="shared" si="3"/>
        <v>10920</v>
      </c>
      <c r="S26" s="88">
        <f t="shared" si="4"/>
        <v>0</v>
      </c>
      <c r="T26" s="194"/>
    </row>
    <row r="27" spans="1:20" s="10" customFormat="1" ht="30">
      <c r="A27" s="82">
        <v>23</v>
      </c>
      <c r="B27" s="150" t="s">
        <v>106</v>
      </c>
      <c r="C27" s="83" t="str">
        <f>+'bloček 38x51'!C7</f>
        <v>Bloček samolepicí 38 x 51 mm (+ / - 2 mm), balení min. 3 bločky x min 50 lístků, různé barvy (lze i celé balení jednobarevné)</v>
      </c>
      <c r="D27" s="186">
        <f>+'bloček 38x51'!C12</f>
        <v>0</v>
      </c>
      <c r="E27" s="186">
        <f>+'bloček 38x51'!C11</f>
        <v>0</v>
      </c>
      <c r="F27" s="85" t="str">
        <f>+'bloček 38x51'!C8</f>
        <v>balení</v>
      </c>
      <c r="G27" s="30">
        <f>+'bloček 38x51'!C9</f>
        <v>16</v>
      </c>
      <c r="H27" s="146">
        <f>+'bloček 38x51'!C10</f>
        <v>1420</v>
      </c>
      <c r="I27" s="87">
        <f>+'bloček 38x51'!C13</f>
        <v>0</v>
      </c>
      <c r="J27" s="149">
        <f>+'bloček 38x51'!C23</f>
        <v>474</v>
      </c>
      <c r="K27" s="88">
        <f t="shared" si="0"/>
        <v>0</v>
      </c>
      <c r="L27" s="149">
        <f>+'bloček 38x51'!C24</f>
        <v>473</v>
      </c>
      <c r="M27" s="87">
        <f>+'bloček 38x51'!D24</f>
        <v>0</v>
      </c>
      <c r="N27" s="149">
        <f>+'bloček 38x51'!C25</f>
        <v>473</v>
      </c>
      <c r="O27" s="87">
        <f>+'bloček 38x51'!D25</f>
        <v>0</v>
      </c>
      <c r="P27" s="88">
        <f t="shared" si="1"/>
        <v>0</v>
      </c>
      <c r="Q27" s="89">
        <f t="shared" si="2"/>
        <v>22720</v>
      </c>
      <c r="R27" s="89">
        <f t="shared" si="3"/>
        <v>22720</v>
      </c>
      <c r="S27" s="88">
        <f t="shared" si="4"/>
        <v>0</v>
      </c>
      <c r="T27" s="194" t="s">
        <v>121</v>
      </c>
    </row>
    <row r="28" spans="1:20" s="10" customFormat="1" ht="30">
      <c r="A28" s="82">
        <v>24</v>
      </c>
      <c r="B28" s="150" t="s">
        <v>106</v>
      </c>
      <c r="C28" s="83" t="str">
        <f>+'bloček 75x51'!C7</f>
        <v>Bloček samolepicí 75 x 51 mm (+ / - 2 mm), balení min 100 lístků, balení může mít různé barvy</v>
      </c>
      <c r="D28" s="186">
        <f>+'bloček 75x51'!C12</f>
        <v>0</v>
      </c>
      <c r="E28" s="186">
        <f>+'bloček 75x51'!C11</f>
        <v>0</v>
      </c>
      <c r="F28" s="85" t="str">
        <f>+'bloček 75x51'!C8</f>
        <v>balení</v>
      </c>
      <c r="G28" s="86">
        <f>+'bloček 75x51'!C9</f>
        <v>7</v>
      </c>
      <c r="H28" s="146">
        <f>+'bloček 75x51'!C10</f>
        <v>560</v>
      </c>
      <c r="I28" s="87">
        <f>+'bloček 75x51'!C13</f>
        <v>0</v>
      </c>
      <c r="J28" s="149">
        <f>+'bloček 75x51'!C23</f>
        <v>187</v>
      </c>
      <c r="K28" s="88">
        <f t="shared" si="0"/>
        <v>0</v>
      </c>
      <c r="L28" s="149">
        <f>+'bloček 75x51'!C24</f>
        <v>187</v>
      </c>
      <c r="M28" s="87">
        <f>+'bloček 75x51'!D24</f>
        <v>0</v>
      </c>
      <c r="N28" s="149">
        <f>+'bloček 75x51'!C25</f>
        <v>186</v>
      </c>
      <c r="O28" s="87">
        <f>+'bloček 75x51'!D25</f>
        <v>0</v>
      </c>
      <c r="P28" s="88">
        <f t="shared" si="1"/>
        <v>0</v>
      </c>
      <c r="Q28" s="89">
        <f t="shared" si="2"/>
        <v>3920</v>
      </c>
      <c r="R28" s="89">
        <f t="shared" si="3"/>
        <v>3920</v>
      </c>
      <c r="S28" s="88">
        <f t="shared" si="4"/>
        <v>0</v>
      </c>
      <c r="T28" s="194"/>
    </row>
    <row r="29" spans="1:20" s="10" customFormat="1" ht="30">
      <c r="A29" s="82">
        <v>25</v>
      </c>
      <c r="B29" s="150" t="s">
        <v>106</v>
      </c>
      <c r="C29" s="83" t="str">
        <f>+'bloček 75x75'!C7</f>
        <v>Bloček samolepicí 75 x 75 mm (+ / - 2 mm), min 80 lístků, různé barvy celého balení (min. žlutá)</v>
      </c>
      <c r="D29" s="186">
        <f>+'bloček 75x75'!C12</f>
        <v>0</v>
      </c>
      <c r="E29" s="186">
        <f>+'bloček 75x75'!C11</f>
        <v>0</v>
      </c>
      <c r="F29" s="85" t="str">
        <f>+'bloček 75x75'!C8</f>
        <v>balení</v>
      </c>
      <c r="G29" s="86">
        <f>+'bloček 75x75'!C9</f>
        <v>9</v>
      </c>
      <c r="H29" s="146">
        <f>+'bloček 75x75'!C10</f>
        <v>2000</v>
      </c>
      <c r="I29" s="87">
        <f>+'bloček 75x75'!C13</f>
        <v>0</v>
      </c>
      <c r="J29" s="149">
        <f>+'bloček 75x75'!C23</f>
        <v>667</v>
      </c>
      <c r="K29" s="88">
        <f t="shared" si="0"/>
        <v>0</v>
      </c>
      <c r="L29" s="149">
        <f>+'bloček 75x75'!C24</f>
        <v>667</v>
      </c>
      <c r="M29" s="87">
        <f>+'bloček 75x75'!D24</f>
        <v>0</v>
      </c>
      <c r="N29" s="149">
        <f>+'bloček 75x75'!C25</f>
        <v>666</v>
      </c>
      <c r="O29" s="87">
        <f>+'bloček 75x75'!D25</f>
        <v>0</v>
      </c>
      <c r="P29" s="88">
        <f t="shared" si="1"/>
        <v>0</v>
      </c>
      <c r="Q29" s="89">
        <f t="shared" si="2"/>
        <v>18000</v>
      </c>
      <c r="R29" s="89">
        <f t="shared" si="3"/>
        <v>18000</v>
      </c>
      <c r="S29" s="88">
        <f t="shared" si="4"/>
        <v>0</v>
      </c>
      <c r="T29" s="194" t="s">
        <v>121</v>
      </c>
    </row>
    <row r="30" spans="1:20" s="10" customFormat="1" ht="30">
      <c r="A30" s="82">
        <v>26</v>
      </c>
      <c r="B30" s="150" t="s">
        <v>106</v>
      </c>
      <c r="C30" s="83" t="str">
        <f>+'bloček 75x75 400'!C7</f>
        <v xml:space="preserve">Bloček samolepicí 75 x 75 mm (+ / - 2 mm), min. 400 lístků, jednobarevné balení </v>
      </c>
      <c r="D30" s="186">
        <f>+'bloček 75x75 400'!C12</f>
        <v>0</v>
      </c>
      <c r="E30" s="186">
        <f>+'bloček 75x75 400'!C11</f>
        <v>0</v>
      </c>
      <c r="F30" s="85" t="str">
        <f>+'bloček 75x75 400'!C8</f>
        <v>balení</v>
      </c>
      <c r="G30" s="86">
        <f>+'bloček 75x75 400'!C9</f>
        <v>36</v>
      </c>
      <c r="H30" s="146">
        <f>+'bloček 75x75 400'!C10</f>
        <v>710</v>
      </c>
      <c r="I30" s="87">
        <f>+'bloček 75x75 400'!C13</f>
        <v>0</v>
      </c>
      <c r="J30" s="149">
        <f>+'bloček 75x75 400'!C23</f>
        <v>237</v>
      </c>
      <c r="K30" s="88">
        <f t="shared" si="0"/>
        <v>0</v>
      </c>
      <c r="L30" s="149">
        <f>+'bloček 75x75 400'!C24</f>
        <v>237</v>
      </c>
      <c r="M30" s="87">
        <f>+'bloček 75x75 400'!D24</f>
        <v>0</v>
      </c>
      <c r="N30" s="149">
        <f>+'bloček 75x75 400'!C25</f>
        <v>236</v>
      </c>
      <c r="O30" s="87">
        <f>+'bloček 75x75 400'!D25</f>
        <v>0</v>
      </c>
      <c r="P30" s="88">
        <f t="shared" si="1"/>
        <v>0</v>
      </c>
      <c r="Q30" s="89">
        <f t="shared" si="2"/>
        <v>25560</v>
      </c>
      <c r="R30" s="89">
        <f t="shared" si="3"/>
        <v>25560</v>
      </c>
      <c r="S30" s="88">
        <f t="shared" si="4"/>
        <v>0</v>
      </c>
      <c r="T30" s="194"/>
    </row>
    <row r="31" spans="1:20" s="10" customFormat="1" ht="22.5">
      <c r="A31" s="82">
        <v>27</v>
      </c>
      <c r="B31" s="150" t="s">
        <v>106</v>
      </c>
      <c r="C31" s="139" t="str">
        <f>+'bloček 75x75 450 neon'!C7</f>
        <v>Bloček samolepicí 75 x 75 mm (+ / - 1 mm), min. 400 lístků, mix barev</v>
      </c>
      <c r="D31" s="187">
        <f>+'bloček 75x75 450 neon'!C12</f>
        <v>0</v>
      </c>
      <c r="E31" s="187">
        <f>+'bloček 75x75 450 neon'!C11</f>
        <v>0</v>
      </c>
      <c r="F31" s="140" t="str">
        <f>+'bloček 75x75 450 neon'!C8</f>
        <v>balení</v>
      </c>
      <c r="G31" s="30">
        <f>+'bloček 75x75 450 neon'!C9</f>
        <v>47</v>
      </c>
      <c r="H31" s="146">
        <f>+'bloček 75x75 450 neon'!C10</f>
        <v>360</v>
      </c>
      <c r="I31" s="87">
        <f>+'bloček 75x75 450 neon'!C13</f>
        <v>0</v>
      </c>
      <c r="J31" s="149">
        <f>+'bloček 75x75 450 neon'!C23</f>
        <v>120</v>
      </c>
      <c r="K31" s="88">
        <f t="shared" si="0"/>
        <v>0</v>
      </c>
      <c r="L31" s="149">
        <f>+'bloček 75x75 450 neon'!C24</f>
        <v>120</v>
      </c>
      <c r="M31" s="87">
        <f>+'bloček 75x75 450 neon'!D24</f>
        <v>0</v>
      </c>
      <c r="N31" s="149">
        <f>+'bloček 75x75 450 neon'!C25</f>
        <v>120</v>
      </c>
      <c r="O31" s="87">
        <f>+'bloček 75x75 450 neon'!D25</f>
        <v>0</v>
      </c>
      <c r="P31" s="88">
        <f t="shared" si="1"/>
        <v>0</v>
      </c>
      <c r="Q31" s="89">
        <f t="shared" si="2"/>
        <v>16920</v>
      </c>
      <c r="R31" s="89">
        <f t="shared" si="3"/>
        <v>16920</v>
      </c>
      <c r="S31" s="88">
        <f t="shared" si="4"/>
        <v>0</v>
      </c>
      <c r="T31" s="194"/>
    </row>
    <row r="32" spans="1:20" s="10" customFormat="1" ht="22.5">
      <c r="A32" s="82">
        <v>28</v>
      </c>
      <c r="B32" s="150" t="s">
        <v>106</v>
      </c>
      <c r="C32" s="139" t="str">
        <f>+'bloček 127x75'!C7</f>
        <v>Bloček samolepicí 127 x 75 mm (+ / - 2 mm), 100 lístků, barva žlutá</v>
      </c>
      <c r="D32" s="187">
        <f>+'bloček 127x75'!C12</f>
        <v>0</v>
      </c>
      <c r="E32" s="187">
        <f>+'bloček 127x75'!C11</f>
        <v>0</v>
      </c>
      <c r="F32" s="140" t="str">
        <f>+'bloček 127x75'!C8</f>
        <v>balení</v>
      </c>
      <c r="G32" s="30">
        <f>+'bloček 127x75'!C9</f>
        <v>12</v>
      </c>
      <c r="H32" s="146">
        <f>+'bloček 127x75'!C10</f>
        <v>100</v>
      </c>
      <c r="I32" s="87">
        <f>+'bloček 127x75'!C13</f>
        <v>0</v>
      </c>
      <c r="J32" s="149">
        <f>+'bloček 127x75'!C23</f>
        <v>34</v>
      </c>
      <c r="K32" s="88">
        <f t="shared" si="0"/>
        <v>0</v>
      </c>
      <c r="L32" s="149">
        <f>+'bloček 127x75'!C24</f>
        <v>33</v>
      </c>
      <c r="M32" s="87">
        <f>+'bloček 127x75'!D24</f>
        <v>0</v>
      </c>
      <c r="N32" s="149">
        <f>+'bloček 127x75'!C25</f>
        <v>33</v>
      </c>
      <c r="O32" s="87">
        <f>+'bloček 127x75'!D25</f>
        <v>0</v>
      </c>
      <c r="P32" s="88">
        <f t="shared" si="1"/>
        <v>0</v>
      </c>
      <c r="Q32" s="89">
        <f t="shared" si="2"/>
        <v>1200</v>
      </c>
      <c r="R32" s="89">
        <f t="shared" si="3"/>
        <v>1200</v>
      </c>
      <c r="S32" s="88">
        <f t="shared" si="4"/>
        <v>0</v>
      </c>
      <c r="T32" s="194"/>
    </row>
    <row r="33" spans="1:20" s="10" customFormat="1" ht="15">
      <c r="A33" s="82">
        <v>29</v>
      </c>
      <c r="B33" s="189" t="s">
        <v>107</v>
      </c>
      <c r="C33" s="139" t="str">
        <f>+'kostka lepená'!C7</f>
        <v>Kostka papírová lepená bílá, min 85 x 85 x 40 mm</v>
      </c>
      <c r="D33" s="187">
        <f>+'kostka lepená'!C12</f>
        <v>0</v>
      </c>
      <c r="E33" s="187">
        <f>+'kostka lepená'!C11</f>
        <v>0</v>
      </c>
      <c r="F33" s="140" t="str">
        <f>+'kostka lepená'!C8</f>
        <v>ks</v>
      </c>
      <c r="G33" s="30">
        <f>+'kostka lepená'!C9</f>
        <v>19</v>
      </c>
      <c r="H33" s="146">
        <f>+'kostka lepená'!C10</f>
        <v>1040</v>
      </c>
      <c r="I33" s="87">
        <f>+'kostka lepená'!C13</f>
        <v>0</v>
      </c>
      <c r="J33" s="149">
        <f>+'kostka lepená'!C23</f>
        <v>347</v>
      </c>
      <c r="K33" s="88">
        <f t="shared" si="0"/>
        <v>0</v>
      </c>
      <c r="L33" s="149">
        <f>+'kostka lepená'!C24</f>
        <v>347</v>
      </c>
      <c r="M33" s="87">
        <f>+'kostka lepená'!D24</f>
        <v>0</v>
      </c>
      <c r="N33" s="149">
        <f>+'kostka lepená'!C25</f>
        <v>346</v>
      </c>
      <c r="O33" s="87">
        <f>+'kostka lepená'!D25</f>
        <v>0</v>
      </c>
      <c r="P33" s="88">
        <f t="shared" si="1"/>
        <v>0</v>
      </c>
      <c r="Q33" s="89">
        <f t="shared" si="2"/>
        <v>19760</v>
      </c>
      <c r="R33" s="89">
        <f t="shared" si="3"/>
        <v>19760</v>
      </c>
      <c r="S33" s="88">
        <f t="shared" si="4"/>
        <v>0</v>
      </c>
      <c r="T33" s="194"/>
    </row>
    <row r="34" spans="1:20" s="10" customFormat="1" ht="30">
      <c r="A34" s="82">
        <v>30</v>
      </c>
      <c r="B34" s="189" t="s">
        <v>107</v>
      </c>
      <c r="C34" s="139" t="str">
        <f>+'kostka nelepená'!C7</f>
        <v>Kostka papírová nelepená  (poznámkový špalíček) bílá, volné listy do zásobníku, min. 85 x 85  (+ / -  2 mm), výška min 4 mm</v>
      </c>
      <c r="D34" s="187">
        <f>+'kostka nelepená'!C12</f>
        <v>0</v>
      </c>
      <c r="E34" s="187">
        <f>+'kostka nelepená'!C11</f>
        <v>0</v>
      </c>
      <c r="F34" s="140" t="str">
        <f>+'kostka nelepená'!C8</f>
        <v>ks</v>
      </c>
      <c r="G34" s="30">
        <f>+'kostka nelepená'!C9</f>
        <v>18</v>
      </c>
      <c r="H34" s="146">
        <f>+'kostka nelepená'!C10</f>
        <v>420</v>
      </c>
      <c r="I34" s="87">
        <f>+'kostka nelepená'!C13</f>
        <v>0</v>
      </c>
      <c r="J34" s="149">
        <f>+'kostka nelepená'!C23</f>
        <v>140</v>
      </c>
      <c r="K34" s="88">
        <f t="shared" si="0"/>
        <v>0</v>
      </c>
      <c r="L34" s="149">
        <f>+'kostka nelepená'!C24</f>
        <v>140</v>
      </c>
      <c r="M34" s="87">
        <f>+'kostka nelepená'!D24</f>
        <v>0</v>
      </c>
      <c r="N34" s="149">
        <f>+'kostka nelepená'!C25</f>
        <v>140</v>
      </c>
      <c r="O34" s="87">
        <f>+'kostka nelepená'!D25</f>
        <v>0</v>
      </c>
      <c r="P34" s="88">
        <f t="shared" si="1"/>
        <v>0</v>
      </c>
      <c r="Q34" s="89">
        <f t="shared" si="2"/>
        <v>7560</v>
      </c>
      <c r="R34" s="89">
        <f t="shared" si="3"/>
        <v>7560</v>
      </c>
      <c r="S34" s="88">
        <f t="shared" si="4"/>
        <v>0</v>
      </c>
      <c r="T34" s="194"/>
    </row>
    <row r="35" spans="1:20" s="10" customFormat="1" ht="15">
      <c r="A35" s="82"/>
      <c r="B35" s="92"/>
      <c r="C35" s="83"/>
      <c r="D35" s="84"/>
      <c r="E35" s="84"/>
      <c r="F35" s="85"/>
      <c r="G35" s="86"/>
      <c r="H35" s="108"/>
      <c r="I35" s="87"/>
      <c r="J35" s="149"/>
      <c r="K35" s="88"/>
      <c r="L35" s="149"/>
      <c r="M35" s="87"/>
      <c r="N35" s="149"/>
      <c r="O35" s="87"/>
      <c r="P35" s="88"/>
      <c r="Q35" s="89"/>
      <c r="R35" s="89"/>
      <c r="S35" s="88">
        <f t="shared" si="4"/>
        <v>0</v>
      </c>
      <c r="T35" s="194"/>
    </row>
    <row r="36" spans="1:20" s="95" customFormat="1" ht="15">
      <c r="A36" s="7"/>
      <c r="B36" s="7"/>
      <c r="C36" s="7" t="s">
        <v>47</v>
      </c>
      <c r="D36" s="81"/>
      <c r="E36" s="80"/>
      <c r="F36" s="16"/>
      <c r="G36" s="93"/>
      <c r="H36" s="109"/>
      <c r="I36" s="93"/>
      <c r="J36" s="109"/>
      <c r="K36" s="93">
        <f>SUM(K5:K35)</f>
        <v>0</v>
      </c>
      <c r="L36" s="109"/>
      <c r="M36" s="93"/>
      <c r="N36" s="109"/>
      <c r="O36" s="93"/>
      <c r="P36" s="94">
        <f>SUM(P5:P35)</f>
        <v>0</v>
      </c>
      <c r="Q36" s="94">
        <f>SUM(Q5:Q35)</f>
        <v>4657737.6</v>
      </c>
      <c r="R36" s="94">
        <f>SUM(R5:R35)</f>
        <v>4657737.6</v>
      </c>
      <c r="S36" s="94">
        <f>SUM(S5:S35)</f>
        <v>0</v>
      </c>
      <c r="T36" s="195"/>
    </row>
    <row r="37" spans="2:20" s="79" customFormat="1" ht="15">
      <c r="B37" s="96"/>
      <c r="D37" s="97"/>
      <c r="E37" s="97"/>
      <c r="F37" s="98"/>
      <c r="G37" s="99"/>
      <c r="H37" s="110"/>
      <c r="I37" s="99"/>
      <c r="J37" s="110"/>
      <c r="K37" s="100"/>
      <c r="L37" s="110"/>
      <c r="M37" s="99"/>
      <c r="N37" s="110"/>
      <c r="O37" s="99"/>
      <c r="P37" s="100"/>
      <c r="Q37" s="99"/>
      <c r="R37" s="99"/>
      <c r="S37" s="100"/>
      <c r="T37" s="196"/>
    </row>
    <row r="38" spans="2:20" s="79" customFormat="1" ht="15">
      <c r="B38" s="96"/>
      <c r="C38" s="78"/>
      <c r="D38" s="101"/>
      <c r="E38" s="101"/>
      <c r="F38" s="98"/>
      <c r="G38" s="99"/>
      <c r="H38" s="110"/>
      <c r="I38" s="99"/>
      <c r="J38" s="110"/>
      <c r="K38" s="99"/>
      <c r="L38" s="110"/>
      <c r="M38" s="99"/>
      <c r="N38" s="110"/>
      <c r="O38" s="99"/>
      <c r="P38" s="99"/>
      <c r="Q38" s="99"/>
      <c r="R38" s="99"/>
      <c r="S38" s="99"/>
      <c r="T38" s="197"/>
    </row>
    <row r="39" spans="2:20" s="79" customFormat="1" ht="15">
      <c r="B39" s="96"/>
      <c r="D39" s="97"/>
      <c r="E39" s="97"/>
      <c r="F39" s="98"/>
      <c r="G39" s="99"/>
      <c r="H39" s="110"/>
      <c r="I39" s="99"/>
      <c r="J39" s="110"/>
      <c r="K39" s="99"/>
      <c r="L39" s="110"/>
      <c r="M39" s="99"/>
      <c r="N39" s="110"/>
      <c r="O39" s="99"/>
      <c r="P39" s="99"/>
      <c r="Q39" s="99"/>
      <c r="R39" s="99"/>
      <c r="S39" s="99"/>
      <c r="T39" s="197"/>
    </row>
  </sheetData>
  <sheetProtection algorithmName="SHA-512" hashValue="6BnqBeZwpUAOrjT7fFOTYbDUGHa9AgJ2D2sQQje28hVRN2H+KFqkw8SUOMCgK2qp75StOCAlucAhxa+qRaholw==" saltValue="6U8Vjh+wbE2lb1FnuB1rjA==" spinCount="100000" sheet="1" objects="1" scenarios="1"/>
  <mergeCells count="1">
    <mergeCell ref="A2:G2"/>
  </mergeCells>
  <printOptions/>
  <pageMargins left="0.4330708661417323" right="0.1968503937007874" top="0.7874015748031497" bottom="0.4330708661417323" header="0.31496062992125984" footer="0.31496062992125984"/>
  <pageSetup fitToHeight="0" fitToWidth="1" horizontalDpi="600" verticalDpi="600" orientation="landscape" paperSize="8" scale="55" r:id="rId1"/>
  <headerFooter>
    <oddFooter>&amp;Cstrana &amp;P 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71"/>
      <c r="B2" s="172"/>
      <c r="C2" s="172"/>
      <c r="D2" s="172"/>
      <c r="E2" s="172"/>
      <c r="F2" s="172"/>
      <c r="G2" s="172"/>
    </row>
    <row r="3" spans="1:7" ht="23.25">
      <c r="A3" s="46" t="s">
        <v>28</v>
      </c>
      <c r="B3" s="172"/>
      <c r="C3" s="172"/>
      <c r="D3" s="172"/>
      <c r="E3" s="172"/>
      <c r="F3" s="172"/>
      <c r="G3" s="172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127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92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47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CEILING(90*4,10)</f>
        <v>360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120</v>
      </c>
      <c r="D23" s="57">
        <f>+C13</f>
        <v>0</v>
      </c>
      <c r="E23" s="60">
        <f>+C9-D23</f>
        <v>47</v>
      </c>
      <c r="F23" s="60">
        <f>+E23*C23</f>
        <v>5640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120</v>
      </c>
      <c r="D24" s="182">
        <f>+C13</f>
        <v>0</v>
      </c>
      <c r="E24" s="60">
        <f>+C9-D24</f>
        <v>47</v>
      </c>
      <c r="F24" s="60">
        <f>+E24*C24</f>
        <v>5640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120</v>
      </c>
      <c r="D25" s="183">
        <f>+C13</f>
        <v>0</v>
      </c>
      <c r="E25" s="60">
        <f>+C9-D25</f>
        <v>47</v>
      </c>
      <c r="F25" s="60">
        <f>+E25*C25</f>
        <v>5640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360</v>
      </c>
      <c r="D26" s="32"/>
      <c r="E26" s="14"/>
      <c r="F26" s="14">
        <f>SUM(F23:F25)</f>
        <v>16920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70"/>
    </row>
  </sheetData>
  <sheetProtection algorithmName="SHA-512" hashValue="rvWwH1rPMtEMot8jlztzPLNs9lpc14Ugw/iFMDncW0gNpPAccXQ8s2BW87ErmCHxTsQ2Jrtkhl7rsze/XMOnBg==" saltValue="W4nee0mgogY1ix9taDbfzw==" spinCount="10000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71"/>
      <c r="B2" s="172"/>
      <c r="C2" s="172"/>
      <c r="D2" s="172"/>
      <c r="E2" s="172"/>
      <c r="F2" s="172"/>
      <c r="G2" s="172"/>
    </row>
    <row r="3" spans="1:7" ht="23.25">
      <c r="A3" s="46" t="s">
        <v>28</v>
      </c>
      <c r="B3" s="172"/>
      <c r="C3" s="172"/>
      <c r="D3" s="172"/>
      <c r="E3" s="172"/>
      <c r="F3" s="172"/>
      <c r="G3" s="172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128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92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12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CEILING(25*4,10)</f>
        <v>100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34</v>
      </c>
      <c r="D23" s="57">
        <f>+C13</f>
        <v>0</v>
      </c>
      <c r="E23" s="60">
        <f>+C9-D23</f>
        <v>12</v>
      </c>
      <c r="F23" s="60">
        <f>+E23*C23</f>
        <v>408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33</v>
      </c>
      <c r="D24" s="182">
        <f>+C13</f>
        <v>0</v>
      </c>
      <c r="E24" s="60">
        <f>+C9-D24</f>
        <v>12</v>
      </c>
      <c r="F24" s="60">
        <f>+E24*C24</f>
        <v>396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33</v>
      </c>
      <c r="D25" s="183">
        <f>+C13</f>
        <v>0</v>
      </c>
      <c r="E25" s="60">
        <f>+C9-D25</f>
        <v>12</v>
      </c>
      <c r="F25" s="60">
        <f>+E25*C25</f>
        <v>396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100</v>
      </c>
      <c r="D26" s="32"/>
      <c r="E26" s="14"/>
      <c r="F26" s="14">
        <f>SUM(F23:F25)</f>
        <v>1200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70"/>
    </row>
  </sheetData>
  <sheetProtection algorithmName="SHA-512" hashValue="kRoffBEG7cW3lMg2NruJZpnOD0YaKntRzxp1goJBhE2ZE5RaUZ7ZJAVa2hZhxmrYgB5Qa1rVAL/r+HUt6eNumQ==" saltValue="aD3MhyLrBjxrXUbpwS6idw==" spinCount="10000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71"/>
      <c r="B2" s="172"/>
      <c r="C2" s="172"/>
      <c r="D2" s="172"/>
      <c r="E2" s="172"/>
      <c r="F2" s="172"/>
      <c r="G2" s="172"/>
    </row>
    <row r="3" spans="1:7" ht="23.25">
      <c r="A3" s="46" t="s">
        <v>28</v>
      </c>
      <c r="B3" s="172"/>
      <c r="C3" s="172"/>
      <c r="D3" s="172"/>
      <c r="E3" s="172"/>
      <c r="F3" s="172"/>
      <c r="G3" s="172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108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36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19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CEILING(258*4,10)</f>
        <v>1040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347</v>
      </c>
      <c r="D23" s="57">
        <f>+C13</f>
        <v>0</v>
      </c>
      <c r="E23" s="60">
        <f>+C9-D23</f>
        <v>19</v>
      </c>
      <c r="F23" s="60">
        <f>+E23*C23</f>
        <v>6593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347</v>
      </c>
      <c r="D24" s="182">
        <f>+C13</f>
        <v>0</v>
      </c>
      <c r="E24" s="60">
        <f>+C9-D24</f>
        <v>19</v>
      </c>
      <c r="F24" s="60">
        <f>+E24*C24</f>
        <v>6593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346</v>
      </c>
      <c r="D25" s="183">
        <f>+C13</f>
        <v>0</v>
      </c>
      <c r="E25" s="60">
        <f>+C9-D25</f>
        <v>19</v>
      </c>
      <c r="F25" s="60">
        <f>+E25*C25</f>
        <v>6574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1040</v>
      </c>
      <c r="D26" s="32"/>
      <c r="E26" s="14"/>
      <c r="F26" s="14">
        <f>SUM(F23:F25)</f>
        <v>19760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70"/>
    </row>
  </sheetData>
  <sheetProtection algorithmName="SHA-512" hashValue="XYm91Mm4r/sYCv0XbtTlHeNZPFhP3q/pYlLL2Gewe/AYY5sHxWuw68Ww/vT3BhfIjUqXVtfMd51pZq7+LQh5nw==" saltValue="78RRaNCL1bvlv9FmibBvsQ==" spinCount="10000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71"/>
      <c r="B2" s="172"/>
      <c r="C2" s="172"/>
      <c r="D2" s="172"/>
      <c r="E2" s="172"/>
      <c r="F2" s="172"/>
      <c r="G2" s="172"/>
    </row>
    <row r="3" spans="1:7" ht="23.25">
      <c r="A3" s="46" t="s">
        <v>28</v>
      </c>
      <c r="B3" s="172"/>
      <c r="C3" s="172"/>
      <c r="D3" s="172"/>
      <c r="E3" s="172"/>
      <c r="F3" s="172"/>
      <c r="G3" s="172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129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36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190">
        <v>18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CEILING(103*4,10)</f>
        <v>420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140</v>
      </c>
      <c r="D23" s="57">
        <f>+C13</f>
        <v>0</v>
      </c>
      <c r="E23" s="60">
        <f>+C9-D23</f>
        <v>18</v>
      </c>
      <c r="F23" s="60">
        <f>+E23*C23</f>
        <v>2520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140</v>
      </c>
      <c r="D24" s="182">
        <f>+C13</f>
        <v>0</v>
      </c>
      <c r="E24" s="60">
        <f>+C9-D24</f>
        <v>18</v>
      </c>
      <c r="F24" s="60">
        <f>+E24*C24</f>
        <v>2520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140</v>
      </c>
      <c r="D25" s="183">
        <f>+C13</f>
        <v>0</v>
      </c>
      <c r="E25" s="60">
        <f>+C9-D25</f>
        <v>18</v>
      </c>
      <c r="F25" s="60">
        <f>+E25*C25</f>
        <v>2520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420</v>
      </c>
      <c r="D26" s="32"/>
      <c r="E26" s="14"/>
      <c r="F26" s="14">
        <f>SUM(F23:F25)</f>
        <v>7560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70"/>
    </row>
  </sheetData>
  <sheetProtection algorithmName="SHA-512" hashValue="orwngiRLKhLbVUkpxiYM9fnTTT13UqPYfixFhaDNKdBgOnaidNHf0AA4dss3syg+zNV3IFT6sotpAiNuGct+dw==" saltValue="Ps4Fu3zT92Mk1NGusIHMEg==" spinCount="10000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0"/>
  <sheetViews>
    <sheetView workbookViewId="0" topLeftCell="A1">
      <selection activeCell="F22" sqref="F21:F22"/>
    </sheetView>
  </sheetViews>
  <sheetFormatPr defaultColWidth="9.140625" defaultRowHeight="15"/>
  <cols>
    <col min="1" max="1" width="53.57421875" style="0" customWidth="1"/>
    <col min="2" max="2" width="13.421875" style="2" customWidth="1"/>
    <col min="3" max="3" width="23.7109375" style="20" customWidth="1"/>
    <col min="4" max="4" width="23.7109375" style="0" customWidth="1"/>
    <col min="5" max="5" width="23.57421875" style="20" customWidth="1"/>
    <col min="6" max="6" width="22.00390625" style="20" customWidth="1"/>
    <col min="7" max="7" width="23.7109375" style="0" customWidth="1"/>
    <col min="8" max="8" width="22.00390625" style="20" customWidth="1"/>
    <col min="9" max="9" width="23.7109375" style="0" customWidth="1"/>
    <col min="10" max="10" width="22.00390625" style="20" customWidth="1"/>
  </cols>
  <sheetData>
    <row r="1" ht="21">
      <c r="A1" s="27" t="s">
        <v>20</v>
      </c>
    </row>
    <row r="2" spans="2:10" s="8" customFormat="1" ht="15">
      <c r="B2" s="24"/>
      <c r="C2" s="25"/>
      <c r="E2" s="239" t="s">
        <v>11</v>
      </c>
      <c r="F2" s="240"/>
      <c r="G2" s="239" t="s">
        <v>12</v>
      </c>
      <c r="H2" s="240"/>
      <c r="I2" s="239" t="s">
        <v>13</v>
      </c>
      <c r="J2" s="240"/>
    </row>
    <row r="3" spans="1:10" s="4" customFormat="1" ht="60">
      <c r="A3" s="1" t="s">
        <v>2</v>
      </c>
      <c r="B3" s="3" t="s">
        <v>1</v>
      </c>
      <c r="C3" s="17" t="s">
        <v>0</v>
      </c>
      <c r="D3" s="3" t="s">
        <v>3</v>
      </c>
      <c r="E3" s="17" t="s">
        <v>10</v>
      </c>
      <c r="F3" s="17" t="s">
        <v>8</v>
      </c>
      <c r="G3" s="17" t="s">
        <v>10</v>
      </c>
      <c r="H3" s="17" t="s">
        <v>9</v>
      </c>
      <c r="I3" s="17" t="s">
        <v>10</v>
      </c>
      <c r="J3" s="17" t="s">
        <v>9</v>
      </c>
    </row>
    <row r="4" spans="1:10" ht="15">
      <c r="A4" s="26" t="s">
        <v>14</v>
      </c>
      <c r="B4" s="23" t="e">
        <f>+#REF!</f>
        <v>#REF!</v>
      </c>
      <c r="C4" s="18" t="e">
        <f>+#REF!</f>
        <v>#REF!</v>
      </c>
      <c r="D4" s="21" t="e">
        <f>+#REF!</f>
        <v>#REF!</v>
      </c>
      <c r="E4" s="18" t="e">
        <f>+#REF!</f>
        <v>#REF!</v>
      </c>
      <c r="F4" s="18" t="e">
        <f>+#REF!</f>
        <v>#REF!</v>
      </c>
      <c r="G4" s="18" t="e">
        <f>+#REF!</f>
        <v>#REF!</v>
      </c>
      <c r="H4" s="18" t="e">
        <f>+#REF!</f>
        <v>#REF!</v>
      </c>
      <c r="I4" s="18" t="e">
        <f>+#REF!</f>
        <v>#REF!</v>
      </c>
      <c r="J4" s="18" t="e">
        <f>+#REF!</f>
        <v>#REF!</v>
      </c>
    </row>
    <row r="5" spans="1:10" ht="15">
      <c r="A5" s="26" t="s">
        <v>15</v>
      </c>
      <c r="B5" s="23"/>
      <c r="C5" s="18"/>
      <c r="D5" s="21"/>
      <c r="E5" s="18"/>
      <c r="F5" s="18"/>
      <c r="G5" s="18"/>
      <c r="H5" s="18"/>
      <c r="I5" s="18"/>
      <c r="J5" s="18"/>
    </row>
    <row r="6" spans="1:10" ht="15">
      <c r="A6" s="26" t="s">
        <v>16</v>
      </c>
      <c r="B6" s="23"/>
      <c r="C6" s="18"/>
      <c r="D6" s="21"/>
      <c r="E6" s="18"/>
      <c r="F6" s="18"/>
      <c r="G6" s="18"/>
      <c r="H6" s="18"/>
      <c r="I6" s="18"/>
      <c r="J6" s="18"/>
    </row>
    <row r="7" spans="1:10" ht="15">
      <c r="A7" s="26" t="s">
        <v>17</v>
      </c>
      <c r="B7" s="23"/>
      <c r="C7" s="18"/>
      <c r="D7" s="21"/>
      <c r="E7" s="18"/>
      <c r="F7" s="18"/>
      <c r="G7" s="18"/>
      <c r="H7" s="18"/>
      <c r="I7" s="18"/>
      <c r="J7" s="18"/>
    </row>
    <row r="8" spans="1:10" ht="15">
      <c r="A8" s="26" t="s">
        <v>18</v>
      </c>
      <c r="B8" s="23"/>
      <c r="C8" s="18"/>
      <c r="D8" s="21"/>
      <c r="E8" s="18"/>
      <c r="F8" s="18"/>
      <c r="G8" s="18"/>
      <c r="H8" s="18"/>
      <c r="I8" s="18"/>
      <c r="J8" s="18"/>
    </row>
    <row r="9" spans="1:10" ht="15">
      <c r="A9" s="26" t="s">
        <v>19</v>
      </c>
      <c r="B9" s="23"/>
      <c r="C9" s="18"/>
      <c r="D9" s="21"/>
      <c r="E9" s="18"/>
      <c r="F9" s="18"/>
      <c r="G9" s="18"/>
      <c r="H9" s="18"/>
      <c r="I9" s="18"/>
      <c r="J9" s="18"/>
    </row>
    <row r="10" spans="1:10" s="6" customFormat="1" ht="30">
      <c r="A10" s="7" t="s">
        <v>7</v>
      </c>
      <c r="B10" s="3"/>
      <c r="C10" s="19" t="e">
        <f>SUM(C4:C9)</f>
        <v>#REF!</v>
      </c>
      <c r="D10" s="22"/>
      <c r="E10" s="19" t="e">
        <f>SUM(E4:E9)</f>
        <v>#REF!</v>
      </c>
      <c r="F10" s="19" t="e">
        <f>SUM(F4:F9)</f>
        <v>#REF!</v>
      </c>
      <c r="G10" s="19" t="e">
        <f aca="true" t="shared" si="0" ref="G10:J10">SUM(G4:G9)</f>
        <v>#REF!</v>
      </c>
      <c r="H10" s="19" t="e">
        <f t="shared" si="0"/>
        <v>#REF!</v>
      </c>
      <c r="I10" s="19" t="e">
        <f t="shared" si="0"/>
        <v>#REF!</v>
      </c>
      <c r="J10" s="19" t="e">
        <f t="shared" si="0"/>
        <v>#REF!</v>
      </c>
    </row>
  </sheetData>
  <mergeCells count="3">
    <mergeCell ref="E2:F2"/>
    <mergeCell ref="G2:H2"/>
    <mergeCell ref="I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C208"/>
    <pageSetUpPr fitToPage="1"/>
  </sheetPr>
  <dimension ref="A1:G32"/>
  <sheetViews>
    <sheetView zoomScale="70" zoomScaleNormal="70"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02"/>
      <c r="B2" s="103"/>
      <c r="C2" s="103"/>
      <c r="D2" s="103"/>
      <c r="E2" s="103"/>
      <c r="F2" s="103"/>
      <c r="G2" s="103"/>
    </row>
    <row r="3" spans="1:7" ht="23.25">
      <c r="A3" s="46" t="s">
        <v>28</v>
      </c>
      <c r="B3" s="103"/>
      <c r="C3" s="103"/>
      <c r="D3" s="103"/>
      <c r="E3" s="103"/>
      <c r="F3" s="103"/>
      <c r="G3" s="103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66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36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2.6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CEILING(535*4,10)</f>
        <v>2140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714</v>
      </c>
      <c r="D23" s="57">
        <f>+C13</f>
        <v>0</v>
      </c>
      <c r="E23" s="60">
        <f>+C9-D23</f>
        <v>2.6</v>
      </c>
      <c r="F23" s="60">
        <f>+E23*C23</f>
        <v>1856.4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713</v>
      </c>
      <c r="D24" s="182">
        <f>+C13</f>
        <v>0</v>
      </c>
      <c r="E24" s="60">
        <f>+C9-D24</f>
        <v>2.6</v>
      </c>
      <c r="F24" s="60">
        <f>+E24*C24</f>
        <v>1853.8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713</v>
      </c>
      <c r="D25" s="183">
        <f>+C13</f>
        <v>0</v>
      </c>
      <c r="E25" s="60">
        <f>+C9-D25</f>
        <v>2.6</v>
      </c>
      <c r="F25" s="60">
        <f>+E25*C25</f>
        <v>1853.8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2140</v>
      </c>
      <c r="D26" s="32"/>
      <c r="E26" s="14"/>
      <c r="F26" s="14">
        <f>SUM(F23:F25)</f>
        <v>5564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43"/>
    </row>
  </sheetData>
  <sheetProtection algorithmName="SHA-512" hashValue="8TA+EIBjkLDNH4ZPJFigRghoV/1nnn3yX8YXIGj6NKCa+n5kkw8vvDzEiTVALqmEgUD9NfCY83iVFoNi6v33oA==" saltValue="lz5GvCwRKLPuKkrO5eOpfw==" spinCount="10000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C208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02"/>
      <c r="B2" s="103"/>
      <c r="C2" s="103"/>
      <c r="D2" s="103"/>
      <c r="E2" s="103"/>
      <c r="F2" s="103"/>
      <c r="G2" s="103"/>
    </row>
    <row r="3" spans="1:7" ht="23.25">
      <c r="A3" s="46" t="s">
        <v>28</v>
      </c>
      <c r="B3" s="103"/>
      <c r="C3" s="103"/>
      <c r="D3" s="103"/>
      <c r="E3" s="103"/>
      <c r="F3" s="103"/>
      <c r="G3" s="103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68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36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1.72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CEILING(680*4,10)</f>
        <v>2720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907</v>
      </c>
      <c r="D23" s="57">
        <f>+C13</f>
        <v>0</v>
      </c>
      <c r="E23" s="60">
        <f>+C9-D23</f>
        <v>1.72</v>
      </c>
      <c r="F23" s="60">
        <f>+E23*C23</f>
        <v>1560.04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907</v>
      </c>
      <c r="D24" s="182">
        <f>+C13</f>
        <v>0</v>
      </c>
      <c r="E24" s="60">
        <f>+C9-D24</f>
        <v>1.72</v>
      </c>
      <c r="F24" s="60">
        <f>+E24*C24</f>
        <v>1560.04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906</v>
      </c>
      <c r="D25" s="183">
        <f>+C13</f>
        <v>0</v>
      </c>
      <c r="E25" s="60">
        <f>+C9-D25</f>
        <v>1.72</v>
      </c>
      <c r="F25" s="60">
        <f>+E25*C25</f>
        <v>1558.32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2720</v>
      </c>
      <c r="D26" s="32"/>
      <c r="E26" s="14"/>
      <c r="F26" s="14">
        <f>SUM(F23:F25)</f>
        <v>4678.4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43"/>
    </row>
  </sheetData>
  <sheetProtection algorithmName="SHA-512" hashValue="ijLeOPDIGgAd58IpAv99/AcyumwiPaOpx8O1S1Y/m8JZKZJV2IWM5scXmyq8kDR6mqB41pzKlANc/Gc95EBzow==" saltValue="Yxk0l5gk7ha1qdC3xoj/+w==" spinCount="10000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C208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02"/>
      <c r="B2" s="103"/>
      <c r="C2" s="103"/>
      <c r="D2" s="103"/>
      <c r="E2" s="103"/>
      <c r="F2" s="103"/>
      <c r="G2" s="103"/>
    </row>
    <row r="3" spans="1:7" ht="23.25">
      <c r="A3" s="46" t="s">
        <v>28</v>
      </c>
      <c r="B3" s="103"/>
      <c r="C3" s="103"/>
      <c r="D3" s="103"/>
      <c r="E3" s="103"/>
      <c r="F3" s="103"/>
      <c r="G3" s="103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69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36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1.5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CEILING(1820*4,10)</f>
        <v>7280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2427</v>
      </c>
      <c r="D23" s="57">
        <f>+C13</f>
        <v>0</v>
      </c>
      <c r="E23" s="60">
        <f>+C9-D23</f>
        <v>1.5</v>
      </c>
      <c r="F23" s="60">
        <f>+E23*C23</f>
        <v>3640.5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2427</v>
      </c>
      <c r="D24" s="182">
        <f>+C13</f>
        <v>0</v>
      </c>
      <c r="E24" s="60">
        <f>+C9-D24</f>
        <v>1.5</v>
      </c>
      <c r="F24" s="60">
        <f>+E24*C24</f>
        <v>3640.5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2426</v>
      </c>
      <c r="D25" s="183">
        <f>+C13</f>
        <v>0</v>
      </c>
      <c r="E25" s="60">
        <f>+C9-D25</f>
        <v>1.5</v>
      </c>
      <c r="F25" s="60">
        <f>+E25*C25</f>
        <v>3639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7280</v>
      </c>
      <c r="D26" s="32"/>
      <c r="E26" s="14"/>
      <c r="F26" s="14">
        <f>SUM(F23:F25)</f>
        <v>10920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43"/>
    </row>
  </sheetData>
  <sheetProtection algorithmName="SHA-512" hashValue="uO7oX1lEGzHBVo8nJ5GS7vaqvRkRB2BmoZWKvF0Sh++Y5fltSwPGNezYod+8Q2CAh4y3Snb4mekuNtusqn/czg==" saltValue="a6UTTLzcukDR86ZbuqwVcQ==" spinCount="10000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C208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02"/>
      <c r="B2" s="103"/>
      <c r="C2" s="103"/>
      <c r="D2" s="103"/>
      <c r="E2" s="103"/>
      <c r="F2" s="103"/>
      <c r="G2" s="103"/>
    </row>
    <row r="3" spans="1:7" ht="23.25">
      <c r="A3" s="46" t="s">
        <v>28</v>
      </c>
      <c r="B3" s="103"/>
      <c r="C3" s="103"/>
      <c r="D3" s="103"/>
      <c r="E3" s="103"/>
      <c r="F3" s="103"/>
      <c r="G3" s="103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143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36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0.8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CEILING(425*4,10)</f>
        <v>1700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567</v>
      </c>
      <c r="D23" s="57">
        <f>+C13</f>
        <v>0</v>
      </c>
      <c r="E23" s="60">
        <f>+C9-D23</f>
        <v>0.8</v>
      </c>
      <c r="F23" s="60">
        <f>+E23*C23</f>
        <v>453.6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567</v>
      </c>
      <c r="D24" s="182">
        <f>+C13</f>
        <v>0</v>
      </c>
      <c r="E24" s="60">
        <f>+C9-D24</f>
        <v>0.8</v>
      </c>
      <c r="F24" s="60">
        <f>+E24*C24</f>
        <v>453.6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566</v>
      </c>
      <c r="D25" s="183">
        <f>+C13</f>
        <v>0</v>
      </c>
      <c r="E25" s="60">
        <f>+C9-D25</f>
        <v>0.8</v>
      </c>
      <c r="F25" s="60">
        <f>+E25*C25</f>
        <v>452.8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1700</v>
      </c>
      <c r="D26" s="32"/>
      <c r="E26" s="14"/>
      <c r="F26" s="14">
        <f>SUM(F23:F25)</f>
        <v>1360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43"/>
    </row>
  </sheetData>
  <sheetProtection algorithmName="SHA-512" hashValue="1pcCyY1zcCK9X2RsCfJrLXjrJquo6CcV0lwYhVN7XNjv7gSyMo+VRL5Meiz51sO7VwPDkZQ+8ImkbBtaZ7IlWA==" saltValue="M1Fn53J+RuYPSjgOu4BIiQ==" spinCount="10000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C208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02"/>
      <c r="B2" s="103"/>
      <c r="C2" s="103"/>
      <c r="D2" s="103"/>
      <c r="E2" s="103"/>
      <c r="F2" s="103"/>
      <c r="G2" s="103"/>
    </row>
    <row r="3" spans="1:7" ht="23.25">
      <c r="A3" s="46" t="s">
        <v>28</v>
      </c>
      <c r="B3" s="103"/>
      <c r="C3" s="103"/>
      <c r="D3" s="103"/>
      <c r="E3" s="103"/>
      <c r="F3" s="103"/>
      <c r="G3" s="103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70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36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10.5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CEILING(658*4,10)</f>
        <v>2640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184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880</v>
      </c>
      <c r="D23" s="57">
        <f>+C13</f>
        <v>0</v>
      </c>
      <c r="E23" s="60">
        <f>+C9-D23</f>
        <v>10.5</v>
      </c>
      <c r="F23" s="60">
        <f>+E23*C23</f>
        <v>9240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880</v>
      </c>
      <c r="D24" s="182">
        <f>+C13</f>
        <v>0</v>
      </c>
      <c r="E24" s="60">
        <f>+C9-D24</f>
        <v>10.5</v>
      </c>
      <c r="F24" s="60">
        <f>+E24*C24</f>
        <v>9240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880</v>
      </c>
      <c r="D25" s="183">
        <f>+C13</f>
        <v>0</v>
      </c>
      <c r="E25" s="60">
        <f>+C9-D25</f>
        <v>10.5</v>
      </c>
      <c r="F25" s="60">
        <f>+E25*C25</f>
        <v>9240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2640</v>
      </c>
      <c r="D26" s="32"/>
      <c r="E26" s="14"/>
      <c r="F26" s="14">
        <f>SUM(F23:F25)</f>
        <v>27720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43"/>
    </row>
  </sheetData>
  <sheetProtection algorithmName="SHA-512" hashValue="MruyMgbhaCZdDpqGO5chSbtruCRUKtpoVZO61vcpQmYPxKJcTqgXewjE6oT/p0Lnu96a1YVCU/GgyNF0GKN4mQ==" saltValue="SK9V5xd13dGmADpXDYhA0Q==" spinCount="10000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C208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7109375" style="5" customWidth="1"/>
    <col min="5" max="5" width="26.8515625" style="5" customWidth="1"/>
    <col min="6" max="6" width="18.28125" style="5" customWidth="1"/>
    <col min="7" max="7" width="69.140625" style="5" customWidth="1"/>
    <col min="8" max="16384" width="9.140625" style="5" customWidth="1"/>
  </cols>
  <sheetData>
    <row r="1" spans="1:7" ht="23.25">
      <c r="A1" s="208" t="s">
        <v>60</v>
      </c>
      <c r="B1" s="209"/>
      <c r="C1" s="209"/>
      <c r="D1" s="209"/>
      <c r="E1" s="209"/>
      <c r="F1" s="209"/>
      <c r="G1" s="209"/>
    </row>
    <row r="2" spans="1:7" ht="23.25">
      <c r="A2" s="102"/>
      <c r="B2" s="103"/>
      <c r="C2" s="103"/>
      <c r="D2" s="103"/>
      <c r="E2" s="103"/>
      <c r="F2" s="103"/>
      <c r="G2" s="103"/>
    </row>
    <row r="3" spans="1:7" ht="23.25">
      <c r="A3" s="46" t="s">
        <v>28</v>
      </c>
      <c r="B3" s="103"/>
      <c r="C3" s="103"/>
      <c r="D3" s="103"/>
      <c r="E3" s="103"/>
      <c r="F3" s="103"/>
      <c r="G3" s="103"/>
    </row>
    <row r="4" spans="1:2" ht="12.75" customHeight="1">
      <c r="A4" s="10"/>
      <c r="B4" s="5"/>
    </row>
    <row r="5" spans="1:7" ht="18.75" customHeight="1">
      <c r="A5" s="224" t="s">
        <v>25</v>
      </c>
      <c r="B5" s="224"/>
      <c r="C5" s="224"/>
      <c r="D5" s="224"/>
      <c r="E5" s="224"/>
      <c r="F5" s="224"/>
      <c r="G5" s="224"/>
    </row>
    <row r="7" spans="1:7" ht="44.25" customHeight="1">
      <c r="A7" s="3" t="s">
        <v>22</v>
      </c>
      <c r="B7" s="65" t="s">
        <v>34</v>
      </c>
      <c r="C7" s="66" t="s">
        <v>71</v>
      </c>
      <c r="D7" s="76"/>
      <c r="E7" s="76"/>
      <c r="F7" s="76"/>
      <c r="G7" s="77"/>
    </row>
    <row r="8" spans="1:7" ht="30" customHeight="1">
      <c r="A8" s="137">
        <v>1</v>
      </c>
      <c r="B8" s="58" t="s">
        <v>50</v>
      </c>
      <c r="C8" s="67" t="s">
        <v>36</v>
      </c>
      <c r="D8" s="69"/>
      <c r="E8" s="69"/>
      <c r="F8" s="69"/>
      <c r="G8" s="69"/>
    </row>
    <row r="9" spans="1:7" ht="30">
      <c r="A9" s="138">
        <v>2</v>
      </c>
      <c r="B9" s="11" t="s">
        <v>4</v>
      </c>
      <c r="C9" s="60">
        <v>0.94</v>
      </c>
      <c r="D9" s="69"/>
      <c r="E9" s="69"/>
      <c r="F9" s="69"/>
      <c r="G9" s="69"/>
    </row>
    <row r="10" spans="1:7" s="9" customFormat="1" ht="60" customHeight="1">
      <c r="A10" s="136">
        <v>3</v>
      </c>
      <c r="B10" s="11" t="s">
        <v>54</v>
      </c>
      <c r="C10" s="59">
        <f>CEILING(5195*4,10)</f>
        <v>20780</v>
      </c>
      <c r="D10" s="70"/>
      <c r="E10" s="70"/>
      <c r="F10" s="69"/>
      <c r="G10" s="69"/>
    </row>
    <row r="11" spans="1:7" s="9" customFormat="1" ht="39.75" customHeight="1">
      <c r="A11" s="136">
        <v>4</v>
      </c>
      <c r="B11" s="47" t="s">
        <v>35</v>
      </c>
      <c r="C11" s="178"/>
      <c r="D11" s="5"/>
      <c r="E11" s="5"/>
      <c r="F11" s="5"/>
      <c r="G11" s="5"/>
    </row>
    <row r="12" spans="1:7" s="9" customFormat="1" ht="39.75" customHeight="1">
      <c r="A12" s="136">
        <v>5</v>
      </c>
      <c r="B12" s="47" t="s">
        <v>29</v>
      </c>
      <c r="C12" s="179"/>
      <c r="D12" s="63"/>
      <c r="E12" s="63"/>
      <c r="F12" s="63"/>
      <c r="G12" s="64"/>
    </row>
    <row r="13" spans="1:7" s="9" customFormat="1" ht="39.75" customHeight="1">
      <c r="A13" s="138">
        <v>6</v>
      </c>
      <c r="B13" s="47" t="s">
        <v>5</v>
      </c>
      <c r="C13" s="180"/>
      <c r="D13" s="5"/>
      <c r="E13" s="5"/>
      <c r="F13" s="5"/>
      <c r="G13" s="5"/>
    </row>
    <row r="16" spans="1:7" ht="42" customHeight="1">
      <c r="A16" s="225" t="s">
        <v>26</v>
      </c>
      <c r="B16" s="225"/>
      <c r="C16" s="225"/>
      <c r="D16" s="225"/>
      <c r="E16" s="225"/>
      <c r="F16" s="225"/>
      <c r="G16" s="225"/>
    </row>
    <row r="17" spans="1:7" ht="16.5" customHeight="1">
      <c r="A17" s="169" t="s">
        <v>97</v>
      </c>
      <c r="B17" s="169"/>
      <c r="C17" s="169"/>
      <c r="D17" s="169"/>
      <c r="E17" s="169"/>
      <c r="F17" s="169"/>
      <c r="G17" s="169"/>
    </row>
    <row r="18" spans="1:7" s="13" customFormat="1" ht="15" customHeight="1">
      <c r="A18" s="227" t="s">
        <v>98</v>
      </c>
      <c r="B18" s="228"/>
      <c r="C18" s="228"/>
      <c r="D18" s="228"/>
      <c r="E18" s="228"/>
      <c r="F18" s="228"/>
      <c r="G18" s="229"/>
    </row>
    <row r="19" spans="1:7" s="13" customFormat="1" ht="65.25" customHeight="1">
      <c r="A19" s="236"/>
      <c r="B19" s="237"/>
      <c r="C19" s="237"/>
      <c r="D19" s="237"/>
      <c r="E19" s="237"/>
      <c r="F19" s="237"/>
      <c r="G19" s="238"/>
    </row>
    <row r="20" spans="1:7" s="13" customFormat="1" ht="8.25" customHeight="1">
      <c r="A20" s="53"/>
      <c r="B20" s="53"/>
      <c r="C20" s="53"/>
      <c r="D20" s="53"/>
      <c r="E20" s="53"/>
      <c r="F20" s="53"/>
      <c r="G20" s="53"/>
    </row>
    <row r="21" spans="1:7" s="4" customFormat="1" ht="111" customHeight="1">
      <c r="A21" s="3" t="s">
        <v>22</v>
      </c>
      <c r="B21" s="15" t="s">
        <v>49</v>
      </c>
      <c r="C21" s="16" t="s">
        <v>48</v>
      </c>
      <c r="D21" s="16" t="s">
        <v>99</v>
      </c>
      <c r="E21" s="16" t="s">
        <v>61</v>
      </c>
      <c r="F21" s="16" t="s">
        <v>44</v>
      </c>
      <c r="G21" s="16" t="s">
        <v>24</v>
      </c>
    </row>
    <row r="22" spans="1:7" s="28" customFormat="1" ht="10.5" customHeight="1">
      <c r="A22" s="132">
        <v>7</v>
      </c>
      <c r="B22" s="135" t="s">
        <v>21</v>
      </c>
      <c r="C22" s="136">
        <v>1</v>
      </c>
      <c r="D22" s="136">
        <v>2</v>
      </c>
      <c r="E22" s="136" t="s">
        <v>62</v>
      </c>
      <c r="F22" s="136" t="s">
        <v>63</v>
      </c>
      <c r="G22" s="136">
        <v>5</v>
      </c>
    </row>
    <row r="23" spans="1:7" ht="45">
      <c r="A23" s="133">
        <v>8</v>
      </c>
      <c r="B23" s="12" t="s">
        <v>57</v>
      </c>
      <c r="C23" s="181">
        <f>CEILING(C10/3*2,2)/2</f>
        <v>6927</v>
      </c>
      <c r="D23" s="57">
        <f>+C13</f>
        <v>0</v>
      </c>
      <c r="E23" s="60">
        <f>+C9-D23</f>
        <v>0.94</v>
      </c>
      <c r="F23" s="60">
        <f>+E23*C23</f>
        <v>6511.379999999999</v>
      </c>
      <c r="G23" s="30" t="s">
        <v>100</v>
      </c>
    </row>
    <row r="24" spans="1:7" ht="90">
      <c r="A24" s="133">
        <v>9</v>
      </c>
      <c r="B24" s="12" t="s">
        <v>58</v>
      </c>
      <c r="C24" s="181">
        <f>+ROUND((C10-C23)/2,0)</f>
        <v>6927</v>
      </c>
      <c r="D24" s="182">
        <f>+C13</f>
        <v>0</v>
      </c>
      <c r="E24" s="60">
        <f>+C9-D24</f>
        <v>0.94</v>
      </c>
      <c r="F24" s="60">
        <f>+E24*C24</f>
        <v>6511.379999999999</v>
      </c>
      <c r="G24" s="30" t="s">
        <v>101</v>
      </c>
    </row>
    <row r="25" spans="1:7" ht="90">
      <c r="A25" s="133">
        <v>10</v>
      </c>
      <c r="B25" s="12" t="s">
        <v>59</v>
      </c>
      <c r="C25" s="181">
        <f>+C10-C23-C24</f>
        <v>6926</v>
      </c>
      <c r="D25" s="183">
        <f>+C13</f>
        <v>0</v>
      </c>
      <c r="E25" s="60">
        <f>+C9-D25</f>
        <v>0.94</v>
      </c>
      <c r="F25" s="60">
        <f>+E25*C25</f>
        <v>6510.44</v>
      </c>
      <c r="G25" s="30" t="s">
        <v>103</v>
      </c>
    </row>
    <row r="26" spans="1:7" ht="34.5" customHeight="1">
      <c r="A26" s="134">
        <v>11</v>
      </c>
      <c r="B26" s="29" t="s">
        <v>6</v>
      </c>
      <c r="C26" s="33">
        <f>SUM(C23:C25)</f>
        <v>20780</v>
      </c>
      <c r="D26" s="32"/>
      <c r="E26" s="14"/>
      <c r="F26" s="14">
        <f>SUM(F23:F25)</f>
        <v>19533.199999999997</v>
      </c>
      <c r="G26" s="14"/>
    </row>
    <row r="28" spans="2:7" ht="36" customHeight="1">
      <c r="B28" s="173" t="s">
        <v>104</v>
      </c>
      <c r="C28" s="174">
        <f>C26-C10</f>
        <v>0</v>
      </c>
      <c r="G28" s="78"/>
    </row>
    <row r="29" ht="15">
      <c r="G29" s="78"/>
    </row>
    <row r="30" spans="2:7" ht="14.45" customHeight="1">
      <c r="B30" s="235"/>
      <c r="C30" s="235"/>
      <c r="D30" s="235"/>
      <c r="E30" s="235"/>
      <c r="F30" s="235"/>
      <c r="G30" s="78"/>
    </row>
    <row r="31" spans="2:7" ht="9" customHeight="1">
      <c r="B31" s="201"/>
      <c r="C31" s="201"/>
      <c r="D31" s="201"/>
      <c r="E31" s="201"/>
      <c r="F31" s="201"/>
      <c r="G31" s="78"/>
    </row>
    <row r="32" spans="2:7" ht="15">
      <c r="B32" s="201"/>
      <c r="C32" s="201"/>
      <c r="D32" s="201"/>
      <c r="E32" s="201"/>
      <c r="F32" s="201"/>
      <c r="G32" s="143"/>
    </row>
  </sheetData>
  <sheetProtection algorithmName="SHA-512" hashValue="ypnPyDxN+S8foEVeLiLKrgdTXdjvaB+PqEKjlXMXAuJ9WUBXJ2JDIvjlmHlpdIJRNNg5TKIhiU3xmDCX44dhoQ==" saltValue="/Nf6ZC80dvWzNMmMgwZ28w==" spinCount="10000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Buřičová Dana Ing.</dc:creator>
  <cp:keywords/>
  <dc:description/>
  <cp:lastModifiedBy>Buřičová Dana Ing.</cp:lastModifiedBy>
  <cp:lastPrinted>2019-11-13T21:23:28Z</cp:lastPrinted>
  <dcterms:created xsi:type="dcterms:W3CDTF">2018-10-28T13:44:14Z</dcterms:created>
  <dcterms:modified xsi:type="dcterms:W3CDTF">2019-12-29T19:57:08Z</dcterms:modified>
  <cp:category/>
  <cp:version/>
  <cp:contentType/>
  <cp:contentStatus/>
</cp:coreProperties>
</file>