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firstSheet="16" activeTab="22"/>
  </bookViews>
  <sheets>
    <sheet name="Rekapitulace" sheetId="1" r:id="rId1"/>
    <sheet name="SO 001" sheetId="2" r:id="rId2"/>
    <sheet name="SO 002" sheetId="3" r:id="rId3"/>
    <sheet name="SO 101_SO 101-0" sheetId="4" r:id="rId4"/>
    <sheet name="SO 101_SO 101-1_SO 101-1" sheetId="5" r:id="rId5"/>
    <sheet name="SO 101.V_101.V0" sheetId="6" r:id="rId6"/>
    <sheet name="SO 101.V_101.V1" sheetId="7" r:id="rId7"/>
    <sheet name="SO 102_SO 102-0" sheetId="8" r:id="rId8"/>
    <sheet name="SO 102_SO 102-1_SO 102-1" sheetId="9" r:id="rId9"/>
    <sheet name="SO 102_SO 102-8" sheetId="10" r:id="rId10"/>
    <sheet name="SO 102.11_SO 102-11" sheetId="11" r:id="rId11"/>
    <sheet name="SO 102.V_102.V0" sheetId="12" r:id="rId12"/>
    <sheet name="SO 102.V_102.V1" sheetId="13" r:id="rId13"/>
    <sheet name="SO 103_SO 103-0" sheetId="14" r:id="rId14"/>
    <sheet name="SO 103_SO 103-1_SO 103-1" sheetId="15" r:id="rId15"/>
    <sheet name="SO 103.11_SO 103-11" sheetId="16" r:id="rId16"/>
    <sheet name="SO 104_SO 104-0" sheetId="17" r:id="rId17"/>
    <sheet name="SO 104_SO 104-1_SO 104-1" sheetId="18" r:id="rId18"/>
    <sheet name="SO 104.11_SO 104-11" sheetId="19" r:id="rId19"/>
    <sheet name="SO 104.V_104.V0" sheetId="20" r:id="rId20"/>
    <sheet name="SO 104.V_104.V1" sheetId="21" r:id="rId21"/>
    <sheet name="SO 105_SO 105-0" sheetId="22" r:id="rId22"/>
    <sheet name="SO 105_SO 105-1_SO 105-1" sheetId="23" r:id="rId23"/>
    <sheet name="SO 105.11_SO 105-11" sheetId="24" r:id="rId24"/>
    <sheet name="SO 111" sheetId="25" r:id="rId25"/>
    <sheet name="SO 121" sheetId="26" r:id="rId26"/>
    <sheet name="SO 201" sheetId="27" r:id="rId27"/>
    <sheet name="SO 301" sheetId="28" r:id="rId28"/>
    <sheet name="SO 302" sheetId="29" r:id="rId29"/>
    <sheet name="SO 402" sheetId="30" r:id="rId30"/>
    <sheet name="SO 402 Rekapitulace" sheetId="31" r:id="rId31"/>
    <sheet name="SO 402 Soupis praci BEZ CEN" sheetId="32" r:id="rId32"/>
    <sheet name="SO 402 Parametry" sheetId="33" r:id="rId33"/>
  </sheets>
  <definedNames/>
  <calcPr fullCalcOnLoad="1"/>
</workbook>
</file>

<file path=xl/sharedStrings.xml><?xml version="1.0" encoding="utf-8"?>
<sst xmlns="http://schemas.openxmlformats.org/spreadsheetml/2006/main" count="6674" uniqueCount="1187">
  <si>
    <t>Firma: Firma</t>
  </si>
  <si>
    <t>Soupis objektů s DPH</t>
  </si>
  <si>
    <t>Stavba: II399 zm 2019Da - zmena 2019 II/399 křiž. III/39911 – Dalešice křiž. s II/351</t>
  </si>
  <si>
    <t xml:space="preserve">Varianta: ZŘ - </t>
  </si>
  <si>
    <t>Odbytová cena:</t>
  </si>
  <si>
    <t>OC+DPH:</t>
  </si>
  <si>
    <t>Objekt</t>
  </si>
  <si>
    <t>Popis</t>
  </si>
  <si>
    <t>OC</t>
  </si>
  <si>
    <t>DPH</t>
  </si>
  <si>
    <t>OC+DPH</t>
  </si>
  <si>
    <t>ASPE10</t>
  </si>
  <si>
    <t>S</t>
  </si>
  <si>
    <t>Příloha k formuláři pro ocenění nabídky</t>
  </si>
  <si>
    <t xml:space="preserve">Stavba: </t>
  </si>
  <si>
    <t>II399 zm 2019Da</t>
  </si>
  <si>
    <t>zmena 2019 II/399 křiž. III/39911 – Dalešice křiž. s II/351</t>
  </si>
  <si>
    <t>O</t>
  </si>
  <si>
    <t>Rozpočet:</t>
  </si>
  <si>
    <t>0,00</t>
  </si>
  <si>
    <t>10,00</t>
  </si>
  <si>
    <t>21,00</t>
  </si>
  <si>
    <t>3</t>
  </si>
  <si>
    <t>2</t>
  </si>
  <si>
    <t>SO 001</t>
  </si>
  <si>
    <t>Všeobecné a předběžné položky</t>
  </si>
  <si>
    <t>Typ</t>
  </si>
  <si>
    <t>0</t>
  </si>
  <si>
    <t>Poř. číslo</t>
  </si>
  <si>
    <t>1</t>
  </si>
  <si>
    <t>Kód položky</t>
  </si>
  <si>
    <t xml:space="preserve">Varianta: </t>
  </si>
  <si>
    <t>Název položky</t>
  </si>
  <si>
    <t>4</t>
  </si>
  <si>
    <t>MJ</t>
  </si>
  <si>
    <t>5</t>
  </si>
  <si>
    <t>Množství</t>
  </si>
  <si>
    <t>6</t>
  </si>
  <si>
    <t>Cena</t>
  </si>
  <si>
    <t>Jednotková</t>
  </si>
  <si>
    <t>9</t>
  </si>
  <si>
    <t>Celkem</t>
  </si>
  <si>
    <t>10</t>
  </si>
  <si>
    <t>SD</t>
  </si>
  <si>
    <t>Všeobecné konstrukce a práce</t>
  </si>
  <si>
    <t>P</t>
  </si>
  <si>
    <t>02520</t>
  </si>
  <si>
    <t/>
  </si>
  <si>
    <t>ZKOUŠENÍ MATERIÁLŮ NEZÁVISLOU ZKUŠEBNOU</t>
  </si>
  <si>
    <t>KPL</t>
  </si>
  <si>
    <t>PP</t>
  </si>
  <si>
    <t>Zkoušky na dehet 
se souhlasem investora</t>
  </si>
  <si>
    <t>VV</t>
  </si>
  <si>
    <t>TS</t>
  </si>
  <si>
    <t>zahrnuje veškeré náklady spojené s objednatelem požadovanými zkouškami</t>
  </si>
  <si>
    <t>02730</t>
  </si>
  <si>
    <t>POMOC PRÁCE ZŘÍZ NEBO ZAJIŠŤ OCHRANU INŽENÝRSKÝCH SÍTÍ</t>
  </si>
  <si>
    <t>plynovod, sdělovací vedení, silové vedení  
Zajištění konstrukce vodovodního potrubí během realizace stavby 
Zajištění kabelových vedení pod mostem a souvisejícím území proti poškození během provádění prací na mostě 
Zajišťovací práce zařízení pod mostem a v souvisejícím území proti poškození během provádění prací na mostě</t>
  </si>
  <si>
    <t>zahrnuje veškeré náklady spojené s objednatelem požadovanými zařízeními</t>
  </si>
  <si>
    <t>02910</t>
  </si>
  <si>
    <t>OSTATNÍ POŽADAVKY - ZEMĚMĚŘIČSKÁ MĚŘENÍ</t>
  </si>
  <si>
    <t>SOUBOR</t>
  </si>
  <si>
    <t>zaměření skutečného provedení díla ke kolaudaci stavby  
zaměření stavby před výstavou – obvod staveniště</t>
  </si>
  <si>
    <t>zahrnuje veškeré náklady spojené s objednatelem požadovanými pracemi</t>
  </si>
  <si>
    <t>02911</t>
  </si>
  <si>
    <t>OSTATNÍ POŽADAVKY - GEODETICKÉ ZAMĚŘENÍ</t>
  </si>
  <si>
    <t>geometrický oddělovací plán pro majetkové vypořádání vlastnických vztahů (12 x tiskem)</t>
  </si>
  <si>
    <t>02940</t>
  </si>
  <si>
    <t>OSTATNÍ POŽADAVKY - VYPRACOVÁNÍ DOKUMENTACE SKUTEČNÉHO PROVEDENÍ STAVBY</t>
  </si>
  <si>
    <t>ve 3 vyhotoveních 
vypracování DSPS v tištěné a digitální podobě vč. kompletní závěrečné zprávy zhotovitele, specifikace dle SoD</t>
  </si>
  <si>
    <t>R</t>
  </si>
  <si>
    <t>OSTATNÍ POŽADAVKY - pasportizace</t>
  </si>
  <si>
    <t>Zjištění a zdokumentování stávajícího stavu zástavby a objektů, které mohou být dotčeny stavbou před započetím stavebních prací vč. pasportizace a fotodokumentace i projednání s dotčenými vlastníky nemovistostí 
videopasportizace + pasport objízdných tras</t>
  </si>
  <si>
    <t>7</t>
  </si>
  <si>
    <t>02943</t>
  </si>
  <si>
    <t>OSTATNÍ POŽADAVKY - VYPRACOVÁNÍ RDS</t>
  </si>
  <si>
    <t>dle SOD</t>
  </si>
  <si>
    <t>8</t>
  </si>
  <si>
    <t>02945</t>
  </si>
  <si>
    <t>OSTAT POŽADAVKY - FOTODOKUMENTACE</t>
  </si>
  <si>
    <t>průběžná fotodokumentace stavby, na konci stavby 2x na CD</t>
  </si>
  <si>
    <t>02960</t>
  </si>
  <si>
    <t>OSTATNÍ POŽADAVKY - ODBORNÝ DOZOR</t>
  </si>
  <si>
    <t>HOD</t>
  </si>
  <si>
    <t>zajištění geologa, geotechnika, veškerý odborný dozor v průběhu výstavby 
včetně dopravy na staveniště</t>
  </si>
  <si>
    <t>zahrnuje veškeré náklady spojené s objednatelem požadovaným dozorem</t>
  </si>
  <si>
    <t>02991</t>
  </si>
  <si>
    <t>a</t>
  </si>
  <si>
    <t>OSTATNÍ POŽADAVKY - INFORMAČNÍ TABULE</t>
  </si>
  <si>
    <t>KUS</t>
  </si>
  <si>
    <t>02991a OSTATNÍ POŽADAVKY – INFORMAČNÍ TABULE – billboard IROP (místo realizace bude po dobu realizace stavby osazeno 1 ks velkoplošného billboardu o rozměru 5,1 x 2,4 m dle pravidel publicity IROP po schválení objednatelem, formou pronájmu od dodavatele, vč. projednání umístění, montáže a demontáže)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</si>
  <si>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</si>
  <si>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11</t>
  </si>
  <si>
    <t>b</t>
  </si>
  <si>
    <t>02991b OSTATNÍ POŽADAVKY – IFNORMAČNÍ TABULE – 2 ks billboard Kraj Vysočina (místo realizace bude po dobu realizace stavby osazeno 2 ks velkoplošného billboardu o rozměru 5,1 x 2,4 m dle pravidel objednatele Kraj Vysočina, formou pronájmu od dodavatele, vč. projednání umístění, montáže a demontáže)</t>
  </si>
  <si>
    <t>12</t>
  </si>
  <si>
    <t>c</t>
  </si>
  <si>
    <t>02991c OSTATNÍ POŽADAVKY – PAMĚTNÍ DESKA – pamětní deska (publicita) místo realizace projektu bude nejpozději k datu převzetí dokončené stavby objednatelem osazeno 1 ks pamětní desky o rozměru 0,3 x 0,4 m dle pravidel IROP, v provedení z materiálu zajištující životnost desky a písma min. 5 let, zahrnuje dodávku, osazení, montáž včetně sloupků a kotvení</t>
  </si>
  <si>
    <t>13</t>
  </si>
  <si>
    <t>03100</t>
  </si>
  <si>
    <t>ZAŘÍZENÍ STAVENIŠTĚ - ZŘÍZENÍ, PROVOZ, DEMONTÁŽ</t>
  </si>
  <si>
    <t>zahrnuje objednatelem povolené náklady na pořízení (event. pronájem), provozování, udržování a likvidaci zhotovitelova zařízení</t>
  </si>
  <si>
    <t>14</t>
  </si>
  <si>
    <t>03720</t>
  </si>
  <si>
    <t>POMOC PRÁCE ZAJIŠŤ NEBO ZŘÍZ REGULACI A OCHRANU DOPRAVY</t>
  </si>
  <si>
    <t>úhrnná částka obsahuje veškeré náklady na dočasné úpravy a regulaci dopravy (i pěší) na staveništi a nezbytné značení a opatření vyplývající z požadavků BOZP na staveništi</t>
  </si>
  <si>
    <t>zahrnuje objednatelem povolené náklady na požadovaná zařízení zhotovitele</t>
  </si>
  <si>
    <t>SO 002</t>
  </si>
  <si>
    <t>Kácení viz související dokumentace Dendrologický průzkum - převedeno z SP Ing. Krejčí</t>
  </si>
  <si>
    <t>výkon biologického dozoru při realizaci dle požadavků PD</t>
  </si>
  <si>
    <t>provizorní dopravní značení pro omezení provozu na komunikaci - ( pronájem , 
osazení, údržba, odstranění)</t>
  </si>
  <si>
    <t>Zemní práce</t>
  </si>
  <si>
    <t>11120</t>
  </si>
  <si>
    <t>ODSTRANĚNÍ KŘOVIN</t>
  </si>
  <si>
    <t>M2</t>
  </si>
  <si>
    <t>6619,00=6 619,000 [A]</t>
  </si>
  <si>
    <t>odstranění křovin a stromů do průměru 100 mm  
doprava dřevin bez ohledu na vzdálenost  
spálení na hromadách nebo štěpkování</t>
  </si>
  <si>
    <t>112018</t>
  </si>
  <si>
    <t>KÁCENÍ STROMŮ D KMENE DO 0,5M S ODSTRANĚNÍM PAŘEZŮ, ODVOZ na skládku</t>
  </si>
  <si>
    <t>35=35,000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</si>
  <si>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</si>
  <si>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112028</t>
  </si>
  <si>
    <t>KÁCENÍ STROMŮ D KMENE DO 0,9M S ODSTRANĚNÍM PAŘEZŮ, ODVOZ na skládku</t>
  </si>
  <si>
    <t>8+2=10,000 [A]</t>
  </si>
  <si>
    <t>112048</t>
  </si>
  <si>
    <t>KÁCENÍ STROMŮ D KMENE DO 0,3M S ODSTRANĚNÍM PAŘEZŮ, ODVOZ na skládku</t>
  </si>
  <si>
    <t>8+40+35=83,000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</si>
  <si>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</si>
  <si>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11251</t>
  </si>
  <si>
    <t>ODSTRANĚNÍ PAŘEZŮ FRÉZOVÁNÍM D DO 0,5M</t>
  </si>
  <si>
    <t>Frézování pařezů se měří v [ks] frézovaných pařezů, průměr pařezu je uvažován dle stromu ve výšce 1,3m nad terénem, u stávajícího pařezu se stanoví jako změřený průměr vynásobený  koeficientem 1/1,38.  
 Položka zahrnuje zejména:  
- frézování do hloubky 20cm pod úroveň terénu  
- veškeré drobné zemní práce spojené s frézováním pařezů  
- případně další práce s nimi dle pokynů zadávací dokumentace.</t>
  </si>
  <si>
    <t>17411</t>
  </si>
  <si>
    <t>ZÁSYP JAM A RÝH ZEMINOU SE ZHUTNĚNÍM</t>
  </si>
  <si>
    <t>M3</t>
  </si>
  <si>
    <t>Zásyp jam po vyfrézovaných pařezech -do hloubky 500 mm</t>
  </si>
  <si>
    <t>12,74=12,740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</si>
  <si>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</si>
  <si>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18471</t>
  </si>
  <si>
    <t>OŠETŘENÍ DŘEVIN VE SKUPINÁCH</t>
  </si>
  <si>
    <t>Řez stromů - lokální redukce - úprava průjezdního profilu 
Řez stromů - odstranění výmladků</t>
  </si>
  <si>
    <t>85*(9+1)=850,000 [A]</t>
  </si>
  <si>
    <t>položka zahrnuje odplevelení s nakypřením, vypletí, ošetření řezem, hnojením, odstranění poškozených částí dřevin s případným složením odpadu na hromady, naložením na dopravní prostředek, odvozem a složením</t>
  </si>
  <si>
    <t>184721</t>
  </si>
  <si>
    <t>ZDRAVOTNÍ ŘEZ VĚTVÍ STROMŮ KMENE D DO 50CM</t>
  </si>
  <si>
    <t>39+2=41,000 [A]</t>
  </si>
  <si>
    <t>zahrnuje:  
odstranění větví suchých a odumírajících  
odstranění větví nevhodných po stránce tvaru a budoucího vývoje koruny  
odstranění větví napadených patogenními organismy  
odstranění větví se silně sníženou vitalitou  
odstranění sekundárních výhonů</t>
  </si>
  <si>
    <t>184722</t>
  </si>
  <si>
    <t>ZDRAVOTNÍ ŘEZ VĚTVÍ STROMŮ KMENE D DO 90CM</t>
  </si>
  <si>
    <t>2=2,000 [A]</t>
  </si>
  <si>
    <t>Objekt:</t>
  </si>
  <si>
    <t>SO 101</t>
  </si>
  <si>
    <t>Komunikace km 0,0 - 3,04 úseky Třesov - most (1A) a most - Stropešín (1B)</t>
  </si>
  <si>
    <t>O1</t>
  </si>
  <si>
    <t>SO 101-0</t>
  </si>
  <si>
    <t>Demolice</t>
  </si>
  <si>
    <t>014102</t>
  </si>
  <si>
    <t>POPLATKY ZA SKLÁDKU</t>
  </si>
  <si>
    <t>T</t>
  </si>
  <si>
    <t>výkopová zemina</t>
  </si>
  <si>
    <t>Krajnice: 
1843,5*0,75*2=2 765,250 [A] 
919*0,75*2=1 378,500 [B] 
(A+B)*0,1*1,8=745,875 [C] 
příkopy čištění 
3415*0,5*1,8=3 073,500 [D] 
C+D=3 819,375 [E]</t>
  </si>
  <si>
    <t>Položka obsahuje veškeré poplatky provozovateli skládky související s uložením odpadu na skládce.</t>
  </si>
  <si>
    <t>014122</t>
  </si>
  <si>
    <t>POPLATKY ZA SKLÁDKU TYP S-OO (OSTATNÍ ODPAD)</t>
  </si>
  <si>
    <t>odstraněná stará svodidla budou uloženy na skládku</t>
  </si>
  <si>
    <t>teoretická hmotnost  
23,22=23,220 [A] 
kg/m 
délka starých svodidel 1960 m 
hmotnost 
0,001*1960*A=45,511 [B]</t>
  </si>
  <si>
    <t>zahrnuje veškeré poplatky provozovateli skládky související s uložením odpadu na skládce.</t>
  </si>
  <si>
    <t>POPLATKY ZA SKLÁDKU TYP S II</t>
  </si>
  <si>
    <t>asfaltové vrstvy</t>
  </si>
  <si>
    <t>v frézinku jsou odečteny hodnoty pro zpevnění krajnic z recyklovaného materiálu v SO 101 a SO 103 
frézing (1163,65-414,375-179,1)*2=1 140,350 [A] 
podklad s asf pojivem 0*2=0,000 [B] 
A+B=1 140,350 [C]</t>
  </si>
  <si>
    <t>111208</t>
  </si>
  <si>
    <t>ODSTRANĚNÍ KŘOVIN S ODVOZEM na skládku</t>
  </si>
  <si>
    <t>KM 0,025 PROČISTIT NÁLET U ČEL PROPUSTKU 2*15=30,000 [A] 
KM 0,285 PROČISTIT NÁLET U ČEL PROPUSTKU 2*15=30,000 [B] 
KM 1,450 PROČISTIT NÁLET U ČEL PROPUSTKU 2*15=30,000 [C] 
KM 1,590 PROČISTIT NÁLET U ČEL PROPUSTKU 2*15=30,000 [D] 
Celkem: A+B+C+D=120,000 [E]</t>
  </si>
  <si>
    <t>odstranění křovin a stromů do průměru 100 mm 
doprava dřevin na předepsanou vzdálenost 
spálení na hromadách nebo štěpkování</t>
  </si>
  <si>
    <t>KM 0,025 PROČISTIT NÁLET U ČEL PROPUSTKU 2*5=10,000 [A] 
KM 0,285 PROČISTIT NÁLET U ČEL PROPUSTKU 2*5=10,000 [B] 
KM 1,450 PROČISTIT NÁLET U ČEL PROPUSTKU 2*5=10,000 [C] 
KM 1,590 PROČISTIT NÁLET U ČEL PROPUSTKU 2*5=10,000 [D] 
Celkem: A+B+C+D=40,000 [E]</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</si>
  <si>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</si>
  <si>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113728</t>
  </si>
  <si>
    <t>FRÉZOVÁNÍ ZPEVNĚNÝCH PLOCH ASFALTOVÝCH, ODVOZ NA SKLÁDKU</t>
  </si>
  <si>
    <t>ODVOZ NA SKLÁDKU 
kromě materiálu pro zpevnění krajnic v SO 101 a SO 103 
SO 101 -414,375 m3 
SO 103 -179,1 m3</t>
  </si>
  <si>
    <t>k mostu 
15793=15 793,000 [A] 
za mostem 
7480=7 480,000 [B] 
celkem A+B=23 273,000 [G] 
G*0,05=1 163,650 [H]</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</si>
  <si>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</si>
  <si>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129221</t>
  </si>
  <si>
    <t>ODSTRANĚNÍ KRAJNIC TL DO 100MM</t>
  </si>
  <si>
    <t>1843,5*0,75*2=2 765,250 [A] 
919*0,75*2=1 378,500 [B] 
celkem A+B=4 143,750 [C]</t>
  </si>
  <si>
    <t>- vodorovná a svislá doprava, přemístění, přeložení, manipulace s výkopkem a uložení na skládku</t>
  </si>
  <si>
    <t>12933</t>
  </si>
  <si>
    <t>ČIŠTĚNÍ PŘÍKOPŮ OD NÁNOSU PŘES 0,50M3/M</t>
  </si>
  <si>
    <t>M</t>
  </si>
  <si>
    <t>KM 0,060 - 0,400 PROČIŠTĚNÍ PŘÍKOPU DL. 340 M 
KM 0,070 - 0,200 PROČIŠTĚNÍ PŘÍKOPU DL. 130 M 
KM 0,400 - 0,680 PROČIŠTĚNÍ PŘÍKOPU DL. 280 M 
KM 0,400 - 0,700 PROČIŠTĚNÍ PŘÍKOPU DL. 300 M 
KM 0,790 - 1,180 PROČIŠTĚNÍ PŘÍKOPU DL. 390 M 
KM 1,185 - 1,590 PROČIŠTĚNÍ PŘÍKOPU DL. 405 M 
KM 1,240 - 1,450 PROČIŠTĚNÍ PŘÍKOPU DL. 210 M 
KM 2,158 - 2,290 PROČIŠTĚNÍ PŘÍKOPU DL. 132 M 
KM 2,162 - 2,300 PROČIŠTĚNÍ PŘÍKOPU DL. 138 M 
KM 2,300 - 2,680 PROČIŠTĚNÍ PŘÍKOPU DL. 380 M 
KM 2,430 - 2,670 PROČIŠTĚNÍ PŘÍKOPU DL. 240 M 
KM 2,800 - 3,050 PROČIŠTĚNÍ PŘÍKOPU DL. 250 M 
KM 2,830 - 3,050 PROČIŠTĚNÍ PŘÍKOPU DL. 220 M 
3415=3 415,000 [A]</t>
  </si>
  <si>
    <t>- vodorovná a svislá doprava, přemístění, přeložení, manipulace s výkopkem a uložení na skládku (bez poplatku)</t>
  </si>
  <si>
    <t>129945</t>
  </si>
  <si>
    <t>ČIŠTĚNÍ POTRUBÍ DN DO 300MM</t>
  </si>
  <si>
    <t>KM 0,137 PROČIŠTĚNÍ PROPUSTKU DN 300 DL. 6=6,000 [G]</t>
  </si>
  <si>
    <t>129958</t>
  </si>
  <si>
    <t>ČIŠTĚNÍ POTRUBÍ DN DO 600MM</t>
  </si>
  <si>
    <t>KM 1,450 PROČIŠTĚNÍ PROPUSTKU DN 600 DL. 18=18,000 [A] 
KM 1,590 PROČIŠTĚNÍ PROPUSTKU DN 600 DL. 10=10,000 [B] 
Celkem: A+B=28,000 [C]</t>
  </si>
  <si>
    <t>129972</t>
  </si>
  <si>
    <t>ČIŠTĚNÍ POTRUBÍ DN DO 1200MM</t>
  </si>
  <si>
    <t>KM 0,025 PROČIŠTĚNÍ PROPUSTKU DN 1200 DL. 80=80,000 [A] 
KM 0,285 PROČIŠTĚNÍ PROPUSTKU DN 1200 DL. 50=50,000 [B] 
Celkem: A+B=130,000 [C]</t>
  </si>
  <si>
    <t>17120</t>
  </si>
  <si>
    <t>ULOŽENÍ SYPANINY DO NÁSYPŮ A NA SKLÁDKY BEZ ZHUT</t>
  </si>
  <si>
    <t>Vyfrézovaná živice: 1163,65=1 163,650 [A] 
Podkladní vrstvy - živice: 0=0,000 [B] 
Podkladní vrstvy - nestmelené: 0=0,000 [C] 
Podkladní vrstvy - cem.poj. : 0=0,000 [D] 
A+B+C+D=1 163,650 [E]</t>
  </si>
  <si>
    <t>Položka zahrnuje:  
- kompletní provedení zemní konstrukce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</si>
  <si>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18481</t>
  </si>
  <si>
    <t>OCHRANA STROMŮ BEDNĚNÍM</t>
  </si>
  <si>
    <t>dle dendrologického průzkumu stromy číslo 166, 167, 7, 14-17, 143, 127-129, 44 
12*2,5*3,14*0,5=47,100 [A]</t>
  </si>
  <si>
    <t>položka zahrnuje veškerý materiál, výrobky a polotovary, včetně mimostaveništní a vnitrostaveništní dopravy (rovněž přesuny), včetně naložení a složení, případně s uložením</t>
  </si>
  <si>
    <t>Ostatní konstrukce a práce</t>
  </si>
  <si>
    <t>9113A3</t>
  </si>
  <si>
    <t>SVODIDLO OCEL SILNIČ JEDNOSTR, ÚROVEŇ ZADRŽ N1, N2 - DEMONTÁŽ S PŘESUNEM</t>
  </si>
  <si>
    <t>odvoz odstraněných svodidel na skládku</t>
  </si>
  <si>
    <t>KM -0,072 SILNIČNÍ OCELOVÉ SVODIDLO, DL.136 M 
136=136,000 [M] 
KM 0,240 SILNIČNÍ OCELOVÉ SVODIDLO, DL.112 M 
112=112,000 [A] 
KM 0,240 SILNIČNÍ OCELOVÉ SVODIDLO, DL.80 M 
80=80,000 [B] 
KM 0,700 SILNIČNÍ OCELOVÉ SVODIDLO, DL.120 M 
120=120,000 [C] 
KM 0,716 SILNIČNÍ OCELOVÉ SVODIDLO, DL.464 M 
464=464,000 [D] 
KM 1,290 SILNIČNÍ OCELOVÉ SVODIDLO, DL.0 M 
0=0,000 [E] 
KM 1,438 SILNIČNÍ OCELOVÉ SVODIDLO, DL.404 M 
404=404,000 [F] 
KM 1,598 SILNIČNÍ OCELOVÉ SVODIDLO, DL.244 M 
244=244,000 [G] 
KM 2,304 SILNIČNÍ OCELOVÉ SVODIDLO, DL.92 M 
92=92,000 [H] 
KM 2,314 SILNIČNÍ OCELOVÉ SVODIDLO, DL.112 M 
112=112,000 [I] 
KM 2,700 SILNIČNÍ OCELOVÉ SVODIDLO, DL.100 M 
100=100,000 [J] 
KM 2,702 SILNIČNÍ OCELOVÉ SVODIDLO, DL.96 M 
96=96,000 [K] 
Celkem: M+A+B+C+D+E+F+G+H+I+J+K=1 960,000 [N]</t>
  </si>
  <si>
    <t>položka zahrnuje: 
- demontáž a odstranění zařízení 
- jeho odvoz na předepsané místo</t>
  </si>
  <si>
    <t>15</t>
  </si>
  <si>
    <t>919111</t>
  </si>
  <si>
    <t>ŘEZÁNÍ ASFALT KRYTU VOZOVEK TL DO 50MM</t>
  </si>
  <si>
    <t>Napojení komunikací na ZÚ: 54=54,000 [A]</t>
  </si>
  <si>
    <t>veškeré práce jsou obsaženy v textu položky</t>
  </si>
  <si>
    <t>SO 101-1</t>
  </si>
  <si>
    <t>Komunikace</t>
  </si>
  <si>
    <t>O2</t>
  </si>
  <si>
    <t>Základní konstrukce</t>
  </si>
  <si>
    <t>Odkopávky: 0*1,8=0,000 [A] 
Příkopy - čištění: 1*0,25*1,8=0,450 [B] 
Příkopy - prohloubení: 0*0,5*1,8=0,000 [C] 
Rýhy: 0*1,8=0,000 [D] 
A+B+C+D=0,450 [E]</t>
  </si>
  <si>
    <t>1843,5*0,75*2=2 765,250 [A] 
919*0,75*2=1 378,500 [B] 
celkem (A+B)*0,10=414,375 [C]</t>
  </si>
  <si>
    <t>18135</t>
  </si>
  <si>
    <t>ÚPRAVA PLÁNĚ BEZ ZHUT VČETNĚ SVAHOVÁNÍ</t>
  </si>
  <si>
    <t>pro ohumusování</t>
  </si>
  <si>
    <t>Veškeré práce jsou obsaženy v textu položky včetně vyrovnání výškových rozdílů.</t>
  </si>
  <si>
    <t>56962</t>
  </si>
  <si>
    <t>ZPEVNĚNÍ KRAJNIC Z RECYKLOVANÉHO MATERIÁLU TL DO 100MM</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</si>
  <si>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</si>
  <si>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572213</t>
  </si>
  <si>
    <t>SPOJOVACÍ POSTŘIK Z EMULZE DO 0,5KG/M2</t>
  </si>
  <si>
    <t>PS-EM 0,4 kg/m2 
Spojovací post ik z kationaktivní asfaltové emulze ur ené pro spojovací post iky v množství 
zbytkového asfaltu 0,4 kg/m2;</t>
  </si>
  <si>
    <t>1843,5*6,5=11 982,750 [A] 
919*6,5=5 973,500 [B] 
Celkem: A+B=17 956,250 [G]</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</si>
  <si>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</si>
  <si>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</si>
  <si>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</si>
  <si>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PS-EM 0,4 kg/m2 
Spojovací post ik z modifikované kationaktivní asfaltové emulze ur ené pro spojovací post iky 
v množství zbytkového asfaltu 0,4 kg/m2</t>
  </si>
  <si>
    <t>1843,5*(6,5+0,1+0,1)=12 351,450 [A] 
919*(6,5+0,1+0,1)=6 157,300 [B] 
Celkem: A+B=18 508,750 [G]</t>
  </si>
  <si>
    <t>57475</t>
  </si>
  <si>
    <t>VOZOVKOVÉ VÝZTUŽNÉ VRSTVY Z GEOMŘÍŽOVINY</t>
  </si>
  <si>
    <t>Napojení komunikací na ZÚ: 54*2=108,000 [A]</t>
  </si>
  <si>
    <t>- dodání směsi, postřiku, nátěru, dlažeb nebo dílců v požadované kvalitě  
- očištění podkladu případně zřízení spojovací vrstvy  
- uložení směsi, dlažby nebo dílců a provedení nátěrů a postřiků dle předepsaného technologického předpisu  
- zřízení vrstvy bez rozlišení šířky, pokládání vrstvy po etapách, včetně pracovních spar a spojů  
- úpravu napojení, ukončení a těsnění podél obrubníků, dilatačních zařízení, odvodňovacích proužků, odvodňovačů, vpustí, šachet a pod., nestanoví-li zadávací dokumentace jinak  
- těsnění, tmelení a výplň spar a otvorů  
- úpravu dilatačních spar a povrchu vrstvy</t>
  </si>
  <si>
    <t>574A34</t>
  </si>
  <si>
    <t>ASFALTOVÝ BETON PRO OBRUSNÉ VRSTVY ACO 11+, 11S TL. 40MM</t>
  </si>
  <si>
    <t>ACO 11+</t>
  </si>
  <si>
    <t>k mostu 
1843,5*6,5=11 982,750 [A] 
za mostem 
919*6,5=5 973,500 [B] 
Celkem: A+B=17 956,250 [G]</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</si>
  <si>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</si>
  <si>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574C56</t>
  </si>
  <si>
    <t>ASFALTOVÝ BETON PRO LOŽNÍ VRSTVY ACL 16+, 16S TL. 60MM</t>
  </si>
  <si>
    <t>ACL 16+</t>
  </si>
  <si>
    <t>574E46</t>
  </si>
  <si>
    <t>ASFALTOVÝ BETON PRO PODKLADNÍ VRSTVY ACP 16+, 16S TL. 50MM</t>
  </si>
  <si>
    <t>ACP 16+</t>
  </si>
  <si>
    <t>lokální vyrovnávka 12% plochy 
0,12*1843,5*(6,5+0,1+0,1)=1 482,174 [A] 
0,12*919*(6,5+0,1+0,1)=738,876 [B] 
Celkem: A+B=2 221,050 [C]</t>
  </si>
  <si>
    <t>Potrubí</t>
  </si>
  <si>
    <t>89922</t>
  </si>
  <si>
    <t>VÝŠKOVÁ ÚPRAVA MŘÍŽÍ</t>
  </si>
  <si>
    <t>za mostem 
KM 2,120 
KM 2,120 
KM 2,158 
KM 2,162 
0+4*2=8,000 [A]</t>
  </si>
  <si>
    <t>- položka výškové úpravy zahrnuje všechny nutné práce a materiály pro zvýšení nebo snížení zařízení (včetně nutné úpravy stávajícího povrchu vozovky nebo chodníku).</t>
  </si>
  <si>
    <t>9113A1</t>
  </si>
  <si>
    <t>SVODIDLO OCEL SILNIČ JEDNOSTR, ÚROVEŇ ZADRŽ N2 - DODÁVKA A MONTÁŽ</t>
  </si>
  <si>
    <t>N2</t>
  </si>
  <si>
    <t>KM -0,072 SILNIČNÍ OCELOVÉ SVODIDLO, DL.136 M 
136=136,000 [M] 
KM 0,240 SILNIČNÍ OCELOVÉ SVODIDLO, DL.112 M 
112=112,000 [A] 
KM 0,240 SILNIČNÍ OCELOVÉ SVODIDLO, DL.80 M 
80=80,000 [B] 
KM 0,700 SILNIČNÍ OCELOVÉ SVODIDLO, DL.120 M 
120=120,000 [C] 
KM 0,716 SILNIČNÍ OCELOVÉ SVODIDLO, DL.464 M 
464=464,000 [D] 
KM 1,290 SILNIČNÍ OCELOVÉ SVODIDLO, DL.280 M 
280=280,000 [E] 
KM 1,438 SILNIČNÍ OCELOVÉ SVODIDLO, DL.404 M 
404=404,000 [F] 
KM 1,598 SILNIČNÍ OCELOVÉ SVODIDLO, DL.244 M 
244=244,000 [G] 
KM 2,304 SILNIČNÍ OCELOVÉ SVODIDLO, DL.92 M 
92=92,000 [H] 
KM 2,314 SILNIČNÍ OCELOVÉ SVODIDLO, DL.112 M 
112=112,000 [I] 
KM 2,700 SILNIČNÍ OCELOVÉ SVODIDLO, DL.100 M 
100=100,000 [J] 
KM 2,702 SILNIČNÍ OCELOVÉ SVODIDLO, DL.96 M 
96=96,000 [K] 
Celkem: M+A+B+C+D+E+F+G+H+I+J+K=2 240,000 [N]</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</si>
  <si>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</si>
  <si>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9113A2</t>
  </si>
  <si>
    <t>SVODIDLO OCEL SILNIČ JEDNOSTR, ÚROVEŇ ZADRŽ N2 - MONTÁŽ S PŘESUNEM (BEZ DODÁVKY)</t>
  </si>
  <si>
    <t>napojit na stávající svodidlo</t>
  </si>
  <si>
    <t>2*1=2,000 [A]</t>
  </si>
  <si>
    <t>položka zahrnuje: 
- dopravu demontovaného zařízení z dočasné skládky 
- jeho montáž a osazení na určeném místě včetně všech nutných konstrukcí a prací 
- nutnou opravu poškozených částí, opravu nátěrů 
- případnou náhradu zničených částí 
nezahrnuje kompletní novou PKO</t>
  </si>
  <si>
    <t>917223</t>
  </si>
  <si>
    <t>SILNIČNÍ A CHODNÍKOVÉ OBRUBY Z BETONOVÝCH OBRUBNÍKŮ ŠÍŘ 100MM</t>
  </si>
  <si>
    <t>obrubník 100 x 250 x 1000 
hrany zapuštěné</t>
  </si>
  <si>
    <t>KM 2,120-2,158 ASF. ZPEVNĚNÁ PLOCHA Š. 2,75 M DL. 38 M 
38=38,000 [C] 
KM 2,120-2,162 ASF. ZPEVNĚNÁ PLOCHA Š. 3,00 M DL. 38 M 
42=42,000 [D] 
Celkem: C+D=80,000 [E]</t>
  </si>
  <si>
    <t>Položka zahrnuje: 
dodání a pokládku betonových obrubníků o rozměrech předepsaných zadávací dokumentací 
betonové lože i boční betonovou opěrku.</t>
  </si>
  <si>
    <t>917224</t>
  </si>
  <si>
    <t>SILNIČNÍ A CHODNÍKOVÉ OBRUBY Z BETONOVÝCH OBRUBNÍKŮ ŠÍŘ 150MM</t>
  </si>
  <si>
    <t>chodníkový (silniční) obrubník 150/250/1000</t>
  </si>
  <si>
    <t>16</t>
  </si>
  <si>
    <t>9313104</t>
  </si>
  <si>
    <t>TĚSNĚNÍ DILATAČ SPAR ASF ZÁLIVKOU V ASF KRYTU NEBO PODKLADU</t>
  </si>
  <si>
    <t>včetně profrézování</t>
  </si>
  <si>
    <t>Popisy prací zahrnují veškerý materiál, výrobky a polotovary, včetně mimostaveništní a vnitrostaveništní dopravy (rovněž přesuny), včetně naložení a složení, případně s uložením.</t>
  </si>
  <si>
    <t>17</t>
  </si>
  <si>
    <t>935212</t>
  </si>
  <si>
    <t>PŘÍKOPOVÉ ŽLABY Z BETON TVÁRNIC ŠÍŘ DO 600MM DO BETONU TL 100MM</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</si>
  <si>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</si>
  <si>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SO 101.V</t>
  </si>
  <si>
    <t>VEDLEJŠÍ - 111111</t>
  </si>
  <si>
    <t>101.V0</t>
  </si>
  <si>
    <t>VEDLEJŠÍ - Demolice</t>
  </si>
  <si>
    <t>frézing (33,275)*2=66,550 [A] 
podklad s asf pojivem 0*2=0,000 [B] 
A+B=66,550 [C]</t>
  </si>
  <si>
    <t>ODVOZ NA SKLÁDKU</t>
  </si>
  <si>
    <t>KM 2,120-2,158 ASF. ZPEVNĚNÁ PLOCHA Š. 2,75 M DL. 38 M 
38*2,75=104,500 [C] 
KM 2,120-2,162 ASF. ZPEVNĚNÁ PLOCHA Š. 3,00 M DL. 38 M 
42*3,00=126,000 [D] 
křižovatka se silnicí III/39911 km 0,000 
270=270,000 [E] 
křižovatka se silnicí III/39911 km 0,060 
165=165,000 [F] 
celkem C+D+E+F=665,500 [G] 
G*0,05=33,275 [H]</t>
  </si>
  <si>
    <t>Vyfrézovaná živice: 33,275=33,275 [A] 
Podkladní vrstvy - živice: 0=0,000 [B] 
Podkladní vrstvy - nestmelené: 0=0,000 [C] 
Podkladní vrstvy - cem.poj. : 0=0,000 [D] 
A+B+C+D=33,275 [E]</t>
  </si>
  <si>
    <t>101.V1</t>
  </si>
  <si>
    <t>VEDLEJŠÍ - Komunikace Základní konstrukce</t>
  </si>
  <si>
    <t>KM 2,120-2,158 ASF. ZPEVNĚNÁ PLOCHA Š. 2,75 M DL. 38 M 
38*2,75=104,500 [C] 
KM 2,120-2,162 ASF. ZPEVNĚNÁ PLOCHA Š. 3,00 M DL. 38 M 
42*3,00=126,000 [D] 
křižovatka se silnicí III/39911 km 0,000 
270=270,000 [E] 
křižovatka se silnicí III/39911 km 0,060 
165=165,000 [F] 
Celkem: C+D+E+F=665,500 [G]</t>
  </si>
  <si>
    <t>SO 102</t>
  </si>
  <si>
    <t>Komunikace km 3,04 - 3,57 Stropešín intravilán</t>
  </si>
  <si>
    <t>SO 102-0</t>
  </si>
  <si>
    <t>Krajnice: 528,5*(0,5+0,5)*0,1*1,8=95,130 [A]</t>
  </si>
  <si>
    <t>014112</t>
  </si>
  <si>
    <t>POPLATKY ZA SKLÁDKU TYP S I</t>
  </si>
  <si>
    <t>kamenná suť</t>
  </si>
  <si>
    <t>demolovaná vozovka 1220,835*2=2 441,670 [A]</t>
  </si>
  <si>
    <t>betonová suť</t>
  </si>
  <si>
    <t>Dlaždice chodníku: 0*0,06*2,5=0,000 [A] 
Obruby bet: 0*0,3*0,15*2,5=0,000 [B] 
Žlaby příkopové: 4*0,75*0,15*2,4=1,080 [C] 
Vpusti: 0*0,8=0,000 [D] 
podklad zpev ploch s cem. pojivem 0*2,5=0,000 [E] 
A+B+C+D+E=1,080 [F]</t>
  </si>
  <si>
    <t>frézing 262,9*2=525,800 [A] 
podklad s asf pojivem 
0,0*2=0,000 [B] 
A+B=525,800 [C]</t>
  </si>
  <si>
    <t>11110</t>
  </si>
  <si>
    <t>ODSTRANĚNÍ TRAVIN</t>
  </si>
  <si>
    <t>528,5*(0,5+1,5)=1 057,000 [A]</t>
  </si>
  <si>
    <t>odstranění travin bez ohledu na způsob provedení  
přemístění travin s uložením na hromady</t>
  </si>
  <si>
    <t>KM cca 3,2 - parcela 22/1 KÁCENÍ KEŘŮ ŽIVÝ PLOT Z DŮVODU STAVBY  dl. cca 60 m 
60*1=60,000 [A]</t>
  </si>
  <si>
    <t>KM 3,060 - 3,160 KÁCENÍ VŠECH STROMŮ Z DŮVODU STAVBY STROMY ŠVESTKY, JASANY 
stromy č. 45 - 53 dle dendrologického průzkumu a neoznačené stromy 
17=17,000 [A] 
KM 3,528 KÁCENÍ DVOU STROMŮ Z DŮVODU STAVBY  
stromy č. 115 a 114 dle dendrologického průzkumu 
2=2,000 [B] 
Celkem: A+B=19,000 [C]</t>
  </si>
  <si>
    <t>113324</t>
  </si>
  <si>
    <t>ODSTRAN PODKL VOZOVEK A CHOD Z KAM NESTMEL, ODVOZ NA SKLÁDKU</t>
  </si>
  <si>
    <t>100% celkového objemu s odvozem na skládku</t>
  </si>
  <si>
    <t>z pol. 56333 
3488,1*0,35=1 220,835 [A]</t>
  </si>
  <si>
    <t>Položka obsahuje veškerou manipulaci s vybouranou sutí a s vybouranými hmotami vč. uložení na skládku.</t>
  </si>
  <si>
    <t>JV 10 tl. 61 mm, JV 11 tl. 117 mm, prům. tl. 100 mm 
2629=2 629,000 [A] 
Celkem: A=2 629,000 [G] 
G*0,10=262,900 [H]</t>
  </si>
  <si>
    <t>12110</t>
  </si>
  <si>
    <t>SEJMUTÍ ORNICE NEBO LESNÍ PŮDY</t>
  </si>
  <si>
    <t>včetně přesunu na meziskládku dodavatele</t>
  </si>
  <si>
    <t>528,5*(0,5+1,5)*0,1=105,700 [A]</t>
  </si>
  <si>
    <t>položka zahrnuje sejmutí ornice bez ohledu na tloušťku vrstvy a její vodorovnou dopravu 
nezahrnuje uložení na trvalou skládku</t>
  </si>
  <si>
    <t>528,5*(0,5+0,5)=528,500 [A]</t>
  </si>
  <si>
    <t>12931</t>
  </si>
  <si>
    <t>ČIŠTĚNÍ PŘÍKOPŮ OD NÁNOSU DO 0,25M3/M</t>
  </si>
  <si>
    <t>km 3,300 - 3,395  
65=65,000 [A]</t>
  </si>
  <si>
    <t>sjezd km 3,328 5=5,000 [A] 
sjezd km 3,346 3=3,000 [B] 
sjezd km 3,370 5=5,000 [C] 
sjezd km 3,560 5=5,000 [D] 
Celkem: A+B+C+D=18,000 [E]</t>
  </si>
  <si>
    <t>Vyfrézovaná živice: 262,9=262,900 [A] 
Podkladní vrstvy - živice: 1=1,000 [B] 
Podkladní vrstvy - nestmelené: 0=0,000 [C] 
Podkladní vrstvy - cem.poj. : 0=0,000 [D] 
A+B+C+D=263,900 [E]</t>
  </si>
  <si>
    <t>dle dendrologického průzkumu stromy číslo 116-126 
11*2,5*3,14*0,5=43,175 [A]</t>
  </si>
  <si>
    <t>96655</t>
  </si>
  <si>
    <t>ODSTRANĚNÍ ŽLABŮ Z DÍLCŮ (VČET ŠTĚRBINOVÝCH) ŠÍŘKY 300MM</t>
  </si>
  <si>
    <t>KM 3,260 ODSTRANIT 4 M ŽLABOVKY  Z JEJÍ STÁV. DÉLKY 13,5 M 
4=4,000 [A]</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</si>
  <si>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</si>
  <si>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966841</t>
  </si>
  <si>
    <t>ODSTRANĚNÍ OPLOCENÍ DŘEVĚNÉHO</t>
  </si>
  <si>
    <t>z důvodu stavby</t>
  </si>
  <si>
    <t>dřevěná branka parcely 220/2 
1=1,000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</si>
  <si>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 položka zahrnuje i odstranění sloupků z jiného materiálu, odstranění vrat a vrátek.</t>
  </si>
  <si>
    <t>18</t>
  </si>
  <si>
    <t>966842</t>
  </si>
  <si>
    <t>ODSTRANĚNÍ OPLOCENÍ Z DRÁT PLETIVA</t>
  </si>
  <si>
    <t>KM cca 3,22 - parcela 220/2 NOVÉ OPLOCENÍ 26 M VČETNĚ BRANKY 
KM cca 3,22 - parcela 17 a 18 NOVÉ OPLOCENÍ 30 M VČETNĚ VRAT 
KM cca 3,15 - část parcely 24 NOVÉ OPLOCENÍ 6 M 
KM cca 3,2 - parcela 22/1 NOVÉ OPLOCENÍ 60 M VČETNĚ VRAT 
26+30+6+60=122,000 [A]</t>
  </si>
  <si>
    <t>19</t>
  </si>
  <si>
    <t>981128</t>
  </si>
  <si>
    <t>DEMOL BUDOV KAMEN A SMÍŠ S POD KONSTR DO 10%</t>
  </si>
  <si>
    <t>M3OP</t>
  </si>
  <si>
    <t>demolice sklepa km cca 3,21 
z důvodu stavby 
rozměry kamenného klenutého sklepu cca 2x2x2 m 
kameny se nechají na místě 
včetně zasypání sklepu a ohumusování tl. 0,30 m</t>
  </si>
  <si>
    <t>KM cca 3,21 DEMOLICE SKLEPU 
100*2=200,000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</si>
  <si>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rozpojení zdiva na suť schopnou odvozu na skládku 
- kropení a vytváření vodní clony 
- bezpečnostní opatření, vyplývající z předpisů o bezpečnosti práce 
- podpěrné konstrukce jakékoli výšky 
- úpravu pláně po demolici s návazností na přilehlý terén 
- odpojení od sousedních nedemolovaných objektů 
- jakékoli lešení a práce bez pevné pracovní podlahy 
- naložení, dopravu a složení suti 
- ochranná ohrazení a sítě 
- ochranná zařízení proti poškození okolních objektů 
- eventuelní nutnou asistenci požárních či bezpečnostních sborů</t>
  </si>
  <si>
    <t>SO 102-1</t>
  </si>
  <si>
    <t>Odkopávky: 200*1,8=360,000 [A] 
Rýhy: 283,5*1,8=510,300 [B] 
Celkem: A+B=870,300 [C]</t>
  </si>
  <si>
    <t>123738</t>
  </si>
  <si>
    <t>ODKOP PRO SPOD STAVBU SILNIC A ŽELEZNIC TŘ. I, ODVOZ NA SKLÁDKU</t>
  </si>
  <si>
    <t>km 3,060 - 3,160 
Výkopy pro komunikace:  
100*2,0=200,000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</si>
  <si>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</si>
  <si>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132838</t>
  </si>
  <si>
    <t>HLOUBENÍ RÝH ŠÍŘ DO 2M PAŽ I NEPAŽ TŘ. II, ODVOZ NA SKLÁDKU</t>
  </si>
  <si>
    <t>Drenáže: 825*0,3=247,500 [A] 
Přípojky UV: 30*1,5*0,8=36,000 [B] 
Celkem: A+B=283,500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</si>
  <si>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</si>
  <si>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Odkopávky: 200=200,000 [B]</t>
  </si>
  <si>
    <t>17181</t>
  </si>
  <si>
    <t>ULOŽENÍ SYPANINY DO NÁSYPŮ Z NAKUP MATERIÁLŮ</t>
  </si>
  <si>
    <t>včetně pořízení a případné úpravy násypového materiálu</t>
  </si>
  <si>
    <t>km 3,170 - 3,220 
50*0,25=12,500 [A]</t>
  </si>
  <si>
    <t>Položka konstrukce ze zemin zahrnuje zejména:  
- kompletní provedení zemní konstrukce vč. výběru vhodného materiálu   
- nákup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a ochrana případně zhutnění podloží a svahů  
- svahování, hutnění a uzavírání povrchů svahů  
- zřízení lavic na svazích a zásyp rýh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</si>
  <si>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17185</t>
  </si>
  <si>
    <t>ULOŽENÍ SYPANINY DO NÁSYPŮ Z NAKUP MATERIÁLŮ DO AKTIVNÍ ZÓNY</t>
  </si>
  <si>
    <t>km 3,170 - 3,220 
50*0,5=25,000 [A]</t>
  </si>
  <si>
    <t>17481</t>
  </si>
  <si>
    <t>ZÁSYP JAM A RÝH Z NAKUPOVANÝCH MATERIÁLŮ</t>
  </si>
  <si>
    <t>Přípojky UV: 30*0,9*0,8=21,600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</si>
  <si>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</si>
  <si>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</si>
  <si>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</si>
  <si>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Přípojky UV: 30*0,4=12,000 [A]</t>
  </si>
  <si>
    <t>Položka zahrnuje:  
- kompletní provedení zemní konstrukce vč. výběru vhodného materiálu   
- nákup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a ochrana případně zhutnění podloží a svahů  
- svahování, hutnění a uzavírání povrchů svahů  
- zřízení lavic na svazích a zásyp rýh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případné prohození nebo třídění materiálu.</t>
  </si>
  <si>
    <t>18110</t>
  </si>
  <si>
    <t>ÚPRAVA PLÁNĚ SE ZHUTNĚNÍM V HORNINĚ TŘ. I</t>
  </si>
  <si>
    <t>40% 
0,4*528,5*(6,0+0,3+0,3)=1 395,240 [A]</t>
  </si>
  <si>
    <t>položka zahrnuje úpravu pláně včetně vyrovnání výškových rozdílů. Míru zhutnění určuje projekt.</t>
  </si>
  <si>
    <t>18120</t>
  </si>
  <si>
    <t>ÚPRAVA PLÁNĚ SE ZHUTNĚNÍM V HORNINĚ TŘ. II</t>
  </si>
  <si>
    <t>ÚPRAVA PODLOŽNÍ NÁSYPU</t>
  </si>
  <si>
    <t>60% 
0,6*528,5*(6,0+0,3+0,3)=2 092,860 [A]</t>
  </si>
  <si>
    <t>Základy</t>
  </si>
  <si>
    <t>21197</t>
  </si>
  <si>
    <t>OPLÁŠTĚNÍ ODVODŇOVACÍCH ŽEBER Z GEOTEXTILIE</t>
  </si>
  <si>
    <t>netkaná geotextílie 300 g/m2, pevnost v tahu: podélná 12 kN/m, příčná 16 kN/m, 
NA ZÁKLADĚ ZKOUŠEK</t>
  </si>
  <si>
    <t>825*2,5=2 062,500 [A]</t>
  </si>
  <si>
    <t>položka zahrnuje dodávku předepsané geotextilie, mimostaveništní a vnitrostaveništní dopravu a její uložení včetně potřebných přesahů (nezapočítávají se do výměry)</t>
  </si>
  <si>
    <t>212046</t>
  </si>
  <si>
    <t>TRATIVODY KOMPLET Z TRUB NEKOV DN DO 200MM, RÝHA TŘ II</t>
  </si>
  <si>
    <t>trativody PVC DN 160</t>
  </si>
  <si>
    <t>drenáž vpravo km 3,058 - 3,168  dl. 70*1,1=77,000 [A] 
drenáž vlevo km 3,130 - 3,310  dl. 180*1,1=198,000 [B] 
drenáž vpravo km 3,270 - 3,310  dl. 40*1,1=44,000 [C] 
drenáž oboustr km 3,340 - 3,570  dl. 2*230*1,1=506,000 [D] 
Celkem: A+B+C+D=825,000 [E]</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</si>
  <si>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případně vložení separační nebo drenážní vložky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</si>
  <si>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26A12</t>
  </si>
  <si>
    <t>VRTY PRO SLOUPKY OPLOCENÍ TŘ. TĚŽITELNOSTI I D DO 200MM</t>
  </si>
  <si>
    <t>pro úpravu oplocení z důvodu stavby</t>
  </si>
  <si>
    <t>49*0,5=24,500 [A]</t>
  </si>
  <si>
    <t>položka zahrnuje: 
- zřízení vrtu, svislou a vodorovnou dopravu zeminy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uložení zeminy na skládku a poplatek za skládku</t>
  </si>
  <si>
    <t>272313</t>
  </si>
  <si>
    <t>ZÁKLADY Z PROSTÉHO BETONU DO C16/20 (B20)</t>
  </si>
  <si>
    <t>49*0,2*0,5=4,900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</si>
  <si>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</si>
  <si>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Svislé konstrukce</t>
  </si>
  <si>
    <t>33817A</t>
  </si>
  <si>
    <t>SLOUPKY OHRADNÍ A PLOTOVÉ Z DÍLCŮ KOVOVÝCH  KOTVENÉ DO PATEK NEBO BERANĚNÉ</t>
  </si>
  <si>
    <t>122/2,5=48,800 [A] 
A*0,03=1,464 [B]</t>
  </si>
  <si>
    <t>- dodání a osazení předepsaného sloupku včetně PKO 
- případnou betonovou patku z předepsané třídy betonu 
- nutné zemní práce</t>
  </si>
  <si>
    <t>34825</t>
  </si>
  <si>
    <t>PLOTOVÉ ZÍDKY Z DESEK STAVEBNÍCH</t>
  </si>
  <si>
    <t>bet. podhrabová deska 2,45 x 0,2 x 0,05 
pro úpravu oplocení z důvodu stavby</t>
  </si>
  <si>
    <t>122*0,2*0,05=1,220 [A]</t>
  </si>
  <si>
    <t>Položka zahrnuje veškerý materiál, výrobky a polotovary, včetně mimostaveništní a vnitrostaveništní dopravy (rovněž přesuny), včetně naložení a složení, případně s uložením.</t>
  </si>
  <si>
    <t>Vodorovné konstrukce</t>
  </si>
  <si>
    <t>434112</t>
  </si>
  <si>
    <t>SCHODIŠŤOVÉ STUPNĚ, Z DÍLCŮ BETON DO C12/15 (B15)</t>
  </si>
  <si>
    <t>KM cca 3,22 - parcela 220/2 
SCHODY POSUNUTÉ DO PARCELY 
1*2*0,2=0,400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</si>
  <si>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</si>
  <si>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45152</t>
  </si>
  <si>
    <t>PODKLADNÍ A VÝPLŇOVÉ VRSTVY Z KAMENIVA DRCENÉHO</t>
  </si>
  <si>
    <t>Přípojky UV: 30*0,8*0,15=3,600 [A]</t>
  </si>
  <si>
    <t>20</t>
  </si>
  <si>
    <t>466921</t>
  </si>
  <si>
    <t>DLAŽBY VEGETAČNÍ Z BETONOVÝCH DLAŽDIC NA SUCHO</t>
  </si>
  <si>
    <t>KM 3,060 - 3,160 ZPEVNĚNÍ SVAHU, DL.100 M 
KM 3,510 - 3,550 ZPEVNĚNÍ SVAHU DL. 40 M 
(100+40)*1,5=210,000 [A]</t>
  </si>
  <si>
    <t>položka zahrnuje: 
- povrchovou úpravu podkladu 
- zřízení spojovací vrstvy 
- dodávku a uložení předepsaných dlažebních prvků do předepsaného tvaru 
- spárování, těsnění, tmelení a vyplnění spar případně s vyklínováním 
- úprava povrchu pro odvedení srážkové vody 
- výplň otvorů drnem nebo ornicí s osetím, případně kamenivem 
- výplň spar předepsaným materiálem 
- nutné zemní práce (svahování, úpravu pláně a pod.) 
- nezahrnuje podklad pod dlažbu, vykazuje se samostatně položkami SD 45</t>
  </si>
  <si>
    <t>21</t>
  </si>
  <si>
    <t>56333</t>
  </si>
  <si>
    <t>VOZOVKOVÉ VRSTVY ZE ŠTĚRKODRTI TL. DO 150MM</t>
  </si>
  <si>
    <t>ŠDA 0/32 GE 150 podle ČSN 73 6126-1</t>
  </si>
  <si>
    <t>živičná vozovka 
528,5*(6,0+0,3+0,3)=3 488,100 [A]</t>
  </si>
  <si>
    <t>- dodání kameniva předepsané kvality a zrnitosti 
- rozprostření a zhutnění vrstvy v předepsané tloušťce 
- zřízení vrstvy bez rozlišení šířky, pokládání vrstvy po etapách 
- nezahrnuje postřiky, nátěry</t>
  </si>
  <si>
    <t>22</t>
  </si>
  <si>
    <t>ŠDA 0/45 GE 150 podle ČSN 73 6126-1</t>
  </si>
  <si>
    <t>23</t>
  </si>
  <si>
    <t>572123</t>
  </si>
  <si>
    <t>INFILTRAČNÍ POSTŘIK Z EMULZE DO 1,0KG/M2</t>
  </si>
  <si>
    <t>Intravilán Stropešín a Intravilán Dalešice 
PI,A 0,80 kg/m2 
Infiltrační post ik z kationaktivní asfaltové emulze v množství zbytkového asfaltu 0,8 kg/m2 
s podrcením kamenivem frakce 0/2 nebo 2/4</t>
  </si>
  <si>
    <t>528,5*6,0=3 171,000 [A]</t>
  </si>
  <si>
    <t>24</t>
  </si>
  <si>
    <t>25</t>
  </si>
  <si>
    <t>26</t>
  </si>
  <si>
    <t>27</t>
  </si>
  <si>
    <t>28</t>
  </si>
  <si>
    <t>Přidružená stavební výroba</t>
  </si>
  <si>
    <t>29</t>
  </si>
  <si>
    <t>76792</t>
  </si>
  <si>
    <t>OPLOCENÍ Z DRÁTĚNÉHO PLETIVA POTAŽENÉHO PLASTEM</t>
  </si>
  <si>
    <t>- položka zahrnuje vedle vlastního pletiva i rámy, rošty, lišty, kování, podpěrné, závěsné, upevňovací prvky, spojovací a těsnící materiál, pomocný materiál, kompletní povrchovou úpravu. 
- nejsou zahrnuty sloupky, jejich základové konstrukce a zemní práce, které se vykazují v samostatných položkách 338**, 272**, 26A**, 13***, není zahrnuta podezdívka (272**) 
- součástí položky je  případně i ostnatý drát, uvažovaná plocha se pak vypočítává po horní hranu drátu.</t>
  </si>
  <si>
    <t>30</t>
  </si>
  <si>
    <t>76796</t>
  </si>
  <si>
    <t>VRATA A VRÁTKA</t>
  </si>
  <si>
    <t>KM cca 3,22 - parcela 220/2 NOVÉ OPLOCENÍ 26 M VČETNĚ BRANKY 
KM cca 3,22 - parcela 17 a 18 NOVÉ OPLOCENÍ 30 M VČETNĚ VRAT 
KM cca 3,2 - parcela 22/1 NOVÉ OPLOCENÍ 60 M VČETNĚ VRAT 
1*2+4*2+4*2=18,000 [A]</t>
  </si>
  <si>
    <t>- položka zahrnuje vedle vlastních vrat a vrátek i rámy, rošty, lišty, kování, podpěrné, závěsné, upevňovací prvky, spojovací a těsnící materiál, pomocný materiál, kompletní povrchovou úpravu, jsou zahrnuty i sloupky včetně kotvení, základové patky a nutných zemních prací. 
- je zahrnuto drobné zasklení nebo jiná předepsaná výplň. 
- součástí položky je  případně i ostnatý drát, uvažovaná plocha se pak vypočítává po horní hranu drátu.</t>
  </si>
  <si>
    <t>31</t>
  </si>
  <si>
    <t>87434</t>
  </si>
  <si>
    <t>POTRUBÍ Z TRUB PLAST ODPAD DN DO 200MM</t>
  </si>
  <si>
    <t>KM 3,057 ULIČNÍ VPUST PŘÍPOJKA DN200, DL.3 M 
KM 3,064 ULIČNÍ VPUST PŘÍPOJKA DN200, DL.7 M 
KM 3,090 ULIČNÍ VPUST PŘÍPOJKA DN200, DL.3M 
KM 3,112 ULIČNÍ VPUST PŘÍPOJKA DN200, DL.3M 
KM 3,140 ULIČNÍ VPUST PŘÍPOJKA DN200, DL.3M 
KM 3,140 ULIČNÍ VPUST PŘÍPOJKA DN200, DL.7M 
KM 3,151 ULIČNÍ VPUST PŘÍPOJKA DN200, DL.3M 
KM 3,167 ULIČNÍ VPUST PŘÍPOJKA DN200, DL.3M 
KM 3,167 ULIČNÍ VPUST PŘÍPOJKA DN200, DL.5M 
KM 3,195 ULIČNÍ VPUST PŘÍPOJKA DN200, DL.5M 
KM 3,195 ULIČNÍ VPUST PŘÍPOJKA DN200, DL.7M 
KM 3,216 ULIČNÍ VPUST PŘÍPOJKA DN200, DL.5M 
KM 3,220 ULIČNÍ VPUST PŘÍPOJKA DN200, DL.5M 
KM 3,273 ULIČNÍ VPUST PŘÍPOJKA DN200, DL.7M 
KM 3,285 ULIČNÍ VPUST PŘÍPOJKA DN200, DL. 20 M 
KM 3,291 ULIČNÍ VPUST PŘÍPOJKA DN200, DL.7M 
KM 3,310 ULIČNÍ VPUST PŘÍPOJKA DN200, DL.3M 
KM 3,310 ULIČNÍ VPUST PŘÍPOJKA DN200, DL.10M 
KM 3,330 ULIČNÍ VPUST PŘÍPOJKA DN200, DL.12M 
KM 3,350 ULIČNÍ VPUST PŘÍPOJKA DN200, DL.5M 
KM 3,360 ULIČNÍ VPUST PŘÍPOJKA DN200, DL.15 M 
KM 3,376 ULIČNÍ VPUST PŘÍPOJKA DN200, DL.2M 
KM 3,395 ULIČNÍ VPUST PŘÍPOJKA DN200, DL.5M 
KM 3,395 ULIČNÍ VPUST PŘÍPOJKA DN200, DL.2M 
KM 3,401 ULIČNÍ VPUST PŘÍPOJKA DN200, DL.12 M 
KM 3,411 ULIČNÍ VPUST PŘÍPOJKA DN200, DL.12 M 
KM 3,446 ULIČNÍ VPUST PŘÍPOJKA DN200, DL.5M 
KM 3,446 ULIČNÍ VPUST PŘÍPOJKA DN200, DL.3M 
KM 3,489 ULIČNÍ VPUST PŘÍPOJKA DN200, DL.7M 
KM 3,489 ULIČNÍ VPUST PŘÍPOJKA DN200, DL.2M 
188=188,000 [A]</t>
  </si>
  <si>
    <t>32</t>
  </si>
  <si>
    <t>87445</t>
  </si>
  <si>
    <t>POTRUBÍ Z TRUB PLASTOVÝCH ODPADNÍCH DN DO 300MM</t>
  </si>
  <si>
    <t>BUDE ČERPÁNO SE SOUHLASEM INVESTORA</t>
  </si>
  <si>
    <t>KM 3,545 HORSKÁ VPUST PŘÍPOJKA DN300, DL.10M 
KM 3,557 HORSKÁ VPUST PŘÍPOJKA DN300, DL.10M 
10+10=20,000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</si>
  <si>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</si>
  <si>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33</t>
  </si>
  <si>
    <t>87733</t>
  </si>
  <si>
    <t>CHRÁNIČKY PŮLENÉ Z TRUB PLAST DN DO 150MM</t>
  </si>
  <si>
    <t>PRODLOUŽENÍ STÁVAJÍCÍ CHRÁNIČKY CETIN</t>
  </si>
  <si>
    <t>KM cca 3,183 PRODLOUŽENÍ STÁVAJÍCÍ CHRÁNIČKY CETIN 
3=3,000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</si>
  <si>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</si>
  <si>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34</t>
  </si>
  <si>
    <t>89712</t>
  </si>
  <si>
    <t>VPUSŤ KANALIZAČNÍ ULIČNÍ KOMPLETNÍ Z BETON DÍLCŮ</t>
  </si>
  <si>
    <t>uliční vpust 500 x 500 mm tř. zat. D=400 kN 
včetně koše a mříže 
BUDE ČERPÁNO SE SOUHLASEM INVESTORA</t>
  </si>
  <si>
    <t>KM 3,057 ULIČNÍ VPUST 
KM 3,064 ULIČNÍ VPUST 
KM 3,090 ULIČNÍ VPUST 
KM 3,112 ULIČNÍ VPUST 
KM 3,140 ULIČNÍ VPUST 
KM 3,140 ULIČNÍ VPUST 
KM 3,151 ULIČNÍ VPUST 
KM 3,167 ULIČNÍ VPUST 
KM 3,167 ULIČNÍ VPUST 
KM 3,195 ULIČNÍ VPUST 
KM 3,195 ULIČNÍ VPUST 
KM 3,216 ULIČNÍ VPUST 
KM 3,220 ULIČNÍ VPUST 
KM 3,273 ULIČNÍ VPUST 
KM 3,285 ULIČNÍ VPUST 
KM 3,291 ULIČNÍ VPUST 
KM 3,310 ULIČNÍ VPUST 
KM 3,310 ULIČNÍ VPUST 
KM 3,330 ULIČNÍ VPUST 
KM 3,350 ULIČNÍ VPUST 
KM 3,360 ULIČNÍ VPUST 
KM 3,376 ULIČNÍ VPUST 
KM 3,395 ULIČNÍ VPUST 
KM 3,395 ULIČNÍ VPUST 
KM 3,401 ULIČNÍ VPUST 
KM 3,411 ULIČNÍ VPUST 
KM 3,446 ULIČNÍ VPUST 
KM 3,446 ULIČNÍ VPUST 
KM 3,489 ULIČNÍ VPUST 
KM 3,489 ULIČNÍ VPUST 
30=30,000 [A]</t>
  </si>
  <si>
    <t>- položky pro konstrukce na trubním vedení zahrnují kompletní konstrukce trubního vedení a to buď ve spojení s potrubím nebo samostatně. Zahrnují rovněž úpravy typových konstrukcí, spojovací a těsnící materiál, předepsané povrchové úpravy, máčení cihel, vyspárování a pod. Šachty, vpustě, kabelové komory zahrnují i poklopy s rámem, mříže s rámem, koše na bahno, stupadla, žebříky, stropy z bet. dílců a pod.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</si>
  <si>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35</t>
  </si>
  <si>
    <t>89721</t>
  </si>
  <si>
    <t>VPUSŤ KANALIZAČNÍ HORSKÁ KOMPLETNÍ MONOLITICKÁ BETONOVÁ</t>
  </si>
  <si>
    <t>KM 3,545 HORSKÁ VPUST 
KM 3,557 HORSKÁ VPUST 
2=2,000 [A]</t>
  </si>
  <si>
    <t>položka zahrnuje: 
- mříže s rámem, koše na bahno,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nátěry zabraňující soudržnost betonu a bednění,  
- výplň, těsnění  a tmelení spar a spojů,  
- opatření  povrchů  betonu  izolací  proti zemní vlhkosti v částech, kde přijdou do styku se zeminou nebo kamenivem,  
- předepsané podkladní konstrukce</t>
  </si>
  <si>
    <t>36</t>
  </si>
  <si>
    <t>91722</t>
  </si>
  <si>
    <t>CHODNÍK OBRUBY Z BETON OBRUBNÍKŮ nájezdový</t>
  </si>
  <si>
    <t>obrubník nájezdový 150/150/1000  
sjezdy, přechody, hrany prahů,  zapuštěné hrany vozovky 
BUDE ČERPÁNO SE SOUHLASEM INVESTORA</t>
  </si>
  <si>
    <t>KM 3,155 SJEZD  
KM 3,195 SJEZD  
KM 3,092 SJEZD  
KM 3,111 SJEZD  
KM 3,135 SJEZD  
KM 3,142 SJEZD  
KM 3,178 SJEZD  
KM 3,218 SJEZD  
KM 3,230 SJEZD  
KM 3,257 SJEZD  
KM 3,300 SJEZD  
KM 3,328 SJEZD  
KM 3,346 SJEZD  
KM 3,370 SJEZD  
KM 3,382 SJEZD  
KM 3,388 SJEZD  
KM 3,398 SJEZD  
KM 3,512 SJEZD  
KM 3,516 SJEZD  
KM 3,530 SJEZD  
KM 3,536 SJEZD  
délka sjezdu 4 m 
1,02*21*4=85,680 [A]</t>
  </si>
  <si>
    <t>Popisy prací zahrnují veškerý materiál, výrobky a polotovary, včetně mimostaveništní a vnitrostaveništní dopravy (rovněž přesuny), včetně naložení a složení,případně s uložením.  
Položka obruby a zpomalovací prahy zahrnuje i betonové lože i boční betonovou opěrku.</t>
  </si>
  <si>
    <t>37</t>
  </si>
  <si>
    <t>CHODNÍK OBRUBY Z BETON OBRUBNÍKŮ přechodový</t>
  </si>
  <si>
    <t>obrubník přechodový levý 250-150/150/1000 
obrubník přechodový pravý 150-250/150/1000 
BUDE ČERPÁNO SE SOUHLASEM INVESTORA</t>
  </si>
  <si>
    <t>levý 21=21,000 [A] 
pravý 21=21,000 [B] 
Celkem: A+B=42,000 [C]</t>
  </si>
  <si>
    <t>38</t>
  </si>
  <si>
    <t>chodníkový (silniční) obrubník 150/250/1000 
BUDE ČERPÁNO SE SOUHLASEM INVESTORA</t>
  </si>
  <si>
    <t>1,02*528,5*2=1 078,140 [A] 
odečet křižovatek 
KM 3,055 KŘIŽOVATKA -16=-16,000 [B] 
KM 3,290 KŘIŽOVATKA -24=-24,000 [C] 
KM 3,360 KŘIŽOVATKA -30=-30,000 [D] 
KM 3,400 KŘIŽOVATKA -23=-23,000 [E] 
KM 3,435 KŘIŽOVATKA -15=-15,000 [F] 
odečet sjezdů 
-21*4=-84,000 [G] 
odečet nájezdových obr. pravých a levých 
-21*2=-42,000 [H] 
Celkem: A+B+C+D+E+F+G+H=844,140 [I]</t>
  </si>
  <si>
    <t>39</t>
  </si>
  <si>
    <t>5 křižovatek 
5*6=30,000 [A]</t>
  </si>
  <si>
    <t>SO 102-8</t>
  </si>
  <si>
    <t>ohumusování</t>
  </si>
  <si>
    <t>12511</t>
  </si>
  <si>
    <t>VYKOPÁVKY ZE ZEMNÍKŮ A SKLÁDEK TŘ 1-2</t>
  </si>
  <si>
    <t>ornice</t>
  </si>
  <si>
    <t>528,5*(0,5+1,5)*0,10=105,700 [A]</t>
  </si>
  <si>
    <t>-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 hradící a štětové stěny dočasné (adekvátně platí ustanovení k pol. 1151,2)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t>
  </si>
  <si>
    <t>17180</t>
  </si>
  <si>
    <t>ornice 
v případě nevhodné sejmuté ornice</t>
  </si>
  <si>
    <t>18231</t>
  </si>
  <si>
    <t>ROZPROSTŘENÍ ORNICE V ROVINĚ V TL DO 0,10M</t>
  </si>
  <si>
    <t>položka zahrnuje: 
nutné přemístění ornice z dočasných skládek vzdálených do 50m 
rozprostření ornice v předepsané tloušťce v rovině a ve svahu do 1:5</t>
  </si>
  <si>
    <t>18241</t>
  </si>
  <si>
    <t>ZALOŽENÍ TRÁVNÍKU RUČNÍM VÝSEVEM</t>
  </si>
  <si>
    <t>včetně ošetřování a zalévání po dobu stavby</t>
  </si>
  <si>
    <t>Zahrnuje veškerý materiál, výrobky a polotovary, včetně mimostaveništní a vnitrostaveništní dopravy (rovněž přesuny), včetně naložení a složení, případně s uložením, první pokosení</t>
  </si>
  <si>
    <t>184A2</t>
  </si>
  <si>
    <t>VYSAZOVÁNÍ KEŘŮ LISTNATÝCH BEZ BALU VČETNĚ VÝKOPU JAMKY</t>
  </si>
  <si>
    <t>keře druh Dřišťál Atropurpurea, výška 50 cm 
KM cca 3,2 - parcela 22/1 NOVÉ KEŘE ŽIVÝ PLOT Z DŮVODU STAVBY  dl. cca 60 m 
60*1=60,000 [A]</t>
  </si>
  <si>
    <t>Položka vysazování keřů zahrnuje i hloubení jamek (min. rozměry pro keře 30/30/30cm) s event. výměnou půdy, s hnojením anorganickým hnojivem a přídavkem organického hnojiva min. 2kg pro keře, zálivku, kůly, a pod. 
položka zahrnuje veškerý materiál, výrobky a polotovary, včetně mimostaveništní a vnitrostaveništní dopravy (rovněž přesuny), včetně naložení a složení, případně s uložením</t>
  </si>
  <si>
    <t>SO 102.11</t>
  </si>
  <si>
    <t>Výměna aktivní zóny Stropešín intravilán</t>
  </si>
  <si>
    <t>SO 102-11</t>
  </si>
  <si>
    <t>Výměna aktivní zóny</t>
  </si>
  <si>
    <t>výkopová zemina 
BUDE ČERPÁNO SE SOUHLASEM INVESTORA</t>
  </si>
  <si>
    <t>1918,455*1,8=3 453,219 [A]</t>
  </si>
  <si>
    <t>ODKOP PRO SPOD STAVBU SILNIC A ŽELEZNIC TŘ. I, ODVOZ NA SKLÁDKU DODAVATELE</t>
  </si>
  <si>
    <t>528,5*(6,0+0,3+0,3)=3 488,100 [A] 
Celkem: A=3 488,100 [G] 
G*1,1*0,5=1 918,455 [H]</t>
  </si>
  <si>
    <t>1718005</t>
  </si>
  <si>
    <t>ULOŽENÍ SYPANINY DO NÁSYPŮ Z NAKUPOVANÝCH MATERIÁLŮ V AKTIVNÍ ZÓNĚ</t>
  </si>
  <si>
    <t>VÝMĚNA AKTIVNÍ ZÓNY - zemina vhodná min. ze štěrku dobře zrněného GW    500 mm       ČSN 736133:2010 
528,5*(6,0+0,3+0,3)=3 488,100 [A] 
Celkem: A=3 488,100 [G] 
G*1,1*0,5=1 918,455 [H]</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</si>
  <si>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</si>
  <si>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28997</t>
  </si>
  <si>
    <t>OPLÁŠTĚNÍ (ZPEVNĚNÍ) Z GEOTEXTILIE A GEOMŘÍŽOVIN</t>
  </si>
  <si>
    <t>netkaná geotextílie 300 g/m2, pevnost v tahu: podélná 12 kN/m, příčná 16 kN/m, 
BUDE ČERPÁNO SE SOUHLASEM INVESTORA</t>
  </si>
  <si>
    <t>3488,1=3 488,100 [A]</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</si>
  <si>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</si>
  <si>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SO 102.V</t>
  </si>
  <si>
    <t>VEDLEJŠÍ - 222222</t>
  </si>
  <si>
    <t>102.V0</t>
  </si>
  <si>
    <t>frézing 76*2=152,000 [A] 
podklad s asf pojivem 
 0*2=0,000 [B] 
A+B=152,000 [C]</t>
  </si>
  <si>
    <t>křižovatka s místní komunikací km 3,055 
70=70,000 [B] 
křižovatka s místní komunikací km 3,360 
215=215,000 [C] 
křižovatka s místní komunikací km 3,400 
165=165,000 [D] 
křižovatka s místní komunikací km 3,435 
65=65,000 [E] 
křižovatka se silnicí III/35123 km 3,290 
245=245,000 [F] 
Celkem: B+C+D+E+F=760,000 [G] 
G*0,10=76,000 [H]</t>
  </si>
  <si>
    <t>Vyfrézovaná živice: 76=76,000 [A] 
Podkladní vrstvy - živice: 0=0,000 [B] 
Podkladní vrstvy - nestmelené: 0=0,000 [C] 
Podkladní vrstvy - cem.poj. : 0=0,000 [D] 
A+B+C+D=76,000 [E]</t>
  </si>
  <si>
    <t>102.V1</t>
  </si>
  <si>
    <t>křižovatka s místní komunikací km 3,055 
70=70,000 [B] 
křižovatka s místní komunikací km 3,360 
215=215,000 [C] 
křižovatka s místní komunikací km 3,400 
165=165,000 [D] 
křižovatka s místní komunikací km 3,435 
65=65,000 [E] 
křižovatka se silnicí III/35123 km 3,290 
245=245,000 [F] 
Celkem: B+C+D+E+F=760,000 [G]</t>
  </si>
  <si>
    <t>SO 103</t>
  </si>
  <si>
    <t>Komunikace km 3,57 - 5,36 extravilán mezi Stropešínem a Dalešicemi</t>
  </si>
  <si>
    <t>SO 103-0</t>
  </si>
  <si>
    <t>Krajnice: 1791*0,1*1,8=322,380 [A] 
příkopy čištění 3585*0,5*1,8=3 226,500 [B] 
Celkem: A+B=3 548,880 [C]</t>
  </si>
  <si>
    <t>demolovaná vozovka 2417,850*2=4 835,700 [A]</t>
  </si>
  <si>
    <t>014132</t>
  </si>
  <si>
    <t>POPLATKY ZA SKLÁDKU TYP S-NO (NEBEZPEČNÝ ODPAD)</t>
  </si>
  <si>
    <t>dehet JV 12 - JV 21</t>
  </si>
  <si>
    <t>vsypný makadam dehtový 
pol 113338 
6,750*2=13,500 [B]</t>
  </si>
  <si>
    <t>KM 4,008 PROČISTIT NÁLET U ČEL PROPUSTKU 2*5=10,000 [A] 
KM 4,962 PROČISTIT NÁLET U ČEL PROPUSTKU 2*5=10,000 [B] 
Celkem: A+B=20,000 [C]</t>
  </si>
  <si>
    <t>KM 4,008 PROČISTIT NÁLET U ČEL PROPUSTKU 2*2=4,000 [A] 
KM 4,962 PROČISTIT NÁLET U ČEL PROPUSTKU 2*2=4,000 [B] 
kácení z důvodů stavby stromy č. 105,104 jabloně 2=2,000 [C] 
kácení z důvodů stavby stromy č. 101,100 švestky 2=2,000 [D] 
Celkem: A+B+C+D=12,000 [E]</t>
  </si>
  <si>
    <t>z pol. 56333 
ŠD 
2*1791*2,25*0,3=2 417,850 [A]</t>
  </si>
  <si>
    <t>113338</t>
  </si>
  <si>
    <t>NEB</t>
  </si>
  <si>
    <t>ODSTRAN PODKL VOZOVEK A CHOD S ASFALT POJIVEM, ODVOZ NA SKLÁDKU NEBEZPEČNÉHO ODPADU</t>
  </si>
  <si>
    <t>výskyt dehtu v hloubce větší než 16 cm jen v JV15 
vsypný makadam dehtový tl. 16,5-16,0=0,5 cm 
dl. 300 m 
2*300*2,25*0,005=6,750 [A]</t>
  </si>
  <si>
    <t>11372A</t>
  </si>
  <si>
    <t>FRÉZOVÁNÍ ZPEVNĚNÝCH PLOCH ASFALTOVÝCH - BEZ DOPRAVY</t>
  </si>
  <si>
    <t>rozfrézování</t>
  </si>
  <si>
    <t>rozfrézování 
9015*0,10=901,500 [A]</t>
  </si>
  <si>
    <t>Položka zahrnuje veškerou manipulaci s vybouranou sutí a s vybouranými hmotami, kromě vodorovné dopravy,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</si>
  <si>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1791*2*0,50=1 791,000 [A]</t>
  </si>
  <si>
    <t>KM 3,545 - 3,605 PROČIŠTĚNÍ PŘÍKOPU DL. 60 M 
KM 3,557 - 3,607 PROČIŠTĚNÍ PŘÍKOPU DL. 50 M 
KM 3,620 - 5,360 PROČIŠTĚNÍ PŘÍKOPU DL. 1740 M 
KM 3,625 - 5,360 PROČIŠTĚNÍ PŘÍKOPU DL. 1735 M 
3585=3 585,000 [A]</t>
  </si>
  <si>
    <t>KM 4,008 PROČIŠTĚNÍ PROPUSTKU DN 400 DL. 10 M 
KM 4,962 PROČIŠTĚNÍ PROPUSTKU 600 x 400 DL. 12 M 
10+12=22,000 [A]</t>
  </si>
  <si>
    <t>Vyfrézovaná živice: 0=0,000 [A] 
Podkladní vrstvy - živice: 2417,85=2 417,850 [B] 
Podkladní vrstvy - nestmelené: 0=0,000 [C] 
Podkladní vrstvy - cem.poj. : 0=0,000 [D] 
A+B+C+D=2 417,850 [E]</t>
  </si>
  <si>
    <t>dle dendrologického průzkumu stromy číslo 73-75 
3*2,5*3,14*0,5=11,775 [A]</t>
  </si>
  <si>
    <t>SO 103-1</t>
  </si>
  <si>
    <t>Příkopy - prohloubení: 3585*0,5*1,8=3 226,500 [C] 
Rýhy: 36,3*1,8=65,340 [D] 
C+D=3 291,840 [E]</t>
  </si>
  <si>
    <t>12932</t>
  </si>
  <si>
    <t>PROHLOUBENÍ PŘÍKOPŮ DO 0,50M3/M</t>
  </si>
  <si>
    <t>včetně odvozu na skládku dodavatele</t>
  </si>
  <si>
    <t>KM 3,545 - 3,605 PROHL. PŘÍKOPU DL. 60 M 
KM 3,557 - 3,607 PROHL. PŘÍKOPU DL. 50 M 
KM 3,620 - 5,360 PROHL. PŘÍKOPU DL. 1740 M 
KM 3,625 - 5,360 PROHL. PŘÍKOPU DL. 1735 M 
3585=3 585,000 [A]</t>
  </si>
  <si>
    <t>Drenáže: (77+44)*0,3=36,300 [A] 
Přípojky UV: 0*1,5*0,8=0,000 [B] 
Celkem: A+B=36,300 [C]</t>
  </si>
  <si>
    <t>17310</t>
  </si>
  <si>
    <t>ZEMNÍ KRAJNICE A DOSYPÁVKY SE ZHUTNĚNÍM</t>
  </si>
  <si>
    <t>hutněné dosypávky pod krajnicí 
včetně dopravy zeminy ze skládky 
materiál pro krajnice se bere ze SO 101 
ze skládky kde je uložená frézovaná SO 101</t>
  </si>
  <si>
    <t>1791*0,5*2*0,2=358,200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</si>
  <si>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</si>
  <si>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40% 
0,4*1791*2*2,25=3 223,800 [A]</t>
  </si>
  <si>
    <t>60% 
0,6*1791*2*2,25=4 835,700 [A]</t>
  </si>
  <si>
    <t>netkaná geotextílie 300 g/m2, pevnost v tahu: podélná 12 kN/m, příčná 16 kN/m,</t>
  </si>
  <si>
    <t>121*2,5=302,500 [A]</t>
  </si>
  <si>
    <t>drenáž vpravo km 4,040 - 4,110 70*1,1=77,000 [A] 
drenáž vlevo km 4,150 - 4,190 40*1,1=44,000 [B] 
Celkem: A+B=121,000 [C]</t>
  </si>
  <si>
    <t>živičná vozovka 
1791*2*2,25=8 059,500 [A]</t>
  </si>
  <si>
    <t>567544</t>
  </si>
  <si>
    <t>VRST PRO OBNOVU A OPR RECYK ZA STUD CEM A ASF EM TL DO 200MM</t>
  </si>
  <si>
    <t>Recyklace za studena na míst s použitím cementu a asfaltového pojiva podle TP 208 - vrstva 
RS CA (na míst ) tlouš ky 160 mm</t>
  </si>
  <si>
    <t>1791*(5,5+0,25+0,25)=10 746,000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</si>
  <si>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</si>
  <si>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materiál pro zpevnění krajnic se bere ze SO 101 
ze skládky kde je uložená frézovaná SO 101</t>
  </si>
  <si>
    <t>PS-EM 0,4 kg/m2 
Spojovací post ik z kationaktivní asfaltové emulze ur ené pro spojovací post iky v množství 
zbytkového asfaltu 0,4 kg/m2; 
před pokládkou AC se povrch RS CA opatří spojovacím postřikem z kationaktivní emulze v množství 
zbytkového pojiva 0,4 - 0,6 kg/m2;</t>
  </si>
  <si>
    <t>2*1791*5,5=19 701,000 [A]</t>
  </si>
  <si>
    <t>572413</t>
  </si>
  <si>
    <t>JEDNOVRSTVÝ NÁTĚR Z EMULZE DO 0,5KG/M2 S PODRCENÍM</t>
  </si>
  <si>
    <t>Jednovrstvý emulzní nátěr a/nebo spojovací postřik (v závislosti na technologickém postupu 
prací se v případě časové prodlevy a pojíždění recyklované vrstvy zajistí její ochrana náě rem, 
před pokládkou AC se povrch opatří spojovacím postřikem z kationaktivní emulze v množství 
zbytkového pojiva 0,4 - 0,6 kg/m2);</t>
  </si>
  <si>
    <t>1791*5,5=9 850,500 [A]</t>
  </si>
  <si>
    <t>- dodání všech předepsaných materiálů pro nátěry v předepsaném množství 
- provedení dle předepsaného technologického předpisu 
- zřízení vrstvy bez rozlišení šířky, pokládání vrstvy po etapách 
- úpravu napojení, ukončení</t>
  </si>
  <si>
    <t>1791*(5,5+0,1+0,1)=10 208,700 [A]</t>
  </si>
  <si>
    <t>SO 103.11</t>
  </si>
  <si>
    <t>Výměna aktivní zóny extravilán mezi Stropešínem a Dalešicemi</t>
  </si>
  <si>
    <t>SO 103-11</t>
  </si>
  <si>
    <t>4432,725*1,8=7 978,905 [A]</t>
  </si>
  <si>
    <t>1791*2*2,25=8 059,500 [A] 
A*1,1*0,5=4 432,725 [B]</t>
  </si>
  <si>
    <t>VÝMĚNA AKTIVNÍ ZÓNY - zemina vhodná min. ze štěrku dobře zrněného GW    500 mm       ČSN 736133:2010 
1791*2*2,25=8 059,500 [A] 
A*1,1*0,5=4 432,725 [B]</t>
  </si>
  <si>
    <t>1791*2*2,25=8 059,500 [A]</t>
  </si>
  <si>
    <t>SO 104</t>
  </si>
  <si>
    <t>Komunikace km 5,36 - 6,895 Dalešice intravilán kromě úseku u školy Dalešice</t>
  </si>
  <si>
    <t>SO 104-0</t>
  </si>
  <si>
    <t>Krajnice: 25*0,1*1,8=4,500 [A]</t>
  </si>
  <si>
    <t>demolovaná vozovka 1818,950*2=3 637,900 [A]</t>
  </si>
  <si>
    <t>Dlaždice chodníku: 0*0,06*2,5=0,000 [A] 
Obruby bet: 2771*0,3*0,15*2,5=311,738 [B] 
Žlaby příkopové: 0*0,75*0,15*2,4=0,000 [C] 
Vpusti: 40*0,8=32,000 [D] 
podklad zpev ploch s cem. pojivem 0*2,5=0,000 [E] 
A+B+C+D+E=343,738 [F]</t>
  </si>
  <si>
    <t>frézing 1743,00*2=3 486,000 [A] 
214,20*2=428,400 [B] 
Celkem: A+B=3 914,400 [C]</t>
  </si>
  <si>
    <t>633,50*2=1 267,000 [B]</t>
  </si>
  <si>
    <t>dle JV 18 odstranění 45-21=24 cm dl. 340 m 
dle JV 19 odstranění 45-25=20 cm dl. 340 m 
dle JV 20 a JV 21 odstranění 45-30=15 cm dl. 735 m 
340*7,0*0,24=571,200 [A] 
340*7,0*0,20=476,000 [B] 
735*7,0*0,15=771,750 [C] 
Celkem: A+B+C=1 818,950 [D]</t>
  </si>
  <si>
    <t>ODSTRAN PODKL VOZOVEK A CHOD S ASFALT POJIVEM, ODVOZ NA SKLÁDKU</t>
  </si>
  <si>
    <t>dle JV 19 odstranění 9 cm OK dl. 340 m 
340*7,0*0,09=214,200 [A]</t>
  </si>
  <si>
    <t>dle JV 18 odstranění 5 cm penetrační makadam dehtový dl. 340 m 
dle JV 20 a JV 21 odstranění 10 cm obalované kamenivo dehtové dl. 735 m 
340*7,0*0,05=119,000 [A] 
735*7,0*0,10=514,500 [B] 
Celkem: A+B=633,500 [C]</t>
  </si>
  <si>
    <t>113524</t>
  </si>
  <si>
    <t>ODSTRANĚNÍ CHODNÍKOVÝCH BETON OBRUBNÍKŮ, ODVOZ NA SKLÁDKU</t>
  </si>
  <si>
    <t>1535*2=3 070,000 [A] 
odečet SO 105 
-120*2=- 240,000 [B] 
odečet na návsi 
-59=-59,000 [V] 
Celkem: A+B+V=2 771,000 [C]</t>
  </si>
  <si>
    <t>11353A</t>
  </si>
  <si>
    <t>ODSTRANĚNÍ CHODNÍKOVÝCH KAMENNÝCH OBRUBNÍKŮ - BEZ DOPRAVY</t>
  </si>
  <si>
    <t>na návsi 
59=59,000 [A]</t>
  </si>
  <si>
    <t>dle JV 18 a JV 19 frézování 15 cm v km 5,360 - 6,040 dl. 680 m 
dle JV 20 a JV 21 frézování 20 cm v km 6,160 - 6,895 dl. 735 m 
680*7,0*0,15=714,000 [A] 
735*7,0*0,20=1 029,000 [B] 
Celkem: A+B=1 743,000 [C]</t>
  </si>
  <si>
    <t>km 5,370 - 5,390  20=20,000 [A] 
km 6,890 - 6,895 5=5,000 [B] 
Celkem: A+B=25,000 [C] 
C*2*0,5=25,000 [D]</t>
  </si>
  <si>
    <t>km 5,370 - 5,390  20=20,000 [A] 
km 6,890 - 6,895 5=5,000 [B] 
Celkem: A+B=25,000 [C]</t>
  </si>
  <si>
    <t>12999</t>
  </si>
  <si>
    <t>ČIŠTĚNÍ POTRUBÍ DN PŘES 1600MM</t>
  </si>
  <si>
    <t>KM 6,350 PROČIŠTĚNÍ PROPUSTKU 2 x Benešovy rámy 2 x 1 m DL. 40 M (2 x 20 m) 
2*20=40,000 [A]</t>
  </si>
  <si>
    <t>Vyfrézovaná živice: 1743,00=1 743,000 [A] 
Podkladní vrstvy - živice: (214,20+633,50)*0,30=254,310 [B] 
Podkladní vrstvy - nestmelené: 1818,950=1 818,950 [C] 
Podkladní vrstvy - cem.poj. : 0=0,000 [D] 
A+B+C+D=3 816,260 [E]</t>
  </si>
  <si>
    <t>dle dendrologického průzkumu stromy číslo 80 - 86 
7*2,5*3,14*0,5=27,475 [A]</t>
  </si>
  <si>
    <t>915402</t>
  </si>
  <si>
    <t>VODOR DOPRAV ZNAČ BETON PREFABRIK - ODSTRANĚNÍ</t>
  </si>
  <si>
    <t>bet. vodicí proužky odstranění</t>
  </si>
  <si>
    <t>1535*2*0,25=767,500 [A] 
odečet SO 105 
-120*2*0,25=-60,000 [B] 
Celkem: A+B=707,500 [C]</t>
  </si>
  <si>
    <t>zahrnuje odstranění a odklizení vybouraného materiálu s odvozem na skládku</t>
  </si>
  <si>
    <t>96687</t>
  </si>
  <si>
    <t>VYBOURÁNÍ ULIČNÍCH VPUSTÍ KOMPLETNÍCH</t>
  </si>
  <si>
    <t>40=40,000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</si>
  <si>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</si>
  <si>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104-1</t>
  </si>
  <si>
    <t>Rýhy: 969*1,8=1 744,200 [A]</t>
  </si>
  <si>
    <t>Drenáže: (1535*2)*0,3=921,000 [A] 
Přípojky UV: 40*1,5*0,8=48,000 [B] 
Celkem: A+B=969,000 [C]</t>
  </si>
  <si>
    <t>Přípojky UV: 40*0,9*0,8=28,800 [A]</t>
  </si>
  <si>
    <t>Přípojky UV: 40*0,4=16,000 [A]</t>
  </si>
  <si>
    <t>40% 
živičná vozovka 
1535*(7,0+0,3+0,3)=11 666,000 [A] 
odpočet SO 105 
-120*(7,0+0,3+0,3)=- 912,000 [B] 
Celkem: A+B=10 754,000 [T] 
0,4*T=4 301,600 [U]</t>
  </si>
  <si>
    <t>60% 
živičná vozovka 
1535*(7,0+0,3+0,3)=11 666,000 [A] 
odpočet SO 105 
-120*(7,0+0,3+0,3)=- 912,000 [B] 
Celkem: A+B=10 754,000 [T] 
0,6*T=6 452,400 [U]</t>
  </si>
  <si>
    <t>70=70,000 [A]</t>
  </si>
  <si>
    <t>1535*2*1,1*2,5=8 442,500 [A]</t>
  </si>
  <si>
    <t>1535*2*1,1=3 377,000 [A]</t>
  </si>
  <si>
    <t>Přípojky UV: 40*0,8*0,15=4,800 [A] 
HV 3*1,2*0,15=0,540 [B] 
Celkem: A+B=5,340 [C]</t>
  </si>
  <si>
    <t>živičná vozovka 
1535*(7,0+0,3+0,3)=11 666,000 [A] 
odpočet SO 105 
-120*(7,0+0,3+0,3)=- 912,000 [B] 
Celkem: A+B=10 754,000 [V]</t>
  </si>
  <si>
    <t>živičná vozovka 
1535*(7,0+0,3+0,3)=11 666,000 [A] 
odpočet SO 105 
-120*(7,0+0,3+0,3)=- 912,000 [B] 
Celkem: A+B=10 754,000 [T]</t>
  </si>
  <si>
    <t>1535*7,0=10 745,000 [A] 
odpočet SO 105 
-120*7,0=- 840,000 [B] 
Celkem: A+B=9 905,000 [T]</t>
  </si>
  <si>
    <t>Napojení komunikací na KÚ: 7*2=14,000 [A]</t>
  </si>
  <si>
    <t>KM 5,394 ULIČNÍ VPUST PŘÍPOJKA DN200, DL.2M 
KM 5,467 ULIČNÍ VPUST PŘÍPOJKA DN200, DL.3M 
KM 5,477 ULIČNÍ VPUST PŘÍPOJKA DN200, DL.7M 
KM 5,560 ULIČNÍ VPUST PŘÍPOJKA DN200, DL.5M 
KM 5,566 ULIČNÍ VPUST PŘÍPOJKA DN200, DL.5M 
KM 5,627 ULIČNÍ VPUST PŘÍPOJKA DN200, DL.3M 
KM 5,671 ULIČNÍ VPUST PŘÍPOJKA DN200, DL.7M 
KM 5,727 ULIČNÍ VPUST PŘÍPOJKA DN200, DL.3M 
KM 5,793 ULIČNÍ VPUST PŘÍPOJKA DN200, DL.5M 
KM 5,845 ULIČNÍ VPUST PŘÍPOJKA DN200, DL.3M 
KM 5,900 ULIČNÍ VPUST PŘÍPOJKA DN200, DL.3M 
KM 5,960 ULIČNÍ VPUST PŘÍPOJKA DN200, DL.2M 
KM 5,963 ULIČNÍ VPUST PŘÍPOJKA DN200, DL.8M 
KM 6,004 ULIČNÍ VPUST PŘÍPOJKA DN200, DL.3M 
KM 6,054 ULIČNÍ VPUST PŘÍPOJKA DN200, DL.3M 
KM 6,056 ULIČNÍ VPUST PŘÍPOJKA DN200, DL.7M 
KM 6,066 ULIČNÍ VPUST PŘÍPOJKA DN200, DL.17 M 
KM 6,072 ULIČNÍ VPUST PŘÍPOJKA DN200, DL.17 M 
KM 6,142 ULIČNÍ VPUST PŘÍPOJKA DN200, DL.7M 
KM 6,192 ULIČNÍ VPUST PŘÍPOJKA DN200, DL.10 M 
KM 6,193 ULIČNÍ VPUST PŘÍPOJKA DN200, DL.5M 
KM 6,254 ULIČNÍ VPUST PŘÍPOJKA DN200, DL.2M 
KM 6,313 ULIČNÍ VPUST PŘÍPOJKA DN200, DL.7M 
KM 6,314 ULIČNÍ VPUST PŘÍPOJKA DN200, DL.3M 
KM 6,392 ULIČNÍ VPUST PŘÍPOJKA DN200, DL.2M 
KM 6,412 ULIČNÍ VPUST PŘÍPOJKA DN200, DL.5M 
KM 6,414 ULIČNÍ VPUST PŘÍPOJKA DN200, DL.8M 
KM 6,484 ULIČNÍ VPUST PŘÍPOJKA DN200, DL.3M 
KM 6,505 ULIČNÍ VPUST PŘÍPOJKA DN200, DL.3M 
KM 6,531 ULIČNÍ VPUST PŘÍPOJKA DN200, DL.5M 
KM 6,538 ULIČNÍ VPUST PŘÍPOJKA DN200, DL.7M 
KM 6,582 ULIČNÍ VPUST PŘÍPOJKA DN200, DL.7M 
KM 6,582 ULIČNÍ VPUST PŘÍPOJKA DN200, DL.3M 
KM 6,620 ULIČNÍ VPUST PŘÍPOJKA DN200, DL.7M 
KM 6,625 ULIČNÍ VPUST PŘÍPOJKA DN200, DL.3M 
KM 6,673 ULIČNÍ VPUST PŘÍPOJKA DN200, DL.7M 
KM 6,674 ULIČNÍ VPUST PŘÍPOJKA DN200, DL.3M 
KM 6,812 ULIČNÍ VPUST PŘÍPOJKA DN200, DL.7M 
KM 6,853 ULIČNÍ VPUST PŘÍPOJKA DN200, DL.10M 
KM 6,893 ULIČNÍ VPUST PŘÍPOJKA DN200, DL.7M 
224=224,000 [A]</t>
  </si>
  <si>
    <t>KM 5,390 HORSKÁ VPUST PŘÍPOJKA DN300, DL.10 M 
KM 5,363 HORSKÁ VPUST PŘÍPOJKA DN300, DL.30 M 
KM 6,890 HORSKÁ VPUST PŘÍPOJKA DN300, DL.10M 
10+30+10=50,000 [A]</t>
  </si>
  <si>
    <t>uliční vpust 500 x 500 mm tř. zat. D=400 kN  
včetně koše a mříže</t>
  </si>
  <si>
    <t>KM 5,394 ULIČNÍ VPUST 
KM 5,467 ULIČNÍ VPUST 
KM 5,477 ULIČNÍ VPUST 
KM 5,560 ULIČNÍ VPUST 
KM 5,566 ULIČNÍ VPUST 
KM 5,627 ULIČNÍ VPUST 
KM 5,671 ULIČNÍ VPUST 
KM 5,727 ULIČNÍ VPUST 
KM 5,793 ULIČNÍ VPUST 
KM 5,845 ULIČNÍ VPUST 
KM 5,900 ULIČNÍ VPUST 
KM 5,960 ULIČNÍ VPUST 
KM 5,963 ULIČNÍ VPUST 
KM 6,004 ULIČNÍ VPUST 
KM 6,054 ULIČNÍ VPUST 
KM 6,056 ULIČNÍ VPUST 
KM 6,066 ULIČNÍ VPUST 
KM 6,072 ULIČNÍ VPUST 
KM 6,142 ULIČNÍ VPUST 
KM 6,192 ULIČNÍ VPUST 
KM 6,193 ULIČNÍ VPUST 
KM 6,254 ULIČNÍ VPUST 
KM 6,313 ULIČNÍ VPUST 
KM 6,314 ULIČNÍ VPUST 
KM 6,392 ULIČNÍ VPUST 
KM 6,412 ULIČNÍ VPUST 
KM 6,414 ULIČNÍ VPUST 
KM 6,484 ULIČNÍ VPUST 
KM 6,505 ULIČNÍ VPUST 
KM 6,531 ULIČNÍ VPUST 
KM 6,538 ULIČNÍ VPUST 
KM 6,582 ULIČNÍ VPUST 
KM 6,582 ULIČNÍ VPUST 
KM 6,620 ULIČNÍ VPUST 
KM 6,625 ULIČNÍ VPUST 
KM 6,673 ULIČNÍ VPUST 
KM 6,674 ULIČNÍ VPUST 
KM 6,812 ULIČNÍ VPUST 
KM 6,853 ULIČNÍ VPUST 
KM 6,893 ULIČNÍ VPUST 
40=40,000 [A]</t>
  </si>
  <si>
    <t>KM 5,390 HORSKÁ VPUST 
KM 5,363 HORSKÁ VPUST 
KM 6,890 HORSKÁ VPUST 
3=3,000 [A]</t>
  </si>
  <si>
    <t>89921</t>
  </si>
  <si>
    <t>VÝŠKOVÁ ÚPRAVA POKLOPŮ</t>
  </si>
  <si>
    <t>výšková úprava poklopů kanalizačních šachet</t>
  </si>
  <si>
    <t>48=48,000 [A]</t>
  </si>
  <si>
    <t>89923</t>
  </si>
  <si>
    <t>VÝŠKOVÁ ÚPRAVA KRYCÍCH HRNCŮ</t>
  </si>
  <si>
    <t>výšková úprava vodovodních a plynovodních uzávěrů</t>
  </si>
  <si>
    <t>voda 
64+9=73,000 [A] 
plyn 
22=22,000 [B] 
A+B=95,000 [C]</t>
  </si>
  <si>
    <t>915401</t>
  </si>
  <si>
    <t>VODOROVNÉ DOPRAVNÍ ZNAČENÍ BETON PREFABRIK - DODÁVKA A POKLÁDKA</t>
  </si>
  <si>
    <t>bílé bet. vodicí proužky tl. 100 mm</t>
  </si>
  <si>
    <t>1,02*1535*2*0,25=782,850 [A] 
odečet SO 105 
-120*2*0,25=-60,000 [B] 
odečet křižovatek 
KM 5,570 KŘIŽOVATKA -12*0,25=-3,000 [C] 
KM 5,810 KŘIŽOVATKA -12*0,25=-3,000 [D] 
KM 5,930 KŘIŽOVATKA -12*0,25=-3,000 [E] 
KM 5,990 KŘIŽOVATKA -12*0,25=-3,000 [F] 
KM 6,010 KŘIŽOVATKA -12*0,25=-3,000 [G] 
KM 6,065 KŘIŽOVATKA -15*0,25=-3,750 [H] 
KM 6,120 KŘIŽOVATKA -14*0,25=-3,500 [I] 
KM 6,180 KŘIŽOVATKA -35*0,25=-8,750 [J] 
KM 6,260 KŘIŽOVATKA -15*0,25=-3,750 [K] 
KM 6,320 KŘIŽOVATKA -15*0,25=-3,750 [L] 
KM 6,360 KŘIŽOVATKA -10*0,25=-2,500 [M] 
KM 6,400 KŘIŽOVATKA -15*0,25=-3,750 [N] 
KM 6,500 KŘIŽOVATKA -21*0,25=-5,250 [O] 
KM 6,720 KŘIŽOVATKA -10*0,25=-2,500 [P] 
KM 6,850 KŘIŽOVATKA -10*0,25=-2,500 [Q] 
KM 6,880 KŘIŽOVATKA -17*0,25=-4,250 [R] 
Celkem: A+B+C+D+E+F+G+H+I+J+K+L+M+N+O+P+Q+R=663,600 [S]</t>
  </si>
  <si>
    <t>zahrnuje dodávku betonových prefabrikátů a jejich osazení do předepsaného lože</t>
  </si>
  <si>
    <t>obrubník nájezdový 150/150/1000  
sjezdy, přechody, hrany prahů,  zapuštěné hrany vozovky</t>
  </si>
  <si>
    <t>KM 5,370 SJEZD  
KM 5,380 SJEZD  
KM 5,408 SJEZD  
KM 5,410 SJEZD  
KM 5,412 SJEZD  
KM 5,428 SJEZD  
KM 5,431 SJEZD  
KM 5,432 SJEZD  
KM 5,458 SJEZD  
KM 5,462 SJEZD  
KM 5,470 SJEZD  
KM 5,474 SJEZD  
KM 5,482 SJEZD  
KM 5,496 SJEZD  
KM 5,506 SJEZD  
KM 5,507 SJEZD  
KM 5,520 SJEZD  
KM 5,530 SJEZD  
KM 5,544 SJEZD  
KM 5,545 SJEZD  
KM 5,567 SJEZD  
KM 5,568 SJEZD  
KM 5,578 SJEZD  
KM 5,595 SJEZD  
KM 5,625 SJEZD  
KM 5,630 SJEZD  
KM 5,634 SJEZD  
KM 5,640 SJEZD  
KM 5,645 SJEZD  
KM 5,678 SJEZD  
KM 5,692 SJEZD  
KM 5,693 SJEZD  
KM 5,702 SJEZD  
KM 5,722 SJEZD  
KM 5,740 SJEZD  
KM 5,742 SJEZD  
KM 5,770 SJEZD  
KM 5,842 SJEZD  
KM 5,860 SJEZD  
KM 5,900 SJEZD  
KM 5,905 SJEZD  
KM 5,950 SJEZD  
KM 5,970 SJEZD  
KM 5,965 SJEZD  
KM 6,183 SJEZD  
KM 6,195 SJEZD  
KM 6,200 SJEZD  
KM 6,340 SJEZD  
KM 6,400 SJEZD  
KM 6,482 SJEZD  
KM 6,575 SJEZD  
KM 6,510 SJEZD  
KM 6,522 SJEZD  
KM 6,598 SJEZD  
KM 6,607 SJEZD  
KM 6,630 SJEZD  
KM 6,638 SJEZD  
KM 6,660 SJEZD  
KM 6,690 SJEZD  
KM 6,715 SJEZD  
KM 6,716 SJEZD  
KM 6,750 SJEZD  
KM 6,752 SJEZD  
KM 6,774 SJEZD  
KM 6,780 SJEZD  
KM 6,795 SJEZD  
KM 6,802 SJEZD  
KM 6,830 SJEZD  
KM 6,845 SJEZD  
délka sjezdu 4 m 
1,02*68*4=277,440 [A]</t>
  </si>
  <si>
    <t>obrubník přechodový levý 250-150/150/1000  
obrubník přechodový pravý 150-250/150/1000</t>
  </si>
  <si>
    <t>levý 68=68,000 [A] 
pravý 68=68,000 [B] 
Celkem: A+B=136,000 [C]</t>
  </si>
  <si>
    <t>1,02*1535*2=3 131,400 [A] 
odečet SO 105 
-120*2*0,25=-60,000 [B] 
odečet křižovatek 
KM 5,570 KŘIŽOVATKA -12=-12,000 [C] 
KM 5,810 KŘIŽOVATKA -12=-12,000 [D] 
KM 5,930 KŘIŽOVATKA -12=-12,000 [E] 
KM 5,990 KŘIŽOVATKA -12=-12,000 [F] 
KM 6,010 KŘIŽOVATKA -12=-12,000 [G] 
KM 6,065 KŘIŽOVATKA -15=-15,000 [H] 
KM 6,120 KŘIŽOVATKA -14=-14,000 [I] 
KM 6,180 KŘIŽOVATKA -35=-35,000 [J] 
KM 6,260 KŘIŽOVATKA -15=-15,000 [K] 
KM 6,320 KŘIŽOVATKA -15=-15,000 [L] 
KM 6,360 KŘIŽOVATKA -10=-10,000 [M] 
KM 6,400 KŘIŽOVATKA -15=-15,000 [N] 
KM 6,500 KŘIŽOVATKA -21=-21,000 [O] 
KM 6,720 KŘIŽOVATKA -10=-10,000 [P] 
KM 6,850 KŘIŽOVATKA -10=-10,000 [Q] 
KM 6,880 KŘIŽOVATKA -17=-17,000 [R] 
odečet sjezdů  
-68*4=- 272,000 [S] 
odečet přechodových obr. pravých a levých 
-68*2=- 136,000 [T] 
odečet na návsi 
-59=-59,000 [V] 
Celkem: A+B+C+D+E+F+G+H+I+J+K+L+M+N+O+P+Q+R+S+T+V=2 367,400 [U]</t>
  </si>
  <si>
    <t>91782</t>
  </si>
  <si>
    <t>VÝŠKOVÁ ÚPRAVA OBRUBNÍKŮ KAMENNÝCH</t>
  </si>
  <si>
    <t>Položka výšková úprava obrub zahrnuje jejich vytrhání, očištění, manipulaci, nové betonové lože a osazení. Případné nutné doplnění novými obrubami se uvede v položkách 9172 až 9177.</t>
  </si>
  <si>
    <t>16 křižovatek 
16*6=96,000 [A]</t>
  </si>
  <si>
    <t>SO 104.11</t>
  </si>
  <si>
    <t>Výměna aktivní zóny km 5,36 - 6,895 Dalešice intravilán kromě úseku u školy Dalešice</t>
  </si>
  <si>
    <t>SO 104-11</t>
  </si>
  <si>
    <t>5914,7*1,8=10 646,460 [A]</t>
  </si>
  <si>
    <t>1535*(7,0+0,3+0,3)=11 666,000 [A] 
odpočet SO 105 
-120*(7,0+0,3+0,3)=- 912,000 [B] 
Celkem: A+B=10 754,000 [T] 
T*1,1*0,5=5 914,700 [U]</t>
  </si>
  <si>
    <t>VÝMĚNA AKTIVNÍ ZÓNY - zemina vhodná min. ze štěrku dobře zrněného GW    500 mm       ČSN 736133:2010 
1535*(7,0+0,3+0,3)=11 666,000 [A] 
odpočet SO 105 
-120*(7,0+0,3+0,3)=- 912,000 [B] 
Celkem: A+B=10 754,000 [T] 
T*1,1*0,5=5 914,700 [U]</t>
  </si>
  <si>
    <t>10754=10 754,000 [A]</t>
  </si>
  <si>
    <t>SO 104.V</t>
  </si>
  <si>
    <t>VEDLEJŠÍ - 444444</t>
  </si>
  <si>
    <t>104.V0</t>
  </si>
  <si>
    <t>frézing 93,0*2=186,000 [A]</t>
  </si>
  <si>
    <t>113458</t>
  </si>
  <si>
    <t>ODSTRAN KRYTU ZPEVNĚNÝCH PLOCH Z BETONU VČET PODKLADU, ODVOZ NA SKLÁDKU</t>
  </si>
  <si>
    <t>odstranění krytu části sjezdů v šířce 0,3 m 
KM 5,370 SJEZD  
KM 5,380 SJEZD  
KM 5,408 SJEZD  
KM 5,410 SJEZD  
KM 5,412 SJEZD  
KM 5,428 SJEZD  
KM 5,431 SJEZD  
KM 5,432 SJEZD  
KM 5,458 SJEZD  
KM 5,462 SJEZD  
KM 5,470 SJEZD  
KM 5,474 SJEZD  
KM 5,482 SJEZD  
KM 5,496 SJEZD  
KM 5,506 SJEZD  
KM 5,507 SJEZD  
KM 5,520 SJEZD  
KM 5,530 SJEZD  
KM 5,544 SJEZD  
KM 5,545 SJEZD  
KM 5,567 SJEZD  
KM 5,568 SJEZD  
KM 5,578 SJEZD  
KM 5,595 SJEZD  
KM 5,625 SJEZD  
KM 5,630 SJEZD  
KM 5,634 SJEZD  
KM 5,640 SJEZD  
KM 5,645 SJEZD  
KM 5,678 SJEZD  
KM 5,692 SJEZD  
KM 5,693 SJEZD  
KM 5,702 SJEZD  
KM 5,722 SJEZD  
KM 5,740 SJEZD  
KM 5,742 SJEZD  
KM 5,770 SJEZD  
KM 5,842 SJEZD  
KM 5,860 SJEZD  
KM 5,900 SJEZD  
KM 5,905 SJEZD  
KM 5,950 SJEZD  
KM 5,970 SJEZD  
KM 5,965 SJEZD  
KM 6,183 SJEZD  
KM 6,195 SJEZD  
KM 6,200 SJEZD  
KM 6,340 SJEZD  
KM 6,400 SJEZD  
KM 6,482 SJEZD  
KM 6,575 SJEZD  
KM 6,510 SJEZD  
KM 6,522 SJEZD  
KM 6,598 SJEZD  
KM 6,607 SJEZD  
KM 6,630 SJEZD  
KM 6,638 SJEZD  
KM 6,660 SJEZD  
KM 6,690 SJEZD  
KM 6,715 SJEZD  
KM 6,716 SJEZD  
KM 6,750 SJEZD  
KM 6,752 SJEZD  
KM 6,774 SJEZD  
KM 6,780 SJEZD  
KM 6,795 SJEZD  
KM 6,802 SJEZD  
KM 6,830 SJEZD  
KM 6,845 SJEZD  
délka sjezdu 4 m 
68*4*0,3*0,15=12,240 [A]</t>
  </si>
  <si>
    <t>KM 5,570 KŘIŽOVATKA  S MÍSTNÍ KOMUNIKACÍ 30 M2  
30=30,000 [C] 
KM 5,810 KŘIŽOVATKA  S MÍSTNÍ KOMUNIKACÍ 30 M2 
30=30,000 [D] 
KM 5,930 KŘIŽOVATKA  S MÍSTNÍ KOMUNIKACÍ 30 M2 
30=30,000 [E] 
KM 5,990 KŘIŽOVATKA  S MÍSTNÍ KOMUNIKACÍ 30 M2 
30=30,000 [F] 
KM 6,010 KŘIŽOVATKA  S MÍSTNÍ KOMUNIKACÍ 20 M2 
20=20,000 [G] 
KM 6,065 KŘIŽOVATKA  S MÍSTNÍ KOMUNIKACÍ 140 M2 SO 105 
0=0,000 [H] 
KM 6,120 KŘIŽOVATKA  S MÍSTNÍ KOMUNIKACÍ 30 M2 SO 105 
0=0,000 [I] 
KM 6,260 KŘIŽOVATKA  S MÍSTNÍ KOMUNIKACÍ 50 M2 
50=50,000 [J] 
KM 6,320 KŘIŽOVATKA  S MÍSTNÍ KOMUNIKACÍ 10 M2 
10=10,000 [K] 
KM 6,360 KŘIŽOVATKA  S MÍSTNÍ KOMUNIKACÍ 20 M2 
20=20,000 [L] 
KM 6,400 KŘIŽOVATKA  S MÍSTNÍ KOMUNIKACÍ 15 M2 
15=15,000 [M] 
KM 6,400 KŘIŽOVATKA  S MÍSTNÍ KOMUNIKACÍ 10 M2 
10=10,000 [N] 
KM 6,500 KŘIŽOVATKA  S MÍSTNÍ KOMUNIKACÍ 135 M2 
135=135,000 [O] 
KM 6,850 KŘIŽOVATKA  S MÍSTNÍ KOMUNIKACÍ ASF. KONSTRUKCE 85 M2 
85=85,000 [P] 
KM 6,880 KŘIŽOVATKA  S MÍSTNÍ KOMUNIKACÍ ASF. KONSTRUKCE 170 M2 
170=170,000 [Q] 
KM 6,180 KŘIŽOVATKA  SE SILNICÍ III/15247 295 M2 
295=295,000 [R] 
Celkem: C+D+E+F+G+H+I+J+K+L+M+N+O+P+Q+R=930,000 [S] 
S*0,10=93,000 [T]</t>
  </si>
  <si>
    <t>Vyfrézovaná živice: 93,0=93,000 [A] 
Podkladní vrstvy - živice: 0*0,30=0,000 [B] 
Podkladní vrstvy - nestmelené: 0=0,000 [C] 
Podkladní vrstvy - cem.poj. : 0=0,000 [D] 
A+B+C+D=93,000 [E]</t>
  </si>
  <si>
    <t>104.V1</t>
  </si>
  <si>
    <t>KM 6,875 AUTOBUSOVÝ ZÁLIV DALEŠICE, ROZC. ASF. KONSTRUKCE 55 M2 
55=55,000 [S]</t>
  </si>
  <si>
    <t>561132</t>
  </si>
  <si>
    <t>PODKLADNÍ BETON TŘ. II TL. DO 150MM</t>
  </si>
  <si>
    <t>KM 5,370 ODVODŇOVACÍ ŽLAB,  TŘ. ZAT. D=400 KN, DL. 9M VYÚSTĚN DO PŘÍKOPU 
9*0,4=3,600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</si>
  <si>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</si>
  <si>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živičná vozovka 
KM 6,875 AUTOBUSOVÝ ZÁLIV DALEŠICE, ROZC. ASF. KONSTRUKCE 55 M2 
55=55,000 [S]</t>
  </si>
  <si>
    <t>živičná vozovka 
KM 6,875 AUTOBUSOVÝ ZÁLIV DALEŠICE, ROZC. ASF. KONSTRUKCE 55 M2 
55=55,000 [S]</t>
  </si>
  <si>
    <t>Intravilán Stropešín a Intravilán Dalešice 
PI,A 0,80 kg/m2 
Infiltrační post ik z kationaktivní asfaltové emulze v množství zbytkového asfaltu 0,8 
kg/m2 
s podrcením kamenivem frakce 0/2 nebo 2/4</t>
  </si>
  <si>
    <t>- dodání všech předepsaných materiálů pro postřiky v předepsaném množství  
- provedení dle předepsaného technologického předpisu  
- zřízení vrstvy bez rozlišení šířky, pokládání vrstvy po etapách  
- úpravu napojení, ukončení</t>
  </si>
  <si>
    <t>KM 5,570 KŘIŽOVATKA  S MÍSTNÍ KOMUNIKACÍ 30 M2  
30=30,000 [C] 
KM 5,810 KŘIŽOVATKA  S MÍSTNÍ KOMUNIKACÍ 30 M2 
30=30,000 [D] 
KM 5,930 KŘIŽOVATKA  S MÍSTNÍ KOMUNIKACÍ 30 M2 
30=30,000 [E] 
KM 5,990 KŘIŽOVATKA  S MÍSTNÍ KOMUNIKACÍ 30 M2 
30=30,000 [F] 
KM 6,010 KŘIŽOVATKA  S MÍSTNÍ KOMUNIKACÍ 20 M2 
20=20,000 [G] 
KM 6,065 KŘIŽOVATKA  S MÍSTNÍ KOMUNIKACÍ 140 M2 SO 105 
0=0,000 [H] 
KM 6,120 KŘIŽOVATKA  S MÍSTNÍ KOMUNIKACÍ 30 M2 SO 105 
0=0,000 [I] 
KM 6,260 KŘIŽOVATKA  S MÍSTNÍ KOMUNIKACÍ 50 M2 
50=50,000 [J] 
KM 6,320 KŘIŽOVATKA  S MÍSTNÍ KOMUNIKACÍ 10 M2 
10=10,000 [K] 
KM 6,360 KŘIŽOVATKA  S MÍSTNÍ KOMUNIKACÍ 20 M2 
20=20,000 [L] 
KM 6,400 KŘIŽOVATKA  S MÍSTNÍ KOMUNIKACÍ 15 M2 
15=15,000 [M] 
KM 6,400 KŘIŽOVATKA  S MÍSTNÍ KOMUNIKACÍ 10 M2 
10=10,000 [N] 
KM 6,500 KŘIŽOVATKA  S MÍSTNÍ KOMUNIKACÍ 135 M2 
135=135,000 [O] 
KM 6,850 KŘIŽOVATKA  S MÍSTNÍ KOMUNIKACÍ ASF. KONSTRUKCE 85 M2 
85=85,000 [P] 
KM 6,880 KŘIŽOVATKA  S MÍSTNÍ KOMUNIKACÍ ASF. KONSTRUKCE 170 M2 
170=170,000 [Q] 
KM 6,180 KŘIŽOVATKA  SE SILNICÍ III/15247 295 M2 
295=295,000 [R] 
KM 6,875 AUTOBUSOVÝ ZÁLIV DALEŠICE, ROZC. ASF. KONSTRUKCE 55 M2 
55=55,000 [S] 
Celkem: C+D+E+F+G+H+I+J+K+L+M+N+O+P+Q+R+S=985,000 [T]</t>
  </si>
  <si>
    <t>574A41</t>
  </si>
  <si>
    <t>SJ</t>
  </si>
  <si>
    <t>ASFALTOVÝ BETON PRO OBRUSNÉ VRSTVY ACO 8 TL. 50MM</t>
  </si>
  <si>
    <t>část podél obruby - chodníky a sjezdy stávající živičné</t>
  </si>
  <si>
    <t>10 % samostatných sjezdů k RD dle položky 581134 
0,1*81,6=8,160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</si>
  <si>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</si>
  <si>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581134</t>
  </si>
  <si>
    <t>ÚPRAVA SJEZDŮ ZE STÁVAJÍCÍCH MATERIÁLŮ</t>
  </si>
  <si>
    <t>vyrovnání části sjezdů v šířce 0,3 m 
KM 5,370 SJEZD  
KM 5,380 SJEZD  
KM 5,408 SJEZD  
KM 5,410 SJEZD  
KM 5,412 SJEZD  
KM 5,428 SJEZD  
KM 5,431 SJEZD  
KM 5,432 SJEZD  
KM 5,458 SJEZD  
KM 5,462 SJEZD  
KM 5,470 SJEZD  
KM 5,474 SJEZD  
KM 5,482 SJEZD  
KM 5,496 SJEZD  
KM 5,506 SJEZD  
KM 5,507 SJEZD  
KM 5,520 SJEZD  
KM 5,530 SJEZD  
KM 5,544 SJEZD  
KM 5,545 SJEZD  
KM 5,567 SJEZD  
KM 5,568 SJEZD  
KM 5,578 SJEZD  
KM 5,595 SJEZD  
KM 5,625 SJEZD  
KM 5,630 SJEZD  
KM 5,634 SJEZD  
KM 5,640 SJEZD  
KM 5,645 SJEZD  
KM 5,678 SJEZD  
KM 5,692 SJEZD  
KM 5,693 SJEZD  
KM 5,702 SJEZD  
KM 5,722 SJEZD  
KM 5,740 SJEZD  
KM 5,742 SJEZD  
KM 5,770 SJEZD  
KM 5,842 SJEZD  
KM 5,860 SJEZD  
KM 5,900 SJEZD  
KM 5,905 SJEZD  
KM 5,950 SJEZD  
KM 5,970 SJEZD  
KM 5,965 SJEZD  
KM 6,183 SJEZD  
KM 6,195 SJEZD  
KM 6,200 SJEZD  
KM 6,340 SJEZD  
KM 6,400 SJEZD  
KM 6,482 SJEZD  
KM 6,575 SJEZD  
KM 6,510 SJEZD  
KM 6,522 SJEZD  
KM 6,598 SJEZD  
KM 6,607 SJEZD  
KM 6,630 SJEZD  
KM 6,638 SJEZD  
KM 6,660 SJEZD  
KM 6,690 SJEZD  
KM 6,715 SJEZD  
KM 6,716 SJEZD  
KM 6,750 SJEZD  
KM 6,752 SJEZD  
KM 6,774 SJEZD  
KM 6,780 SJEZD  
KM 6,795 SJEZD  
KM 6,802 SJEZD  
KM 6,830 SJEZD  
KM 6,845 SJEZD  
délka sjezdu 4 m 
68*4*0,3=81,600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</si>
  <si>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úpravu povrchu krytu uvedenou v kapitole 7.10 ČSN 73 6123-1 
- navrtání otvorů a osazení kotev a kluzných trnů v napojovacích spárách 
- nezahrnuje postřiky, nátěry</t>
  </si>
  <si>
    <t>582612</t>
  </si>
  <si>
    <t>KRYTY Z BETON DLAŽDIC SE ZÁMKEM ŠEDÝCH TL 80MM DO LOŽE Z KAM</t>
  </si>
  <si>
    <t>KM 5,965 SJEZD  10 M2 
KM 6,200 SJEZD  10 M2 
KM 5,370 SJEZD  15 M2 
KM 5,380 SJEZD  20 M2 
10+10+15+20=55,000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</si>
  <si>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</si>
  <si>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587202</t>
  </si>
  <si>
    <t>CH</t>
  </si>
  <si>
    <t>PŘEDLÁŽDĚNÍ KRYTU Z DROBNÝCH KOSTEK</t>
  </si>
  <si>
    <t>naproti kostelu 
75*0,4=30,000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</si>
  <si>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</si>
  <si>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587205</t>
  </si>
  <si>
    <t>PŘEDLÁŽDĚNÍ KRYTU Z BETONOVÝCH DLAŽDIC</t>
  </si>
  <si>
    <t>1535*0,3=460,500 [A]</t>
  </si>
  <si>
    <t>587206</t>
  </si>
  <si>
    <t>PŘEDLÁŽDĚNÍ KRYTU Z BETONOVÝCH DLAŽDIC SE ZÁMKEM</t>
  </si>
  <si>
    <t>50*0,4=20,000 [A]</t>
  </si>
  <si>
    <t>93543</t>
  </si>
  <si>
    <t>ŽLABY Z DÍLCŮ Z POLYMERBETONU SVĚTLÉ ŠÍŘKY DO 200MM VČETNĚ MŘÍŽÍ</t>
  </si>
  <si>
    <t>KM 5,370 ODVODŇOVACÍ ŽLAB,  TŘ. ZAT. D=400 KN, DL. 9M VYÚSTĚN DO PŘÍKOPU 
9=9,000 [A]</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</si>
  <si>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</si>
  <si>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SO 105</t>
  </si>
  <si>
    <t>Komunikace km 6,040 - 6,160 úsek u školy Dalešice</t>
  </si>
  <si>
    <t>SO 105-0</t>
  </si>
  <si>
    <t>Krajnice: 1*0,1*1,8=0,180 [A]</t>
  </si>
  <si>
    <t>demolovaná vozovka 126,0*2=252,000 [A]</t>
  </si>
  <si>
    <t>Dlaždice chodníku: 0*0,06*2,5=0,000 [A] 
Obruby bet: 240*0,3*0,15*2,5=27,000 [B] 
Žlaby příkopové: 0*0,75*0,15*2,4=0,000 [C] 
Vpusti: 5*0,8=4,000 [D] 
podklad zpev ploch s cem. pojivem 0*2,5=0,000 [E] 
A+B+C+D+E=31,000 [F]</t>
  </si>
  <si>
    <t>frézing 184,80*2=369,600 [A] 
podklad s asf pojivem 0*2=0,000 [B] 
A+B=369,600 [C]</t>
  </si>
  <si>
    <t>67,200*2=134,400 [A]</t>
  </si>
  <si>
    <t>dle JV 20 odstranění 45-30=15 cm dl. 120 m 
120*7,0*0,15=126,000 [A]</t>
  </si>
  <si>
    <t>dle JV 20 odstranění 8 cm obalované kamenivo dehtové dl. 120 m 
120*7,0*0,08=67,200 [A]</t>
  </si>
  <si>
    <t>120*2=240,000 [A]</t>
  </si>
  <si>
    <t>dle JV 20 frézování 22 cm v km 6,040 - 6,160 dl. 120 m 
120*7,0*0,22=184,800 [A]</t>
  </si>
  <si>
    <t>Vyfrézovaná živice: 184,80=184,800 [A] 
Podkladní vrstvy - živice: 67,20*0,30=20,160 [B] 
Podkladní vrstvy - nestmelené: 126,0=126,000 [C] 
Podkladní vrstvy - cem.poj. : 0=0,000 [D] 
A+B+C+D=330,960 [E]</t>
  </si>
  <si>
    <t>120*2*0,25=60,000 [A]</t>
  </si>
  <si>
    <t>5=5,000 [A]</t>
  </si>
  <si>
    <t>SO 105-1</t>
  </si>
  <si>
    <t>Rýhy: 78*1,8=140,400 [A]</t>
  </si>
  <si>
    <t>Drenáže: 120*2*0,3=72,000 [A] 
Přípojky UV: 5*1,5*0,8=6,000 [B] 
Celkem: A+B=78,000 [C]</t>
  </si>
  <si>
    <t>Přípojky UV: 5*0,9*0,8=3,600 [A]</t>
  </si>
  <si>
    <t>Přípojky UV: 5*0,4=2,000 [A]</t>
  </si>
  <si>
    <t>40% 
živičná vozovka 
120*(7,0+0,3+0,3)=912,000 [A] 
A*0,4=364,800 [E]</t>
  </si>
  <si>
    <t>60% 
živičná vozovka 
120*(7,0+0,3+0,3)=912,000 [A] 
A*0,6=547,200 [E]</t>
  </si>
  <si>
    <t>120*2*1,1*2,5=660,000 [A]</t>
  </si>
  <si>
    <t>120*2*1,1=264,000 [A]</t>
  </si>
  <si>
    <t>Přípojky UV: 5*0,8*0,15=0,600 [A]</t>
  </si>
  <si>
    <t>živičná vozovka 
120*(7,0+0,3+0,3)=912,000 [A]</t>
  </si>
  <si>
    <t>120*7,0=840,000 [A]</t>
  </si>
  <si>
    <t>KM 6,054 ULIČNÍ VPUST PŘÍPOJKA DN200, DL.3M 
KM 6,056 ULIČNÍ VPUST PŘÍPOJKA DN200, DL.7M 
KM 6,066 ULIČNÍ VPUST PŘÍPOJKA DN200, DL.17 M 
KM 6,072 ULIČNÍ VPUST PŘÍPOJKA DN200, DL.17 M 
KM 6,142 ULIČNÍ VPUST PŘÍPOJKA DN200, DL.7M 
3+7+17+17+7=51,000 [A]</t>
  </si>
  <si>
    <t>KM 6,054 ULIČNÍ VPUST 
KM 6,056 ULIČNÍ VPUST 
KM 6,066 ULIČNÍ VPUST 
KM 6,072 ULIČNÍ VPUST 
KM 6,142 ULIČNÍ VPUST 
5=5,000 [A]</t>
  </si>
  <si>
    <t>voda 
6=6,000 [A] 
plyn 
3=3,000 [B] 
A+B=9,000 [C]</t>
  </si>
  <si>
    <t>1,02*120*2*0,25=61,200 [A]</t>
  </si>
  <si>
    <t>1 křižovatky 
1*6=6,000 [A]</t>
  </si>
  <si>
    <t>SO 105.11</t>
  </si>
  <si>
    <t>Výměna aktivní zóny km 6,040 - 6,160 úsek u školy Dalešice</t>
  </si>
  <si>
    <t>SO 105-11</t>
  </si>
  <si>
    <t>501,6*1,8=902,880 [A]</t>
  </si>
  <si>
    <t>120*(7,0+0,3+0,3)=912,000 [A] 
A*1,1*0,5=501,600 [B]</t>
  </si>
  <si>
    <t>VÝMĚNA AKTIVNÍ ZÓNY - zemina vhodná min. ze štěrku dobře zrněného GW    500 mm       ČSN 736133:2010 
120*(7,0+0,3+0,3)=912,000 [A] 
A*1,1*0,5=501,600 [B]</t>
  </si>
  <si>
    <t>120*(7,0+0,3+0,3)=912,000 [A]</t>
  </si>
  <si>
    <t>SO 111</t>
  </si>
  <si>
    <t>Dopravni značení</t>
  </si>
  <si>
    <t>91228</t>
  </si>
  <si>
    <t>SMĚROVÉ SLOUPKY Z PLAST HMOT VČETNĚ ODRAZNÉHO PÁSKU</t>
  </si>
  <si>
    <t>vpravo km 0,0 - 0,060 po 10 m 60/10=6,000 [A] 
oboustranně km 0,060 - 0,240 po 20 m 2*180/20=18,000 [B] 
oboustranně km 0,240 - 0,640 po 50 m 2*400/50=-16,000 [C] 
vpravo km 0,820 - 0,880 po 20 m 60/20=3,000 [D] 
vpravo km 0,980 - 1,280 po 20 m 300/20=15,000 [E] 
vlevo km 1,180 - 1,440 po 20 m 260/20=13,000 [F] 
vpravo km 1,560 - 1,600 po 20 m 40/20=2,000 [G] 
oboustranně km 2,150 - 2,300 po 50 m 2*150/50=-6,000 [H] 
oboustranně km 2,400 - 2,700 po 30 m 2*300/30=-20,000 [I] 
oboustranně km 2,800 - 3,040 po 30 m 2*240/30=-16,000 [J] 
oboustranně km 3,550 - 3,750 po 50 m 2*200/50=8,000 [K] 
oboustranně km 3,750 - 3,810 po 20 m 2*60/20=6,000 [L] 
oboustranně km 3,810 - 3,980 po 30 m 2*180/30=12,000 [M] 
oboustranně km 3,980 - 4,450 po 10 m 2*470/10=94,000 [N] 
oboustranně km 4,450 - 5,080 po 20 m 2*630/20=63,000 [O] 
oboustranně km 5,080 - 5,360 po 10 m 2*280/10=56,000 [P] 
Celkem: A+B+C+D+E+F+G+H+I+J+K+L+M+N+O+P=238,000 [Q]</t>
  </si>
  <si>
    <t>položka zahrnuje: 
- dodání a osazení sloupku včetně nutných zemních prací 
- vnitrostaveništní a mimostaveništní doprava 
- odrazky plastové nebo z retroreflexní fólie</t>
  </si>
  <si>
    <t>červené sloupky</t>
  </si>
  <si>
    <t>červené sloupky 
12+10=22,000 [A]</t>
  </si>
  <si>
    <t>91238</t>
  </si>
  <si>
    <t>SMĚROVÉ SLOUPKY Z PLAST HMOT - NÁSTAVCE NA SVODIDLA VČETNĚ ODRAZNÉHO PÁSKU</t>
  </si>
  <si>
    <t>vlevo km -0,072 - 0,064 po 10 m 140/10=14,000 [A] 
oboustranně km 0,240 - 0,340 po 50 m 2*100/50=4,000 [B] 
oboustranně km 0,700 - 0,820 po 20 m 2*120/20=12,000 [C] 
vlevo km 0,820 - 0,880 po 20 m 60/20=3,000 [D] 
vlevo km 0,880 - 0,980 po 50 m 100/50=2,000 [E] 
vlevo km 0,980 - 1,180 po 20 m 200/20=10,000 [F] 
vpravo km 1,290 - 1,570  po 20 m 280/20=14,000 [G] 
vpravo km 1,600 - 1,840  po 20 m 240/20=12,000 [H] 
vlevo km 1,440 - 1,840  po 20 m 400/20=20,000 [I] 
oboustranně km 2,300 - 2,420 po 30 m 2*120/30=8,000 [J] 
oboustranně km 2,700 - 2,800 po 20 m 2*100/20=10,000 [K] 
Celkem: A+B+C+D+E+F+G+H+I+J+K=109,000 [L]</t>
  </si>
  <si>
    <t>91297</t>
  </si>
  <si>
    <t>DOPRAVNÍ ZRCADLO</t>
  </si>
  <si>
    <t>KM 6,115 DOPRAVNÍ ZRCADLO 
1=1,000 [A]</t>
  </si>
  <si>
    <t>položka zahrnuje: 
- dodání a osazení zrcadla včetně nutných zemních prací  
- předepsaná povrchová úprava  
- vnitrostaveništní a mimostaveništní doprava  
- odrazky plastové nebo z retroreflexní fólie.</t>
  </si>
  <si>
    <t>914171</t>
  </si>
  <si>
    <t>DOPRAVNÍ ZNAČKY ZÁKLADNÍ VELIKOSTI HLINÍKOVÉ FÓLIE TŘ 2 - DODÁVKA A MONTÁŽ</t>
  </si>
  <si>
    <t>KM 3,435 DOPLNĚNÍ DZ P4 STROPEŠÍN  
P4 
1=1,000 [A]</t>
  </si>
  <si>
    <t>položka zahrnuje: 
- dodávku a montáž značek v požadovaném provedení</t>
  </si>
  <si>
    <t>dodatkové tabulky E2d Stropešín u autobusové zastávky v km cca 3,4 
5=5,000 [A]</t>
  </si>
  <si>
    <t>914173</t>
  </si>
  <si>
    <t>DOPRAVNÍ ZNAČKY ZÁKLADNÍ VELIKOSTI HLINÍKOVÉ FÓLIE TŘ 2 - DEMONTÁŽ</t>
  </si>
  <si>
    <t>KM 3,435 DEMONTÁŽ DZ C2a STROPEŠÍN  
1=1,000 [A]</t>
  </si>
  <si>
    <t>Položka zahrnuje odstranění, demontáž a odklizení materiálu s odvozem na předepsané místo</t>
  </si>
  <si>
    <t>demontáž stávající dodatkové tabulky E2b Stropešín u autobusové zastávky v km cca 3,4 
2=2,000 [A]</t>
  </si>
  <si>
    <t>914911</t>
  </si>
  <si>
    <t>SLOUPKY A STOJKY DOPRAVNÍCH ZNAČEK Z OCEL TRUBEK SE ZABETONOVÁNÍM - DODÁVKA A MONTÁŽ</t>
  </si>
  <si>
    <t>1=1,000 [A]</t>
  </si>
  <si>
    <t>položka zahrnuje: 
- sloupky a upevňovací zařízení včetně jejich osazení (betonová patka, zemní práce) 
- u dočasných sloupků a upevňovacích zařízení údržbu po celou dobu trvání funkce, náhradu zničených nebo ztracených kusů, nutnou opravu poškozených částí</t>
  </si>
  <si>
    <t>914912</t>
  </si>
  <si>
    <t>SLOUPKY A STOJKY DZ Z OCEL TRUBEK ZABETON MONTÁŽ S PŘESUNEM</t>
  </si>
  <si>
    <t>stranový posun všech sloupků DZ v Stropešině 
16=16,000 [A]</t>
  </si>
  <si>
    <t>položka zahrnuje: 
- dopravu demontovaného zařízení z dočasné skládky 
- osazení (betonová patka, zemní práce) a montáž zařízení na místě určeném projektem  
- nutnou opravu poškozených částí 
nezahrnuje dodávku sloupku, stojky a upevňovacího zařízení</t>
  </si>
  <si>
    <t>914913</t>
  </si>
  <si>
    <t>SLOUPKY A STOJKY DZ Z OCEL TRUBEK ZABETON DEMONTÁŽ</t>
  </si>
  <si>
    <t>915221</t>
  </si>
  <si>
    <t>VODOR DOPRAV ZNAČ PLASTEM STRUKTURÁLNÍ NEHLUČNÉ - DOD A POKLÁDKA</t>
  </si>
  <si>
    <t>V 2b 1,5/1,5/0,25 KŘIŽOVATKY 
KM 0,000 KŘIŽOVATKA 52*0,25=13,000 [AA] 
KM 0,060 KŘIŽOVATKA 34*0,25=8,500 [AB] 
KM 3,055 KŘIŽOVATKA 16*0,25=4,000 [V] 
KM 3,290 KŘIŽOVATKA 24*0,25=6,000 [W] 
KM 3,360 KŘIŽOVATKA 30*0,25=7,500 [X] 
KM 3,400 KŘIŽOVATKA 23*0,25=5,750 [Y] 
KM 3,435 KŘIŽOVATKA 15*0,25=3,750 [Z] 
KM 5,570 KŘIŽOVATKA 12*0,25=3,000 [C] 
KM 5,810 KŘIŽOVATKA 12*0,25=3,000 [D] 
KM 5,930 KŘIŽOVATKA 12*0,25=3,000 [E] 
KM 5,990 KŘIŽOVATKA 12*0,25=3,000 [F] 
KM 6,010 KŘIŽOVATKA 12*0,25=3,000 [G] 
KM 6,065 KŘIŽOVATKA 15*0,25=3,750 [H] 
KM 6,120 KŘIŽOVATKA 14*0,25=3,500 [I] 
KM 6,180 KŘIŽOVATKA 35*0,25=8,750 [J] 
KM 6,260 KŘIŽOVATKA 15*0,25=3,750 [K] 
KM 6,320 KŘIŽOVATKA 15*0,25=3,750 [L] 
KM 6,360 KŘIŽOVATKA 10*0,25=2,500 [M] 
KM 6,400 KŘIŽOVATKA 15*0,25=3,750 [N] 
KM 6,500 KŘIŽOVATKA 21*0,25=5,250 [O] 
KM 6,720 KŘIŽOVATKA 10*0,25=2,500 [P] 
KM 6,850 KŘIŽOVATKA 10*0,25=2,500 [Q] 
KM 6,880 KŘIŽOVATKA 17*0,25=4,250 [R] 
V 4/0,25 
km 0,0 - 3,04 kromě mostu  2*(3040-277)*0,25=1 381,500 [AC] 
km 3,04 - 3,57  2*530*0,25=265,000 [AE] 
km 3,57-5,36  2*1791*0,25=895,500 [AF] 
KM 0,000 KŘIŽOVATKA 52*0,25=13,000 [AG] 
V1a/0,125 podélná čára 
km 0,0 - 3,04  3040*0,125=380,000 [AD] 
Celkem: AA+AB+V+W+X+Y+Z+C+D+E+F+G+H+I+J+K+L+M+N+O+P+Q+R+AC+AE+AF+AG+AD=3 042,750 [AH]</t>
  </si>
  <si>
    <t>- veškeré práce jsou obsaženy v textu položky,  
- zahrnuje předznačení a reflexní úpravu.</t>
  </si>
  <si>
    <t>MOS</t>
  </si>
  <si>
    <t>most 
V 4/0,25 
km 1,843-2,120 most  2*277*0,25=138,500 [AC]</t>
  </si>
  <si>
    <t>položka zahrnuje: 
- dodání a pokládku nátěrového materiálu (měří se pouze natíraná plocha) 
- předznačení a reflexní úpravu</t>
  </si>
  <si>
    <t>SO 121</t>
  </si>
  <si>
    <t>Dopravní značení objízdné trasy</t>
  </si>
  <si>
    <t>914132</t>
  </si>
  <si>
    <t>DOPRAVNÍ ZNAČKY ZÁKLADNÍ VELIKOSTI OCELOVÉ FÓLIE TŘ 2 - MONTÁŽ S PŘEMÍSTĚNÍM</t>
  </si>
  <si>
    <t>B1 počet 5=5,000 [A] 
E13 text MIMO VOZIDEL STAVBY  počet 5=5,000 [B] 
IS11b 10=10,000 [C] 
IS11c 20=20,000 [D] 
A15 2=2,000 [E] 
A10 2=2,000 [F] 
Celkem: A+B+C+D+E+F=44,000 [G] 
G*5=220,000 [H]</t>
  </si>
  <si>
    <t>položka zahrnuje: 
- dopravu demontované značky z dočasné skládky 
- osazení a montáž značky na místě určeném projektem  
- nutnou opravu poškozených částí 
nezahrnuje dodávku značky</t>
  </si>
  <si>
    <t>914133</t>
  </si>
  <si>
    <t>DOPRAVNÍ ZNAČKY ZÁKLADNÍ VELIKOSTI OCELOVÉ FÓLIE TŘ 2 - DEMONTÁŽ</t>
  </si>
  <si>
    <t>B1 počet 5=5,000 [A] 
E13 text MIMO VOZIDEL STAVBY  počet 5=5,000 [B] 
IS11b 10=10,000 [C] 
IS11c 20=20,000 [D] 
A15 2=2,000 [E] 
A10 2=2,000 [F] 
Celkem: A+B+C+D+E+F=44,000 [G]</t>
  </si>
  <si>
    <t>914139</t>
  </si>
  <si>
    <t>DOPRAV ZNAČKY ZÁKLAD VEL OCEL FÓLIE TŘ 2 - NÁJEMNÉ</t>
  </si>
  <si>
    <t>KSDEN</t>
  </si>
  <si>
    <t>B1 počet 5=5,000 [A] 
E13 text MIMO VOZIDEL STAVBY  počet 5=5,000 [B] 
IS11b 10=10,000 [C] 
IS11c 20=20,000 [D] 
A15 2=2,000 [E] 
A10 2=2,000 [F] 
Celkem: A+B+C+D+E+F=44,000 [G] 
doba 18 měsíců=540 dní 
G*540=23 760,000 [H]</t>
  </si>
  <si>
    <t>položka zahrnuje sazbu za pronájem dopravních značek a zařízení, počet jednotek je určen jako součin počtu značek a počtu dní použití</t>
  </si>
  <si>
    <t>914432</t>
  </si>
  <si>
    <t>DOPRAVNÍ ZNAČKY 100X150CM OCELOVÉ FÓLIE TŘ 2 - MONTÁŽ S PŘEMÍSTĚNÍM</t>
  </si>
  <si>
    <t>IP 22 POZOR SILNICE II/399 STROPEŠÍN - DALEŠICE UZAVŘENA 
5=5,000 [A] 
A*5=25,000 [B]</t>
  </si>
  <si>
    <t>914433</t>
  </si>
  <si>
    <t>DOPRAVNÍ ZNAČKY 100X150CM OCELOVÉ FÓLIE TŘ 2 - DEMONTÁŽ</t>
  </si>
  <si>
    <t>IP 22 POZOR SILNICE II/399 STROPEŠÍN - DALEŠICE UZAVŘENA 
5=5,000 [A]</t>
  </si>
  <si>
    <t>914439</t>
  </si>
  <si>
    <t>DOPRAV ZNAČKY 100X150CM OCEL FÓLIE TŘ 2 - NÁJEMNÉ</t>
  </si>
  <si>
    <t>IP 22 POZOR SILNICE II/399 STROPEŠÍN - DALEŠICE UZAVŘENA 
5=5,000 [A] 
doba 18 měsíců=540 dní 
A*540=2 700,000 [B]</t>
  </si>
  <si>
    <t>914959</t>
  </si>
  <si>
    <t>SLOUP A STOJKY DZ Z JÄKL PRO OCEL STOJAN NÁJEMNÉ</t>
  </si>
  <si>
    <t>44=44,000 [A] 
5*2=10,000 [B] 
Celkem: A+B=54,000 [C] 
doba 18 měsíců=540 dní 
C*540=29 160,000 [D]</t>
  </si>
  <si>
    <t>položka zahrnuje sazbu za pronájem dopravních značek a zařízení. Počet měrných jednotek se určí jako součin počtu sloupků a počtu dní použití</t>
  </si>
  <si>
    <t>916122</t>
  </si>
  <si>
    <t>DOPRAV SVĚTLO VÝSTRAŽ SOUPRAVA 3KS - MONTÁŽ S PŘESUNEM</t>
  </si>
  <si>
    <t>5*4=20,000 [A]</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</si>
  <si>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</si>
  <si>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916123</t>
  </si>
  <si>
    <t>DOPRAV SVĚTLO VÝSTRAŽ SOUPRAVA 3KS - DEMONTÁŽ</t>
  </si>
  <si>
    <t>2+2=4,000 [A]</t>
  </si>
  <si>
    <t>Položka zahrnuje odstranění, demontáž a odklizení zařízení s odvozem na předepsané místo</t>
  </si>
  <si>
    <t>916129</t>
  </si>
  <si>
    <t>DOPRAV SVĚTLO VÝSTRAŽ SOUPRAVA 3KS - NÁJEMNÉ</t>
  </si>
  <si>
    <t>2 na úplnou uzavírku komunikace a 2 na částečnou uzavírku kanalizace 
2=2,000 [A] 
2=2,000 [B] 
doba 18 měsíců=540 dní 
doba 6 měsíců=180 dní 
A*540+B*180=1 440,000 [C]</t>
  </si>
  <si>
    <t>položka zahrnuje sazbu za pronájem zařízení. Počet měrných jednotek se určí jako součin počtu zařízení a počtu dní použití.</t>
  </si>
  <si>
    <t>916152</t>
  </si>
  <si>
    <t>SEMAFOROVÁ PŘENOSNÁ SOUPRAVA - MONTÁŽ S PŘESUNEM</t>
  </si>
  <si>
    <t>916153</t>
  </si>
  <si>
    <t>SEMAFOROVÁ PŘENOSNÁ SOUPRAVA - DEMONTÁŽ</t>
  </si>
  <si>
    <t>916159</t>
  </si>
  <si>
    <t>SEMAFOROVÁ PŘENOSNÁ SOUPRAVA - NÁJEMNÉ</t>
  </si>
  <si>
    <t>na částečnou uzavírku kanalizace 
položka zahrnuje: 
souprava zahrnuje 2 semafory 
údržbu po celou dobu trvání funkce, náhradu zničených nebo ztracených kusů, nutnou opravu poškozených částí 
napájení z baterie včetně záložní baterie 
6 měsíců=180 dní 
180*1=180,000 [A]</t>
  </si>
  <si>
    <t>916322</t>
  </si>
  <si>
    <t>DOPRAVNÍ ZÁBRANY Z2 S FÓLIÍ TŘ 2 - MONTÁŽ S PŘESUNEM</t>
  </si>
  <si>
    <t>zábrany Z2  
5=5,000 [A] 
A*5=25,000 [B]</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</si>
  <si>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</si>
  <si>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</si>
  <si>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</si>
  <si>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zábrany Z2  
5=5,000 [A]</t>
  </si>
  <si>
    <t>916329</t>
  </si>
  <si>
    <t>DOPRAVNÍ ZÁBRANY Z2 S FÓLIÍ TŘ 2 - NÁJEMNÉ</t>
  </si>
  <si>
    <t>zábrany Z2  
5=5,000 [A] 
doba 18 měsíců=540 dní 
A*540=2 700,000 [B]</t>
  </si>
  <si>
    <t>916362</t>
  </si>
  <si>
    <t>SMĚROVACÍ DESKY Z4 OBOUSTR S FÓLIÍ TŘ 2 - MONTÁŽ S PŘESUNEM</t>
  </si>
  <si>
    <t>desky Z4 po 10 m 
50=50,000 [A] 
A*5=250,000 [B]</t>
  </si>
  <si>
    <t>916363</t>
  </si>
  <si>
    <t>SMĚROVACÍ DESKY Z4 OBOUSTR S FÓLIÍ TŘ 2 - DEMONTÁŽ</t>
  </si>
  <si>
    <t>desky Z4 po 10 m 
50=50,000 [A]</t>
  </si>
  <si>
    <t>916369</t>
  </si>
  <si>
    <t>SMĚROVACÍ DESKY Z4 OBOUSTR S FÓLIÍ TŘ 2 - NÁJEMNÉ</t>
  </si>
  <si>
    <t>desky Z4 po 10 m 
50=50,000 [A] 
6 měsíců=180 dní 
180*A=9 000,000 [B]</t>
  </si>
  <si>
    <t>916539</t>
  </si>
  <si>
    <t>PATKA PRO VODÍCÍ DESKY SAMOSTATNÁ DO 10KG - NÁJEMNÉ</t>
  </si>
  <si>
    <t>50=50,000 [A] 
6 měsíců=180 dní 
180*A=9 000,000 [B]</t>
  </si>
  <si>
    <t>položka zahrnuje cenu za pronájem dopravních značek a zařízení, která se určí jako součin počtu značek, počtu dní použití a denní sazby</t>
  </si>
  <si>
    <t>SO 201</t>
  </si>
  <si>
    <t>Bariéra proti padajícímu kamení</t>
  </si>
  <si>
    <t>Odkopávky: 800*1,8=1 440,000 [A]</t>
  </si>
  <si>
    <t>dřevěné výplně stávajících bariér</t>
  </si>
  <si>
    <t>0,650 t/m3 
400*0,25*0,650=65,000 [A]</t>
  </si>
  <si>
    <t>112011</t>
  </si>
  <si>
    <t>Nálet za bariérou bude smýcen z svažité strmé plochy (skály)</t>
  </si>
  <si>
    <t>122738</t>
  </si>
  <si>
    <t>ODKOPÁVKY A PROKOPÁVKY OBECNÉ TŘ. I, ODVOZ NA SKLÁDKU</t>
  </si>
  <si>
    <t>Materiál, který napadal (za 40 let – velký objem materiálu) do prostoru za bariérou bude odtěžen a 
odvezen na skládku.</t>
  </si>
  <si>
    <t>200*2*2=800,000 [A]</t>
  </si>
  <si>
    <t>34795</t>
  </si>
  <si>
    <t>STĚNY PROTIHLUKOVÉ A OHRADNÍ ZE DŘEVA</t>
  </si>
  <si>
    <t>NOVÁ DŘEVĚNÁ VÝPLŇ CCA PRŮMĚR 150-250 MM MEZI STÁV. OC. SLOUPKY 
VZD. SLOUPKŮ PO 3,0 M, VÝŠKA BARIÉRY 2,0 M 
DRUH KMENŮ PRO VÝPLŇ: BUK 
Nové kmeny dřevěné výplně budou povrchově upravené – natřené.</t>
  </si>
  <si>
    <t>200*2=400,000 [A]</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</si>
  <si>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veškeré úpravy dřeva pro zlepšení jeho užitných vlastností (impregnace, zpevňování a pod.),  
- zvláštní spojovací prostředky, rozebíratelnost konstrukce,</t>
  </si>
  <si>
    <t>78311</t>
  </si>
  <si>
    <t>PROTIKOROZ OCHRANA OCEL KONSTR NÁTĚREM JEDNOVRST</t>
  </si>
  <si>
    <t>nátěr stávajících sloupků bariéry</t>
  </si>
  <si>
    <t>71*2*1=142,000 [A]</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</si>
  <si>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</si>
  <si>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96664</t>
  </si>
  <si>
    <t>ODSTRANĚNÍ PROTIHLUKOVÝCH STĚN Z DÍLCŮ DŘEVĚNÝCH</t>
  </si>
  <si>
    <t>položka zahrnuje: 
- demontáž konstrukce do použitelných součástí a odstranění nepoužitelných 
- odvoz použitelných částí do skladu a suti na skládku (nezahrnuje poplatek za skládku) 
- odstranění sloupků bez ohledu na materiál 
nezahrnuje odstranění základových konstrukcí</t>
  </si>
  <si>
    <t>SO 301</t>
  </si>
  <si>
    <t>Děšťová kanalizace Dalešice</t>
  </si>
  <si>
    <t>0141011</t>
  </si>
  <si>
    <t>POPLATKY ZA SKLÁDKU - ZEMINA</t>
  </si>
  <si>
    <t>z položky 132738 
4361,175=4 361,175 [A] 
z položky 133738 
404,2=404,200 [B] 
Celkem: A+B=4 765,375 [C]</t>
  </si>
  <si>
    <t>132738</t>
  </si>
  <si>
    <t>HLOUBENÍ RÝH ŠÍŘ DO 2M PAŽ I NEPAŽ TŘ. I, ODVOZ NA SKLÁDKU DLE URČENÍ ZHOTOVITELE</t>
  </si>
  <si>
    <t>po odfrézování asfaltových vrstev v tlošťce 150mm, frézování součástí objektu SO104 a SO105</t>
  </si>
  <si>
    <t>Stoka 1 
533*2,25*1,3=1 559,025 [A] 
Stoka 2 
958*2,25*1,3=2 802,150 [B] 
Celkem: A+B=4 361,175 [C] 
Viz C301.1 Technická zpráva 
C301.2 Situace 
C301.3 Podélné profily</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</si>
  <si>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</si>
  <si>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133738</t>
  </si>
  <si>
    <t>HLOUBENÍ ŠACHET ZAPAŽ I NEPAŽ TŘ. I, ODVOZ NA SKLÁDKU DLE URČENÍ ZHOTOVITELE</t>
  </si>
  <si>
    <t>Stoka 1 
18*2*2*2,35=169,200 [A] 
Stoka 2 
25*2*2*2,35=235,000 [B] 
Celkem: A+B=404,200 [C] 
Viz C301.1 Technická zpráva 
C301.2 Situace 
C301.3 Podélné profily</t>
  </si>
  <si>
    <t>zásyp z vytěžené zeminy od úrovně aktivní zóny až do výšky nové nivelety,  
zásyp bude proveden pouze v případě, když nebude navazovat výstavba nové konstrukce vozovky</t>
  </si>
  <si>
    <t>Stoka 1 
potrubí 
533*1,3*0,45=311,805 [A] 
šachty 
18*1*1*0,45=8,100 [B] 
Stoka 2 
potrubí 
958*1,3*0,45=560,430 [C] 
šachty 
25*1*1*0,45=11,250 [D] 
Celkem: A+B+C+D=891,585 [E] 
C301.3 Podélné profily 
C301.4 Uložení potrubí</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</si>
  <si>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</si>
  <si>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zásyp potrubí i šachet bude proveden do úrovně aktivní zóny  
štěrkopísek 0-63mm</t>
  </si>
  <si>
    <t>Stoka 1 
potrubí 
533*1,3*1,25=866,125 [A] 
šachty 
18*1*1*1,85=33,300 [B] 
Stoka 2 
potrubí 
958*1,3*1,25=1 556,750 [C] 
šachty 
25*1*1*1,85=46,250 [D] 
Celkem: A+B+C+D=2 502,425 [E] 
C301.3 Podélné profily 
C301.4 Uložení potrubí</t>
  </si>
  <si>
    <t>štěrkopísek 0-22mm</t>
  </si>
  <si>
    <t>Stoka 1 
533*1,3*0,6=415,740 [A] 
Stoka 2 
958*1,3*0,6=747,240 [B] 
Celkem: A+B=1 162,980 [C] 
C301.3 Podélné profily 
C301.4 Uložení potrubí</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</si>
  <si>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</si>
  <si>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Stoka 1 
potrubí 
533*1,3=692,900 [A] 
šachty 
18*1*1=18,000 [B] 
Stoka 2 
potrubí 
958*1,3=1 245,400 [C] 
šachty 
25*1*1=25,000 [D] 
Celkem: A+B+C+D=1 981,300 [E] 
C301.1 Technická zpráva 
C301.3 Podélné profily 
C301.4 Uložení potrubí</t>
  </si>
  <si>
    <t>45157</t>
  </si>
  <si>
    <t>PODKLADNÍ A VÝPLŇOVÉ VRSTVY Z KAMENIVA TĚŽENÉHO</t>
  </si>
  <si>
    <t>štěrkopísek 8-16</t>
  </si>
  <si>
    <t>Stoka 1 
potrubí 
533*1,3*0,1=69,290 [A] 
šachty 
18*2*2*0,2=14,400 [B] 
Stoka 2 
potrubí 
958*1,3*0,1=124,540 [C] 
šachty 
25*2*2*0,2=20,000 [D] 
Celkem: A+B+C+D=228,230 [E] 
C301.3 Podélné profily 
C301.4 Uložení potrubí</t>
  </si>
  <si>
    <t>položka zahrnuje dodávku předepsaného kameniva, mimostaveništní a vnitrostaveništní dopravu a jeho uložení 
není-li v zadávací dokumentaci uvedeno jinak, jedná se o nakupovaný materiál</t>
  </si>
  <si>
    <t>hladké PVC DN300 SN16</t>
  </si>
  <si>
    <t>Stoka 1 
533=533,000 [A] 
Stoka 2 
958=958,000 [B] 
Celkem: A+B=1 491,000 [C] 
Viz C301.1 Technická zpráva 
C301.2 Situace 
C301.3 Podélné profily 
C301.4 Uložení potrubí</t>
  </si>
  <si>
    <t>894145</t>
  </si>
  <si>
    <t>ŠACHTY KANALIZAČNÍ Z BETON DÍLCŮ NA POTRUBÍ DN DO 300MM</t>
  </si>
  <si>
    <t>prefabrikované betonové šachty DN1000</t>
  </si>
  <si>
    <t>Stoka 1 
18=18,000 [A] 
Stoka 2 
25=25,000 [B] 
Celkem: A+B=43,000 [C] 
Viz C301.1 Technická zpráva 
C301.2 Situace 
C301.3 Podélné profily 
C301.5 Šachty</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</si>
  <si>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</si>
  <si>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899309</t>
  </si>
  <si>
    <t>DOPLŇKY NA POTRUBÍ - VÝSTRAŽNÁ FÓLIE</t>
  </si>
  <si>
    <t>- Položka zahrnuje veškerý materiál, výrobky a polotovary, včetně mimostaveništní a vnitrostaveništní dopravy (rovněž přesuny), včetně naložení a složení,případně s uložením.</t>
  </si>
  <si>
    <t>89949</t>
  </si>
  <si>
    <t>VÝŘEZ, VÝSEK, ÚTES NA POTRUBÍ DN PŘES 800MM</t>
  </si>
  <si>
    <t>Napojení kanalizace do stávajících Benešových rámů. 
2=2,000 [A] 
Viz C301.1 Technická zpráva 
C301.2 Situace 
C301.3 Podélné profily</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</si>
  <si>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</si>
  <si>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8996121</t>
  </si>
  <si>
    <t>ZKOUŠKA VODOTĚSNOSTI ŠACHET</t>
  </si>
  <si>
    <t>cena 320Kč/ks</t>
  </si>
  <si>
    <t>Stoka 1 
18=18,000 [A] 
Stoka 2 
25=25,000 [B] 
Celkem: A+B=43,000 [C] 
Viz C301.1 Technická zpráva 
C301.2 Situace</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</si>
  <si>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</si>
  <si>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899652</t>
  </si>
  <si>
    <t>ZKOUŠKA VODOTĚSNOSTI POTRUBÍ DN DO 300MM</t>
  </si>
  <si>
    <t>Stoka 1 
533=533,000 [A] 
Stoka 2 
958=958,000 [B] 
Celkem: A+B=1 491,000 [C] 
Viz C301.1 Technická zpráva 
C301.2 Situace 
C301.3 Podélné profily</t>
  </si>
  <si>
    <t>89980</t>
  </si>
  <si>
    <t>TELEVIZNÍ PROHLÍDKA POTRUBÍ</t>
  </si>
  <si>
    <t>kamerové zkoušky</t>
  </si>
  <si>
    <t>položka zahrnuje prohlídku potrubí televizní kamerou, záznam prohlídky na nosičích DVD a vyhotovení závěrečného písemného protokolu</t>
  </si>
  <si>
    <t>SO 302</t>
  </si>
  <si>
    <t>Dešťová kanalizace Stropešín</t>
  </si>
  <si>
    <t>z položky 132738 
1142,492=1 142,492 [A] 
z položky 133738 
128,56=128,560 [B] 
Celkem: A+B=1 271,052 [C]</t>
  </si>
  <si>
    <t>121108</t>
  </si>
  <si>
    <t>SEJMUTÍ ORNICE NEBO LESNÍ PŮDY S ODVOZEM NA MEZIDEPONII</t>
  </si>
  <si>
    <t>Stoka 1 
4*1,3*0,2=1,040 [A] 
Stoka 2 
18*1,3*0,2=4,680 [B] 
Celkem: A+B=5,720 [C] 
Viz C302.1 Technická zpráva 
C302.2 Situace 
C302.3 Podélné profily</t>
  </si>
  <si>
    <t>po odfrézování asfaltových vrstev v tlošťce 80mm, frézování součástí objektu SO102</t>
  </si>
  <si>
    <t>Stoka 1 
216*1,3*2,32=651,456 [A] 
Stoka 2 
266*1,3*1,42=491,036 [B] 
Celkem: A+B=1 142,492 [C] 
Viz C302.1 Technická zpráva 
C302.2 Situace 
C302.3 Podélné profily</t>
  </si>
  <si>
    <t>Stoka 1 
7*2*2*2,42=67,760 [A] 
Stoka 2 
10*2*2*1,52=60,800 [B] 
Celkem: A+B=128,560 [C] 
Viz C302.1 Technická zpráva 
C302.2 Situace 
C302.3 Podélné profily</t>
  </si>
  <si>
    <t>Stoka 1 
potrubí 
166*1,3*0,45=97,110 [A] 
šachty 
7*1*1*0,45=3,150 [B] 
Stoka 2 
potrubí 
266*1,3*0,45=155,610 [C] 
šachty 
10*1*1*0,45=4,500 [D] 
Celkem: A+B+C+D=260,370 [E] 
C302.3 Podélné profily 
C302.4 Uložení potrubí</t>
  </si>
  <si>
    <t>Stoka 1 
potrubí 
166*1,3*1,25=269,750 [A] 
šachty 
7*1*1*1,85=12,950 [B] 
Stoka 2 
potrubí 
266*1,3*0,35=121,030 [C] 
šachty 
10*1*1*0,95=9,500 [D] 
Celkem: A+B+C+D=413,230 [E] 
C302.3 Podélné profily 
C302.4 Uložení potrubí</t>
  </si>
  <si>
    <t>Stoka 1 
216*1,3*0,6=168,480 [A] 
Stoka 2 
266*1,3*0,6=207,480 [B] 
Celkem: A+B=375,960 [C] 
C302.3 Podélné profily 
C302.4 Uložení potrubí</t>
  </si>
  <si>
    <t>Stoka 1 
potrubí 
216*1,3=280,800 [A] 
šachty 
10*1*1=10,000 [B] 
Stoka 2 
potrubí 
266*1,3=345,800 [C] 
šachty 
7*1*1=7,000 [D] 
Celkem: A+B+C+D=643,600 [E] 
C302.1 Technická zpráva 
C302.3 Podélné profily 
C302.4 Uložení potrubí</t>
  </si>
  <si>
    <t>18233</t>
  </si>
  <si>
    <t>ROZPROSTŘENÍ ORNICE V ROVINĚ V TL DO 0,20M</t>
  </si>
  <si>
    <t>Stoka 1 
4*1,3=5,200 [A] 
Stoka 2 
18*1,3=23,400 [B] 
Celkem: A+B=28,600 [C] 
Viz C302.1 Technická zpráva 
C302.2 Situace 
C302.3 Podélné profily</t>
  </si>
  <si>
    <t>Zahrnuje dodání předepsané travní směsi, její výsev na ornici, zalévání, první pokosení, to vše bez ohledu na sklon terénu</t>
  </si>
  <si>
    <t>Stoka 1 
potrubí 
216*1,3*0,1=28,080 [A] 
šachty 
7*2*2*0,2=5,600 [B] 
Stoka 2 
potrubí 
266*1,3*0,1=34,580 [C] 
šachty 
10*2*2*0,2=8,000 [D] 
Celkem: A+B+C+D=76,260 [E] 
C302.3 Podélné profily 
C302.4 Uložení potrubí</t>
  </si>
  <si>
    <t>Stoka 1 
216=216,000 [A] 
Stoka 2 
266=266,000 [B] 
Celkem: A+B=482,000 [C] 
Viz C301.1 Technická zpráva 
C302.2 Situace 
C302.3 Podélné profily 
C302.4 Uložení potrubí</t>
  </si>
  <si>
    <t>Stoka 1 
7=7,000 [A] 
Stoka 2 
10=10,000 [B] 
Celkem: A+B=17,000 [C] 
Viz C301.1 Technická zpráva 
C302.2 Situace 
C302.3 Podélné profily 
C302.5 Šachty</t>
  </si>
  <si>
    <t>Stoka 1 
216=216,000 [A] 
Stoka 2 
266=266,000 [B] 
Celkem: A+B=482,000 [C] 
Viz C302.1 Technická zpráva 
C302.2 Situace 
C302.3 Podélné profily 
C302.4 Uložení potrubí</t>
  </si>
  <si>
    <t>Stoka 1 
7=7,000 [A] 
Stoka 2 
10=10,000 [B] 
Celkem: A+B=17,000 [C] 
Viz C302.1 Technická zpráva 
C302.2 Situace</t>
  </si>
  <si>
    <t>Stoka 1 
216=216,000 [A] 
Stoka 2 
266=266,000 [B] 
Celkem: A+B=482,000 [C] 
Viz C302.1 Technická zpráva 
C302.2 Situace 
C302.3 Podélné profily</t>
  </si>
  <si>
    <t>918146</t>
  </si>
  <si>
    <t>ČELA BETONOVÁ PROPUSTU Z TRUB DN DO 300MM</t>
  </si>
  <si>
    <t>úprava vyústění stoky 1 skrz stěnu nádrže a úprava stávajícícho výtoku stoky 2</t>
  </si>
  <si>
    <t>2=2,000 [A] 
Viz C302.1 Technická zpráva 
C302.2 Situace 
C302.3 Podélné profily</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</si>
  <si>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</si>
  <si>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SO 402</t>
  </si>
  <si>
    <t>SO 402 Přeložka stožárů VO</t>
  </si>
  <si>
    <t>01110</t>
  </si>
  <si>
    <t>401</t>
  </si>
  <si>
    <t>Samostatný soupis prací SO 402 zpracovatel Energiaprojekt CZ</t>
  </si>
  <si>
    <t>Název</t>
  </si>
  <si>
    <t>Hodnota A</t>
  </si>
  <si>
    <t>Hodnota B</t>
  </si>
  <si>
    <t>Základní náklady</t>
  </si>
  <si>
    <t>Dodávka</t>
  </si>
  <si>
    <t>Doprava 3,60%, Přesun 1,00%</t>
  </si>
  <si>
    <t>Montáž - materiál</t>
  </si>
  <si>
    <t>Montáž - práce</t>
  </si>
  <si>
    <t>Mezisoučet 1</t>
  </si>
  <si>
    <t>PPV 6,00% z montáže: materiál + práce</t>
  </si>
  <si>
    <t>Nátěry</t>
  </si>
  <si>
    <t>PPV 1,00% z nátěrů a zemních prací</t>
  </si>
  <si>
    <t>Mezisoučet 2</t>
  </si>
  <si>
    <t>Dodav. dokumentace 1,50% z mezisoučtu 2</t>
  </si>
  <si>
    <t>Rizika a pojištění 1,50% z mezisoučtu 2</t>
  </si>
  <si>
    <t>Opravy v záruce 5,00% z mezisoučtu 1</t>
  </si>
  <si>
    <t>Základní náklady celkem</t>
  </si>
  <si>
    <t>Vedlejší náklady</t>
  </si>
  <si>
    <t>GZS 3,25% z pravé strany mezisoučtu 2</t>
  </si>
  <si>
    <t>Provozní vlivy 3,20% z pravé strany mezisoučtu 2</t>
  </si>
  <si>
    <t>Vedlejší náklady celkem</t>
  </si>
  <si>
    <t>Kompletační činnost</t>
  </si>
  <si>
    <t>Náklady celkem</t>
  </si>
  <si>
    <t>Mj</t>
  </si>
  <si>
    <t>Počet</t>
  </si>
  <si>
    <t>Materiál</t>
  </si>
  <si>
    <t>Materiál celkem</t>
  </si>
  <si>
    <t>DM</t>
  </si>
  <si>
    <t>Montáž</t>
  </si>
  <si>
    <t>Montáž celkem</t>
  </si>
  <si>
    <t>Cena celkem</t>
  </si>
  <si>
    <t>Elektromontáže</t>
  </si>
  <si>
    <t>Trubky, krabice, lišty</t>
  </si>
  <si>
    <t>TRUBKA DVOUPL. pr.63mm</t>
  </si>
  <si>
    <t>m</t>
  </si>
  <si>
    <t>TRUBKA DVOUP pr. 110mm</t>
  </si>
  <si>
    <t>Trubky, krabice, lišty - celkem</t>
  </si>
  <si>
    <t>Kabely, ukončení kabelů</t>
  </si>
  <si>
    <t>KABEL SILOVÝ,IZOLACE PVC</t>
  </si>
  <si>
    <t>CYKY-J 4x10 , pevně</t>
  </si>
  <si>
    <t>CYKY-J 5x4 , pevně</t>
  </si>
  <si>
    <t>CYKY-J 3x1.5 , pevně</t>
  </si>
  <si>
    <t>VODIČ JEDNOŽILOVÝ  (CY)</t>
  </si>
  <si>
    <t>CY 4   mm2 , pevně</t>
  </si>
  <si>
    <t>Ukončení vodičů izolovaných s označením a zapojením v rozváděči nebo na přístroji</t>
  </si>
  <si>
    <t xml:space="preserve"> 10 mm2</t>
  </si>
  <si>
    <t>ks</t>
  </si>
  <si>
    <t>100014</t>
  </si>
  <si>
    <t xml:space="preserve"> 6 mm2</t>
  </si>
  <si>
    <t>100002</t>
  </si>
  <si>
    <t xml:space="preserve"> do 2,5 mm2</t>
  </si>
  <si>
    <t>100001</t>
  </si>
  <si>
    <t>Kabely, ukončení kabelů - celkem</t>
  </si>
  <si>
    <t>Svítidla, světelné zdroje</t>
  </si>
  <si>
    <t>Montáž rozvaděčů</t>
  </si>
  <si>
    <t>STOŽÁROVÁ VÝZBROJ</t>
  </si>
  <si>
    <t>Cu do 25mm</t>
  </si>
  <si>
    <t>190002</t>
  </si>
  <si>
    <t>POJISTKA ZÁVITOVÁ E27</t>
  </si>
  <si>
    <t>E27 6A, char. normální</t>
  </si>
  <si>
    <t>Ks</t>
  </si>
  <si>
    <t>Montáž rozvaděčů - celkem</t>
  </si>
  <si>
    <t>UZEMNĚNÍ</t>
  </si>
  <si>
    <t>ZINKOVANÉ PROVEDENÍ</t>
  </si>
  <si>
    <t>OCELOVÝ DRÁT POZINKOVANÝ</t>
  </si>
  <si>
    <t>Drát 10 drát ø 10mm(0,62kg/m), pevně</t>
  </si>
  <si>
    <t>SVORKA HROMOSVODNÍ,UZEMŇOVACÍ</t>
  </si>
  <si>
    <t>SU univerzální</t>
  </si>
  <si>
    <t>SP připojovací</t>
  </si>
  <si>
    <t>UZEMNĚNÍ - celkem</t>
  </si>
  <si>
    <t>Demontáže</t>
  </si>
  <si>
    <t>STOŽÁR SILNIČNÍ  BEZPATICOVÝ</t>
  </si>
  <si>
    <t>stávající sloup</t>
  </si>
  <si>
    <t>VÝLOŽNÍK OBLOUKOVÝ ULIČNÍ</t>
  </si>
  <si>
    <t>stávající výložník</t>
  </si>
  <si>
    <t>bourání betonových základů VO</t>
  </si>
  <si>
    <t>demontáž</t>
  </si>
  <si>
    <t>Demontáže - celkem</t>
  </si>
  <si>
    <t>Ostatní</t>
  </si>
  <si>
    <t>OCEL.NOSNÉ KONSTR.</t>
  </si>
  <si>
    <t>do 5kg</t>
  </si>
  <si>
    <t>kg</t>
  </si>
  <si>
    <t>020651</t>
  </si>
  <si>
    <t>Úprava stávajícího sloupu na napojení nových kabelů</t>
  </si>
  <si>
    <t>vč. elektrovýzbroje</t>
  </si>
  <si>
    <t>Ostatní - celkem</t>
  </si>
  <si>
    <t>Práce jeřáb</t>
  </si>
  <si>
    <t>autojeřáb</t>
  </si>
  <si>
    <t>hod</t>
  </si>
  <si>
    <t>HODINOVE ZUCTOVACI SAZBY</t>
  </si>
  <si>
    <t>Funkční zkouška osvětlení</t>
  </si>
  <si>
    <t xml:space="preserve"> Zabezpeceni pracoviste</t>
  </si>
  <si>
    <t>Úprava stávajících sloupu VO</t>
  </si>
  <si>
    <t>Montáž přesunutých pěti sloupů</t>
  </si>
  <si>
    <t>KOORDINACE POSTUPU PRACI</t>
  </si>
  <si>
    <t xml:space="preserve"> S ostatnimi profesemi</t>
  </si>
  <si>
    <t>PROVEDENI REVIZNICH ZKOUSEK</t>
  </si>
  <si>
    <t>DLE CSN 331500</t>
  </si>
  <si>
    <t xml:space="preserve"> Revizni technik</t>
  </si>
  <si>
    <t xml:space="preserve"> Spoluprace s reviz.technikem</t>
  </si>
  <si>
    <t>Podružný materiál</t>
  </si>
  <si>
    <t>Elektromontáže - celkem</t>
  </si>
  <si>
    <t>VYTÝČENÍ TRATI</t>
  </si>
  <si>
    <t xml:space="preserve"> Venkovní vedení nn v přehledném terénu</t>
  </si>
  <si>
    <t>km</t>
  </si>
  <si>
    <t>JÁMA PRO STOŽÁRY VER.OSVĚTLENÍ</t>
  </si>
  <si>
    <t>O OBJEMU DO 2 m3</t>
  </si>
  <si>
    <t xml:space="preserve"> Zemina třídy 3,ručně</t>
  </si>
  <si>
    <t>m3</t>
  </si>
  <si>
    <t>POUZDROVÝ ZÁKLAD PRO STOŽ. VENK.</t>
  </si>
  <si>
    <t>OSVĚTLENÍ V OSE TRASY KABELU</t>
  </si>
  <si>
    <t>D 600x1200 mm</t>
  </si>
  <si>
    <t>D 900x1700 mm</t>
  </si>
  <si>
    <t>HLOUBENÍ KABELOVÉ RÝHY</t>
  </si>
  <si>
    <t xml:space="preserve"> Zemina třídy 3, šíře 350mm,hloubka 1100mm</t>
  </si>
  <si>
    <t xml:space="preserve"> Zemina třídy 3, šíře 350mm,hloubka 800mm</t>
  </si>
  <si>
    <t>ZŘÍZENÍ KABELOVÉHO LOŽE</t>
  </si>
  <si>
    <t xml:space="preserve"> Z kopaného písku, bez zakrytí, šíře do 65cm,tloušťka 10cm</t>
  </si>
  <si>
    <t>FOLIE VÝSTRAŽNÁ Z PVC</t>
  </si>
  <si>
    <t xml:space="preserve"> Do šířky 33cm</t>
  </si>
  <si>
    <t>ZÁHOZ KABELOVÉ RÝHY</t>
  </si>
  <si>
    <t>PROTLAK</t>
  </si>
  <si>
    <t xml:space="preserve"> Světlost do 10,5 cm</t>
  </si>
  <si>
    <t>STARTOVACÍ JÁMA</t>
  </si>
  <si>
    <t>2x2m</t>
  </si>
  <si>
    <t>ÚPRAVA POVRCHU</t>
  </si>
  <si>
    <t xml:space="preserve"> Provizorní úprava terénu v zemina třídy 3</t>
  </si>
  <si>
    <t>m2</t>
  </si>
  <si>
    <t>Zemní práce - celkem</t>
  </si>
  <si>
    <t>Hodnota</t>
  </si>
  <si>
    <t>Nadpis rekapitulace</t>
  </si>
  <si>
    <t>Seznam prací a dodávek elektrotechnických zařízení</t>
  </si>
  <si>
    <t>Akce</t>
  </si>
  <si>
    <t>III/399 kříž. III/39911 - Dalešice s II/351, PD</t>
  </si>
  <si>
    <t>Projekt</t>
  </si>
  <si>
    <t>SO 402 Přeložka stožárů VO - Stropešín</t>
  </si>
  <si>
    <t>Investor</t>
  </si>
  <si>
    <t>Kraj Vysočina, Žižkova 57, 587 33 Jihlava</t>
  </si>
  <si>
    <t>Z. č.</t>
  </si>
  <si>
    <t>C400.2</t>
  </si>
  <si>
    <t>A. č.</t>
  </si>
  <si>
    <t>A018/17</t>
  </si>
  <si>
    <t>Smlouva</t>
  </si>
  <si>
    <t>Vypracoval</t>
  </si>
  <si>
    <t>Kamil Hejcman</t>
  </si>
  <si>
    <t>Kontroloval</t>
  </si>
  <si>
    <t>Ing. Pavel Šandera</t>
  </si>
  <si>
    <t>Datum</t>
  </si>
  <si>
    <t>Zpracovatel</t>
  </si>
  <si>
    <t>ENERGIAPROJEKT CZ, s.r.o.</t>
  </si>
  <si>
    <t>CÚ</t>
  </si>
  <si>
    <t>2019</t>
  </si>
  <si>
    <t>Poznámka</t>
  </si>
  <si>
    <t>Uvedené ceny jsou v Kč a nezahrnují DPH, pokud to není uvedeno.</t>
  </si>
  <si>
    <t>Doprava dodávek  (3,6) %</t>
  </si>
  <si>
    <t>3,60</t>
  </si>
  <si>
    <t>Přesun dodávek  (1) %</t>
  </si>
  <si>
    <t>1,00</t>
  </si>
  <si>
    <t>PPV  (1 nebo 6) %</t>
  </si>
  <si>
    <t>6,00</t>
  </si>
  <si>
    <t>PPV zemních prací, nátěrů  (1) %</t>
  </si>
  <si>
    <t>Dodavat. dokumentace  (1 - 1,5) %</t>
  </si>
  <si>
    <t>1,50</t>
  </si>
  <si>
    <t>Rizika a pojištění  (1 - 1,5) %</t>
  </si>
  <si>
    <t>Opravy v záruce  (5 - 7) %</t>
  </si>
  <si>
    <t>5,00</t>
  </si>
  <si>
    <t>GZS  (3,25 nebo 8,4) %</t>
  </si>
  <si>
    <t>3,25</t>
  </si>
  <si>
    <t>Provozní vlivy  %</t>
  </si>
  <si>
    <t>3,20</t>
  </si>
  <si>
    <t>Kompletační činnost - a</t>
  </si>
  <si>
    <t>Kompletační činnost - b</t>
  </si>
  <si>
    <t>0,952842</t>
  </si>
  <si>
    <t>Kompletační činnost - k1</t>
  </si>
  <si>
    <t>Kompletační činnost - k2</t>
  </si>
  <si>
    <t>Roční nárůst cen 1   %</t>
  </si>
  <si>
    <t>Roční nárůst cen 2   %</t>
  </si>
  <si>
    <t>1. sazba DPH %
- i pro přirážky rekapitulace</t>
  </si>
  <si>
    <t>2. sazba DPH %</t>
  </si>
  <si>
    <t>Procento PM %</t>
  </si>
  <si>
    <t xml:space="preserve">přípojky vpustí DN 200 
VČETNĚ NAPOJENÍ NA DEŠŤOVOU KANALIZACI </t>
  </si>
  <si>
    <t>- položky pro zhotovení potrubí platí bez ohledu na sklon.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 u ocelového potrubí opláštění dle dokumentace a nutné opravy opláštění při jeho poškození 
- VČETNĚ NAPOJENÍ NA DEŠŤOVOU KANALIZACI</t>
  </si>
  <si>
    <t>přípojky vpustí DN 200 
VČETNĚ NAPOJENÍ NA DEŠŤOVOU KANALIZACI</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</si>
</sst>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s>
  <fonts count="51">
    <font>
      <sz val="10"/>
      <name val="Arial"/>
      <family val="0"/>
    </font>
    <font>
      <b/>
      <sz val="16"/>
      <color indexed="8"/>
      <name val="Arial"/>
      <family val="2"/>
    </font>
    <font>
      <b/>
      <sz val="16"/>
      <name val="Arial"/>
      <family val="2"/>
    </font>
    <font>
      <b/>
      <sz val="10"/>
      <name val="Arial"/>
      <family val="2"/>
    </font>
    <font>
      <sz val="10"/>
      <color indexed="9"/>
      <name val="Arial"/>
      <family val="2"/>
    </font>
    <font>
      <b/>
      <sz val="11"/>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敓潧⁥䥕瘀屟씀ɪ☸0_x0008_"/>
      <family val="0"/>
    </font>
    <font>
      <b/>
      <sz val="10"/>
      <color indexed="8"/>
      <name val="敓潧⁥䥕瘀屟씀ɪ☸0_x0008_"/>
      <family val="0"/>
    </font>
    <font>
      <b/>
      <sz val="9"/>
      <color indexed="8"/>
      <name val="敓潧⁥䥕瘀屟씀ɪ☸0_x0008_"/>
      <family val="0"/>
    </font>
    <font>
      <b/>
      <sz val="11"/>
      <color indexed="8"/>
      <name val="敓潧⁥䥕瘀屟씀ɪ☸0_x0008_"/>
      <family val="0"/>
    </font>
    <font>
      <i/>
      <sz val="10"/>
      <color indexed="8"/>
      <name val="敓潧⁥䥕瘀屟씀ɪ☸0_x0008_"/>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000000"/>
      <name val="敓潧⁥䥕瘀屟씀ɪ☸0_x0008_"/>
      <family val="0"/>
    </font>
    <font>
      <b/>
      <sz val="10"/>
      <color rgb="FF000000"/>
      <name val="敓潧⁥䥕瘀屟씀ɪ☸0_x0008_"/>
      <family val="0"/>
    </font>
    <font>
      <b/>
      <sz val="9"/>
      <color rgb="FF000000"/>
      <name val="敓潧⁥䥕瘀屟씀ɪ☸0_x0008_"/>
      <family val="0"/>
    </font>
    <font>
      <b/>
      <sz val="11"/>
      <color rgb="FF000000"/>
      <name val="敓潧⁥䥕瘀屟씀ɪ☸0_x0008_"/>
      <family val="0"/>
    </font>
    <font>
      <i/>
      <sz val="10"/>
      <color rgb="FF000000"/>
      <name val="敓潧⁥䥕瘀屟씀ɪ☸0_x0008_"/>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CB441A"/>
        <bgColor indexed="64"/>
      </patternFill>
    </fill>
    <fill>
      <patternFill patternType="solid">
        <fgColor rgb="FFF0F0F0"/>
        <bgColor indexed="64"/>
      </patternFill>
    </fill>
    <fill>
      <patternFill patternType="solid">
        <fgColor rgb="FFE0FEE0"/>
        <bgColor indexed="64"/>
      </patternFill>
    </fill>
    <fill>
      <patternFill patternType="solid">
        <fgColor rgb="FFFFFFFF"/>
        <bgColor indexed="64"/>
      </patternFill>
    </fill>
    <fill>
      <patternFill patternType="solid">
        <fgColor rgb="FFFFEAFF"/>
        <bgColor indexed="64"/>
      </patternFill>
    </fill>
    <fill>
      <patternFill patternType="solid">
        <fgColor rgb="FFFFFF00"/>
        <bgColor indexed="64"/>
      </patternFill>
    </fill>
    <fill>
      <patternFill patternType="solid">
        <fgColor rgb="FFBFEBFF"/>
        <bgColor indexed="64"/>
      </patternFill>
    </fill>
    <fill>
      <patternFill patternType="solid">
        <fgColor rgb="FFFFFFE0"/>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color rgb="FFC0C0C0"/>
      </left>
      <right style="thin">
        <color rgb="FFC0C0C0"/>
      </right>
      <top style="thin">
        <color rgb="FFC0C0C0"/>
      </top>
      <bottom style="thin">
        <color rgb="FFC0C0C0"/>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29" fillId="0" borderId="0">
      <alignment/>
      <protection/>
    </xf>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67">
    <xf numFmtId="0" fontId="0" fillId="0" borderId="0" xfId="0"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3" fillId="33" borderId="0" xfId="0" applyFont="1" applyFill="1" applyAlignment="1">
      <alignment horizontal="right" vertical="center"/>
    </xf>
    <xf numFmtId="0" fontId="4" fillId="34" borderId="10" xfId="0" applyFont="1" applyFill="1" applyBorder="1" applyAlignment="1">
      <alignment horizontal="center" vertical="center"/>
    </xf>
    <xf numFmtId="0" fontId="0" fillId="33" borderId="11" xfId="0" applyFill="1" applyBorder="1" applyAlignment="1">
      <alignment vertical="center"/>
    </xf>
    <xf numFmtId="4" fontId="3" fillId="33" borderId="0" xfId="0" applyNumberFormat="1" applyFont="1" applyFill="1" applyAlignment="1">
      <alignment horizontal="righ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4" fillId="34" borderId="10" xfId="0" applyFont="1" applyFill="1" applyBorder="1" applyAlignment="1">
      <alignment horizontal="center" vertical="center" wrapText="1"/>
    </xf>
    <xf numFmtId="0" fontId="5" fillId="33" borderId="11" xfId="0" applyFont="1" applyFill="1" applyBorder="1" applyAlignment="1">
      <alignment vertical="center"/>
    </xf>
    <xf numFmtId="0" fontId="5" fillId="33" borderId="11" xfId="0" applyFont="1" applyFill="1" applyBorder="1" applyAlignment="1">
      <alignment horizontal="left" vertical="center"/>
    </xf>
    <xf numFmtId="0" fontId="0" fillId="33" borderId="14" xfId="0" applyFill="1" applyBorder="1" applyAlignment="1">
      <alignment vertical="center"/>
    </xf>
    <xf numFmtId="0" fontId="0" fillId="0" borderId="10" xfId="0" applyBorder="1" applyAlignment="1">
      <alignment horizontal="left" vertical="center"/>
    </xf>
    <xf numFmtId="4" fontId="0" fillId="0" borderId="10" xfId="0" applyNumberFormat="1" applyBorder="1" applyAlignment="1">
      <alignment horizontal="right" vertical="center"/>
    </xf>
    <xf numFmtId="0" fontId="0" fillId="0" borderId="10" xfId="0" applyBorder="1" applyAlignment="1">
      <alignment vertical="center"/>
    </xf>
    <xf numFmtId="0" fontId="3" fillId="33" borderId="14" xfId="0" applyFont="1" applyFill="1" applyBorder="1" applyAlignment="1">
      <alignment horizontal="right" vertical="center"/>
    </xf>
    <xf numFmtId="0" fontId="3" fillId="33" borderId="14" xfId="0" applyFont="1" applyFill="1" applyBorder="1" applyAlignment="1">
      <alignment vertical="center" wrapText="1"/>
    </xf>
    <xf numFmtId="4" fontId="3" fillId="33" borderId="14" xfId="0" applyNumberFormat="1" applyFont="1" applyFill="1" applyBorder="1" applyAlignment="1">
      <alignment horizontal="center" vertical="center"/>
    </xf>
    <xf numFmtId="0" fontId="0" fillId="0" borderId="10" xfId="0" applyBorder="1" applyAlignment="1">
      <alignment horizontal="right" vertical="center"/>
    </xf>
    <xf numFmtId="0" fontId="0" fillId="0" borderId="10" xfId="0" applyBorder="1" applyAlignment="1">
      <alignment vertical="center" wrapText="1"/>
    </xf>
    <xf numFmtId="0" fontId="0" fillId="0" borderId="10" xfId="0" applyBorder="1" applyAlignment="1">
      <alignment horizontal="center" vertical="center"/>
    </xf>
    <xf numFmtId="164"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0" fillId="0" borderId="13" xfId="0" applyBorder="1" applyAlignment="1">
      <alignment vertical="top"/>
    </xf>
    <xf numFmtId="0" fontId="0" fillId="0" borderId="10" xfId="0" applyBorder="1" applyAlignment="1">
      <alignment horizontal="left" vertical="center" wrapText="1"/>
    </xf>
    <xf numFmtId="0" fontId="0" fillId="0" borderId="0" xfId="0" applyAlignment="1">
      <alignment vertical="top"/>
    </xf>
    <xf numFmtId="0" fontId="6" fillId="0" borderId="10" xfId="0" applyFont="1" applyBorder="1" applyAlignment="1">
      <alignment horizontal="left" vertical="center" wrapText="1"/>
    </xf>
    <xf numFmtId="4" fontId="0" fillId="33" borderId="10" xfId="0" applyNumberFormat="1" applyFill="1" applyBorder="1" applyAlignment="1">
      <alignment horizontal="center" vertical="center"/>
    </xf>
    <xf numFmtId="0" fontId="3" fillId="33" borderId="11" xfId="0" applyFont="1" applyFill="1" applyBorder="1" applyAlignment="1">
      <alignment horizontal="right" vertical="center"/>
    </xf>
    <xf numFmtId="4" fontId="3" fillId="33" borderId="11" xfId="0" applyNumberFormat="1" applyFont="1" applyFill="1" applyBorder="1" applyAlignment="1">
      <alignment horizontal="center" vertical="center"/>
    </xf>
    <xf numFmtId="49" fontId="46" fillId="35" borderId="15" xfId="46" applyNumberFormat="1" applyFont="1" applyFill="1" applyBorder="1" applyAlignment="1">
      <alignment horizontal="left"/>
      <protection/>
    </xf>
    <xf numFmtId="4" fontId="46" fillId="35" borderId="15" xfId="46" applyNumberFormat="1" applyFont="1" applyFill="1" applyBorder="1" applyAlignment="1">
      <alignment horizontal="left"/>
      <protection/>
    </xf>
    <xf numFmtId="0" fontId="29" fillId="0" borderId="15" xfId="46" applyBorder="1">
      <alignment/>
      <protection/>
    </xf>
    <xf numFmtId="0" fontId="29" fillId="0" borderId="0" xfId="46">
      <alignment/>
      <protection/>
    </xf>
    <xf numFmtId="49" fontId="47" fillId="36" borderId="15" xfId="46" applyNumberFormat="1" applyFont="1" applyFill="1" applyBorder="1" applyAlignment="1">
      <alignment horizontal="left"/>
      <protection/>
    </xf>
    <xf numFmtId="4" fontId="47" fillId="36" borderId="15" xfId="46" applyNumberFormat="1" applyFont="1" applyFill="1" applyBorder="1" applyAlignment="1">
      <alignment horizontal="right"/>
      <protection/>
    </xf>
    <xf numFmtId="49" fontId="46" fillId="37" borderId="15" xfId="46" applyNumberFormat="1" applyFont="1" applyFill="1" applyBorder="1" applyAlignment="1">
      <alignment horizontal="left"/>
      <protection/>
    </xf>
    <xf numFmtId="4" fontId="46" fillId="37" borderId="15" xfId="46" applyNumberFormat="1" applyFont="1" applyFill="1" applyBorder="1" applyAlignment="1">
      <alignment horizontal="right"/>
      <protection/>
    </xf>
    <xf numFmtId="49" fontId="48" fillId="38" borderId="15" xfId="46" applyNumberFormat="1" applyFont="1" applyFill="1" applyBorder="1" applyAlignment="1">
      <alignment horizontal="left"/>
      <protection/>
    </xf>
    <xf numFmtId="4" fontId="48" fillId="38" borderId="15" xfId="46" applyNumberFormat="1" applyFont="1" applyFill="1" applyBorder="1" applyAlignment="1">
      <alignment horizontal="right"/>
      <protection/>
    </xf>
    <xf numFmtId="49" fontId="46" fillId="39" borderId="15" xfId="46" applyNumberFormat="1" applyFont="1" applyFill="1" applyBorder="1" applyAlignment="1">
      <alignment horizontal="left"/>
      <protection/>
    </xf>
    <xf numFmtId="4" fontId="46" fillId="39" borderId="15" xfId="46" applyNumberFormat="1" applyFont="1" applyFill="1" applyBorder="1" applyAlignment="1">
      <alignment horizontal="right"/>
      <protection/>
    </xf>
    <xf numFmtId="49" fontId="49" fillId="40" borderId="15" xfId="46" applyNumberFormat="1" applyFont="1" applyFill="1" applyBorder="1" applyAlignment="1">
      <alignment horizontal="left"/>
      <protection/>
    </xf>
    <xf numFmtId="4" fontId="49" fillId="40" borderId="15" xfId="46" applyNumberFormat="1" applyFont="1" applyFill="1" applyBorder="1" applyAlignment="1">
      <alignment horizontal="right"/>
      <protection/>
    </xf>
    <xf numFmtId="49" fontId="29" fillId="0" borderId="0" xfId="46" applyNumberFormat="1">
      <alignment/>
      <protection/>
    </xf>
    <xf numFmtId="4" fontId="29" fillId="0" borderId="0" xfId="46" applyNumberFormat="1">
      <alignment/>
      <protection/>
    </xf>
    <xf numFmtId="0" fontId="29" fillId="0" borderId="0" xfId="46" applyProtection="1">
      <alignment/>
      <protection/>
    </xf>
    <xf numFmtId="4" fontId="47" fillId="36" borderId="15" xfId="46" applyNumberFormat="1" applyFont="1" applyFill="1" applyBorder="1" applyAlignment="1">
      <alignment horizontal="left"/>
      <protection/>
    </xf>
    <xf numFmtId="49" fontId="50" fillId="41" borderId="15" xfId="46" applyNumberFormat="1" applyFont="1" applyFill="1" applyBorder="1" applyAlignment="1">
      <alignment horizontal="left"/>
      <protection/>
    </xf>
    <xf numFmtId="4" fontId="50" fillId="41" borderId="15" xfId="46" applyNumberFormat="1" applyFont="1" applyFill="1" applyBorder="1" applyAlignment="1">
      <alignment horizontal="right"/>
      <protection/>
    </xf>
    <xf numFmtId="49" fontId="50" fillId="39" borderId="15" xfId="46" applyNumberFormat="1" applyFont="1" applyFill="1" applyBorder="1" applyAlignment="1">
      <alignment horizontal="left"/>
      <protection/>
    </xf>
    <xf numFmtId="4" fontId="50" fillId="41" borderId="15" xfId="46" applyNumberFormat="1" applyFont="1" applyFill="1" applyBorder="1" applyAlignment="1">
      <alignment horizontal="left"/>
      <protection/>
    </xf>
    <xf numFmtId="4" fontId="47" fillId="39" borderId="15" xfId="46" applyNumberFormat="1" applyFont="1" applyFill="1" applyBorder="1" applyAlignment="1">
      <alignment horizontal="right"/>
      <protection/>
    </xf>
    <xf numFmtId="49" fontId="46" fillId="35" borderId="15" xfId="46" applyNumberFormat="1" applyFont="1" applyFill="1" applyBorder="1" applyAlignment="1">
      <alignment horizontal="left" wrapText="1"/>
      <protection/>
    </xf>
    <xf numFmtId="0" fontId="0" fillId="33" borderId="0" xfId="0" applyFill="1" applyAlignment="1">
      <alignment vertical="center"/>
    </xf>
    <xf numFmtId="0" fontId="1" fillId="33" borderId="0" xfId="0" applyFont="1" applyFill="1" applyAlignment="1">
      <alignment horizontal="center" vertical="center"/>
    </xf>
    <xf numFmtId="0" fontId="2" fillId="33" borderId="0" xfId="0" applyFont="1" applyFill="1" applyAlignment="1">
      <alignment vertical="center"/>
    </xf>
    <xf numFmtId="0" fontId="4" fillId="34" borderId="10" xfId="0" applyFont="1" applyFill="1" applyBorder="1" applyAlignment="1">
      <alignment horizontal="center" vertical="center" wrapText="1"/>
    </xf>
    <xf numFmtId="0" fontId="5" fillId="33" borderId="0" xfId="0" applyFont="1" applyFill="1" applyAlignment="1">
      <alignment horizontal="right" vertical="center"/>
    </xf>
    <xf numFmtId="0" fontId="5" fillId="33" borderId="11" xfId="0" applyFont="1" applyFill="1" applyBorder="1" applyAlignment="1">
      <alignment horizontal="right" vertical="center"/>
    </xf>
    <xf numFmtId="0" fontId="0" fillId="33" borderId="11" xfId="0" applyFill="1" applyBorder="1" applyAlignment="1">
      <alignment vertical="center"/>
    </xf>
    <xf numFmtId="0" fontId="0" fillId="0" borderId="10" xfId="0" applyFont="1" applyBorder="1" applyAlignment="1">
      <alignment horizontal="left" vertical="center" wrapText="1"/>
    </xf>
    <xf numFmtId="49" fontId="0" fillId="0" borderId="10" xfId="0" applyNumberFormat="1" applyFont="1" applyBorder="1" applyAlignment="1">
      <alignment horizontal="left" vertical="center"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zoomScalePageLayoutView="0" workbookViewId="0" topLeftCell="A1">
      <selection activeCell="A1" sqref="A1:A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58"/>
      <c r="B1" s="1" t="s">
        <v>0</v>
      </c>
      <c r="C1" s="1"/>
      <c r="D1" s="1"/>
      <c r="E1" s="1"/>
    </row>
    <row r="2" spans="1:5" ht="12.75" customHeight="1">
      <c r="A2" s="58"/>
      <c r="B2" s="59" t="s">
        <v>1</v>
      </c>
      <c r="C2" s="1"/>
      <c r="D2" s="1"/>
      <c r="E2" s="1"/>
    </row>
    <row r="3" spans="1:5" ht="19.5" customHeight="1">
      <c r="A3" s="58"/>
      <c r="B3" s="58"/>
      <c r="C3" s="1"/>
      <c r="D3" s="1"/>
      <c r="E3" s="1"/>
    </row>
    <row r="4" spans="1:5" ht="19.5" customHeight="1">
      <c r="A4" s="1"/>
      <c r="B4" s="60" t="s">
        <v>2</v>
      </c>
      <c r="C4" s="58"/>
      <c r="D4" s="58"/>
      <c r="E4" s="1"/>
    </row>
    <row r="5" spans="1:5" ht="12.75" customHeight="1">
      <c r="A5" s="1"/>
      <c r="B5" s="58" t="s">
        <v>3</v>
      </c>
      <c r="C5" s="58"/>
      <c r="D5" s="58"/>
      <c r="E5" s="1"/>
    </row>
    <row r="6" spans="1:5" ht="12.75" customHeight="1">
      <c r="A6" s="1"/>
      <c r="B6" s="3" t="s">
        <v>4</v>
      </c>
      <c r="C6" s="6">
        <f>SUM(C10:C38)</f>
        <v>0</v>
      </c>
      <c r="D6" s="1"/>
      <c r="E6" s="1"/>
    </row>
    <row r="7" spans="1:5" ht="12.75" customHeight="1">
      <c r="A7" s="1"/>
      <c r="B7" s="3" t="s">
        <v>5</v>
      </c>
      <c r="C7" s="6">
        <f>SUM(E10:E38)</f>
        <v>0</v>
      </c>
      <c r="D7" s="1"/>
      <c r="E7" s="1"/>
    </row>
    <row r="8" spans="1:5" ht="12.75" customHeight="1">
      <c r="A8" s="5"/>
      <c r="B8" s="5"/>
      <c r="C8" s="5"/>
      <c r="D8" s="5"/>
      <c r="E8" s="5"/>
    </row>
    <row r="9" spans="1:5" ht="12.75" customHeight="1">
      <c r="A9" s="4" t="s">
        <v>6</v>
      </c>
      <c r="B9" s="4" t="s">
        <v>7</v>
      </c>
      <c r="C9" s="4" t="s">
        <v>8</v>
      </c>
      <c r="D9" s="4" t="s">
        <v>9</v>
      </c>
      <c r="E9" s="4" t="s">
        <v>10</v>
      </c>
    </row>
    <row r="10" spans="1:5" ht="12.75" customHeight="1">
      <c r="A10" s="16" t="s">
        <v>24</v>
      </c>
      <c r="B10" s="16" t="s">
        <v>25</v>
      </c>
      <c r="C10" s="17">
        <f>'SO 001'!I3</f>
        <v>0</v>
      </c>
      <c r="D10" s="17">
        <f>'SO 001'!O2</f>
        <v>0</v>
      </c>
      <c r="E10" s="17">
        <f aca="true" t="shared" si="0" ref="E10:E38">C10+D10</f>
        <v>0</v>
      </c>
    </row>
    <row r="11" spans="1:5" ht="12.75" customHeight="1">
      <c r="A11" s="16" t="s">
        <v>107</v>
      </c>
      <c r="B11" s="16" t="s">
        <v>108</v>
      </c>
      <c r="C11" s="17">
        <f>'SO 002'!I3</f>
        <v>0</v>
      </c>
      <c r="D11" s="17">
        <f>'SO 002'!O2</f>
        <v>0</v>
      </c>
      <c r="E11" s="17">
        <f t="shared" si="0"/>
        <v>0</v>
      </c>
    </row>
    <row r="12" spans="1:5" ht="12.75" customHeight="1">
      <c r="A12" s="16" t="s">
        <v>153</v>
      </c>
      <c r="B12" s="16" t="s">
        <v>154</v>
      </c>
      <c r="C12" s="17">
        <f>'SO 101_SO 101-0'!I3</f>
        <v>0</v>
      </c>
      <c r="D12" s="17">
        <f>'SO 101_SO 101-0'!O2</f>
        <v>0</v>
      </c>
      <c r="E12" s="17">
        <f t="shared" si="0"/>
        <v>0</v>
      </c>
    </row>
    <row r="13" spans="1:5" ht="12.75" customHeight="1">
      <c r="A13" s="16" t="s">
        <v>217</v>
      </c>
      <c r="B13" s="16" t="s">
        <v>220</v>
      </c>
      <c r="C13" s="17">
        <f>'SO 101_SO 101-1_SO 101-1'!I3</f>
        <v>0</v>
      </c>
      <c r="D13" s="17">
        <f>'SO 101_SO 101-1_SO 101-1'!O2</f>
        <v>0</v>
      </c>
      <c r="E13" s="17">
        <f t="shared" si="0"/>
        <v>0</v>
      </c>
    </row>
    <row r="14" spans="1:5" ht="12.75" customHeight="1">
      <c r="A14" s="16" t="s">
        <v>289</v>
      </c>
      <c r="B14" s="16" t="s">
        <v>290</v>
      </c>
      <c r="C14" s="17">
        <f>'SO 101.V_101.V0'!I3</f>
        <v>0</v>
      </c>
      <c r="D14" s="17">
        <f>'SO 101.V_101.V0'!O2</f>
        <v>0</v>
      </c>
      <c r="E14" s="17">
        <f t="shared" si="0"/>
        <v>0</v>
      </c>
    </row>
    <row r="15" spans="1:5" ht="12.75" customHeight="1">
      <c r="A15" s="16" t="s">
        <v>295</v>
      </c>
      <c r="B15" s="16" t="s">
        <v>296</v>
      </c>
      <c r="C15" s="17">
        <f>'SO 101.V_101.V1'!I3</f>
        <v>0</v>
      </c>
      <c r="D15" s="17">
        <f>'SO 101.V_101.V1'!O2</f>
        <v>0</v>
      </c>
      <c r="E15" s="17">
        <f t="shared" si="0"/>
        <v>0</v>
      </c>
    </row>
    <row r="16" spans="1:5" ht="12.75" customHeight="1">
      <c r="A16" s="16" t="s">
        <v>300</v>
      </c>
      <c r="B16" s="16" t="s">
        <v>154</v>
      </c>
      <c r="C16" s="17">
        <f>'SO 102_SO 102-0'!I3</f>
        <v>0</v>
      </c>
      <c r="D16" s="17">
        <f>'SO 102_SO 102-0'!O2</f>
        <v>0</v>
      </c>
      <c r="E16" s="17">
        <f t="shared" si="0"/>
        <v>0</v>
      </c>
    </row>
    <row r="17" spans="1:5" ht="12.75" customHeight="1">
      <c r="A17" s="16" t="s">
        <v>353</v>
      </c>
      <c r="B17" s="16" t="s">
        <v>220</v>
      </c>
      <c r="C17" s="17">
        <f>'SO 102_SO 102-1_SO 102-1'!I3</f>
        <v>0</v>
      </c>
      <c r="D17" s="17">
        <f>'SO 102_SO 102-1_SO 102-1'!O2</f>
        <v>0</v>
      </c>
      <c r="E17" s="17">
        <f t="shared" si="0"/>
        <v>0</v>
      </c>
    </row>
    <row r="18" spans="1:5" ht="12.75" customHeight="1">
      <c r="A18" s="16" t="s">
        <v>501</v>
      </c>
      <c r="B18" s="16" t="s">
        <v>502</v>
      </c>
      <c r="C18" s="17">
        <f>'SO 102_SO 102-8'!I3</f>
        <v>0</v>
      </c>
      <c r="D18" s="17">
        <f>'SO 102_SO 102-8'!O2</f>
        <v>0</v>
      </c>
      <c r="E18" s="17">
        <f t="shared" si="0"/>
        <v>0</v>
      </c>
    </row>
    <row r="19" spans="1:5" ht="12.75" customHeight="1">
      <c r="A19" s="16" t="s">
        <v>523</v>
      </c>
      <c r="B19" s="16" t="s">
        <v>524</v>
      </c>
      <c r="C19" s="17">
        <f>'SO 102.11_SO 102-11'!I3</f>
        <v>0</v>
      </c>
      <c r="D19" s="17">
        <f>'SO 102.11_SO 102-11'!O2</f>
        <v>0</v>
      </c>
      <c r="E19" s="17">
        <f t="shared" si="0"/>
        <v>0</v>
      </c>
    </row>
    <row r="20" spans="1:5" ht="12.75" customHeight="1">
      <c r="A20" s="16" t="s">
        <v>540</v>
      </c>
      <c r="B20" s="16" t="s">
        <v>290</v>
      </c>
      <c r="C20" s="17">
        <f>'SO 102.V_102.V0'!I3</f>
        <v>0</v>
      </c>
      <c r="D20" s="17">
        <f>'SO 102.V_102.V0'!O2</f>
        <v>0</v>
      </c>
      <c r="E20" s="17">
        <f t="shared" si="0"/>
        <v>0</v>
      </c>
    </row>
    <row r="21" spans="1:5" ht="12.75" customHeight="1">
      <c r="A21" s="16" t="s">
        <v>544</v>
      </c>
      <c r="B21" s="16" t="s">
        <v>296</v>
      </c>
      <c r="C21" s="17">
        <f>'SO 102.V_102.V1'!I3</f>
        <v>0</v>
      </c>
      <c r="D21" s="17">
        <f>'SO 102.V_102.V1'!O2</f>
        <v>0</v>
      </c>
      <c r="E21" s="17">
        <f t="shared" si="0"/>
        <v>0</v>
      </c>
    </row>
    <row r="22" spans="1:5" ht="12.75" customHeight="1">
      <c r="A22" s="16" t="s">
        <v>548</v>
      </c>
      <c r="B22" s="16" t="s">
        <v>154</v>
      </c>
      <c r="C22" s="17">
        <f>'SO 103_SO 103-0'!I3</f>
        <v>0</v>
      </c>
      <c r="D22" s="17">
        <f>'SO 103_SO 103-0'!O2</f>
        <v>0</v>
      </c>
      <c r="E22" s="17">
        <f t="shared" si="0"/>
        <v>0</v>
      </c>
    </row>
    <row r="23" spans="1:5" ht="12.75" customHeight="1">
      <c r="A23" s="16" t="s">
        <v>572</v>
      </c>
      <c r="B23" s="16" t="s">
        <v>220</v>
      </c>
      <c r="C23" s="17">
        <f>'SO 103_SO 103-1_SO 103-1'!I3</f>
        <v>0</v>
      </c>
      <c r="D23" s="17">
        <f>'SO 103_SO 103-1_SO 103-1'!O2</f>
        <v>0</v>
      </c>
      <c r="E23" s="17">
        <f t="shared" si="0"/>
        <v>0</v>
      </c>
    </row>
    <row r="24" spans="1:5" ht="12.75" customHeight="1">
      <c r="A24" s="16" t="s">
        <v>606</v>
      </c>
      <c r="B24" s="16" t="s">
        <v>524</v>
      </c>
      <c r="C24" s="17">
        <f>'SO 103.11_SO 103-11'!I3</f>
        <v>0</v>
      </c>
      <c r="D24" s="17">
        <f>'SO 103.11_SO 103-11'!O2</f>
        <v>0</v>
      </c>
      <c r="E24" s="17">
        <f t="shared" si="0"/>
        <v>0</v>
      </c>
    </row>
    <row r="25" spans="1:5" ht="12.75" customHeight="1">
      <c r="A25" s="16" t="s">
        <v>613</v>
      </c>
      <c r="B25" s="16" t="s">
        <v>154</v>
      </c>
      <c r="C25" s="17">
        <f>'SO 104_SO 104-0'!I3</f>
        <v>0</v>
      </c>
      <c r="D25" s="17">
        <f>'SO 104_SO 104-0'!O2</f>
        <v>0</v>
      </c>
      <c r="E25" s="17">
        <f t="shared" si="0"/>
        <v>0</v>
      </c>
    </row>
    <row r="26" spans="1:5" ht="12.75" customHeight="1">
      <c r="A26" s="16" t="s">
        <v>646</v>
      </c>
      <c r="B26" s="16" t="s">
        <v>220</v>
      </c>
      <c r="C26" s="17">
        <f>'SO 104_SO 104-1_SO 104-1'!I3</f>
        <v>0</v>
      </c>
      <c r="D26" s="17">
        <f>'SO 104_SO 104-1_SO 104-1'!O2</f>
        <v>0</v>
      </c>
      <c r="E26" s="17">
        <f t="shared" si="0"/>
        <v>0</v>
      </c>
    </row>
    <row r="27" spans="1:5" ht="12.75" customHeight="1">
      <c r="A27" s="16" t="s">
        <v>690</v>
      </c>
      <c r="B27" s="16" t="s">
        <v>524</v>
      </c>
      <c r="C27" s="17">
        <f>'SO 104.11_SO 104-11'!I3</f>
        <v>0</v>
      </c>
      <c r="D27" s="17">
        <f>'SO 104.11_SO 104-11'!O2</f>
        <v>0</v>
      </c>
      <c r="E27" s="17">
        <f t="shared" si="0"/>
        <v>0</v>
      </c>
    </row>
    <row r="28" spans="1:5" ht="12.75" customHeight="1">
      <c r="A28" s="16" t="s">
        <v>697</v>
      </c>
      <c r="B28" s="16" t="s">
        <v>290</v>
      </c>
      <c r="C28" s="17">
        <f>'SO 104.V_104.V0'!I3</f>
        <v>0</v>
      </c>
      <c r="D28" s="17">
        <f>'SO 104.V_104.V0'!O2</f>
        <v>0</v>
      </c>
      <c r="E28" s="17">
        <f t="shared" si="0"/>
        <v>0</v>
      </c>
    </row>
    <row r="29" spans="1:5" ht="12.75" customHeight="1">
      <c r="A29" s="16" t="s">
        <v>704</v>
      </c>
      <c r="B29" s="16" t="s">
        <v>296</v>
      </c>
      <c r="C29" s="17">
        <f>'SO 104.V_104.V1'!I3</f>
        <v>0</v>
      </c>
      <c r="D29" s="17">
        <f>'SO 104.V_104.V1'!O2</f>
        <v>0</v>
      </c>
      <c r="E29" s="17">
        <f t="shared" si="0"/>
        <v>0</v>
      </c>
    </row>
    <row r="30" spans="1:5" ht="12.75" customHeight="1">
      <c r="A30" s="16" t="s">
        <v>746</v>
      </c>
      <c r="B30" s="16" t="s">
        <v>154</v>
      </c>
      <c r="C30" s="17">
        <f>'SO 105_SO 105-0'!I3</f>
        <v>0</v>
      </c>
      <c r="D30" s="17">
        <f>'SO 105_SO 105-0'!O2</f>
        <v>0</v>
      </c>
      <c r="E30" s="17">
        <f t="shared" si="0"/>
        <v>0</v>
      </c>
    </row>
    <row r="31" spans="1:5" ht="12.75" customHeight="1">
      <c r="A31" s="16" t="s">
        <v>759</v>
      </c>
      <c r="B31" s="16" t="s">
        <v>220</v>
      </c>
      <c r="C31" s="17">
        <f>'SO 105_SO 105-1_SO 105-1'!I3</f>
        <v>0</v>
      </c>
      <c r="D31" s="17">
        <f>'SO 105_SO 105-1_SO 105-1'!O2</f>
        <v>0</v>
      </c>
      <c r="E31" s="17">
        <f t="shared" si="0"/>
        <v>0</v>
      </c>
    </row>
    <row r="32" spans="1:5" ht="12.75" customHeight="1">
      <c r="A32" s="16" t="s">
        <v>778</v>
      </c>
      <c r="B32" s="16" t="s">
        <v>524</v>
      </c>
      <c r="C32" s="17">
        <f>'SO 105.11_SO 105-11'!I3</f>
        <v>0</v>
      </c>
      <c r="D32" s="17">
        <f>'SO 105.11_SO 105-11'!O2</f>
        <v>0</v>
      </c>
      <c r="E32" s="17">
        <f t="shared" si="0"/>
        <v>0</v>
      </c>
    </row>
    <row r="33" spans="1:5" ht="12.75" customHeight="1">
      <c r="A33" s="16" t="s">
        <v>783</v>
      </c>
      <c r="B33" s="16" t="s">
        <v>784</v>
      </c>
      <c r="C33" s="17">
        <f>'SO 111'!I3</f>
        <v>0</v>
      </c>
      <c r="D33" s="17">
        <f>'SO 111'!O2</f>
        <v>0</v>
      </c>
      <c r="E33" s="17">
        <f t="shared" si="0"/>
        <v>0</v>
      </c>
    </row>
    <row r="34" spans="1:5" ht="12.75" customHeight="1">
      <c r="A34" s="16" t="s">
        <v>825</v>
      </c>
      <c r="B34" s="16" t="s">
        <v>826</v>
      </c>
      <c r="C34" s="17">
        <f>'SO 121'!I3</f>
        <v>0</v>
      </c>
      <c r="D34" s="17">
        <f>'SO 121'!O2</f>
        <v>0</v>
      </c>
      <c r="E34" s="17">
        <f t="shared" si="0"/>
        <v>0</v>
      </c>
    </row>
    <row r="35" spans="1:5" ht="12.75" customHeight="1">
      <c r="A35" s="16" t="s">
        <v>894</v>
      </c>
      <c r="B35" s="16" t="s">
        <v>895</v>
      </c>
      <c r="C35" s="17">
        <f>'SO 201'!I3</f>
        <v>0</v>
      </c>
      <c r="D35" s="17">
        <f>'SO 201'!O2</f>
        <v>0</v>
      </c>
      <c r="E35" s="17">
        <f t="shared" si="0"/>
        <v>0</v>
      </c>
    </row>
    <row r="36" spans="1:5" ht="12.75" customHeight="1">
      <c r="A36" s="16" t="s">
        <v>918</v>
      </c>
      <c r="B36" s="16" t="s">
        <v>919</v>
      </c>
      <c r="C36" s="17">
        <f>'SO 301'!I3</f>
        <v>0</v>
      </c>
      <c r="D36" s="17">
        <f>'SO 301'!O2</f>
        <v>0</v>
      </c>
      <c r="E36" s="17">
        <f t="shared" si="0"/>
        <v>0</v>
      </c>
    </row>
    <row r="37" spans="1:5" ht="12.75" customHeight="1">
      <c r="A37" s="16" t="s">
        <v>971</v>
      </c>
      <c r="B37" s="16" t="s">
        <v>972</v>
      </c>
      <c r="C37" s="17">
        <f>'SO 302'!I3</f>
        <v>0</v>
      </c>
      <c r="D37" s="17">
        <f>'SO 302'!O2</f>
        <v>0</v>
      </c>
      <c r="E37" s="17">
        <f t="shared" si="0"/>
        <v>0</v>
      </c>
    </row>
    <row r="38" spans="1:5" ht="12.75" customHeight="1">
      <c r="A38" s="16" t="s">
        <v>999</v>
      </c>
      <c r="B38" s="16" t="s">
        <v>1000</v>
      </c>
      <c r="C38" s="17">
        <f>'SO 402'!I3</f>
        <v>0</v>
      </c>
      <c r="D38" s="17">
        <f>'SO 402'!O2</f>
        <v>0</v>
      </c>
      <c r="E38" s="17">
        <f t="shared" si="0"/>
        <v>0</v>
      </c>
    </row>
  </sheetData>
  <sheetProtection/>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f>
        <v>0</v>
      </c>
      <c r="P2" t="s">
        <v>22</v>
      </c>
    </row>
    <row r="3" spans="1:16" ht="15" customHeight="1">
      <c r="A3" t="s">
        <v>12</v>
      </c>
      <c r="B3" s="10" t="s">
        <v>14</v>
      </c>
      <c r="C3" s="62" t="s">
        <v>15</v>
      </c>
      <c r="D3" s="58"/>
      <c r="E3" s="11" t="s">
        <v>16</v>
      </c>
      <c r="F3" s="1"/>
      <c r="G3" s="8"/>
      <c r="H3" s="7" t="s">
        <v>501</v>
      </c>
      <c r="I3" s="31">
        <f>0+I9</f>
        <v>0</v>
      </c>
      <c r="O3" t="s">
        <v>19</v>
      </c>
      <c r="P3" t="s">
        <v>23</v>
      </c>
    </row>
    <row r="4" spans="1:16" ht="15" customHeight="1">
      <c r="A4" t="s">
        <v>17</v>
      </c>
      <c r="B4" s="10" t="s">
        <v>149</v>
      </c>
      <c r="C4" s="62" t="s">
        <v>298</v>
      </c>
      <c r="D4" s="58"/>
      <c r="E4" s="11" t="s">
        <v>299</v>
      </c>
      <c r="F4" s="1"/>
      <c r="G4" s="1"/>
      <c r="H4" s="9"/>
      <c r="I4" s="9"/>
      <c r="O4" t="s">
        <v>20</v>
      </c>
      <c r="P4" t="s">
        <v>23</v>
      </c>
    </row>
    <row r="5" spans="1:16" ht="12.75" customHeight="1">
      <c r="A5" t="s">
        <v>152</v>
      </c>
      <c r="B5" s="13" t="s">
        <v>18</v>
      </c>
      <c r="C5" s="63" t="s">
        <v>501</v>
      </c>
      <c r="D5" s="64"/>
      <c r="E5" s="14" t="s">
        <v>502</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29</v>
      </c>
      <c r="D9" s="15"/>
      <c r="E9" s="20" t="s">
        <v>111</v>
      </c>
      <c r="F9" s="15"/>
      <c r="G9" s="15"/>
      <c r="H9" s="15"/>
      <c r="I9" s="21">
        <f>0+Q9</f>
        <v>0</v>
      </c>
      <c r="O9">
        <f>0+R9</f>
        <v>0</v>
      </c>
      <c r="Q9">
        <f>0+I10+I14+I18+I22+I26</f>
        <v>0</v>
      </c>
      <c r="R9">
        <f>0+O10+O14+O18+O22+O26</f>
        <v>0</v>
      </c>
    </row>
    <row r="10" spans="1:16" ht="12.75">
      <c r="A10" s="18" t="s">
        <v>45</v>
      </c>
      <c r="B10" s="22" t="s">
        <v>29</v>
      </c>
      <c r="C10" s="22" t="s">
        <v>503</v>
      </c>
      <c r="D10" s="18" t="s">
        <v>47</v>
      </c>
      <c r="E10" s="23" t="s">
        <v>504</v>
      </c>
      <c r="F10" s="24" t="s">
        <v>133</v>
      </c>
      <c r="G10" s="25">
        <v>105.7</v>
      </c>
      <c r="H10" s="26">
        <v>0</v>
      </c>
      <c r="I10" s="26">
        <f>ROUND(ROUND(H10,2)*ROUND(G10,3),2)</f>
        <v>0</v>
      </c>
      <c r="O10">
        <f>(I10*21)/100</f>
        <v>0</v>
      </c>
      <c r="P10" t="s">
        <v>23</v>
      </c>
    </row>
    <row r="11" spans="1:5" ht="12.75">
      <c r="A11" s="27" t="s">
        <v>50</v>
      </c>
      <c r="E11" s="28" t="s">
        <v>505</v>
      </c>
    </row>
    <row r="12" spans="1:5" ht="12.75">
      <c r="A12" s="29" t="s">
        <v>52</v>
      </c>
      <c r="E12" s="30" t="s">
        <v>506</v>
      </c>
    </row>
    <row r="13" spans="1:5" ht="369.75">
      <c r="A13" t="s">
        <v>53</v>
      </c>
      <c r="E13" s="28" t="s">
        <v>507</v>
      </c>
    </row>
    <row r="14" spans="1:16" ht="12.75">
      <c r="A14" s="18" t="s">
        <v>45</v>
      </c>
      <c r="B14" s="22" t="s">
        <v>23</v>
      </c>
      <c r="C14" s="22" t="s">
        <v>508</v>
      </c>
      <c r="D14" s="18" t="s">
        <v>47</v>
      </c>
      <c r="E14" s="23" t="s">
        <v>365</v>
      </c>
      <c r="F14" s="24" t="s">
        <v>133</v>
      </c>
      <c r="G14" s="25">
        <v>105.7</v>
      </c>
      <c r="H14" s="26">
        <v>0</v>
      </c>
      <c r="I14" s="26">
        <f>ROUND(ROUND(H14,2)*ROUND(G14,3),2)</f>
        <v>0</v>
      </c>
      <c r="O14">
        <f>(I14*21)/100</f>
        <v>0</v>
      </c>
      <c r="P14" t="s">
        <v>23</v>
      </c>
    </row>
    <row r="15" spans="1:5" ht="25.5">
      <c r="A15" s="27" t="s">
        <v>50</v>
      </c>
      <c r="E15" s="28" t="s">
        <v>509</v>
      </c>
    </row>
    <row r="16" spans="1:5" ht="12.75">
      <c r="A16" s="29" t="s">
        <v>52</v>
      </c>
      <c r="E16" s="30" t="s">
        <v>506</v>
      </c>
    </row>
    <row r="17" spans="1:5" ht="280.5">
      <c r="A17" t="s">
        <v>53</v>
      </c>
      <c r="E17" s="28" t="s">
        <v>368</v>
      </c>
    </row>
    <row r="18" spans="1:16" ht="12.75">
      <c r="A18" s="18" t="s">
        <v>45</v>
      </c>
      <c r="B18" s="22" t="s">
        <v>22</v>
      </c>
      <c r="C18" s="22" t="s">
        <v>510</v>
      </c>
      <c r="D18" s="18" t="s">
        <v>47</v>
      </c>
      <c r="E18" s="23" t="s">
        <v>511</v>
      </c>
      <c r="F18" s="24" t="s">
        <v>114</v>
      </c>
      <c r="G18" s="25">
        <v>1057</v>
      </c>
      <c r="H18" s="26">
        <v>0</v>
      </c>
      <c r="I18" s="26">
        <f>ROUND(ROUND(H18,2)*ROUND(G18,3),2)</f>
        <v>0</v>
      </c>
      <c r="O18">
        <f>(I18*21)/100</f>
        <v>0</v>
      </c>
      <c r="P18" t="s">
        <v>23</v>
      </c>
    </row>
    <row r="19" spans="1:5" ht="12.75">
      <c r="A19" s="27" t="s">
        <v>50</v>
      </c>
      <c r="E19" s="28" t="s">
        <v>47</v>
      </c>
    </row>
    <row r="20" spans="1:5" ht="12.75">
      <c r="A20" s="29" t="s">
        <v>52</v>
      </c>
      <c r="E20" s="30" t="s">
        <v>311</v>
      </c>
    </row>
    <row r="21" spans="1:5" ht="38.25">
      <c r="A21" t="s">
        <v>53</v>
      </c>
      <c r="E21" s="28" t="s">
        <v>512</v>
      </c>
    </row>
    <row r="22" spans="1:16" ht="12.75">
      <c r="A22" s="18" t="s">
        <v>45</v>
      </c>
      <c r="B22" s="22" t="s">
        <v>33</v>
      </c>
      <c r="C22" s="22" t="s">
        <v>513</v>
      </c>
      <c r="D22" s="18" t="s">
        <v>47</v>
      </c>
      <c r="E22" s="23" t="s">
        <v>514</v>
      </c>
      <c r="F22" s="24" t="s">
        <v>114</v>
      </c>
      <c r="G22" s="25">
        <v>1057</v>
      </c>
      <c r="H22" s="26">
        <v>0</v>
      </c>
      <c r="I22" s="26">
        <f>ROUND(ROUND(H22,2)*ROUND(G22,3),2)</f>
        <v>0</v>
      </c>
      <c r="O22">
        <f>(I22*21)/100</f>
        <v>0</v>
      </c>
      <c r="P22" t="s">
        <v>23</v>
      </c>
    </row>
    <row r="23" spans="1:5" ht="12.75">
      <c r="A23" s="27" t="s">
        <v>50</v>
      </c>
      <c r="E23" s="28" t="s">
        <v>515</v>
      </c>
    </row>
    <row r="24" spans="1:5" ht="12.75">
      <c r="A24" s="29" t="s">
        <v>52</v>
      </c>
      <c r="E24" s="30" t="s">
        <v>311</v>
      </c>
    </row>
    <row r="25" spans="1:5" ht="38.25">
      <c r="A25" t="s">
        <v>53</v>
      </c>
      <c r="E25" s="28" t="s">
        <v>516</v>
      </c>
    </row>
    <row r="26" spans="1:16" ht="12.75">
      <c r="A26" s="18" t="s">
        <v>45</v>
      </c>
      <c r="B26" s="22" t="s">
        <v>35</v>
      </c>
      <c r="C26" s="22" t="s">
        <v>517</v>
      </c>
      <c r="D26" s="18" t="s">
        <v>47</v>
      </c>
      <c r="E26" s="23" t="s">
        <v>518</v>
      </c>
      <c r="F26" s="24" t="s">
        <v>89</v>
      </c>
      <c r="G26" s="25">
        <v>60</v>
      </c>
      <c r="H26" s="26">
        <v>0</v>
      </c>
      <c r="I26" s="26">
        <f>ROUND(ROUND(H26,2)*ROUND(G26,3),2)</f>
        <v>0</v>
      </c>
      <c r="O26">
        <f>(I26*21)/100</f>
        <v>0</v>
      </c>
      <c r="P26" t="s">
        <v>23</v>
      </c>
    </row>
    <row r="27" spans="1:5" ht="12.75">
      <c r="A27" s="27" t="s">
        <v>50</v>
      </c>
      <c r="E27" s="28" t="s">
        <v>47</v>
      </c>
    </row>
    <row r="28" spans="1:5" ht="51">
      <c r="A28" s="29" t="s">
        <v>52</v>
      </c>
      <c r="E28" s="30" t="s">
        <v>519</v>
      </c>
    </row>
    <row r="29" spans="1:5" ht="76.5">
      <c r="A29" t="s">
        <v>53</v>
      </c>
      <c r="E29" s="28" t="s">
        <v>520</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0+O9+O14+O23</f>
        <v>0</v>
      </c>
      <c r="P2" t="s">
        <v>22</v>
      </c>
    </row>
    <row r="3" spans="1:16" ht="15" customHeight="1">
      <c r="A3" t="s">
        <v>12</v>
      </c>
      <c r="B3" s="10" t="s">
        <v>14</v>
      </c>
      <c r="C3" s="62" t="s">
        <v>15</v>
      </c>
      <c r="D3" s="58"/>
      <c r="E3" s="11" t="s">
        <v>16</v>
      </c>
      <c r="F3" s="1"/>
      <c r="G3" s="8"/>
      <c r="H3" s="7" t="s">
        <v>523</v>
      </c>
      <c r="I3" s="31">
        <f>0+I9+I14+I23</f>
        <v>0</v>
      </c>
      <c r="O3" t="s">
        <v>19</v>
      </c>
      <c r="P3" t="s">
        <v>23</v>
      </c>
    </row>
    <row r="4" spans="1:16" ht="15" customHeight="1">
      <c r="A4" t="s">
        <v>17</v>
      </c>
      <c r="B4" s="10" t="s">
        <v>149</v>
      </c>
      <c r="C4" s="62" t="s">
        <v>521</v>
      </c>
      <c r="D4" s="58"/>
      <c r="E4" s="11" t="s">
        <v>522</v>
      </c>
      <c r="F4" s="1"/>
      <c r="G4" s="1"/>
      <c r="H4" s="9"/>
      <c r="I4" s="9"/>
      <c r="O4" t="s">
        <v>20</v>
      </c>
      <c r="P4" t="s">
        <v>23</v>
      </c>
    </row>
    <row r="5" spans="1:16" ht="12.75" customHeight="1">
      <c r="A5" t="s">
        <v>152</v>
      </c>
      <c r="B5" s="13" t="s">
        <v>18</v>
      </c>
      <c r="C5" s="63" t="s">
        <v>523</v>
      </c>
      <c r="D5" s="64"/>
      <c r="E5" s="14" t="s">
        <v>524</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f>
        <v>0</v>
      </c>
      <c r="R9">
        <f>0+O10</f>
        <v>0</v>
      </c>
    </row>
    <row r="10" spans="1:16" ht="12.75">
      <c r="A10" s="18" t="s">
        <v>45</v>
      </c>
      <c r="B10" s="22" t="s">
        <v>29</v>
      </c>
      <c r="C10" s="22" t="s">
        <v>155</v>
      </c>
      <c r="D10" s="18" t="s">
        <v>47</v>
      </c>
      <c r="E10" s="23" t="s">
        <v>156</v>
      </c>
      <c r="F10" s="24" t="s">
        <v>157</v>
      </c>
      <c r="G10" s="25">
        <v>3453.219</v>
      </c>
      <c r="H10" s="26">
        <v>0</v>
      </c>
      <c r="I10" s="26">
        <f>ROUND(ROUND(H10,2)*ROUND(G10,3),2)</f>
        <v>0</v>
      </c>
      <c r="O10">
        <f>(I10*21)/100</f>
        <v>0</v>
      </c>
      <c r="P10" t="s">
        <v>23</v>
      </c>
    </row>
    <row r="11" spans="1:5" ht="25.5">
      <c r="A11" s="27" t="s">
        <v>50</v>
      </c>
      <c r="E11" s="28" t="s">
        <v>525</v>
      </c>
    </row>
    <row r="12" spans="1:5" ht="12.75">
      <c r="A12" s="29" t="s">
        <v>52</v>
      </c>
      <c r="E12" s="30" t="s">
        <v>526</v>
      </c>
    </row>
    <row r="13" spans="1:5" ht="25.5">
      <c r="A13" t="s">
        <v>53</v>
      </c>
      <c r="E13" s="28" t="s">
        <v>160</v>
      </c>
    </row>
    <row r="14" spans="1:18" ht="12.75" customHeight="1">
      <c r="A14" s="5" t="s">
        <v>43</v>
      </c>
      <c r="B14" s="5"/>
      <c r="C14" s="32" t="s">
        <v>29</v>
      </c>
      <c r="D14" s="5"/>
      <c r="E14" s="20" t="s">
        <v>111</v>
      </c>
      <c r="F14" s="5"/>
      <c r="G14" s="5"/>
      <c r="H14" s="5"/>
      <c r="I14" s="33">
        <f>0+Q14</f>
        <v>0</v>
      </c>
      <c r="O14">
        <f>0+R14</f>
        <v>0</v>
      </c>
      <c r="Q14">
        <f>0+I15+I19</f>
        <v>0</v>
      </c>
      <c r="R14">
        <f>0+O15+O19</f>
        <v>0</v>
      </c>
    </row>
    <row r="15" spans="1:16" ht="25.5">
      <c r="A15" s="18" t="s">
        <v>45</v>
      </c>
      <c r="B15" s="22" t="s">
        <v>23</v>
      </c>
      <c r="C15" s="22" t="s">
        <v>355</v>
      </c>
      <c r="D15" s="18" t="s">
        <v>47</v>
      </c>
      <c r="E15" s="23" t="s">
        <v>527</v>
      </c>
      <c r="F15" s="24" t="s">
        <v>133</v>
      </c>
      <c r="G15" s="25">
        <v>1918.455</v>
      </c>
      <c r="H15" s="26">
        <v>0</v>
      </c>
      <c r="I15" s="26">
        <f>ROUND(ROUND(H15,2)*ROUND(G15,3),2)</f>
        <v>0</v>
      </c>
      <c r="O15">
        <f>(I15*21)/100</f>
        <v>0</v>
      </c>
      <c r="P15" t="s">
        <v>23</v>
      </c>
    </row>
    <row r="16" spans="1:5" ht="12.75">
      <c r="A16" s="27" t="s">
        <v>50</v>
      </c>
      <c r="E16" s="28" t="s">
        <v>466</v>
      </c>
    </row>
    <row r="17" spans="1:5" ht="38.25">
      <c r="A17" s="29" t="s">
        <v>52</v>
      </c>
      <c r="E17" s="30" t="s">
        <v>528</v>
      </c>
    </row>
    <row r="18" spans="1:5" ht="369.75">
      <c r="A18" t="s">
        <v>53</v>
      </c>
      <c r="E18" s="28" t="s">
        <v>358</v>
      </c>
    </row>
    <row r="19" spans="1:16" ht="25.5">
      <c r="A19" s="18" t="s">
        <v>45</v>
      </c>
      <c r="B19" s="22" t="s">
        <v>22</v>
      </c>
      <c r="C19" s="22" t="s">
        <v>529</v>
      </c>
      <c r="D19" s="18" t="s">
        <v>47</v>
      </c>
      <c r="E19" s="23" t="s">
        <v>530</v>
      </c>
      <c r="F19" s="24" t="s">
        <v>133</v>
      </c>
      <c r="G19" s="25">
        <v>1918.455</v>
      </c>
      <c r="H19" s="26">
        <v>0</v>
      </c>
      <c r="I19" s="26">
        <f>ROUND(ROUND(H19,2)*ROUND(G19,3),2)</f>
        <v>0</v>
      </c>
      <c r="O19">
        <f>(I19*21)/100</f>
        <v>0</v>
      </c>
      <c r="P19" t="s">
        <v>23</v>
      </c>
    </row>
    <row r="20" spans="1:5" ht="12.75">
      <c r="A20" s="27" t="s">
        <v>50</v>
      </c>
      <c r="E20" s="28" t="s">
        <v>466</v>
      </c>
    </row>
    <row r="21" spans="1:5" ht="63.75">
      <c r="A21" s="29" t="s">
        <v>52</v>
      </c>
      <c r="E21" s="30" t="s">
        <v>531</v>
      </c>
    </row>
    <row r="22" spans="1:5" ht="280.5">
      <c r="A22" t="s">
        <v>53</v>
      </c>
      <c r="E22" s="28" t="s">
        <v>532</v>
      </c>
    </row>
    <row r="23" spans="1:18" ht="12.75" customHeight="1">
      <c r="A23" s="5" t="s">
        <v>43</v>
      </c>
      <c r="B23" s="5"/>
      <c r="C23" s="32" t="s">
        <v>23</v>
      </c>
      <c r="D23" s="5"/>
      <c r="E23" s="20" t="s">
        <v>388</v>
      </c>
      <c r="F23" s="5"/>
      <c r="G23" s="5"/>
      <c r="H23" s="5"/>
      <c r="I23" s="33">
        <f>0+Q23</f>
        <v>0</v>
      </c>
      <c r="O23">
        <f>0+R23</f>
        <v>0</v>
      </c>
      <c r="Q23">
        <f>0+I24</f>
        <v>0</v>
      </c>
      <c r="R23">
        <f>0+O24</f>
        <v>0</v>
      </c>
    </row>
    <row r="24" spans="1:16" ht="12.75">
      <c r="A24" s="18" t="s">
        <v>45</v>
      </c>
      <c r="B24" s="22" t="s">
        <v>33</v>
      </c>
      <c r="C24" s="22" t="s">
        <v>533</v>
      </c>
      <c r="D24" s="18" t="s">
        <v>47</v>
      </c>
      <c r="E24" s="23" t="s">
        <v>534</v>
      </c>
      <c r="F24" s="24" t="s">
        <v>114</v>
      </c>
      <c r="G24" s="25">
        <v>3488.1</v>
      </c>
      <c r="H24" s="26">
        <v>0</v>
      </c>
      <c r="I24" s="26">
        <f>ROUND(ROUND(H24,2)*ROUND(G24,3),2)</f>
        <v>0</v>
      </c>
      <c r="O24">
        <f>(I24*21)/100</f>
        <v>0</v>
      </c>
      <c r="P24" t="s">
        <v>23</v>
      </c>
    </row>
    <row r="25" spans="1:5" ht="25.5">
      <c r="A25" s="27" t="s">
        <v>50</v>
      </c>
      <c r="E25" s="28" t="s">
        <v>535</v>
      </c>
    </row>
    <row r="26" spans="1:5" ht="12.75">
      <c r="A26" s="29" t="s">
        <v>52</v>
      </c>
      <c r="E26" s="30" t="s">
        <v>536</v>
      </c>
    </row>
    <row r="27" spans="1:5" ht="102">
      <c r="A27" t="s">
        <v>53</v>
      </c>
      <c r="E27" s="28" t="s">
        <v>537</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0+O9+O14+O23</f>
        <v>0</v>
      </c>
      <c r="P2" t="s">
        <v>22</v>
      </c>
    </row>
    <row r="3" spans="1:16" ht="15" customHeight="1">
      <c r="A3" t="s">
        <v>12</v>
      </c>
      <c r="B3" s="10" t="s">
        <v>14</v>
      </c>
      <c r="C3" s="62" t="s">
        <v>15</v>
      </c>
      <c r="D3" s="58"/>
      <c r="E3" s="11" t="s">
        <v>16</v>
      </c>
      <c r="F3" s="1"/>
      <c r="G3" s="8"/>
      <c r="H3" s="7" t="s">
        <v>540</v>
      </c>
      <c r="I3" s="31">
        <f>0+I9+I14+I23</f>
        <v>0</v>
      </c>
      <c r="O3" t="s">
        <v>19</v>
      </c>
      <c r="P3" t="s">
        <v>23</v>
      </c>
    </row>
    <row r="4" spans="1:16" ht="15" customHeight="1">
      <c r="A4" t="s">
        <v>17</v>
      </c>
      <c r="B4" s="10" t="s">
        <v>149</v>
      </c>
      <c r="C4" s="62" t="s">
        <v>538</v>
      </c>
      <c r="D4" s="58"/>
      <c r="E4" s="11" t="s">
        <v>539</v>
      </c>
      <c r="F4" s="1"/>
      <c r="G4" s="1"/>
      <c r="H4" s="9"/>
      <c r="I4" s="9"/>
      <c r="O4" t="s">
        <v>20</v>
      </c>
      <c r="P4" t="s">
        <v>23</v>
      </c>
    </row>
    <row r="5" spans="1:16" ht="12.75" customHeight="1">
      <c r="A5" t="s">
        <v>152</v>
      </c>
      <c r="B5" s="13" t="s">
        <v>18</v>
      </c>
      <c r="C5" s="63" t="s">
        <v>540</v>
      </c>
      <c r="D5" s="64"/>
      <c r="E5" s="14" t="s">
        <v>290</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f>
        <v>0</v>
      </c>
      <c r="R9">
        <f>0+O10</f>
        <v>0</v>
      </c>
    </row>
    <row r="10" spans="1:16" ht="12.75">
      <c r="A10" s="18" t="s">
        <v>45</v>
      </c>
      <c r="B10" s="22" t="s">
        <v>29</v>
      </c>
      <c r="C10" s="22" t="s">
        <v>161</v>
      </c>
      <c r="D10" s="18" t="s">
        <v>23</v>
      </c>
      <c r="E10" s="23" t="s">
        <v>166</v>
      </c>
      <c r="F10" s="24" t="s">
        <v>157</v>
      </c>
      <c r="G10" s="25">
        <v>152</v>
      </c>
      <c r="H10" s="26">
        <v>0</v>
      </c>
      <c r="I10" s="26">
        <f>ROUND(ROUND(H10,2)*ROUND(G10,3),2)</f>
        <v>0</v>
      </c>
      <c r="O10">
        <f>(I10*21)/100</f>
        <v>0</v>
      </c>
      <c r="P10" t="s">
        <v>23</v>
      </c>
    </row>
    <row r="11" spans="1:5" ht="12.75">
      <c r="A11" s="27" t="s">
        <v>50</v>
      </c>
      <c r="E11" s="28" t="s">
        <v>167</v>
      </c>
    </row>
    <row r="12" spans="1:5" ht="51">
      <c r="A12" s="29" t="s">
        <v>52</v>
      </c>
      <c r="E12" s="30" t="s">
        <v>541</v>
      </c>
    </row>
    <row r="13" spans="1:5" ht="25.5">
      <c r="A13" t="s">
        <v>53</v>
      </c>
      <c r="E13" s="28" t="s">
        <v>160</v>
      </c>
    </row>
    <row r="14" spans="1:18" ht="12.75" customHeight="1">
      <c r="A14" s="5" t="s">
        <v>43</v>
      </c>
      <c r="B14" s="5"/>
      <c r="C14" s="32" t="s">
        <v>29</v>
      </c>
      <c r="D14" s="5"/>
      <c r="E14" s="20" t="s">
        <v>111</v>
      </c>
      <c r="F14" s="5"/>
      <c r="G14" s="5"/>
      <c r="H14" s="5"/>
      <c r="I14" s="33">
        <f>0+Q14</f>
        <v>0</v>
      </c>
      <c r="O14">
        <f>0+R14</f>
        <v>0</v>
      </c>
      <c r="Q14">
        <f>0+I15+I19</f>
        <v>0</v>
      </c>
      <c r="R14">
        <f>0+O15+O19</f>
        <v>0</v>
      </c>
    </row>
    <row r="15" spans="1:16" ht="12.75">
      <c r="A15" s="18" t="s">
        <v>45</v>
      </c>
      <c r="B15" s="22" t="s">
        <v>23</v>
      </c>
      <c r="C15" s="22" t="s">
        <v>175</v>
      </c>
      <c r="D15" s="18" t="s">
        <v>47</v>
      </c>
      <c r="E15" s="23" t="s">
        <v>176</v>
      </c>
      <c r="F15" s="24" t="s">
        <v>133</v>
      </c>
      <c r="G15" s="25">
        <v>76</v>
      </c>
      <c r="H15" s="26">
        <v>0</v>
      </c>
      <c r="I15" s="26">
        <f>ROUND(ROUND(H15,2)*ROUND(G15,3),2)</f>
        <v>0</v>
      </c>
      <c r="O15">
        <f>(I15*21)/100</f>
        <v>0</v>
      </c>
      <c r="P15" t="s">
        <v>23</v>
      </c>
    </row>
    <row r="16" spans="1:5" ht="12.75">
      <c r="A16" s="27" t="s">
        <v>50</v>
      </c>
      <c r="E16" s="28" t="s">
        <v>292</v>
      </c>
    </row>
    <row r="17" spans="1:5" ht="153">
      <c r="A17" s="29" t="s">
        <v>52</v>
      </c>
      <c r="E17" s="30" t="s">
        <v>542</v>
      </c>
    </row>
    <row r="18" spans="1:5" ht="63.75">
      <c r="A18" t="s">
        <v>53</v>
      </c>
      <c r="E18" s="28" t="s">
        <v>179</v>
      </c>
    </row>
    <row r="19" spans="1:16" ht="12.75">
      <c r="A19" s="18" t="s">
        <v>45</v>
      </c>
      <c r="B19" s="22" t="s">
        <v>22</v>
      </c>
      <c r="C19" s="22" t="s">
        <v>198</v>
      </c>
      <c r="D19" s="18" t="s">
        <v>47</v>
      </c>
      <c r="E19" s="23" t="s">
        <v>199</v>
      </c>
      <c r="F19" s="24" t="s">
        <v>133</v>
      </c>
      <c r="G19" s="25">
        <v>76</v>
      </c>
      <c r="H19" s="26">
        <v>0</v>
      </c>
      <c r="I19" s="26">
        <f>ROUND(ROUND(H19,2)*ROUND(G19,3),2)</f>
        <v>0</v>
      </c>
      <c r="O19">
        <f>(I19*21)/100</f>
        <v>0</v>
      </c>
      <c r="P19" t="s">
        <v>23</v>
      </c>
    </row>
    <row r="20" spans="1:5" ht="12.75">
      <c r="A20" s="27" t="s">
        <v>50</v>
      </c>
      <c r="E20" s="28" t="s">
        <v>47</v>
      </c>
    </row>
    <row r="21" spans="1:5" ht="63.75">
      <c r="A21" s="29" t="s">
        <v>52</v>
      </c>
      <c r="E21" s="30" t="s">
        <v>543</v>
      </c>
    </row>
    <row r="22" spans="1:5" ht="191.25">
      <c r="A22" t="s">
        <v>53</v>
      </c>
      <c r="E22" s="28" t="s">
        <v>201</v>
      </c>
    </row>
    <row r="23" spans="1:18" ht="12.75" customHeight="1">
      <c r="A23" s="5" t="s">
        <v>43</v>
      </c>
      <c r="B23" s="5"/>
      <c r="C23" s="32" t="s">
        <v>40</v>
      </c>
      <c r="D23" s="5"/>
      <c r="E23" s="20" t="s">
        <v>206</v>
      </c>
      <c r="F23" s="5"/>
      <c r="G23" s="5"/>
      <c r="H23" s="5"/>
      <c r="I23" s="33">
        <f>0+Q23</f>
        <v>0</v>
      </c>
      <c r="O23">
        <f>0+R23</f>
        <v>0</v>
      </c>
      <c r="Q23">
        <f>0+I24</f>
        <v>0</v>
      </c>
      <c r="R23">
        <f>0+O24</f>
        <v>0</v>
      </c>
    </row>
    <row r="24" spans="1:16" ht="12.75">
      <c r="A24" s="18" t="s">
        <v>45</v>
      </c>
      <c r="B24" s="22" t="s">
        <v>33</v>
      </c>
      <c r="C24" s="22" t="s">
        <v>213</v>
      </c>
      <c r="D24" s="18" t="s">
        <v>47</v>
      </c>
      <c r="E24" s="23" t="s">
        <v>214</v>
      </c>
      <c r="F24" s="24" t="s">
        <v>186</v>
      </c>
      <c r="G24" s="25">
        <v>30</v>
      </c>
      <c r="H24" s="26">
        <v>0</v>
      </c>
      <c r="I24" s="26">
        <f>ROUND(ROUND(H24,2)*ROUND(G24,3),2)</f>
        <v>0</v>
      </c>
      <c r="O24">
        <f>(I24*21)/100</f>
        <v>0</v>
      </c>
      <c r="P24" t="s">
        <v>23</v>
      </c>
    </row>
    <row r="25" spans="1:5" ht="12.75">
      <c r="A25" s="27" t="s">
        <v>50</v>
      </c>
      <c r="E25" s="28" t="s">
        <v>47</v>
      </c>
    </row>
    <row r="26" spans="1:5" ht="25.5">
      <c r="A26" s="29" t="s">
        <v>52</v>
      </c>
      <c r="E26" s="30" t="s">
        <v>500</v>
      </c>
    </row>
    <row r="27" spans="1:5" ht="12.75">
      <c r="A27" t="s">
        <v>53</v>
      </c>
      <c r="E27" s="28" t="s">
        <v>216</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f>
        <v>0</v>
      </c>
      <c r="P2" t="s">
        <v>22</v>
      </c>
    </row>
    <row r="3" spans="1:16" ht="15" customHeight="1">
      <c r="A3" t="s">
        <v>12</v>
      </c>
      <c r="B3" s="10" t="s">
        <v>14</v>
      </c>
      <c r="C3" s="62" t="s">
        <v>15</v>
      </c>
      <c r="D3" s="58"/>
      <c r="E3" s="11" t="s">
        <v>16</v>
      </c>
      <c r="F3" s="1"/>
      <c r="G3" s="8"/>
      <c r="H3" s="7" t="s">
        <v>544</v>
      </c>
      <c r="I3" s="31">
        <f>0+I9</f>
        <v>0</v>
      </c>
      <c r="O3" t="s">
        <v>19</v>
      </c>
      <c r="P3" t="s">
        <v>23</v>
      </c>
    </row>
    <row r="4" spans="1:16" ht="15" customHeight="1">
      <c r="A4" t="s">
        <v>17</v>
      </c>
      <c r="B4" s="10" t="s">
        <v>149</v>
      </c>
      <c r="C4" s="62" t="s">
        <v>538</v>
      </c>
      <c r="D4" s="58"/>
      <c r="E4" s="11" t="s">
        <v>539</v>
      </c>
      <c r="F4" s="1"/>
      <c r="G4" s="1"/>
      <c r="H4" s="9"/>
      <c r="I4" s="9"/>
      <c r="O4" t="s">
        <v>20</v>
      </c>
      <c r="P4" t="s">
        <v>23</v>
      </c>
    </row>
    <row r="5" spans="1:16" ht="12.75" customHeight="1">
      <c r="A5" t="s">
        <v>152</v>
      </c>
      <c r="B5" s="13" t="s">
        <v>18</v>
      </c>
      <c r="C5" s="63" t="s">
        <v>544</v>
      </c>
      <c r="D5" s="64"/>
      <c r="E5" s="14" t="s">
        <v>296</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35</v>
      </c>
      <c r="D9" s="15"/>
      <c r="E9" s="20" t="s">
        <v>218</v>
      </c>
      <c r="F9" s="15"/>
      <c r="G9" s="15"/>
      <c r="H9" s="15"/>
      <c r="I9" s="21">
        <f>0+Q9</f>
        <v>0</v>
      </c>
      <c r="O9">
        <f>0+R9</f>
        <v>0</v>
      </c>
      <c r="Q9">
        <f>0+I10+I14+I18+I22</f>
        <v>0</v>
      </c>
      <c r="R9">
        <f>0+O10+O14+O18+O22</f>
        <v>0</v>
      </c>
    </row>
    <row r="10" spans="1:16" ht="12.75">
      <c r="A10" s="18" t="s">
        <v>45</v>
      </c>
      <c r="B10" s="22" t="s">
        <v>29</v>
      </c>
      <c r="C10" s="22" t="s">
        <v>230</v>
      </c>
      <c r="D10" s="18" t="s">
        <v>47</v>
      </c>
      <c r="E10" s="23" t="s">
        <v>231</v>
      </c>
      <c r="F10" s="24" t="s">
        <v>114</v>
      </c>
      <c r="G10" s="25">
        <v>760</v>
      </c>
      <c r="H10" s="26">
        <v>0</v>
      </c>
      <c r="I10" s="26">
        <f>ROUND(ROUND(H10,2)*ROUND(G10,3),2)</f>
        <v>0</v>
      </c>
      <c r="O10">
        <f>(I10*21)/100</f>
        <v>0</v>
      </c>
      <c r="P10" t="s">
        <v>23</v>
      </c>
    </row>
    <row r="11" spans="1:5" ht="51">
      <c r="A11" s="27" t="s">
        <v>50</v>
      </c>
      <c r="E11" s="28" t="s">
        <v>232</v>
      </c>
    </row>
    <row r="12" spans="1:5" ht="140.25">
      <c r="A12" s="29" t="s">
        <v>52</v>
      </c>
      <c r="E12" s="30" t="s">
        <v>545</v>
      </c>
    </row>
    <row r="13" spans="1:5" ht="51">
      <c r="A13" t="s">
        <v>53</v>
      </c>
      <c r="E13" s="28" t="s">
        <v>234</v>
      </c>
    </row>
    <row r="14" spans="1:16" ht="12.75">
      <c r="A14" s="18" t="s">
        <v>45</v>
      </c>
      <c r="B14" s="22" t="s">
        <v>23</v>
      </c>
      <c r="C14" s="22" t="s">
        <v>235</v>
      </c>
      <c r="D14" s="18" t="s">
        <v>47</v>
      </c>
      <c r="E14" s="23" t="s">
        <v>236</v>
      </c>
      <c r="F14" s="24" t="s">
        <v>114</v>
      </c>
      <c r="G14" s="25">
        <v>760</v>
      </c>
      <c r="H14" s="26">
        <v>0</v>
      </c>
      <c r="I14" s="26">
        <f>ROUND(ROUND(H14,2)*ROUND(G14,3),2)</f>
        <v>0</v>
      </c>
      <c r="O14">
        <f>(I14*21)/100</f>
        <v>0</v>
      </c>
      <c r="P14" t="s">
        <v>23</v>
      </c>
    </row>
    <row r="15" spans="1:5" ht="51">
      <c r="A15" s="27" t="s">
        <v>50</v>
      </c>
      <c r="E15" s="28" t="s">
        <v>237</v>
      </c>
    </row>
    <row r="16" spans="1:5" ht="140.25">
      <c r="A16" s="29" t="s">
        <v>52</v>
      </c>
      <c r="E16" s="30" t="s">
        <v>545</v>
      </c>
    </row>
    <row r="17" spans="1:5" ht="51">
      <c r="A17" t="s">
        <v>53</v>
      </c>
      <c r="E17" s="28" t="s">
        <v>234</v>
      </c>
    </row>
    <row r="18" spans="1:16" ht="12.75">
      <c r="A18" s="18" t="s">
        <v>45</v>
      </c>
      <c r="B18" s="22" t="s">
        <v>22</v>
      </c>
      <c r="C18" s="22" t="s">
        <v>243</v>
      </c>
      <c r="D18" s="18" t="s">
        <v>47</v>
      </c>
      <c r="E18" s="23" t="s">
        <v>244</v>
      </c>
      <c r="F18" s="24" t="s">
        <v>114</v>
      </c>
      <c r="G18" s="25">
        <v>760</v>
      </c>
      <c r="H18" s="26">
        <v>0</v>
      </c>
      <c r="I18" s="26">
        <f>ROUND(ROUND(H18,2)*ROUND(G18,3),2)</f>
        <v>0</v>
      </c>
      <c r="O18">
        <f>(I18*21)/100</f>
        <v>0</v>
      </c>
      <c r="P18" t="s">
        <v>23</v>
      </c>
    </row>
    <row r="19" spans="1:5" ht="12.75">
      <c r="A19" s="27" t="s">
        <v>50</v>
      </c>
      <c r="E19" s="28" t="s">
        <v>245</v>
      </c>
    </row>
    <row r="20" spans="1:5" ht="140.25">
      <c r="A20" s="29" t="s">
        <v>52</v>
      </c>
      <c r="E20" s="30" t="s">
        <v>545</v>
      </c>
    </row>
    <row r="21" spans="1:5" ht="140.25">
      <c r="A21" t="s">
        <v>53</v>
      </c>
      <c r="E21" s="28" t="s">
        <v>247</v>
      </c>
    </row>
    <row r="22" spans="1:16" ht="12.75">
      <c r="A22" s="18" t="s">
        <v>45</v>
      </c>
      <c r="B22" s="22" t="s">
        <v>33</v>
      </c>
      <c r="C22" s="22" t="s">
        <v>248</v>
      </c>
      <c r="D22" s="18" t="s">
        <v>47</v>
      </c>
      <c r="E22" s="23" t="s">
        <v>249</v>
      </c>
      <c r="F22" s="24" t="s">
        <v>114</v>
      </c>
      <c r="G22" s="25">
        <v>760</v>
      </c>
      <c r="H22" s="26">
        <v>0</v>
      </c>
      <c r="I22" s="26">
        <f>ROUND(ROUND(H22,2)*ROUND(G22,3),2)</f>
        <v>0</v>
      </c>
      <c r="O22">
        <f>(I22*21)/100</f>
        <v>0</v>
      </c>
      <c r="P22" t="s">
        <v>23</v>
      </c>
    </row>
    <row r="23" spans="1:5" ht="12.75">
      <c r="A23" s="27" t="s">
        <v>50</v>
      </c>
      <c r="E23" s="28" t="s">
        <v>250</v>
      </c>
    </row>
    <row r="24" spans="1:5" ht="140.25">
      <c r="A24" s="29" t="s">
        <v>52</v>
      </c>
      <c r="E24" s="30" t="s">
        <v>545</v>
      </c>
    </row>
    <row r="25" spans="1:5" ht="140.25">
      <c r="A25" t="s">
        <v>53</v>
      </c>
      <c r="E25" s="28" t="s">
        <v>247</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0+O9+O22</f>
        <v>0</v>
      </c>
      <c r="P2" t="s">
        <v>22</v>
      </c>
    </row>
    <row r="3" spans="1:16" ht="15" customHeight="1">
      <c r="A3" t="s">
        <v>12</v>
      </c>
      <c r="B3" s="10" t="s">
        <v>14</v>
      </c>
      <c r="C3" s="62" t="s">
        <v>15</v>
      </c>
      <c r="D3" s="58"/>
      <c r="E3" s="11" t="s">
        <v>16</v>
      </c>
      <c r="F3" s="1"/>
      <c r="G3" s="8"/>
      <c r="H3" s="7" t="s">
        <v>548</v>
      </c>
      <c r="I3" s="31">
        <f>0+I9+I22</f>
        <v>0</v>
      </c>
      <c r="O3" t="s">
        <v>19</v>
      </c>
      <c r="P3" t="s">
        <v>23</v>
      </c>
    </row>
    <row r="4" spans="1:16" ht="15" customHeight="1">
      <c r="A4" t="s">
        <v>17</v>
      </c>
      <c r="B4" s="10" t="s">
        <v>149</v>
      </c>
      <c r="C4" s="62" t="s">
        <v>546</v>
      </c>
      <c r="D4" s="58"/>
      <c r="E4" s="11" t="s">
        <v>547</v>
      </c>
      <c r="F4" s="1"/>
      <c r="G4" s="1"/>
      <c r="H4" s="9"/>
      <c r="I4" s="9"/>
      <c r="O4" t="s">
        <v>20</v>
      </c>
      <c r="P4" t="s">
        <v>23</v>
      </c>
    </row>
    <row r="5" spans="1:16" ht="12.75" customHeight="1">
      <c r="A5" t="s">
        <v>152</v>
      </c>
      <c r="B5" s="13" t="s">
        <v>18</v>
      </c>
      <c r="C5" s="63" t="s">
        <v>548</v>
      </c>
      <c r="D5" s="64"/>
      <c r="E5" s="14" t="s">
        <v>154</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0+I10+I14+I18</f>
        <v>0</v>
      </c>
      <c r="R9">
        <f>0+O10+O14+O18</f>
        <v>0</v>
      </c>
    </row>
    <row r="10" spans="1:16" ht="12.75">
      <c r="A10" s="18" t="s">
        <v>45</v>
      </c>
      <c r="B10" s="22" t="s">
        <v>29</v>
      </c>
      <c r="C10" s="22" t="s">
        <v>155</v>
      </c>
      <c r="D10" s="18" t="s">
        <v>47</v>
      </c>
      <c r="E10" s="23" t="s">
        <v>156</v>
      </c>
      <c r="F10" s="24" t="s">
        <v>157</v>
      </c>
      <c r="G10" s="25">
        <v>3548.88</v>
      </c>
      <c r="H10" s="26">
        <v>0</v>
      </c>
      <c r="I10" s="26">
        <f>ROUND(ROUND(H10,2)*ROUND(G10,3),2)</f>
        <v>0</v>
      </c>
      <c r="O10">
        <f>(I10*21)/100</f>
        <v>0</v>
      </c>
      <c r="P10" t="s">
        <v>23</v>
      </c>
    </row>
    <row r="11" spans="1:5" ht="12.75">
      <c r="A11" s="27" t="s">
        <v>50</v>
      </c>
      <c r="E11" s="28" t="s">
        <v>158</v>
      </c>
    </row>
    <row r="12" spans="1:5" ht="38.25">
      <c r="A12" s="29" t="s">
        <v>52</v>
      </c>
      <c r="E12" s="30" t="s">
        <v>549</v>
      </c>
    </row>
    <row r="13" spans="1:5" ht="25.5">
      <c r="A13" t="s">
        <v>53</v>
      </c>
      <c r="E13" s="28" t="s">
        <v>160</v>
      </c>
    </row>
    <row r="14" spans="1:16" ht="12.75">
      <c r="A14" s="18" t="s">
        <v>45</v>
      </c>
      <c r="B14" s="22" t="s">
        <v>23</v>
      </c>
      <c r="C14" s="22" t="s">
        <v>302</v>
      </c>
      <c r="D14" s="18" t="s">
        <v>47</v>
      </c>
      <c r="E14" s="23" t="s">
        <v>303</v>
      </c>
      <c r="F14" s="24" t="s">
        <v>157</v>
      </c>
      <c r="G14" s="25">
        <v>4835.7</v>
      </c>
      <c r="H14" s="26">
        <v>0</v>
      </c>
      <c r="I14" s="26">
        <f>ROUND(ROUND(H14,2)*ROUND(G14,3),2)</f>
        <v>0</v>
      </c>
      <c r="O14">
        <f>(I14*21)/100</f>
        <v>0</v>
      </c>
      <c r="P14" t="s">
        <v>23</v>
      </c>
    </row>
    <row r="15" spans="1:5" ht="12.75">
      <c r="A15" s="27" t="s">
        <v>50</v>
      </c>
      <c r="E15" s="28" t="s">
        <v>304</v>
      </c>
    </row>
    <row r="16" spans="1:5" ht="12.75">
      <c r="A16" s="29" t="s">
        <v>52</v>
      </c>
      <c r="E16" s="30" t="s">
        <v>550</v>
      </c>
    </row>
    <row r="17" spans="1:5" ht="25.5">
      <c r="A17" t="s">
        <v>53</v>
      </c>
      <c r="E17" s="28" t="s">
        <v>160</v>
      </c>
    </row>
    <row r="18" spans="1:16" ht="12.75">
      <c r="A18" s="18" t="s">
        <v>45</v>
      </c>
      <c r="B18" s="22" t="s">
        <v>22</v>
      </c>
      <c r="C18" s="22" t="s">
        <v>551</v>
      </c>
      <c r="D18" s="18" t="s">
        <v>47</v>
      </c>
      <c r="E18" s="23" t="s">
        <v>552</v>
      </c>
      <c r="F18" s="24" t="s">
        <v>157</v>
      </c>
      <c r="G18" s="25">
        <v>13.5</v>
      </c>
      <c r="H18" s="26">
        <v>0</v>
      </c>
      <c r="I18" s="26">
        <f>ROUND(ROUND(H18,2)*ROUND(G18,3),2)</f>
        <v>0</v>
      </c>
      <c r="O18">
        <f>(I18*21)/100</f>
        <v>0</v>
      </c>
      <c r="P18" t="s">
        <v>23</v>
      </c>
    </row>
    <row r="19" spans="1:5" ht="12.75">
      <c r="A19" s="27" t="s">
        <v>50</v>
      </c>
      <c r="E19" s="28" t="s">
        <v>553</v>
      </c>
    </row>
    <row r="20" spans="1:5" ht="38.25">
      <c r="A20" s="29" t="s">
        <v>52</v>
      </c>
      <c r="E20" s="30" t="s">
        <v>554</v>
      </c>
    </row>
    <row r="21" spans="1:5" ht="25.5">
      <c r="A21" t="s">
        <v>53</v>
      </c>
      <c r="E21" s="28" t="s">
        <v>165</v>
      </c>
    </row>
    <row r="22" spans="1:18" ht="12.75" customHeight="1">
      <c r="A22" s="5" t="s">
        <v>43</v>
      </c>
      <c r="B22" s="5"/>
      <c r="C22" s="32" t="s">
        <v>29</v>
      </c>
      <c r="D22" s="5"/>
      <c r="E22" s="20" t="s">
        <v>111</v>
      </c>
      <c r="F22" s="5"/>
      <c r="G22" s="5"/>
      <c r="H22" s="5"/>
      <c r="I22" s="33">
        <f>0+Q22</f>
        <v>0</v>
      </c>
      <c r="O22">
        <f>0+R22</f>
        <v>0</v>
      </c>
      <c r="Q22">
        <f>0+I23+I27+I31+I35+I39+I43+I47+I51+I55+I59</f>
        <v>0</v>
      </c>
      <c r="R22">
        <f>0+O23+O27+O31+O35+O39+O43+O47+O51+O55+O59</f>
        <v>0</v>
      </c>
    </row>
    <row r="23" spans="1:16" ht="12.75">
      <c r="A23" s="18" t="s">
        <v>45</v>
      </c>
      <c r="B23" s="22" t="s">
        <v>33</v>
      </c>
      <c r="C23" s="22" t="s">
        <v>169</v>
      </c>
      <c r="D23" s="18" t="s">
        <v>47</v>
      </c>
      <c r="E23" s="23" t="s">
        <v>170</v>
      </c>
      <c r="F23" s="24" t="s">
        <v>114</v>
      </c>
      <c r="G23" s="25">
        <v>20</v>
      </c>
      <c r="H23" s="26">
        <v>0</v>
      </c>
      <c r="I23" s="26">
        <f>ROUND(ROUND(H23,2)*ROUND(G23,3),2)</f>
        <v>0</v>
      </c>
      <c r="O23">
        <f>(I23*21)/100</f>
        <v>0</v>
      </c>
      <c r="P23" t="s">
        <v>23</v>
      </c>
    </row>
    <row r="24" spans="1:5" ht="12.75">
      <c r="A24" s="27" t="s">
        <v>50</v>
      </c>
      <c r="E24" s="28" t="s">
        <v>47</v>
      </c>
    </row>
    <row r="25" spans="1:5" ht="38.25">
      <c r="A25" s="29" t="s">
        <v>52</v>
      </c>
      <c r="E25" s="30" t="s">
        <v>555</v>
      </c>
    </row>
    <row r="26" spans="1:5" ht="38.25">
      <c r="A26" t="s">
        <v>53</v>
      </c>
      <c r="E26" s="28" t="s">
        <v>172</v>
      </c>
    </row>
    <row r="27" spans="1:16" ht="25.5">
      <c r="A27" s="18" t="s">
        <v>45</v>
      </c>
      <c r="B27" s="22" t="s">
        <v>35</v>
      </c>
      <c r="C27" s="22" t="s">
        <v>124</v>
      </c>
      <c r="D27" s="18" t="s">
        <v>47</v>
      </c>
      <c r="E27" s="23" t="s">
        <v>125</v>
      </c>
      <c r="F27" s="24" t="s">
        <v>89</v>
      </c>
      <c r="G27" s="25">
        <v>12</v>
      </c>
      <c r="H27" s="26">
        <v>0</v>
      </c>
      <c r="I27" s="26">
        <f>ROUND(ROUND(H27,2)*ROUND(G27,3),2)</f>
        <v>0</v>
      </c>
      <c r="O27">
        <f>(I27*21)/100</f>
        <v>0</v>
      </c>
      <c r="P27" t="s">
        <v>23</v>
      </c>
    </row>
    <row r="28" spans="1:5" ht="12.75">
      <c r="A28" s="27" t="s">
        <v>50</v>
      </c>
      <c r="E28" s="28" t="s">
        <v>47</v>
      </c>
    </row>
    <row r="29" spans="1:5" ht="63.75">
      <c r="A29" s="29" t="s">
        <v>52</v>
      </c>
      <c r="E29" s="30" t="s">
        <v>556</v>
      </c>
    </row>
    <row r="30" spans="1:5" ht="165.75">
      <c r="A30" t="s">
        <v>53</v>
      </c>
      <c r="E30" s="28" t="s">
        <v>174</v>
      </c>
    </row>
    <row r="31" spans="1:16" ht="25.5">
      <c r="A31" s="18" t="s">
        <v>45</v>
      </c>
      <c r="B31" s="22" t="s">
        <v>37</v>
      </c>
      <c r="C31" s="22" t="s">
        <v>315</v>
      </c>
      <c r="D31" s="18" t="s">
        <v>47</v>
      </c>
      <c r="E31" s="23" t="s">
        <v>316</v>
      </c>
      <c r="F31" s="24" t="s">
        <v>133</v>
      </c>
      <c r="G31" s="25">
        <v>2417.85</v>
      </c>
      <c r="H31" s="26">
        <v>0</v>
      </c>
      <c r="I31" s="26">
        <f>ROUND(ROUND(H31,2)*ROUND(G31,3),2)</f>
        <v>0</v>
      </c>
      <c r="O31">
        <f>(I31*21)/100</f>
        <v>0</v>
      </c>
      <c r="P31" t="s">
        <v>23</v>
      </c>
    </row>
    <row r="32" spans="1:5" ht="12.75">
      <c r="A32" s="27" t="s">
        <v>50</v>
      </c>
      <c r="E32" s="28" t="s">
        <v>317</v>
      </c>
    </row>
    <row r="33" spans="1:5" ht="38.25">
      <c r="A33" s="29" t="s">
        <v>52</v>
      </c>
      <c r="E33" s="30" t="s">
        <v>557</v>
      </c>
    </row>
    <row r="34" spans="1:5" ht="25.5">
      <c r="A34" t="s">
        <v>53</v>
      </c>
      <c r="E34" s="28" t="s">
        <v>319</v>
      </c>
    </row>
    <row r="35" spans="1:16" ht="25.5">
      <c r="A35" s="18" t="s">
        <v>45</v>
      </c>
      <c r="B35" s="22" t="s">
        <v>73</v>
      </c>
      <c r="C35" s="22" t="s">
        <v>558</v>
      </c>
      <c r="D35" s="18" t="s">
        <v>559</v>
      </c>
      <c r="E35" s="23" t="s">
        <v>560</v>
      </c>
      <c r="F35" s="24" t="s">
        <v>133</v>
      </c>
      <c r="G35" s="25">
        <v>6.75</v>
      </c>
      <c r="H35" s="26">
        <v>0</v>
      </c>
      <c r="I35" s="26">
        <f>ROUND(ROUND(H35,2)*ROUND(G35,3),2)</f>
        <v>0</v>
      </c>
      <c r="O35">
        <f>(I35*21)/100</f>
        <v>0</v>
      </c>
      <c r="P35" t="s">
        <v>23</v>
      </c>
    </row>
    <row r="36" spans="1:5" ht="12.75">
      <c r="A36" s="27" t="s">
        <v>50</v>
      </c>
      <c r="E36" s="28" t="s">
        <v>47</v>
      </c>
    </row>
    <row r="37" spans="1:5" ht="51">
      <c r="A37" s="29" t="s">
        <v>52</v>
      </c>
      <c r="E37" s="30" t="s">
        <v>561</v>
      </c>
    </row>
    <row r="38" spans="1:5" ht="63.75">
      <c r="A38" t="s">
        <v>53</v>
      </c>
      <c r="E38" s="28" t="s">
        <v>179</v>
      </c>
    </row>
    <row r="39" spans="1:16" ht="12.75">
      <c r="A39" s="18" t="s">
        <v>45</v>
      </c>
      <c r="B39" s="22" t="s">
        <v>77</v>
      </c>
      <c r="C39" s="22" t="s">
        <v>562</v>
      </c>
      <c r="D39" s="18" t="s">
        <v>47</v>
      </c>
      <c r="E39" s="23" t="s">
        <v>563</v>
      </c>
      <c r="F39" s="24" t="s">
        <v>133</v>
      </c>
      <c r="G39" s="25">
        <v>901.5</v>
      </c>
      <c r="H39" s="26">
        <v>0</v>
      </c>
      <c r="I39" s="26">
        <f>ROUND(ROUND(H39,2)*ROUND(G39,3),2)</f>
        <v>0</v>
      </c>
      <c r="O39">
        <f>(I39*21)/100</f>
        <v>0</v>
      </c>
      <c r="P39" t="s">
        <v>23</v>
      </c>
    </row>
    <row r="40" spans="1:5" ht="12.75">
      <c r="A40" s="27" t="s">
        <v>50</v>
      </c>
      <c r="E40" s="28" t="s">
        <v>564</v>
      </c>
    </row>
    <row r="41" spans="1:5" ht="25.5">
      <c r="A41" s="29" t="s">
        <v>52</v>
      </c>
      <c r="E41" s="30" t="s">
        <v>565</v>
      </c>
    </row>
    <row r="42" spans="1:5" ht="63.75">
      <c r="A42" t="s">
        <v>53</v>
      </c>
      <c r="E42" s="28" t="s">
        <v>566</v>
      </c>
    </row>
    <row r="43" spans="1:16" ht="12.75">
      <c r="A43" s="18" t="s">
        <v>45</v>
      </c>
      <c r="B43" s="22" t="s">
        <v>40</v>
      </c>
      <c r="C43" s="22" t="s">
        <v>180</v>
      </c>
      <c r="D43" s="18" t="s">
        <v>47</v>
      </c>
      <c r="E43" s="23" t="s">
        <v>181</v>
      </c>
      <c r="F43" s="24" t="s">
        <v>114</v>
      </c>
      <c r="G43" s="25">
        <v>1791</v>
      </c>
      <c r="H43" s="26">
        <v>0</v>
      </c>
      <c r="I43" s="26">
        <f>ROUND(ROUND(H43,2)*ROUND(G43,3),2)</f>
        <v>0</v>
      </c>
      <c r="O43">
        <f>(I43*21)/100</f>
        <v>0</v>
      </c>
      <c r="P43" t="s">
        <v>23</v>
      </c>
    </row>
    <row r="44" spans="1:5" ht="12.75">
      <c r="A44" s="27" t="s">
        <v>50</v>
      </c>
      <c r="E44" s="28" t="s">
        <v>47</v>
      </c>
    </row>
    <row r="45" spans="1:5" ht="12.75">
      <c r="A45" s="29" t="s">
        <v>52</v>
      </c>
      <c r="E45" s="30" t="s">
        <v>567</v>
      </c>
    </row>
    <row r="46" spans="1:5" ht="25.5">
      <c r="A46" t="s">
        <v>53</v>
      </c>
      <c r="E46" s="28" t="s">
        <v>183</v>
      </c>
    </row>
    <row r="47" spans="1:16" ht="12.75">
      <c r="A47" s="18" t="s">
        <v>45</v>
      </c>
      <c r="B47" s="22" t="s">
        <v>42</v>
      </c>
      <c r="C47" s="22" t="s">
        <v>184</v>
      </c>
      <c r="D47" s="18" t="s">
        <v>47</v>
      </c>
      <c r="E47" s="23" t="s">
        <v>185</v>
      </c>
      <c r="F47" s="24" t="s">
        <v>186</v>
      </c>
      <c r="G47" s="25">
        <v>3585</v>
      </c>
      <c r="H47" s="26">
        <v>0</v>
      </c>
      <c r="I47" s="26">
        <f>ROUND(ROUND(H47,2)*ROUND(G47,3),2)</f>
        <v>0</v>
      </c>
      <c r="O47">
        <f>(I47*21)/100</f>
        <v>0</v>
      </c>
      <c r="P47" t="s">
        <v>23</v>
      </c>
    </row>
    <row r="48" spans="1:5" ht="12.75">
      <c r="A48" s="27" t="s">
        <v>50</v>
      </c>
      <c r="E48" s="28" t="s">
        <v>47</v>
      </c>
    </row>
    <row r="49" spans="1:5" ht="63.75">
      <c r="A49" s="29" t="s">
        <v>52</v>
      </c>
      <c r="E49" s="30" t="s">
        <v>568</v>
      </c>
    </row>
    <row r="50" spans="1:5" ht="25.5">
      <c r="A50" t="s">
        <v>53</v>
      </c>
      <c r="E50" s="28" t="s">
        <v>188</v>
      </c>
    </row>
    <row r="51" spans="1:16" ht="12.75">
      <c r="A51" s="18" t="s">
        <v>45</v>
      </c>
      <c r="B51" s="22" t="s">
        <v>92</v>
      </c>
      <c r="C51" s="22" t="s">
        <v>192</v>
      </c>
      <c r="D51" s="18" t="s">
        <v>47</v>
      </c>
      <c r="E51" s="23" t="s">
        <v>193</v>
      </c>
      <c r="F51" s="24" t="s">
        <v>186</v>
      </c>
      <c r="G51" s="25">
        <v>22</v>
      </c>
      <c r="H51" s="26">
        <v>0</v>
      </c>
      <c r="I51" s="26">
        <f>ROUND(ROUND(H51,2)*ROUND(G51,3),2)</f>
        <v>0</v>
      </c>
      <c r="O51">
        <f>(I51*21)/100</f>
        <v>0</v>
      </c>
      <c r="P51" t="s">
        <v>23</v>
      </c>
    </row>
    <row r="52" spans="1:5" ht="12.75">
      <c r="A52" s="27" t="s">
        <v>50</v>
      </c>
      <c r="E52" s="28" t="s">
        <v>47</v>
      </c>
    </row>
    <row r="53" spans="1:5" ht="38.25">
      <c r="A53" s="29" t="s">
        <v>52</v>
      </c>
      <c r="E53" s="30" t="s">
        <v>569</v>
      </c>
    </row>
    <row r="54" spans="1:5" ht="25.5">
      <c r="A54" t="s">
        <v>53</v>
      </c>
      <c r="E54" s="28" t="s">
        <v>188</v>
      </c>
    </row>
    <row r="55" spans="1:16" ht="12.75">
      <c r="A55" s="18" t="s">
        <v>45</v>
      </c>
      <c r="B55" s="22" t="s">
        <v>95</v>
      </c>
      <c r="C55" s="22" t="s">
        <v>198</v>
      </c>
      <c r="D55" s="18" t="s">
        <v>47</v>
      </c>
      <c r="E55" s="23" t="s">
        <v>199</v>
      </c>
      <c r="F55" s="24" t="s">
        <v>133</v>
      </c>
      <c r="G55" s="25">
        <v>2417.85</v>
      </c>
      <c r="H55" s="26">
        <v>0</v>
      </c>
      <c r="I55" s="26">
        <f>ROUND(ROUND(H55,2)*ROUND(G55,3),2)</f>
        <v>0</v>
      </c>
      <c r="O55">
        <f>(I55*21)/100</f>
        <v>0</v>
      </c>
      <c r="P55" t="s">
        <v>23</v>
      </c>
    </row>
    <row r="56" spans="1:5" ht="12.75">
      <c r="A56" s="27" t="s">
        <v>50</v>
      </c>
      <c r="E56" s="28" t="s">
        <v>47</v>
      </c>
    </row>
    <row r="57" spans="1:5" ht="63.75">
      <c r="A57" s="29" t="s">
        <v>52</v>
      </c>
      <c r="E57" s="30" t="s">
        <v>570</v>
      </c>
    </row>
    <row r="58" spans="1:5" ht="191.25">
      <c r="A58" t="s">
        <v>53</v>
      </c>
      <c r="E58" s="28" t="s">
        <v>201</v>
      </c>
    </row>
    <row r="59" spans="1:16" ht="12.75">
      <c r="A59" s="18" t="s">
        <v>45</v>
      </c>
      <c r="B59" s="22" t="s">
        <v>98</v>
      </c>
      <c r="C59" s="22" t="s">
        <v>202</v>
      </c>
      <c r="D59" s="18" t="s">
        <v>47</v>
      </c>
      <c r="E59" s="23" t="s">
        <v>203</v>
      </c>
      <c r="F59" s="24" t="s">
        <v>114</v>
      </c>
      <c r="G59" s="25">
        <v>11.775</v>
      </c>
      <c r="H59" s="26">
        <v>0</v>
      </c>
      <c r="I59" s="26">
        <f>ROUND(ROUND(H59,2)*ROUND(G59,3),2)</f>
        <v>0</v>
      </c>
      <c r="O59">
        <f>(I59*21)/100</f>
        <v>0</v>
      </c>
      <c r="P59" t="s">
        <v>23</v>
      </c>
    </row>
    <row r="60" spans="1:5" ht="12.75">
      <c r="A60" s="27" t="s">
        <v>50</v>
      </c>
      <c r="E60" s="28" t="s">
        <v>47</v>
      </c>
    </row>
    <row r="61" spans="1:5" ht="38.25">
      <c r="A61" s="29" t="s">
        <v>52</v>
      </c>
      <c r="E61" s="30" t="s">
        <v>571</v>
      </c>
    </row>
    <row r="62" spans="1:5" ht="38.25">
      <c r="A62" t="s">
        <v>53</v>
      </c>
      <c r="E62" s="28" t="s">
        <v>205</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77"/>
  <sheetViews>
    <sheetView zoomScalePageLayoutView="0"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0+O10+O15+O36+O45</f>
        <v>0</v>
      </c>
      <c r="P2" t="s">
        <v>22</v>
      </c>
    </row>
    <row r="3" spans="1:16" ht="15" customHeight="1">
      <c r="A3" t="s">
        <v>12</v>
      </c>
      <c r="B3" s="10" t="s">
        <v>14</v>
      </c>
      <c r="C3" s="62" t="s">
        <v>15</v>
      </c>
      <c r="D3" s="58"/>
      <c r="E3" s="11" t="s">
        <v>16</v>
      </c>
      <c r="F3" s="1"/>
      <c r="G3" s="8"/>
      <c r="H3" s="7" t="s">
        <v>572</v>
      </c>
      <c r="I3" s="31">
        <f>0+I10+I15+I36+I45</f>
        <v>0</v>
      </c>
      <c r="O3" t="s">
        <v>19</v>
      </c>
      <c r="P3" t="s">
        <v>23</v>
      </c>
    </row>
    <row r="4" spans="1:16" ht="15" customHeight="1">
      <c r="A4" t="s">
        <v>17</v>
      </c>
      <c r="B4" s="10" t="s">
        <v>149</v>
      </c>
      <c r="C4" s="62" t="s">
        <v>546</v>
      </c>
      <c r="D4" s="58"/>
      <c r="E4" s="11" t="s">
        <v>547</v>
      </c>
      <c r="F4" s="1"/>
      <c r="G4" s="1"/>
      <c r="H4" s="9"/>
      <c r="I4" s="9"/>
      <c r="O4" t="s">
        <v>20</v>
      </c>
      <c r="P4" t="s">
        <v>23</v>
      </c>
    </row>
    <row r="5" spans="1:16" ht="12.75" customHeight="1">
      <c r="A5" t="s">
        <v>152</v>
      </c>
      <c r="B5" s="10" t="s">
        <v>149</v>
      </c>
      <c r="C5" s="62" t="s">
        <v>572</v>
      </c>
      <c r="D5" s="58"/>
      <c r="E5" s="11" t="s">
        <v>218</v>
      </c>
      <c r="F5" s="1"/>
      <c r="G5" s="1"/>
      <c r="H5" s="1"/>
      <c r="I5" s="1"/>
      <c r="O5" t="s">
        <v>21</v>
      </c>
      <c r="P5" t="s">
        <v>23</v>
      </c>
    </row>
    <row r="6" spans="1:9" ht="12.75" customHeight="1">
      <c r="A6" t="s">
        <v>219</v>
      </c>
      <c r="B6" s="13" t="s">
        <v>18</v>
      </c>
      <c r="C6" s="63" t="s">
        <v>572</v>
      </c>
      <c r="D6" s="64"/>
      <c r="E6" s="14" t="s">
        <v>220</v>
      </c>
      <c r="F6" s="5"/>
      <c r="G6" s="5"/>
      <c r="H6" s="5"/>
      <c r="I6" s="5"/>
    </row>
    <row r="7" spans="1:9" ht="12.75" customHeight="1">
      <c r="A7" s="61" t="s">
        <v>26</v>
      </c>
      <c r="B7" s="61" t="s">
        <v>28</v>
      </c>
      <c r="C7" s="61" t="s">
        <v>30</v>
      </c>
      <c r="D7" s="61" t="s">
        <v>31</v>
      </c>
      <c r="E7" s="61" t="s">
        <v>32</v>
      </c>
      <c r="F7" s="61" t="s">
        <v>34</v>
      </c>
      <c r="G7" s="61" t="s">
        <v>36</v>
      </c>
      <c r="H7" s="61" t="s">
        <v>38</v>
      </c>
      <c r="I7" s="61"/>
    </row>
    <row r="8" spans="1:9" ht="12.75" customHeight="1">
      <c r="A8" s="61"/>
      <c r="B8" s="61"/>
      <c r="C8" s="61"/>
      <c r="D8" s="61"/>
      <c r="E8" s="61"/>
      <c r="F8" s="61"/>
      <c r="G8" s="61"/>
      <c r="H8" s="12" t="s">
        <v>39</v>
      </c>
      <c r="I8" s="12" t="s">
        <v>41</v>
      </c>
    </row>
    <row r="9" spans="1:9" ht="12.75" customHeight="1">
      <c r="A9" s="12" t="s">
        <v>27</v>
      </c>
      <c r="B9" s="12" t="s">
        <v>29</v>
      </c>
      <c r="C9" s="12" t="s">
        <v>23</v>
      </c>
      <c r="D9" s="12" t="s">
        <v>22</v>
      </c>
      <c r="E9" s="12" t="s">
        <v>33</v>
      </c>
      <c r="F9" s="12" t="s">
        <v>35</v>
      </c>
      <c r="G9" s="12" t="s">
        <v>37</v>
      </c>
      <c r="H9" s="12" t="s">
        <v>40</v>
      </c>
      <c r="I9" s="12" t="s">
        <v>42</v>
      </c>
    </row>
    <row r="10" spans="1:18" ht="12.75" customHeight="1">
      <c r="A10" s="15" t="s">
        <v>43</v>
      </c>
      <c r="B10" s="15"/>
      <c r="C10" s="19" t="s">
        <v>27</v>
      </c>
      <c r="D10" s="15"/>
      <c r="E10" s="20" t="s">
        <v>44</v>
      </c>
      <c r="F10" s="15"/>
      <c r="G10" s="15"/>
      <c r="H10" s="15"/>
      <c r="I10" s="21">
        <f>0+Q10</f>
        <v>0</v>
      </c>
      <c r="O10">
        <f>0+R10</f>
        <v>0</v>
      </c>
      <c r="Q10">
        <f>0+I11</f>
        <v>0</v>
      </c>
      <c r="R10">
        <f>0+O11</f>
        <v>0</v>
      </c>
    </row>
    <row r="11" spans="1:16" ht="12.75">
      <c r="A11" s="18" t="s">
        <v>45</v>
      </c>
      <c r="B11" s="22" t="s">
        <v>29</v>
      </c>
      <c r="C11" s="22" t="s">
        <v>155</v>
      </c>
      <c r="D11" s="18" t="s">
        <v>47</v>
      </c>
      <c r="E11" s="23" t="s">
        <v>156</v>
      </c>
      <c r="F11" s="24" t="s">
        <v>157</v>
      </c>
      <c r="G11" s="25">
        <v>3291.84</v>
      </c>
      <c r="H11" s="26">
        <v>0</v>
      </c>
      <c r="I11" s="26">
        <f>ROUND(ROUND(H11,2)*ROUND(G11,3),2)</f>
        <v>0</v>
      </c>
      <c r="O11">
        <f>(I11*21)/100</f>
        <v>0</v>
      </c>
      <c r="P11" t="s">
        <v>23</v>
      </c>
    </row>
    <row r="12" spans="1:5" ht="12.75">
      <c r="A12" s="27" t="s">
        <v>50</v>
      </c>
      <c r="E12" s="28" t="s">
        <v>158</v>
      </c>
    </row>
    <row r="13" spans="1:5" ht="38.25">
      <c r="A13" s="29" t="s">
        <v>52</v>
      </c>
      <c r="E13" s="30" t="s">
        <v>573</v>
      </c>
    </row>
    <row r="14" spans="1:5" ht="25.5">
      <c r="A14" t="s">
        <v>53</v>
      </c>
      <c r="E14" s="28" t="s">
        <v>160</v>
      </c>
    </row>
    <row r="15" spans="1:18" ht="12.75" customHeight="1">
      <c r="A15" s="5" t="s">
        <v>43</v>
      </c>
      <c r="B15" s="5"/>
      <c r="C15" s="32" t="s">
        <v>29</v>
      </c>
      <c r="D15" s="5"/>
      <c r="E15" s="20" t="s">
        <v>111</v>
      </c>
      <c r="F15" s="5"/>
      <c r="G15" s="5"/>
      <c r="H15" s="5"/>
      <c r="I15" s="33">
        <f>0+Q15</f>
        <v>0</v>
      </c>
      <c r="O15">
        <f>0+R15</f>
        <v>0</v>
      </c>
      <c r="Q15">
        <f>0+I16+I20+I24+I28+I32</f>
        <v>0</v>
      </c>
      <c r="R15">
        <f>0+O16+O20+O24+O28+O32</f>
        <v>0</v>
      </c>
    </row>
    <row r="16" spans="1:16" ht="12.75">
      <c r="A16" s="18" t="s">
        <v>45</v>
      </c>
      <c r="B16" s="22" t="s">
        <v>23</v>
      </c>
      <c r="C16" s="22" t="s">
        <v>574</v>
      </c>
      <c r="D16" s="18" t="s">
        <v>47</v>
      </c>
      <c r="E16" s="23" t="s">
        <v>575</v>
      </c>
      <c r="F16" s="24" t="s">
        <v>186</v>
      </c>
      <c r="G16" s="25">
        <v>3585</v>
      </c>
      <c r="H16" s="26">
        <v>0</v>
      </c>
      <c r="I16" s="26">
        <f>ROUND(ROUND(H16,2)*ROUND(G16,3),2)</f>
        <v>0</v>
      </c>
      <c r="O16">
        <f>(I16*21)/100</f>
        <v>0</v>
      </c>
      <c r="P16" t="s">
        <v>23</v>
      </c>
    </row>
    <row r="17" spans="1:5" ht="12.75">
      <c r="A17" s="27" t="s">
        <v>50</v>
      </c>
      <c r="E17" s="28" t="s">
        <v>576</v>
      </c>
    </row>
    <row r="18" spans="1:5" ht="63.75">
      <c r="A18" s="29" t="s">
        <v>52</v>
      </c>
      <c r="E18" s="30" t="s">
        <v>577</v>
      </c>
    </row>
    <row r="19" spans="1:5" ht="25.5">
      <c r="A19" t="s">
        <v>53</v>
      </c>
      <c r="E19" s="28" t="s">
        <v>183</v>
      </c>
    </row>
    <row r="20" spans="1:16" ht="12.75">
      <c r="A20" s="18" t="s">
        <v>45</v>
      </c>
      <c r="B20" s="22" t="s">
        <v>22</v>
      </c>
      <c r="C20" s="22" t="s">
        <v>359</v>
      </c>
      <c r="D20" s="18" t="s">
        <v>47</v>
      </c>
      <c r="E20" s="23" t="s">
        <v>360</v>
      </c>
      <c r="F20" s="24" t="s">
        <v>133</v>
      </c>
      <c r="G20" s="25">
        <v>36.3</v>
      </c>
      <c r="H20" s="26">
        <v>0</v>
      </c>
      <c r="I20" s="26">
        <f>ROUND(ROUND(H20,2)*ROUND(G20,3),2)</f>
        <v>0</v>
      </c>
      <c r="O20">
        <f>(I20*21)/100</f>
        <v>0</v>
      </c>
      <c r="P20" t="s">
        <v>23</v>
      </c>
    </row>
    <row r="21" spans="1:5" ht="12.75">
      <c r="A21" s="27" t="s">
        <v>50</v>
      </c>
      <c r="E21" s="28" t="s">
        <v>47</v>
      </c>
    </row>
    <row r="22" spans="1:5" ht="38.25">
      <c r="A22" s="29" t="s">
        <v>52</v>
      </c>
      <c r="E22" s="30" t="s">
        <v>578</v>
      </c>
    </row>
    <row r="23" spans="1:5" ht="318.75">
      <c r="A23" t="s">
        <v>53</v>
      </c>
      <c r="E23" s="28" t="s">
        <v>362</v>
      </c>
    </row>
    <row r="24" spans="1:16" ht="12.75">
      <c r="A24" s="18" t="s">
        <v>45</v>
      </c>
      <c r="B24" s="22" t="s">
        <v>33</v>
      </c>
      <c r="C24" s="22" t="s">
        <v>579</v>
      </c>
      <c r="D24" s="18" t="s">
        <v>47</v>
      </c>
      <c r="E24" s="23" t="s">
        <v>580</v>
      </c>
      <c r="F24" s="24" t="s">
        <v>133</v>
      </c>
      <c r="G24" s="25">
        <v>358.2</v>
      </c>
      <c r="H24" s="26">
        <v>0</v>
      </c>
      <c r="I24" s="26">
        <f>ROUND(ROUND(H24,2)*ROUND(G24,3),2)</f>
        <v>0</v>
      </c>
      <c r="O24">
        <f>(I24*21)/100</f>
        <v>0</v>
      </c>
      <c r="P24" t="s">
        <v>23</v>
      </c>
    </row>
    <row r="25" spans="1:5" ht="51">
      <c r="A25" s="27" t="s">
        <v>50</v>
      </c>
      <c r="E25" s="28" t="s">
        <v>581</v>
      </c>
    </row>
    <row r="26" spans="1:5" ht="12.75">
      <c r="A26" s="29" t="s">
        <v>52</v>
      </c>
      <c r="E26" s="30" t="s">
        <v>582</v>
      </c>
    </row>
    <row r="27" spans="1:5" ht="242.25">
      <c r="A27" t="s">
        <v>53</v>
      </c>
      <c r="E27" s="28" t="s">
        <v>583</v>
      </c>
    </row>
    <row r="28" spans="1:16" ht="12.75">
      <c r="A28" s="18" t="s">
        <v>45</v>
      </c>
      <c r="B28" s="22" t="s">
        <v>35</v>
      </c>
      <c r="C28" s="22" t="s">
        <v>380</v>
      </c>
      <c r="D28" s="18" t="s">
        <v>47</v>
      </c>
      <c r="E28" s="23" t="s">
        <v>381</v>
      </c>
      <c r="F28" s="24" t="s">
        <v>114</v>
      </c>
      <c r="G28" s="25">
        <v>3223.8</v>
      </c>
      <c r="H28" s="26">
        <v>0</v>
      </c>
      <c r="I28" s="26">
        <f>ROUND(ROUND(H28,2)*ROUND(G28,3),2)</f>
        <v>0</v>
      </c>
      <c r="O28">
        <f>(I28*21)/100</f>
        <v>0</v>
      </c>
      <c r="P28" t="s">
        <v>23</v>
      </c>
    </row>
    <row r="29" spans="1:5" ht="12.75">
      <c r="A29" s="27" t="s">
        <v>50</v>
      </c>
      <c r="E29" s="28" t="s">
        <v>47</v>
      </c>
    </row>
    <row r="30" spans="1:5" ht="25.5">
      <c r="A30" s="29" t="s">
        <v>52</v>
      </c>
      <c r="E30" s="30" t="s">
        <v>584</v>
      </c>
    </row>
    <row r="31" spans="1:5" ht="25.5">
      <c r="A31" t="s">
        <v>53</v>
      </c>
      <c r="E31" s="28" t="s">
        <v>383</v>
      </c>
    </row>
    <row r="32" spans="1:16" ht="12.75">
      <c r="A32" s="18" t="s">
        <v>45</v>
      </c>
      <c r="B32" s="22" t="s">
        <v>37</v>
      </c>
      <c r="C32" s="22" t="s">
        <v>384</v>
      </c>
      <c r="D32" s="18" t="s">
        <v>47</v>
      </c>
      <c r="E32" s="23" t="s">
        <v>385</v>
      </c>
      <c r="F32" s="24" t="s">
        <v>114</v>
      </c>
      <c r="G32" s="25">
        <v>4835.7</v>
      </c>
      <c r="H32" s="26">
        <v>0</v>
      </c>
      <c r="I32" s="26">
        <f>ROUND(ROUND(H32,2)*ROUND(G32,3),2)</f>
        <v>0</v>
      </c>
      <c r="O32">
        <f>(I32*21)/100</f>
        <v>0</v>
      </c>
      <c r="P32" t="s">
        <v>23</v>
      </c>
    </row>
    <row r="33" spans="1:5" ht="12.75">
      <c r="A33" s="27" t="s">
        <v>50</v>
      </c>
      <c r="E33" s="28" t="s">
        <v>386</v>
      </c>
    </row>
    <row r="34" spans="1:5" ht="25.5">
      <c r="A34" s="29" t="s">
        <v>52</v>
      </c>
      <c r="E34" s="30" t="s">
        <v>585</v>
      </c>
    </row>
    <row r="35" spans="1:5" ht="25.5">
      <c r="A35" t="s">
        <v>53</v>
      </c>
      <c r="E35" s="28" t="s">
        <v>383</v>
      </c>
    </row>
    <row r="36" spans="1:18" ht="12.75" customHeight="1">
      <c r="A36" s="5" t="s">
        <v>43</v>
      </c>
      <c r="B36" s="5"/>
      <c r="C36" s="32" t="s">
        <v>23</v>
      </c>
      <c r="D36" s="5"/>
      <c r="E36" s="20" t="s">
        <v>388</v>
      </c>
      <c r="F36" s="5"/>
      <c r="G36" s="5"/>
      <c r="H36" s="5"/>
      <c r="I36" s="33">
        <f>0+Q36</f>
        <v>0</v>
      </c>
      <c r="O36">
        <f>0+R36</f>
        <v>0</v>
      </c>
      <c r="Q36">
        <f>0+I37+I41</f>
        <v>0</v>
      </c>
      <c r="R36">
        <f>0+O37+O41</f>
        <v>0</v>
      </c>
    </row>
    <row r="37" spans="1:16" ht="12.75">
      <c r="A37" s="18" t="s">
        <v>45</v>
      </c>
      <c r="B37" s="22" t="s">
        <v>73</v>
      </c>
      <c r="C37" s="22" t="s">
        <v>389</v>
      </c>
      <c r="D37" s="18" t="s">
        <v>47</v>
      </c>
      <c r="E37" s="23" t="s">
        <v>390</v>
      </c>
      <c r="F37" s="24" t="s">
        <v>114</v>
      </c>
      <c r="G37" s="25">
        <v>302.5</v>
      </c>
      <c r="H37" s="26">
        <v>0</v>
      </c>
      <c r="I37" s="26">
        <f>ROUND(ROUND(H37,2)*ROUND(G37,3),2)</f>
        <v>0</v>
      </c>
      <c r="O37">
        <f>(I37*21)/100</f>
        <v>0</v>
      </c>
      <c r="P37" t="s">
        <v>23</v>
      </c>
    </row>
    <row r="38" spans="1:5" ht="12.75">
      <c r="A38" s="27" t="s">
        <v>50</v>
      </c>
      <c r="E38" s="28" t="s">
        <v>586</v>
      </c>
    </row>
    <row r="39" spans="1:5" ht="12.75">
      <c r="A39" s="29" t="s">
        <v>52</v>
      </c>
      <c r="E39" s="30" t="s">
        <v>587</v>
      </c>
    </row>
    <row r="40" spans="1:5" ht="38.25">
      <c r="A40" t="s">
        <v>53</v>
      </c>
      <c r="E40" s="28" t="s">
        <v>393</v>
      </c>
    </row>
    <row r="41" spans="1:16" ht="12.75">
      <c r="A41" s="18" t="s">
        <v>45</v>
      </c>
      <c r="B41" s="22" t="s">
        <v>77</v>
      </c>
      <c r="C41" s="22" t="s">
        <v>394</v>
      </c>
      <c r="D41" s="18" t="s">
        <v>47</v>
      </c>
      <c r="E41" s="23" t="s">
        <v>395</v>
      </c>
      <c r="F41" s="24" t="s">
        <v>186</v>
      </c>
      <c r="G41" s="25">
        <v>121</v>
      </c>
      <c r="H41" s="26">
        <v>0</v>
      </c>
      <c r="I41" s="26">
        <f>ROUND(ROUND(H41,2)*ROUND(G41,3),2)</f>
        <v>0</v>
      </c>
      <c r="O41">
        <f>(I41*21)/100</f>
        <v>0</v>
      </c>
      <c r="P41" t="s">
        <v>23</v>
      </c>
    </row>
    <row r="42" spans="1:5" ht="12.75">
      <c r="A42" s="27" t="s">
        <v>50</v>
      </c>
      <c r="E42" s="28" t="s">
        <v>396</v>
      </c>
    </row>
    <row r="43" spans="1:5" ht="38.25">
      <c r="A43" s="29" t="s">
        <v>52</v>
      </c>
      <c r="E43" s="30" t="s">
        <v>588</v>
      </c>
    </row>
    <row r="44" spans="1:5" ht="178.5">
      <c r="A44" t="s">
        <v>53</v>
      </c>
      <c r="E44" s="28" t="s">
        <v>398</v>
      </c>
    </row>
    <row r="45" spans="1:18" ht="12.75" customHeight="1">
      <c r="A45" s="5" t="s">
        <v>43</v>
      </c>
      <c r="B45" s="5"/>
      <c r="C45" s="32" t="s">
        <v>35</v>
      </c>
      <c r="D45" s="5"/>
      <c r="E45" s="20" t="s">
        <v>218</v>
      </c>
      <c r="F45" s="5"/>
      <c r="G45" s="5"/>
      <c r="H45" s="5"/>
      <c r="I45" s="33">
        <f>0+Q45</f>
        <v>0</v>
      </c>
      <c r="O45">
        <f>0+R45</f>
        <v>0</v>
      </c>
      <c r="Q45">
        <f>0+I46+I50+I54+I58+I62+I66+I70+I74</f>
        <v>0</v>
      </c>
      <c r="R45">
        <f>0+O46+O50+O54+O58+O62+O66+O70+O74</f>
        <v>0</v>
      </c>
    </row>
    <row r="46" spans="1:16" ht="12.75">
      <c r="A46" s="18" t="s">
        <v>45</v>
      </c>
      <c r="B46" s="22" t="s">
        <v>40</v>
      </c>
      <c r="C46" s="22" t="s">
        <v>432</v>
      </c>
      <c r="D46" s="18" t="s">
        <v>47</v>
      </c>
      <c r="E46" s="23" t="s">
        <v>433</v>
      </c>
      <c r="F46" s="24" t="s">
        <v>114</v>
      </c>
      <c r="G46" s="25">
        <v>8059.5</v>
      </c>
      <c r="H46" s="26">
        <v>0</v>
      </c>
      <c r="I46" s="26">
        <f>ROUND(ROUND(H46,2)*ROUND(G46,3),2)</f>
        <v>0</v>
      </c>
      <c r="O46">
        <f>(I46*21)/100</f>
        <v>0</v>
      </c>
      <c r="P46" t="s">
        <v>23</v>
      </c>
    </row>
    <row r="47" spans="1:5" ht="12.75">
      <c r="A47" s="27" t="s">
        <v>50</v>
      </c>
      <c r="E47" s="28" t="s">
        <v>434</v>
      </c>
    </row>
    <row r="48" spans="1:5" ht="25.5">
      <c r="A48" s="29" t="s">
        <v>52</v>
      </c>
      <c r="E48" s="30" t="s">
        <v>589</v>
      </c>
    </row>
    <row r="49" spans="1:5" ht="51">
      <c r="A49" t="s">
        <v>53</v>
      </c>
      <c r="E49" s="28" t="s">
        <v>436</v>
      </c>
    </row>
    <row r="50" spans="1:16" ht="12.75">
      <c r="A50" s="18" t="s">
        <v>45</v>
      </c>
      <c r="B50" s="22" t="s">
        <v>42</v>
      </c>
      <c r="C50" s="22" t="s">
        <v>432</v>
      </c>
      <c r="D50" s="18" t="s">
        <v>29</v>
      </c>
      <c r="E50" s="23" t="s">
        <v>433</v>
      </c>
      <c r="F50" s="24" t="s">
        <v>114</v>
      </c>
      <c r="G50" s="25">
        <v>8059.5</v>
      </c>
      <c r="H50" s="26">
        <v>0</v>
      </c>
      <c r="I50" s="26">
        <f>ROUND(ROUND(H50,2)*ROUND(G50,3),2)</f>
        <v>0</v>
      </c>
      <c r="O50">
        <f>(I50*21)/100</f>
        <v>0</v>
      </c>
      <c r="P50" t="s">
        <v>23</v>
      </c>
    </row>
    <row r="51" spans="1:5" ht="12.75">
      <c r="A51" s="27" t="s">
        <v>50</v>
      </c>
      <c r="E51" s="28" t="s">
        <v>438</v>
      </c>
    </row>
    <row r="52" spans="1:5" ht="25.5">
      <c r="A52" s="29" t="s">
        <v>52</v>
      </c>
      <c r="E52" s="30" t="s">
        <v>589</v>
      </c>
    </row>
    <row r="53" spans="1:5" ht="51">
      <c r="A53" t="s">
        <v>53</v>
      </c>
      <c r="E53" s="28" t="s">
        <v>436</v>
      </c>
    </row>
    <row r="54" spans="1:16" ht="12.75">
      <c r="A54" s="18" t="s">
        <v>45</v>
      </c>
      <c r="B54" s="22" t="s">
        <v>92</v>
      </c>
      <c r="C54" s="22" t="s">
        <v>590</v>
      </c>
      <c r="D54" s="18" t="s">
        <v>47</v>
      </c>
      <c r="E54" s="23" t="s">
        <v>591</v>
      </c>
      <c r="F54" s="24" t="s">
        <v>114</v>
      </c>
      <c r="G54" s="25">
        <v>10746</v>
      </c>
      <c r="H54" s="26">
        <v>0</v>
      </c>
      <c r="I54" s="26">
        <f>ROUND(ROUND(H54,2)*ROUND(G54,3),2)</f>
        <v>0</v>
      </c>
      <c r="O54">
        <f>(I54*21)/100</f>
        <v>0</v>
      </c>
      <c r="P54" t="s">
        <v>23</v>
      </c>
    </row>
    <row r="55" spans="1:5" ht="38.25">
      <c r="A55" s="27" t="s">
        <v>50</v>
      </c>
      <c r="E55" s="28" t="s">
        <v>592</v>
      </c>
    </row>
    <row r="56" spans="1:5" ht="12.75">
      <c r="A56" s="29" t="s">
        <v>52</v>
      </c>
      <c r="E56" s="30" t="s">
        <v>593</v>
      </c>
    </row>
    <row r="57" spans="1:5" ht="76.5">
      <c r="A57" t="s">
        <v>53</v>
      </c>
      <c r="E57" s="28" t="s">
        <v>594</v>
      </c>
    </row>
    <row r="58" spans="1:16" ht="12.75">
      <c r="A58" s="18" t="s">
        <v>45</v>
      </c>
      <c r="B58" s="22" t="s">
        <v>95</v>
      </c>
      <c r="C58" s="22" t="s">
        <v>227</v>
      </c>
      <c r="D58" s="18" t="s">
        <v>47</v>
      </c>
      <c r="E58" s="23" t="s">
        <v>228</v>
      </c>
      <c r="F58" s="24" t="s">
        <v>114</v>
      </c>
      <c r="G58" s="25">
        <v>1791</v>
      </c>
      <c r="H58" s="26">
        <v>0</v>
      </c>
      <c r="I58" s="26">
        <f>ROUND(ROUND(H58,2)*ROUND(G58,3),2)</f>
        <v>0</v>
      </c>
      <c r="O58">
        <f>(I58*21)/100</f>
        <v>0</v>
      </c>
      <c r="P58" t="s">
        <v>23</v>
      </c>
    </row>
    <row r="59" spans="1:5" ht="25.5">
      <c r="A59" s="27" t="s">
        <v>50</v>
      </c>
      <c r="E59" s="28" t="s">
        <v>595</v>
      </c>
    </row>
    <row r="60" spans="1:5" ht="12.75">
      <c r="A60" s="29" t="s">
        <v>52</v>
      </c>
      <c r="E60" s="30" t="s">
        <v>567</v>
      </c>
    </row>
    <row r="61" spans="1:5" ht="102">
      <c r="A61" t="s">
        <v>53</v>
      </c>
      <c r="E61" s="28" t="s">
        <v>229</v>
      </c>
    </row>
    <row r="62" spans="1:16" ht="12.75">
      <c r="A62" s="18" t="s">
        <v>45</v>
      </c>
      <c r="B62" s="22" t="s">
        <v>98</v>
      </c>
      <c r="C62" s="22" t="s">
        <v>230</v>
      </c>
      <c r="D62" s="18" t="s">
        <v>47</v>
      </c>
      <c r="E62" s="23" t="s">
        <v>231</v>
      </c>
      <c r="F62" s="24" t="s">
        <v>114</v>
      </c>
      <c r="G62" s="25">
        <v>19701</v>
      </c>
      <c r="H62" s="26">
        <v>0</v>
      </c>
      <c r="I62" s="26">
        <f>ROUND(ROUND(H62,2)*ROUND(G62,3),2)</f>
        <v>0</v>
      </c>
      <c r="O62">
        <f>(I62*21)/100</f>
        <v>0</v>
      </c>
      <c r="P62" t="s">
        <v>23</v>
      </c>
    </row>
    <row r="63" spans="1:5" ht="102">
      <c r="A63" s="27" t="s">
        <v>50</v>
      </c>
      <c r="E63" s="28" t="s">
        <v>596</v>
      </c>
    </row>
    <row r="64" spans="1:5" ht="12.75">
      <c r="A64" s="29" t="s">
        <v>52</v>
      </c>
      <c r="E64" s="30" t="s">
        <v>597</v>
      </c>
    </row>
    <row r="65" spans="1:5" ht="51">
      <c r="A65" t="s">
        <v>53</v>
      </c>
      <c r="E65" s="28" t="s">
        <v>234</v>
      </c>
    </row>
    <row r="66" spans="1:16" ht="12.75">
      <c r="A66" s="18" t="s">
        <v>45</v>
      </c>
      <c r="B66" s="22" t="s">
        <v>102</v>
      </c>
      <c r="C66" s="22" t="s">
        <v>598</v>
      </c>
      <c r="D66" s="18" t="s">
        <v>47</v>
      </c>
      <c r="E66" s="23" t="s">
        <v>599</v>
      </c>
      <c r="F66" s="24" t="s">
        <v>114</v>
      </c>
      <c r="G66" s="25">
        <v>9850.5</v>
      </c>
      <c r="H66" s="26">
        <v>0</v>
      </c>
      <c r="I66" s="26">
        <f>ROUND(ROUND(H66,2)*ROUND(G66,3),2)</f>
        <v>0</v>
      </c>
      <c r="O66">
        <f>(I66*21)/100</f>
        <v>0</v>
      </c>
      <c r="P66" t="s">
        <v>23</v>
      </c>
    </row>
    <row r="67" spans="1:5" ht="89.25">
      <c r="A67" s="27" t="s">
        <v>50</v>
      </c>
      <c r="E67" s="28" t="s">
        <v>600</v>
      </c>
    </row>
    <row r="68" spans="1:5" ht="12.75">
      <c r="A68" s="29" t="s">
        <v>52</v>
      </c>
      <c r="E68" s="30" t="s">
        <v>601</v>
      </c>
    </row>
    <row r="69" spans="1:5" ht="51">
      <c r="A69" t="s">
        <v>53</v>
      </c>
      <c r="E69" s="28" t="s">
        <v>602</v>
      </c>
    </row>
    <row r="70" spans="1:16" ht="12.75">
      <c r="A70" s="18" t="s">
        <v>45</v>
      </c>
      <c r="B70" s="22" t="s">
        <v>212</v>
      </c>
      <c r="C70" s="22" t="s">
        <v>243</v>
      </c>
      <c r="D70" s="18" t="s">
        <v>47</v>
      </c>
      <c r="E70" s="23" t="s">
        <v>244</v>
      </c>
      <c r="F70" s="24" t="s">
        <v>114</v>
      </c>
      <c r="G70" s="25">
        <v>9850.5</v>
      </c>
      <c r="H70" s="26">
        <v>0</v>
      </c>
      <c r="I70" s="26">
        <f>ROUND(ROUND(H70,2)*ROUND(G70,3),2)</f>
        <v>0</v>
      </c>
      <c r="O70">
        <f>(I70*21)/100</f>
        <v>0</v>
      </c>
      <c r="P70" t="s">
        <v>23</v>
      </c>
    </row>
    <row r="71" spans="1:5" ht="12.75">
      <c r="A71" s="27" t="s">
        <v>50</v>
      </c>
      <c r="E71" s="28" t="s">
        <v>245</v>
      </c>
    </row>
    <row r="72" spans="1:5" ht="12.75">
      <c r="A72" s="29" t="s">
        <v>52</v>
      </c>
      <c r="E72" s="30" t="s">
        <v>601</v>
      </c>
    </row>
    <row r="73" spans="1:5" ht="140.25">
      <c r="A73" t="s">
        <v>53</v>
      </c>
      <c r="E73" s="28" t="s">
        <v>247</v>
      </c>
    </row>
    <row r="74" spans="1:16" ht="12.75">
      <c r="A74" s="18" t="s">
        <v>45</v>
      </c>
      <c r="B74" s="22" t="s">
        <v>278</v>
      </c>
      <c r="C74" s="22" t="s">
        <v>248</v>
      </c>
      <c r="D74" s="18" t="s">
        <v>47</v>
      </c>
      <c r="E74" s="23" t="s">
        <v>249</v>
      </c>
      <c r="F74" s="24" t="s">
        <v>114</v>
      </c>
      <c r="G74" s="25">
        <v>10208.7</v>
      </c>
      <c r="H74" s="26">
        <v>0</v>
      </c>
      <c r="I74" s="26">
        <f>ROUND(ROUND(H74,2)*ROUND(G74,3),2)</f>
        <v>0</v>
      </c>
      <c r="O74">
        <f>(I74*21)/100</f>
        <v>0</v>
      </c>
      <c r="P74" t="s">
        <v>23</v>
      </c>
    </row>
    <row r="75" spans="1:5" ht="12.75">
      <c r="A75" s="27" t="s">
        <v>50</v>
      </c>
      <c r="E75" s="28" t="s">
        <v>250</v>
      </c>
    </row>
    <row r="76" spans="1:5" ht="12.75">
      <c r="A76" s="29" t="s">
        <v>52</v>
      </c>
      <c r="E76" s="30" t="s">
        <v>603</v>
      </c>
    </row>
    <row r="77" spans="1:5" ht="140.25">
      <c r="A77" t="s">
        <v>53</v>
      </c>
      <c r="E77" s="28" t="s">
        <v>247</v>
      </c>
    </row>
  </sheetData>
  <sheetProtection/>
  <mergeCells count="12">
    <mergeCell ref="A7:A8"/>
    <mergeCell ref="B7:B8"/>
    <mergeCell ref="C7:C8"/>
    <mergeCell ref="D7:D8"/>
    <mergeCell ref="E7:E8"/>
    <mergeCell ref="F7:F8"/>
    <mergeCell ref="G7:G8"/>
    <mergeCell ref="H7:I7"/>
    <mergeCell ref="C3:D3"/>
    <mergeCell ref="C4:D4"/>
    <mergeCell ref="C5:D5"/>
    <mergeCell ref="C6:D6"/>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0+O9+O14+O23</f>
        <v>0</v>
      </c>
      <c r="P2" t="s">
        <v>22</v>
      </c>
    </row>
    <row r="3" spans="1:16" ht="15" customHeight="1">
      <c r="A3" t="s">
        <v>12</v>
      </c>
      <c r="B3" s="10" t="s">
        <v>14</v>
      </c>
      <c r="C3" s="62" t="s">
        <v>15</v>
      </c>
      <c r="D3" s="58"/>
      <c r="E3" s="11" t="s">
        <v>16</v>
      </c>
      <c r="F3" s="1"/>
      <c r="G3" s="8"/>
      <c r="H3" s="7" t="s">
        <v>606</v>
      </c>
      <c r="I3" s="31">
        <f>0+I9+I14+I23</f>
        <v>0</v>
      </c>
      <c r="O3" t="s">
        <v>19</v>
      </c>
      <c r="P3" t="s">
        <v>23</v>
      </c>
    </row>
    <row r="4" spans="1:16" ht="15" customHeight="1">
      <c r="A4" t="s">
        <v>17</v>
      </c>
      <c r="B4" s="10" t="s">
        <v>149</v>
      </c>
      <c r="C4" s="62" t="s">
        <v>604</v>
      </c>
      <c r="D4" s="58"/>
      <c r="E4" s="11" t="s">
        <v>605</v>
      </c>
      <c r="F4" s="1"/>
      <c r="G4" s="1"/>
      <c r="H4" s="9"/>
      <c r="I4" s="9"/>
      <c r="O4" t="s">
        <v>20</v>
      </c>
      <c r="P4" t="s">
        <v>23</v>
      </c>
    </row>
    <row r="5" spans="1:16" ht="12.75" customHeight="1">
      <c r="A5" t="s">
        <v>152</v>
      </c>
      <c r="B5" s="13" t="s">
        <v>18</v>
      </c>
      <c r="C5" s="63" t="s">
        <v>606</v>
      </c>
      <c r="D5" s="64"/>
      <c r="E5" s="14" t="s">
        <v>524</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f>
        <v>0</v>
      </c>
      <c r="R9">
        <f>0+O10</f>
        <v>0</v>
      </c>
    </row>
    <row r="10" spans="1:16" ht="12.75">
      <c r="A10" s="18" t="s">
        <v>45</v>
      </c>
      <c r="B10" s="22" t="s">
        <v>29</v>
      </c>
      <c r="C10" s="22" t="s">
        <v>155</v>
      </c>
      <c r="D10" s="18" t="s">
        <v>47</v>
      </c>
      <c r="E10" s="23" t="s">
        <v>156</v>
      </c>
      <c r="F10" s="24" t="s">
        <v>157</v>
      </c>
      <c r="G10" s="25">
        <v>7978.905</v>
      </c>
      <c r="H10" s="26">
        <v>0</v>
      </c>
      <c r="I10" s="26">
        <f>ROUND(ROUND(H10,2)*ROUND(G10,3),2)</f>
        <v>0</v>
      </c>
      <c r="O10">
        <f>(I10*21)/100</f>
        <v>0</v>
      </c>
      <c r="P10" t="s">
        <v>23</v>
      </c>
    </row>
    <row r="11" spans="1:5" ht="25.5">
      <c r="A11" s="27" t="s">
        <v>50</v>
      </c>
      <c r="E11" s="28" t="s">
        <v>525</v>
      </c>
    </row>
    <row r="12" spans="1:5" ht="12.75">
      <c r="A12" s="29" t="s">
        <v>52</v>
      </c>
      <c r="E12" s="30" t="s">
        <v>607</v>
      </c>
    </row>
    <row r="13" spans="1:5" ht="25.5">
      <c r="A13" t="s">
        <v>53</v>
      </c>
      <c r="E13" s="28" t="s">
        <v>160</v>
      </c>
    </row>
    <row r="14" spans="1:18" ht="12.75" customHeight="1">
      <c r="A14" s="5" t="s">
        <v>43</v>
      </c>
      <c r="B14" s="5"/>
      <c r="C14" s="32" t="s">
        <v>29</v>
      </c>
      <c r="D14" s="5"/>
      <c r="E14" s="20" t="s">
        <v>111</v>
      </c>
      <c r="F14" s="5"/>
      <c r="G14" s="5"/>
      <c r="H14" s="5"/>
      <c r="I14" s="33">
        <f>0+Q14</f>
        <v>0</v>
      </c>
      <c r="O14">
        <f>0+R14</f>
        <v>0</v>
      </c>
      <c r="Q14">
        <f>0+I15+I19</f>
        <v>0</v>
      </c>
      <c r="R14">
        <f>0+O15+O19</f>
        <v>0</v>
      </c>
    </row>
    <row r="15" spans="1:16" ht="25.5">
      <c r="A15" s="18" t="s">
        <v>45</v>
      </c>
      <c r="B15" s="22" t="s">
        <v>23</v>
      </c>
      <c r="C15" s="22" t="s">
        <v>355</v>
      </c>
      <c r="D15" s="18" t="s">
        <v>47</v>
      </c>
      <c r="E15" s="23" t="s">
        <v>527</v>
      </c>
      <c r="F15" s="24" t="s">
        <v>133</v>
      </c>
      <c r="G15" s="25">
        <v>4432.725</v>
      </c>
      <c r="H15" s="26">
        <v>0</v>
      </c>
      <c r="I15" s="26">
        <f>ROUND(ROUND(H15,2)*ROUND(G15,3),2)</f>
        <v>0</v>
      </c>
      <c r="O15">
        <f>(I15*21)/100</f>
        <v>0</v>
      </c>
      <c r="P15" t="s">
        <v>23</v>
      </c>
    </row>
    <row r="16" spans="1:5" ht="12.75">
      <c r="A16" s="27" t="s">
        <v>50</v>
      </c>
      <c r="E16" s="28" t="s">
        <v>466</v>
      </c>
    </row>
    <row r="17" spans="1:5" ht="25.5">
      <c r="A17" s="29" t="s">
        <v>52</v>
      </c>
      <c r="E17" s="30" t="s">
        <v>608</v>
      </c>
    </row>
    <row r="18" spans="1:5" ht="369.75">
      <c r="A18" t="s">
        <v>53</v>
      </c>
      <c r="E18" s="28" t="s">
        <v>358</v>
      </c>
    </row>
    <row r="19" spans="1:16" ht="25.5">
      <c r="A19" s="18" t="s">
        <v>45</v>
      </c>
      <c r="B19" s="22" t="s">
        <v>22</v>
      </c>
      <c r="C19" s="22" t="s">
        <v>529</v>
      </c>
      <c r="D19" s="18" t="s">
        <v>47</v>
      </c>
      <c r="E19" s="23" t="s">
        <v>530</v>
      </c>
      <c r="F19" s="24" t="s">
        <v>133</v>
      </c>
      <c r="G19" s="25">
        <v>4432.725</v>
      </c>
      <c r="H19" s="26">
        <v>0</v>
      </c>
      <c r="I19" s="26">
        <f>ROUND(ROUND(H19,2)*ROUND(G19,3),2)</f>
        <v>0</v>
      </c>
      <c r="O19">
        <f>(I19*21)/100</f>
        <v>0</v>
      </c>
      <c r="P19" t="s">
        <v>23</v>
      </c>
    </row>
    <row r="20" spans="1:5" ht="12.75">
      <c r="A20" s="27" t="s">
        <v>50</v>
      </c>
      <c r="E20" s="28" t="s">
        <v>466</v>
      </c>
    </row>
    <row r="21" spans="1:5" ht="51">
      <c r="A21" s="29" t="s">
        <v>52</v>
      </c>
      <c r="E21" s="30" t="s">
        <v>609</v>
      </c>
    </row>
    <row r="22" spans="1:5" ht="280.5">
      <c r="A22" t="s">
        <v>53</v>
      </c>
      <c r="E22" s="28" t="s">
        <v>532</v>
      </c>
    </row>
    <row r="23" spans="1:18" ht="12.75" customHeight="1">
      <c r="A23" s="5" t="s">
        <v>43</v>
      </c>
      <c r="B23" s="5"/>
      <c r="C23" s="32" t="s">
        <v>23</v>
      </c>
      <c r="D23" s="5"/>
      <c r="E23" s="20" t="s">
        <v>388</v>
      </c>
      <c r="F23" s="5"/>
      <c r="G23" s="5"/>
      <c r="H23" s="5"/>
      <c r="I23" s="33">
        <f>0+Q23</f>
        <v>0</v>
      </c>
      <c r="O23">
        <f>0+R23</f>
        <v>0</v>
      </c>
      <c r="Q23">
        <f>0+I24</f>
        <v>0</v>
      </c>
      <c r="R23">
        <f>0+O24</f>
        <v>0</v>
      </c>
    </row>
    <row r="24" spans="1:16" ht="12.75">
      <c r="A24" s="18" t="s">
        <v>45</v>
      </c>
      <c r="B24" s="22" t="s">
        <v>33</v>
      </c>
      <c r="C24" s="22" t="s">
        <v>533</v>
      </c>
      <c r="D24" s="18" t="s">
        <v>47</v>
      </c>
      <c r="E24" s="23" t="s">
        <v>534</v>
      </c>
      <c r="F24" s="24" t="s">
        <v>114</v>
      </c>
      <c r="G24" s="25">
        <v>8059.5</v>
      </c>
      <c r="H24" s="26">
        <v>0</v>
      </c>
      <c r="I24" s="26">
        <f>ROUND(ROUND(H24,2)*ROUND(G24,3),2)</f>
        <v>0</v>
      </c>
      <c r="O24">
        <f>(I24*21)/100</f>
        <v>0</v>
      </c>
      <c r="P24" t="s">
        <v>23</v>
      </c>
    </row>
    <row r="25" spans="1:5" ht="25.5">
      <c r="A25" s="27" t="s">
        <v>50</v>
      </c>
      <c r="E25" s="28" t="s">
        <v>535</v>
      </c>
    </row>
    <row r="26" spans="1:5" ht="12.75">
      <c r="A26" s="29" t="s">
        <v>52</v>
      </c>
      <c r="E26" s="30" t="s">
        <v>610</v>
      </c>
    </row>
    <row r="27" spans="1:5" ht="102">
      <c r="A27" t="s">
        <v>53</v>
      </c>
      <c r="E27" s="28" t="s">
        <v>537</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83"/>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0+O9+O30+O75</f>
        <v>0</v>
      </c>
      <c r="P2" t="s">
        <v>22</v>
      </c>
    </row>
    <row r="3" spans="1:16" ht="15" customHeight="1">
      <c r="A3" t="s">
        <v>12</v>
      </c>
      <c r="B3" s="10" t="s">
        <v>14</v>
      </c>
      <c r="C3" s="62" t="s">
        <v>15</v>
      </c>
      <c r="D3" s="58"/>
      <c r="E3" s="11" t="s">
        <v>16</v>
      </c>
      <c r="F3" s="1"/>
      <c r="G3" s="8"/>
      <c r="H3" s="7" t="s">
        <v>613</v>
      </c>
      <c r="I3" s="31">
        <f>0+I9+I30+I75</f>
        <v>0</v>
      </c>
      <c r="O3" t="s">
        <v>19</v>
      </c>
      <c r="P3" t="s">
        <v>23</v>
      </c>
    </row>
    <row r="4" spans="1:16" ht="15" customHeight="1">
      <c r="A4" t="s">
        <v>17</v>
      </c>
      <c r="B4" s="10" t="s">
        <v>149</v>
      </c>
      <c r="C4" s="62" t="s">
        <v>611</v>
      </c>
      <c r="D4" s="58"/>
      <c r="E4" s="11" t="s">
        <v>612</v>
      </c>
      <c r="F4" s="1"/>
      <c r="G4" s="1"/>
      <c r="H4" s="9"/>
      <c r="I4" s="9"/>
      <c r="O4" t="s">
        <v>20</v>
      </c>
      <c r="P4" t="s">
        <v>23</v>
      </c>
    </row>
    <row r="5" spans="1:16" ht="12.75" customHeight="1">
      <c r="A5" t="s">
        <v>152</v>
      </c>
      <c r="B5" s="13" t="s">
        <v>18</v>
      </c>
      <c r="C5" s="63" t="s">
        <v>613</v>
      </c>
      <c r="D5" s="64"/>
      <c r="E5" s="14" t="s">
        <v>154</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0+I10+I14+I18+I22+I26</f>
        <v>0</v>
      </c>
      <c r="R9">
        <f>0+O10+O14+O18+O22+O26</f>
        <v>0</v>
      </c>
    </row>
    <row r="10" spans="1:16" ht="12.75">
      <c r="A10" s="18" t="s">
        <v>45</v>
      </c>
      <c r="B10" s="22" t="s">
        <v>29</v>
      </c>
      <c r="C10" s="22" t="s">
        <v>155</v>
      </c>
      <c r="D10" s="18" t="s">
        <v>47</v>
      </c>
      <c r="E10" s="23" t="s">
        <v>156</v>
      </c>
      <c r="F10" s="24" t="s">
        <v>157</v>
      </c>
      <c r="G10" s="25">
        <v>4.5</v>
      </c>
      <c r="H10" s="26">
        <v>0</v>
      </c>
      <c r="I10" s="26">
        <f>ROUND(ROUND(H10,2)*ROUND(G10,3),2)</f>
        <v>0</v>
      </c>
      <c r="O10">
        <f>(I10*21)/100</f>
        <v>0</v>
      </c>
      <c r="P10" t="s">
        <v>23</v>
      </c>
    </row>
    <row r="11" spans="1:5" ht="12.75">
      <c r="A11" s="27" t="s">
        <v>50</v>
      </c>
      <c r="E11" s="28" t="s">
        <v>158</v>
      </c>
    </row>
    <row r="12" spans="1:5" ht="12.75">
      <c r="A12" s="29" t="s">
        <v>52</v>
      </c>
      <c r="E12" s="30" t="s">
        <v>614</v>
      </c>
    </row>
    <row r="13" spans="1:5" ht="25.5">
      <c r="A13" t="s">
        <v>53</v>
      </c>
      <c r="E13" s="28" t="s">
        <v>160</v>
      </c>
    </row>
    <row r="14" spans="1:16" ht="12.75">
      <c r="A14" s="18" t="s">
        <v>45</v>
      </c>
      <c r="B14" s="22" t="s">
        <v>23</v>
      </c>
      <c r="C14" s="22" t="s">
        <v>302</v>
      </c>
      <c r="D14" s="18" t="s">
        <v>47</v>
      </c>
      <c r="E14" s="23" t="s">
        <v>303</v>
      </c>
      <c r="F14" s="24" t="s">
        <v>157</v>
      </c>
      <c r="G14" s="25">
        <v>3637.9</v>
      </c>
      <c r="H14" s="26">
        <v>0</v>
      </c>
      <c r="I14" s="26">
        <f>ROUND(ROUND(H14,2)*ROUND(G14,3),2)</f>
        <v>0</v>
      </c>
      <c r="O14">
        <f>(I14*21)/100</f>
        <v>0</v>
      </c>
      <c r="P14" t="s">
        <v>23</v>
      </c>
    </row>
    <row r="15" spans="1:5" ht="12.75">
      <c r="A15" s="27" t="s">
        <v>50</v>
      </c>
      <c r="E15" s="28" t="s">
        <v>304</v>
      </c>
    </row>
    <row r="16" spans="1:5" ht="12.75">
      <c r="A16" s="29" t="s">
        <v>52</v>
      </c>
      <c r="E16" s="30" t="s">
        <v>615</v>
      </c>
    </row>
    <row r="17" spans="1:5" ht="25.5">
      <c r="A17" t="s">
        <v>53</v>
      </c>
      <c r="E17" s="28" t="s">
        <v>160</v>
      </c>
    </row>
    <row r="18" spans="1:16" ht="12.75">
      <c r="A18" s="18" t="s">
        <v>45</v>
      </c>
      <c r="B18" s="22" t="s">
        <v>22</v>
      </c>
      <c r="C18" s="22" t="s">
        <v>161</v>
      </c>
      <c r="D18" s="18" t="s">
        <v>47</v>
      </c>
      <c r="E18" s="23" t="s">
        <v>166</v>
      </c>
      <c r="F18" s="24" t="s">
        <v>157</v>
      </c>
      <c r="G18" s="25">
        <v>343.738</v>
      </c>
      <c r="H18" s="26">
        <v>0</v>
      </c>
      <c r="I18" s="26">
        <f>ROUND(ROUND(H18,2)*ROUND(G18,3),2)</f>
        <v>0</v>
      </c>
      <c r="O18">
        <f>(I18*21)/100</f>
        <v>0</v>
      </c>
      <c r="P18" t="s">
        <v>23</v>
      </c>
    </row>
    <row r="19" spans="1:5" ht="12.75">
      <c r="A19" s="27" t="s">
        <v>50</v>
      </c>
      <c r="E19" s="28" t="s">
        <v>306</v>
      </c>
    </row>
    <row r="20" spans="1:5" ht="76.5">
      <c r="A20" s="29" t="s">
        <v>52</v>
      </c>
      <c r="E20" s="30" t="s">
        <v>616</v>
      </c>
    </row>
    <row r="21" spans="1:5" ht="25.5">
      <c r="A21" t="s">
        <v>53</v>
      </c>
      <c r="E21" s="28" t="s">
        <v>160</v>
      </c>
    </row>
    <row r="22" spans="1:16" ht="12.75">
      <c r="A22" s="18" t="s">
        <v>45</v>
      </c>
      <c r="B22" s="22" t="s">
        <v>33</v>
      </c>
      <c r="C22" s="22" t="s">
        <v>161</v>
      </c>
      <c r="D22" s="18" t="s">
        <v>23</v>
      </c>
      <c r="E22" s="23" t="s">
        <v>166</v>
      </c>
      <c r="F22" s="24" t="s">
        <v>157</v>
      </c>
      <c r="G22" s="25">
        <v>3914.4</v>
      </c>
      <c r="H22" s="26">
        <v>0</v>
      </c>
      <c r="I22" s="26">
        <f>ROUND(ROUND(H22,2)*ROUND(G22,3),2)</f>
        <v>0</v>
      </c>
      <c r="O22">
        <f>(I22*21)/100</f>
        <v>0</v>
      </c>
      <c r="P22" t="s">
        <v>23</v>
      </c>
    </row>
    <row r="23" spans="1:5" ht="12.75">
      <c r="A23" s="27" t="s">
        <v>50</v>
      </c>
      <c r="E23" s="28" t="s">
        <v>167</v>
      </c>
    </row>
    <row r="24" spans="1:5" ht="38.25">
      <c r="A24" s="29" t="s">
        <v>52</v>
      </c>
      <c r="E24" s="30" t="s">
        <v>617</v>
      </c>
    </row>
    <row r="25" spans="1:5" ht="25.5">
      <c r="A25" t="s">
        <v>53</v>
      </c>
      <c r="E25" s="28" t="s">
        <v>160</v>
      </c>
    </row>
    <row r="26" spans="1:16" ht="12.75">
      <c r="A26" s="18" t="s">
        <v>45</v>
      </c>
      <c r="B26" s="22" t="s">
        <v>35</v>
      </c>
      <c r="C26" s="22" t="s">
        <v>551</v>
      </c>
      <c r="D26" s="18" t="s">
        <v>47</v>
      </c>
      <c r="E26" s="23" t="s">
        <v>552</v>
      </c>
      <c r="F26" s="24" t="s">
        <v>157</v>
      </c>
      <c r="G26" s="25">
        <v>1267</v>
      </c>
      <c r="H26" s="26">
        <v>0</v>
      </c>
      <c r="I26" s="26">
        <f>ROUND(ROUND(H26,2)*ROUND(G26,3),2)</f>
        <v>0</v>
      </c>
      <c r="O26">
        <f>(I26*21)/100</f>
        <v>0</v>
      </c>
      <c r="P26" t="s">
        <v>23</v>
      </c>
    </row>
    <row r="27" spans="1:5" ht="12.75">
      <c r="A27" s="27" t="s">
        <v>50</v>
      </c>
      <c r="E27" s="28" t="s">
        <v>47</v>
      </c>
    </row>
    <row r="28" spans="1:5" ht="12.75">
      <c r="A28" s="29" t="s">
        <v>52</v>
      </c>
      <c r="E28" s="30" t="s">
        <v>618</v>
      </c>
    </row>
    <row r="29" spans="1:5" ht="25.5">
      <c r="A29" t="s">
        <v>53</v>
      </c>
      <c r="E29" s="28" t="s">
        <v>165</v>
      </c>
    </row>
    <row r="30" spans="1:18" ht="12.75" customHeight="1">
      <c r="A30" s="5" t="s">
        <v>43</v>
      </c>
      <c r="B30" s="5"/>
      <c r="C30" s="32" t="s">
        <v>29</v>
      </c>
      <c r="D30" s="5"/>
      <c r="E30" s="20" t="s">
        <v>111</v>
      </c>
      <c r="F30" s="5"/>
      <c r="G30" s="5"/>
      <c r="H30" s="5"/>
      <c r="I30" s="33">
        <f>0+Q30</f>
        <v>0</v>
      </c>
      <c r="O30">
        <f>0+R30</f>
        <v>0</v>
      </c>
      <c r="Q30">
        <f>0+I31+I35+I39+I43+I47+I51+I55+I59+I63+I67+I71</f>
        <v>0</v>
      </c>
      <c r="R30">
        <f>0+O31+O35+O39+O43+O47+O51+O55+O59+O63+O67+O71</f>
        <v>0</v>
      </c>
    </row>
    <row r="31" spans="1:16" ht="25.5">
      <c r="A31" s="18" t="s">
        <v>45</v>
      </c>
      <c r="B31" s="22" t="s">
        <v>37</v>
      </c>
      <c r="C31" s="22" t="s">
        <v>315</v>
      </c>
      <c r="D31" s="18" t="s">
        <v>47</v>
      </c>
      <c r="E31" s="23" t="s">
        <v>316</v>
      </c>
      <c r="F31" s="24" t="s">
        <v>133</v>
      </c>
      <c r="G31" s="25">
        <v>1818.95</v>
      </c>
      <c r="H31" s="26">
        <v>0</v>
      </c>
      <c r="I31" s="26">
        <f>ROUND(ROUND(H31,2)*ROUND(G31,3),2)</f>
        <v>0</v>
      </c>
      <c r="O31">
        <f>(I31*21)/100</f>
        <v>0</v>
      </c>
      <c r="P31" t="s">
        <v>23</v>
      </c>
    </row>
    <row r="32" spans="1:5" ht="12.75">
      <c r="A32" s="27" t="s">
        <v>50</v>
      </c>
      <c r="E32" s="28" t="s">
        <v>317</v>
      </c>
    </row>
    <row r="33" spans="1:5" ht="102">
      <c r="A33" s="29" t="s">
        <v>52</v>
      </c>
      <c r="E33" s="30" t="s">
        <v>619</v>
      </c>
    </row>
    <row r="34" spans="1:5" ht="25.5">
      <c r="A34" t="s">
        <v>53</v>
      </c>
      <c r="E34" s="28" t="s">
        <v>319</v>
      </c>
    </row>
    <row r="35" spans="1:16" ht="25.5">
      <c r="A35" s="18" t="s">
        <v>45</v>
      </c>
      <c r="B35" s="22" t="s">
        <v>73</v>
      </c>
      <c r="C35" s="22" t="s">
        <v>558</v>
      </c>
      <c r="D35" s="18" t="s">
        <v>47</v>
      </c>
      <c r="E35" s="23" t="s">
        <v>620</v>
      </c>
      <c r="F35" s="24" t="s">
        <v>133</v>
      </c>
      <c r="G35" s="25">
        <v>214.2</v>
      </c>
      <c r="H35" s="26">
        <v>0</v>
      </c>
      <c r="I35" s="26">
        <f>ROUND(ROUND(H35,2)*ROUND(G35,3),2)</f>
        <v>0</v>
      </c>
      <c r="O35">
        <f>(I35*21)/100</f>
        <v>0</v>
      </c>
      <c r="P35" t="s">
        <v>23</v>
      </c>
    </row>
    <row r="36" spans="1:5" ht="12.75">
      <c r="A36" s="27" t="s">
        <v>50</v>
      </c>
      <c r="E36" s="28" t="s">
        <v>47</v>
      </c>
    </row>
    <row r="37" spans="1:5" ht="38.25">
      <c r="A37" s="29" t="s">
        <v>52</v>
      </c>
      <c r="E37" s="30" t="s">
        <v>621</v>
      </c>
    </row>
    <row r="38" spans="1:5" ht="63.75">
      <c r="A38" t="s">
        <v>53</v>
      </c>
      <c r="E38" s="28" t="s">
        <v>179</v>
      </c>
    </row>
    <row r="39" spans="1:16" ht="25.5">
      <c r="A39" s="18" t="s">
        <v>45</v>
      </c>
      <c r="B39" s="22" t="s">
        <v>77</v>
      </c>
      <c r="C39" s="22" t="s">
        <v>558</v>
      </c>
      <c r="D39" s="18" t="s">
        <v>559</v>
      </c>
      <c r="E39" s="23" t="s">
        <v>560</v>
      </c>
      <c r="F39" s="24" t="s">
        <v>133</v>
      </c>
      <c r="G39" s="25">
        <v>633.5</v>
      </c>
      <c r="H39" s="26">
        <v>0</v>
      </c>
      <c r="I39" s="26">
        <f>ROUND(ROUND(H39,2)*ROUND(G39,3),2)</f>
        <v>0</v>
      </c>
      <c r="O39">
        <f>(I39*21)/100</f>
        <v>0</v>
      </c>
      <c r="P39" t="s">
        <v>23</v>
      </c>
    </row>
    <row r="40" spans="1:5" ht="12.75">
      <c r="A40" s="27" t="s">
        <v>50</v>
      </c>
      <c r="E40" s="28" t="s">
        <v>47</v>
      </c>
    </row>
    <row r="41" spans="1:5" ht="76.5">
      <c r="A41" s="29" t="s">
        <v>52</v>
      </c>
      <c r="E41" s="30" t="s">
        <v>622</v>
      </c>
    </row>
    <row r="42" spans="1:5" ht="63.75">
      <c r="A42" t="s">
        <v>53</v>
      </c>
      <c r="E42" s="28" t="s">
        <v>179</v>
      </c>
    </row>
    <row r="43" spans="1:16" ht="12.75">
      <c r="A43" s="18" t="s">
        <v>45</v>
      </c>
      <c r="B43" s="22" t="s">
        <v>40</v>
      </c>
      <c r="C43" s="22" t="s">
        <v>623</v>
      </c>
      <c r="D43" s="18" t="s">
        <v>47</v>
      </c>
      <c r="E43" s="23" t="s">
        <v>624</v>
      </c>
      <c r="F43" s="24" t="s">
        <v>186</v>
      </c>
      <c r="G43" s="25">
        <v>2771</v>
      </c>
      <c r="H43" s="26">
        <v>0</v>
      </c>
      <c r="I43" s="26">
        <f>ROUND(ROUND(H43,2)*ROUND(G43,3),2)</f>
        <v>0</v>
      </c>
      <c r="O43">
        <f>(I43*21)/100</f>
        <v>0</v>
      </c>
      <c r="P43" t="s">
        <v>23</v>
      </c>
    </row>
    <row r="44" spans="1:5" ht="12.75">
      <c r="A44" s="27" t="s">
        <v>50</v>
      </c>
      <c r="E44" s="28" t="s">
        <v>47</v>
      </c>
    </row>
    <row r="45" spans="1:5" ht="76.5">
      <c r="A45" s="29" t="s">
        <v>52</v>
      </c>
      <c r="E45" s="30" t="s">
        <v>625</v>
      </c>
    </row>
    <row r="46" spans="1:5" ht="25.5">
      <c r="A46" t="s">
        <v>53</v>
      </c>
      <c r="E46" s="28" t="s">
        <v>319</v>
      </c>
    </row>
    <row r="47" spans="1:16" ht="12.75">
      <c r="A47" s="18" t="s">
        <v>45</v>
      </c>
      <c r="B47" s="22" t="s">
        <v>42</v>
      </c>
      <c r="C47" s="22" t="s">
        <v>626</v>
      </c>
      <c r="D47" s="18" t="s">
        <v>47</v>
      </c>
      <c r="E47" s="23" t="s">
        <v>627</v>
      </c>
      <c r="F47" s="24" t="s">
        <v>186</v>
      </c>
      <c r="G47" s="25">
        <v>59</v>
      </c>
      <c r="H47" s="26">
        <v>0</v>
      </c>
      <c r="I47" s="26">
        <f>ROUND(ROUND(H47,2)*ROUND(G47,3),2)</f>
        <v>0</v>
      </c>
      <c r="O47">
        <f>(I47*0)/100</f>
        <v>0</v>
      </c>
      <c r="P47" t="s">
        <v>27</v>
      </c>
    </row>
    <row r="48" spans="1:5" ht="12.75">
      <c r="A48" s="27" t="s">
        <v>50</v>
      </c>
      <c r="E48" s="28" t="s">
        <v>47</v>
      </c>
    </row>
    <row r="49" spans="1:5" ht="25.5">
      <c r="A49" s="29" t="s">
        <v>52</v>
      </c>
      <c r="E49" s="30" t="s">
        <v>628</v>
      </c>
    </row>
    <row r="50" spans="1:5" ht="63.75">
      <c r="A50" t="s">
        <v>53</v>
      </c>
      <c r="E50" s="28" t="s">
        <v>566</v>
      </c>
    </row>
    <row r="51" spans="1:16" ht="12.75">
      <c r="A51" s="18" t="s">
        <v>45</v>
      </c>
      <c r="B51" s="22" t="s">
        <v>92</v>
      </c>
      <c r="C51" s="22" t="s">
        <v>175</v>
      </c>
      <c r="D51" s="18" t="s">
        <v>47</v>
      </c>
      <c r="E51" s="23" t="s">
        <v>176</v>
      </c>
      <c r="F51" s="24" t="s">
        <v>133</v>
      </c>
      <c r="G51" s="25">
        <v>1743</v>
      </c>
      <c r="H51" s="26">
        <v>0</v>
      </c>
      <c r="I51" s="26">
        <f>ROUND(ROUND(H51,2)*ROUND(G51,3),2)</f>
        <v>0</v>
      </c>
      <c r="O51">
        <f>(I51*21)/100</f>
        <v>0</v>
      </c>
      <c r="P51" t="s">
        <v>23</v>
      </c>
    </row>
    <row r="52" spans="1:5" ht="12.75">
      <c r="A52" s="27" t="s">
        <v>50</v>
      </c>
      <c r="E52" s="28" t="s">
        <v>292</v>
      </c>
    </row>
    <row r="53" spans="1:5" ht="76.5">
      <c r="A53" s="29" t="s">
        <v>52</v>
      </c>
      <c r="E53" s="30" t="s">
        <v>629</v>
      </c>
    </row>
    <row r="54" spans="1:5" ht="63.75">
      <c r="A54" t="s">
        <v>53</v>
      </c>
      <c r="E54" s="28" t="s">
        <v>179</v>
      </c>
    </row>
    <row r="55" spans="1:16" ht="12.75">
      <c r="A55" s="18" t="s">
        <v>45</v>
      </c>
      <c r="B55" s="22" t="s">
        <v>95</v>
      </c>
      <c r="C55" s="22" t="s">
        <v>180</v>
      </c>
      <c r="D55" s="18" t="s">
        <v>47</v>
      </c>
      <c r="E55" s="23" t="s">
        <v>181</v>
      </c>
      <c r="F55" s="24" t="s">
        <v>114</v>
      </c>
      <c r="G55" s="25">
        <v>25</v>
      </c>
      <c r="H55" s="26">
        <v>0</v>
      </c>
      <c r="I55" s="26">
        <f>ROUND(ROUND(H55,2)*ROUND(G55,3),2)</f>
        <v>0</v>
      </c>
      <c r="O55">
        <f>(I55*21)/100</f>
        <v>0</v>
      </c>
      <c r="P55" t="s">
        <v>23</v>
      </c>
    </row>
    <row r="56" spans="1:5" ht="12.75">
      <c r="A56" s="27" t="s">
        <v>50</v>
      </c>
      <c r="E56" s="28" t="s">
        <v>47</v>
      </c>
    </row>
    <row r="57" spans="1:5" ht="51">
      <c r="A57" s="29" t="s">
        <v>52</v>
      </c>
      <c r="E57" s="30" t="s">
        <v>630</v>
      </c>
    </row>
    <row r="58" spans="1:5" ht="25.5">
      <c r="A58" t="s">
        <v>53</v>
      </c>
      <c r="E58" s="28" t="s">
        <v>183</v>
      </c>
    </row>
    <row r="59" spans="1:16" ht="12.75">
      <c r="A59" s="18" t="s">
        <v>45</v>
      </c>
      <c r="B59" s="22" t="s">
        <v>98</v>
      </c>
      <c r="C59" s="22" t="s">
        <v>327</v>
      </c>
      <c r="D59" s="18" t="s">
        <v>47</v>
      </c>
      <c r="E59" s="23" t="s">
        <v>328</v>
      </c>
      <c r="F59" s="24" t="s">
        <v>186</v>
      </c>
      <c r="G59" s="25">
        <v>25</v>
      </c>
      <c r="H59" s="26">
        <v>0</v>
      </c>
      <c r="I59" s="26">
        <f>ROUND(ROUND(H59,2)*ROUND(G59,3),2)</f>
        <v>0</v>
      </c>
      <c r="O59">
        <f>(I59*21)/100</f>
        <v>0</v>
      </c>
      <c r="P59" t="s">
        <v>23</v>
      </c>
    </row>
    <row r="60" spans="1:5" ht="12.75">
      <c r="A60" s="27" t="s">
        <v>50</v>
      </c>
      <c r="E60" s="28" t="s">
        <v>47</v>
      </c>
    </row>
    <row r="61" spans="1:5" ht="38.25">
      <c r="A61" s="29" t="s">
        <v>52</v>
      </c>
      <c r="E61" s="30" t="s">
        <v>631</v>
      </c>
    </row>
    <row r="62" spans="1:5" ht="25.5">
      <c r="A62" t="s">
        <v>53</v>
      </c>
      <c r="E62" s="28" t="s">
        <v>188</v>
      </c>
    </row>
    <row r="63" spans="1:16" ht="12.75">
      <c r="A63" s="18" t="s">
        <v>45</v>
      </c>
      <c r="B63" s="22" t="s">
        <v>102</v>
      </c>
      <c r="C63" s="22" t="s">
        <v>632</v>
      </c>
      <c r="D63" s="18" t="s">
        <v>47</v>
      </c>
      <c r="E63" s="23" t="s">
        <v>633</v>
      </c>
      <c r="F63" s="24" t="s">
        <v>186</v>
      </c>
      <c r="G63" s="25">
        <v>40</v>
      </c>
      <c r="H63" s="26">
        <v>0</v>
      </c>
      <c r="I63" s="26">
        <f>ROUND(ROUND(H63,2)*ROUND(G63,3),2)</f>
        <v>0</v>
      </c>
      <c r="O63">
        <f>(I63*21)/100</f>
        <v>0</v>
      </c>
      <c r="P63" t="s">
        <v>23</v>
      </c>
    </row>
    <row r="64" spans="1:5" ht="12.75">
      <c r="A64" s="27" t="s">
        <v>50</v>
      </c>
      <c r="E64" s="28" t="s">
        <v>47</v>
      </c>
    </row>
    <row r="65" spans="1:5" ht="38.25">
      <c r="A65" s="29" t="s">
        <v>52</v>
      </c>
      <c r="E65" s="30" t="s">
        <v>634</v>
      </c>
    </row>
    <row r="66" spans="1:5" ht="25.5">
      <c r="A66" t="s">
        <v>53</v>
      </c>
      <c r="E66" s="28" t="s">
        <v>188</v>
      </c>
    </row>
    <row r="67" spans="1:16" ht="12.75">
      <c r="A67" s="18" t="s">
        <v>45</v>
      </c>
      <c r="B67" s="22" t="s">
        <v>212</v>
      </c>
      <c r="C67" s="22" t="s">
        <v>198</v>
      </c>
      <c r="D67" s="18" t="s">
        <v>47</v>
      </c>
      <c r="E67" s="23" t="s">
        <v>199</v>
      </c>
      <c r="F67" s="24" t="s">
        <v>133</v>
      </c>
      <c r="G67" s="25">
        <v>3816.26</v>
      </c>
      <c r="H67" s="26">
        <v>0</v>
      </c>
      <c r="I67" s="26">
        <f>ROUND(ROUND(H67,2)*ROUND(G67,3),2)</f>
        <v>0</v>
      </c>
      <c r="O67">
        <f>(I67*21)/100</f>
        <v>0</v>
      </c>
      <c r="P67" t="s">
        <v>23</v>
      </c>
    </row>
    <row r="68" spans="1:5" ht="12.75">
      <c r="A68" s="27" t="s">
        <v>50</v>
      </c>
      <c r="E68" s="28" t="s">
        <v>47</v>
      </c>
    </row>
    <row r="69" spans="1:5" ht="63.75">
      <c r="A69" s="29" t="s">
        <v>52</v>
      </c>
      <c r="E69" s="30" t="s">
        <v>635</v>
      </c>
    </row>
    <row r="70" spans="1:5" ht="191.25">
      <c r="A70" t="s">
        <v>53</v>
      </c>
      <c r="E70" s="28" t="s">
        <v>201</v>
      </c>
    </row>
    <row r="71" spans="1:16" ht="12.75">
      <c r="A71" s="18" t="s">
        <v>45</v>
      </c>
      <c r="B71" s="22" t="s">
        <v>278</v>
      </c>
      <c r="C71" s="22" t="s">
        <v>202</v>
      </c>
      <c r="D71" s="18" t="s">
        <v>47</v>
      </c>
      <c r="E71" s="23" t="s">
        <v>203</v>
      </c>
      <c r="F71" s="24" t="s">
        <v>114</v>
      </c>
      <c r="G71" s="25">
        <v>27.475</v>
      </c>
      <c r="H71" s="26">
        <v>0</v>
      </c>
      <c r="I71" s="26">
        <f>ROUND(ROUND(H71,2)*ROUND(G71,3),2)</f>
        <v>0</v>
      </c>
      <c r="O71">
        <f>(I71*21)/100</f>
        <v>0</v>
      </c>
      <c r="P71" t="s">
        <v>23</v>
      </c>
    </row>
    <row r="72" spans="1:5" ht="12.75">
      <c r="A72" s="27" t="s">
        <v>50</v>
      </c>
      <c r="E72" s="28" t="s">
        <v>47</v>
      </c>
    </row>
    <row r="73" spans="1:5" ht="38.25">
      <c r="A73" s="29" t="s">
        <v>52</v>
      </c>
      <c r="E73" s="30" t="s">
        <v>636</v>
      </c>
    </row>
    <row r="74" spans="1:5" ht="38.25">
      <c r="A74" t="s">
        <v>53</v>
      </c>
      <c r="E74" s="28" t="s">
        <v>205</v>
      </c>
    </row>
    <row r="75" spans="1:18" ht="12.75" customHeight="1">
      <c r="A75" s="5" t="s">
        <v>43</v>
      </c>
      <c r="B75" s="5"/>
      <c r="C75" s="32" t="s">
        <v>40</v>
      </c>
      <c r="D75" s="5"/>
      <c r="E75" s="20" t="s">
        <v>206</v>
      </c>
      <c r="F75" s="5"/>
      <c r="G75" s="5"/>
      <c r="H75" s="5"/>
      <c r="I75" s="33">
        <f>0+Q75</f>
        <v>0</v>
      </c>
      <c r="O75">
        <f>0+R75</f>
        <v>0</v>
      </c>
      <c r="Q75">
        <f>0+I76+I80</f>
        <v>0</v>
      </c>
      <c r="R75">
        <f>0+O76+O80</f>
        <v>0</v>
      </c>
    </row>
    <row r="76" spans="1:16" ht="12.75">
      <c r="A76" s="18" t="s">
        <v>45</v>
      </c>
      <c r="B76" s="22" t="s">
        <v>283</v>
      </c>
      <c r="C76" s="22" t="s">
        <v>637</v>
      </c>
      <c r="D76" s="18" t="s">
        <v>47</v>
      </c>
      <c r="E76" s="23" t="s">
        <v>638</v>
      </c>
      <c r="F76" s="24" t="s">
        <v>114</v>
      </c>
      <c r="G76" s="25">
        <v>707.5</v>
      </c>
      <c r="H76" s="26">
        <v>0</v>
      </c>
      <c r="I76" s="26">
        <f>ROUND(ROUND(H76,2)*ROUND(G76,3),2)</f>
        <v>0</v>
      </c>
      <c r="O76">
        <f>(I76*21)/100</f>
        <v>0</v>
      </c>
      <c r="P76" t="s">
        <v>23</v>
      </c>
    </row>
    <row r="77" spans="1:5" ht="12.75">
      <c r="A77" s="27" t="s">
        <v>50</v>
      </c>
      <c r="E77" s="28" t="s">
        <v>639</v>
      </c>
    </row>
    <row r="78" spans="1:5" ht="51">
      <c r="A78" s="29" t="s">
        <v>52</v>
      </c>
      <c r="E78" s="30" t="s">
        <v>640</v>
      </c>
    </row>
    <row r="79" spans="1:5" ht="12.75">
      <c r="A79" t="s">
        <v>53</v>
      </c>
      <c r="E79" s="28" t="s">
        <v>641</v>
      </c>
    </row>
    <row r="80" spans="1:16" ht="12.75">
      <c r="A80" s="18" t="s">
        <v>45</v>
      </c>
      <c r="B80" s="22" t="s">
        <v>342</v>
      </c>
      <c r="C80" s="22" t="s">
        <v>642</v>
      </c>
      <c r="D80" s="18" t="s">
        <v>47</v>
      </c>
      <c r="E80" s="23" t="s">
        <v>643</v>
      </c>
      <c r="F80" s="24" t="s">
        <v>89</v>
      </c>
      <c r="G80" s="25">
        <v>40</v>
      </c>
      <c r="H80" s="26">
        <v>0</v>
      </c>
      <c r="I80" s="26">
        <f>ROUND(ROUND(H80,2)*ROUND(G80,3),2)</f>
        <v>0</v>
      </c>
      <c r="O80">
        <f>(I80*21)/100</f>
        <v>0</v>
      </c>
      <c r="P80" t="s">
        <v>23</v>
      </c>
    </row>
    <row r="81" spans="1:5" ht="12.75">
      <c r="A81" s="27" t="s">
        <v>50</v>
      </c>
      <c r="E81" s="28" t="s">
        <v>47</v>
      </c>
    </row>
    <row r="82" spans="1:5" ht="12.75">
      <c r="A82" s="29" t="s">
        <v>52</v>
      </c>
      <c r="E82" s="30" t="s">
        <v>644</v>
      </c>
    </row>
    <row r="83" spans="1:5" ht="89.25">
      <c r="A83" t="s">
        <v>53</v>
      </c>
      <c r="E83" s="28" t="s">
        <v>645</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140"/>
  <sheetViews>
    <sheetView zoomScalePageLayoutView="0" workbookViewId="0" topLeftCell="B1">
      <pane ySplit="9" topLeftCell="A95" activePane="bottomLeft" state="frozen"/>
      <selection pane="topLeft" activeCell="A1" sqref="A1"/>
      <selection pane="bottomLeft" activeCell="D95" sqref="D95"/>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0+O10+O15+O40+O49+O54+O91+O116</f>
        <v>0</v>
      </c>
      <c r="P2" t="s">
        <v>22</v>
      </c>
    </row>
    <row r="3" spans="1:16" ht="15" customHeight="1">
      <c r="A3" t="s">
        <v>12</v>
      </c>
      <c r="B3" s="10" t="s">
        <v>14</v>
      </c>
      <c r="C3" s="62" t="s">
        <v>15</v>
      </c>
      <c r="D3" s="58"/>
      <c r="E3" s="11" t="s">
        <v>16</v>
      </c>
      <c r="F3" s="1"/>
      <c r="G3" s="8"/>
      <c r="H3" s="7" t="s">
        <v>646</v>
      </c>
      <c r="I3" s="31">
        <f>0+I10+I15+I40+I49+I54+I91+I116</f>
        <v>0</v>
      </c>
      <c r="O3" t="s">
        <v>19</v>
      </c>
      <c r="P3" t="s">
        <v>23</v>
      </c>
    </row>
    <row r="4" spans="1:16" ht="15" customHeight="1">
      <c r="A4" t="s">
        <v>17</v>
      </c>
      <c r="B4" s="10" t="s">
        <v>149</v>
      </c>
      <c r="C4" s="62" t="s">
        <v>611</v>
      </c>
      <c r="D4" s="58"/>
      <c r="E4" s="11" t="s">
        <v>612</v>
      </c>
      <c r="F4" s="1"/>
      <c r="G4" s="1"/>
      <c r="H4" s="9"/>
      <c r="I4" s="9"/>
      <c r="O4" t="s">
        <v>20</v>
      </c>
      <c r="P4" t="s">
        <v>23</v>
      </c>
    </row>
    <row r="5" spans="1:16" ht="12.75" customHeight="1">
      <c r="A5" t="s">
        <v>152</v>
      </c>
      <c r="B5" s="10" t="s">
        <v>149</v>
      </c>
      <c r="C5" s="62" t="s">
        <v>646</v>
      </c>
      <c r="D5" s="58"/>
      <c r="E5" s="11" t="s">
        <v>218</v>
      </c>
      <c r="F5" s="1"/>
      <c r="G5" s="1"/>
      <c r="H5" s="1"/>
      <c r="I5" s="1"/>
      <c r="O5" t="s">
        <v>21</v>
      </c>
      <c r="P5" t="s">
        <v>23</v>
      </c>
    </row>
    <row r="6" spans="1:9" ht="12.75" customHeight="1">
      <c r="A6" t="s">
        <v>219</v>
      </c>
      <c r="B6" s="13" t="s">
        <v>18</v>
      </c>
      <c r="C6" s="63" t="s">
        <v>646</v>
      </c>
      <c r="D6" s="64"/>
      <c r="E6" s="14" t="s">
        <v>220</v>
      </c>
      <c r="F6" s="5"/>
      <c r="G6" s="5"/>
      <c r="H6" s="5"/>
      <c r="I6" s="5"/>
    </row>
    <row r="7" spans="1:9" ht="12.75" customHeight="1">
      <c r="A7" s="61" t="s">
        <v>26</v>
      </c>
      <c r="B7" s="61" t="s">
        <v>28</v>
      </c>
      <c r="C7" s="61" t="s">
        <v>30</v>
      </c>
      <c r="D7" s="61" t="s">
        <v>31</v>
      </c>
      <c r="E7" s="61" t="s">
        <v>32</v>
      </c>
      <c r="F7" s="61" t="s">
        <v>34</v>
      </c>
      <c r="G7" s="61" t="s">
        <v>36</v>
      </c>
      <c r="H7" s="61" t="s">
        <v>38</v>
      </c>
      <c r="I7" s="61"/>
    </row>
    <row r="8" spans="1:9" ht="12.75" customHeight="1">
      <c r="A8" s="61"/>
      <c r="B8" s="61"/>
      <c r="C8" s="61"/>
      <c r="D8" s="61"/>
      <c r="E8" s="61"/>
      <c r="F8" s="61"/>
      <c r="G8" s="61"/>
      <c r="H8" s="12" t="s">
        <v>39</v>
      </c>
      <c r="I8" s="12" t="s">
        <v>41</v>
      </c>
    </row>
    <row r="9" spans="1:9" ht="12.75" customHeight="1">
      <c r="A9" s="12" t="s">
        <v>27</v>
      </c>
      <c r="B9" s="12" t="s">
        <v>29</v>
      </c>
      <c r="C9" s="12" t="s">
        <v>23</v>
      </c>
      <c r="D9" s="12" t="s">
        <v>22</v>
      </c>
      <c r="E9" s="12" t="s">
        <v>33</v>
      </c>
      <c r="F9" s="12" t="s">
        <v>35</v>
      </c>
      <c r="G9" s="12" t="s">
        <v>37</v>
      </c>
      <c r="H9" s="12" t="s">
        <v>40</v>
      </c>
      <c r="I9" s="12" t="s">
        <v>42</v>
      </c>
    </row>
    <row r="10" spans="1:18" ht="12.75" customHeight="1">
      <c r="A10" s="15" t="s">
        <v>43</v>
      </c>
      <c r="B10" s="15"/>
      <c r="C10" s="19" t="s">
        <v>27</v>
      </c>
      <c r="D10" s="15"/>
      <c r="E10" s="20" t="s">
        <v>44</v>
      </c>
      <c r="F10" s="15"/>
      <c r="G10" s="15"/>
      <c r="H10" s="15"/>
      <c r="I10" s="21">
        <f>0+Q10</f>
        <v>0</v>
      </c>
      <c r="O10">
        <f>0+R10</f>
        <v>0</v>
      </c>
      <c r="Q10">
        <f>0+I11</f>
        <v>0</v>
      </c>
      <c r="R10">
        <f>0+O11</f>
        <v>0</v>
      </c>
    </row>
    <row r="11" spans="1:16" ht="12.75">
      <c r="A11" s="18" t="s">
        <v>45</v>
      </c>
      <c r="B11" s="22" t="s">
        <v>29</v>
      </c>
      <c r="C11" s="22" t="s">
        <v>155</v>
      </c>
      <c r="D11" s="18" t="s">
        <v>47</v>
      </c>
      <c r="E11" s="23" t="s">
        <v>156</v>
      </c>
      <c r="F11" s="24" t="s">
        <v>157</v>
      </c>
      <c r="G11" s="25">
        <v>1744.2</v>
      </c>
      <c r="H11" s="26">
        <v>0</v>
      </c>
      <c r="I11" s="26">
        <f>ROUND(ROUND(H11,2)*ROUND(G11,3),2)</f>
        <v>0</v>
      </c>
      <c r="O11">
        <f>(I11*21)/100</f>
        <v>0</v>
      </c>
      <c r="P11" t="s">
        <v>23</v>
      </c>
    </row>
    <row r="12" spans="1:5" ht="12.75">
      <c r="A12" s="27" t="s">
        <v>50</v>
      </c>
      <c r="E12" s="28" t="s">
        <v>158</v>
      </c>
    </row>
    <row r="13" spans="1:5" ht="12.75">
      <c r="A13" s="29" t="s">
        <v>52</v>
      </c>
      <c r="E13" s="30" t="s">
        <v>647</v>
      </c>
    </row>
    <row r="14" spans="1:5" ht="25.5">
      <c r="A14" t="s">
        <v>53</v>
      </c>
      <c r="E14" s="28" t="s">
        <v>160</v>
      </c>
    </row>
    <row r="15" spans="1:18" ht="12.75" customHeight="1">
      <c r="A15" s="5" t="s">
        <v>43</v>
      </c>
      <c r="B15" s="5"/>
      <c r="C15" s="32" t="s">
        <v>29</v>
      </c>
      <c r="D15" s="5"/>
      <c r="E15" s="20" t="s">
        <v>111</v>
      </c>
      <c r="F15" s="5"/>
      <c r="G15" s="5"/>
      <c r="H15" s="5"/>
      <c r="I15" s="33">
        <f>0+Q15</f>
        <v>0</v>
      </c>
      <c r="O15">
        <f>0+R15</f>
        <v>0</v>
      </c>
      <c r="Q15">
        <f>0+I16+I20+I24+I28+I32+I36</f>
        <v>0</v>
      </c>
      <c r="R15">
        <f>0+O16+O20+O24+O28+O32+O36</f>
        <v>0</v>
      </c>
    </row>
    <row r="16" spans="1:16" ht="12.75">
      <c r="A16" s="18" t="s">
        <v>45</v>
      </c>
      <c r="B16" s="22" t="s">
        <v>23</v>
      </c>
      <c r="C16" s="22" t="s">
        <v>359</v>
      </c>
      <c r="D16" s="18" t="s">
        <v>47</v>
      </c>
      <c r="E16" s="23" t="s">
        <v>360</v>
      </c>
      <c r="F16" s="24" t="s">
        <v>133</v>
      </c>
      <c r="G16" s="25">
        <v>969</v>
      </c>
      <c r="H16" s="26">
        <v>0</v>
      </c>
      <c r="I16" s="26">
        <f>ROUND(ROUND(H16,2)*ROUND(G16,3),2)</f>
        <v>0</v>
      </c>
      <c r="O16">
        <f>(I16*21)/100</f>
        <v>0</v>
      </c>
      <c r="P16" t="s">
        <v>23</v>
      </c>
    </row>
    <row r="17" spans="1:5" ht="12.75">
      <c r="A17" s="27" t="s">
        <v>50</v>
      </c>
      <c r="E17" s="28" t="s">
        <v>47</v>
      </c>
    </row>
    <row r="18" spans="1:5" ht="38.25">
      <c r="A18" s="29" t="s">
        <v>52</v>
      </c>
      <c r="E18" s="30" t="s">
        <v>648</v>
      </c>
    </row>
    <row r="19" spans="1:5" ht="318.75">
      <c r="A19" t="s">
        <v>53</v>
      </c>
      <c r="E19" s="28" t="s">
        <v>362</v>
      </c>
    </row>
    <row r="20" spans="1:16" ht="12.75">
      <c r="A20" s="18" t="s">
        <v>45</v>
      </c>
      <c r="B20" s="22" t="s">
        <v>22</v>
      </c>
      <c r="C20" s="22" t="s">
        <v>372</v>
      </c>
      <c r="D20" s="18" t="s">
        <v>47</v>
      </c>
      <c r="E20" s="23" t="s">
        <v>373</v>
      </c>
      <c r="F20" s="24" t="s">
        <v>133</v>
      </c>
      <c r="G20" s="25">
        <v>28.8</v>
      </c>
      <c r="H20" s="26">
        <v>0</v>
      </c>
      <c r="I20" s="26">
        <f>ROUND(ROUND(H20,2)*ROUND(G20,3),2)</f>
        <v>0</v>
      </c>
      <c r="O20">
        <f>(I20*21)/100</f>
        <v>0</v>
      </c>
      <c r="P20" t="s">
        <v>23</v>
      </c>
    </row>
    <row r="21" spans="1:5" ht="12.75">
      <c r="A21" s="27" t="s">
        <v>50</v>
      </c>
      <c r="E21" s="28" t="s">
        <v>47</v>
      </c>
    </row>
    <row r="22" spans="1:5" ht="12.75">
      <c r="A22" s="29" t="s">
        <v>52</v>
      </c>
      <c r="E22" s="30" t="s">
        <v>649</v>
      </c>
    </row>
    <row r="23" spans="1:5" ht="229.5">
      <c r="A23" t="s">
        <v>53</v>
      </c>
      <c r="E23" s="28" t="s">
        <v>375</v>
      </c>
    </row>
    <row r="24" spans="1:16" ht="12.75">
      <c r="A24" s="18" t="s">
        <v>45</v>
      </c>
      <c r="B24" s="22" t="s">
        <v>33</v>
      </c>
      <c r="C24" s="22" t="s">
        <v>376</v>
      </c>
      <c r="D24" s="18" t="s">
        <v>47</v>
      </c>
      <c r="E24" s="23" t="s">
        <v>377</v>
      </c>
      <c r="F24" s="24" t="s">
        <v>133</v>
      </c>
      <c r="G24" s="25">
        <v>16</v>
      </c>
      <c r="H24" s="26">
        <v>0</v>
      </c>
      <c r="I24" s="26">
        <f>ROUND(ROUND(H24,2)*ROUND(G24,3),2)</f>
        <v>0</v>
      </c>
      <c r="O24">
        <f>(I24*21)/100</f>
        <v>0</v>
      </c>
      <c r="P24" t="s">
        <v>23</v>
      </c>
    </row>
    <row r="25" spans="1:5" ht="12.75">
      <c r="A25" s="27" t="s">
        <v>50</v>
      </c>
      <c r="E25" s="28" t="s">
        <v>47</v>
      </c>
    </row>
    <row r="26" spans="1:5" ht="12.75">
      <c r="A26" s="29" t="s">
        <v>52</v>
      </c>
      <c r="E26" s="30" t="s">
        <v>650</v>
      </c>
    </row>
    <row r="27" spans="1:5" ht="293.25">
      <c r="A27" t="s">
        <v>53</v>
      </c>
      <c r="E27" s="28" t="s">
        <v>379</v>
      </c>
    </row>
    <row r="28" spans="1:16" ht="12.75">
      <c r="A28" s="18" t="s">
        <v>45</v>
      </c>
      <c r="B28" s="22" t="s">
        <v>35</v>
      </c>
      <c r="C28" s="22" t="s">
        <v>380</v>
      </c>
      <c r="D28" s="18" t="s">
        <v>47</v>
      </c>
      <c r="E28" s="23" t="s">
        <v>381</v>
      </c>
      <c r="F28" s="24" t="s">
        <v>114</v>
      </c>
      <c r="G28" s="25">
        <v>4301.6</v>
      </c>
      <c r="H28" s="26">
        <v>0</v>
      </c>
      <c r="I28" s="26">
        <f>ROUND(ROUND(H28,2)*ROUND(G28,3),2)</f>
        <v>0</v>
      </c>
      <c r="O28">
        <f>(I28*21)/100</f>
        <v>0</v>
      </c>
      <c r="P28" t="s">
        <v>23</v>
      </c>
    </row>
    <row r="29" spans="1:5" ht="12.75">
      <c r="A29" s="27" t="s">
        <v>50</v>
      </c>
      <c r="E29" s="28" t="s">
        <v>47</v>
      </c>
    </row>
    <row r="30" spans="1:5" ht="114.75">
      <c r="A30" s="29" t="s">
        <v>52</v>
      </c>
      <c r="E30" s="30" t="s">
        <v>651</v>
      </c>
    </row>
    <row r="31" spans="1:5" ht="25.5">
      <c r="A31" t="s">
        <v>53</v>
      </c>
      <c r="E31" s="28" t="s">
        <v>383</v>
      </c>
    </row>
    <row r="32" spans="1:16" ht="12.75">
      <c r="A32" s="18" t="s">
        <v>45</v>
      </c>
      <c r="B32" s="22" t="s">
        <v>37</v>
      </c>
      <c r="C32" s="22" t="s">
        <v>384</v>
      </c>
      <c r="D32" s="18" t="s">
        <v>47</v>
      </c>
      <c r="E32" s="23" t="s">
        <v>385</v>
      </c>
      <c r="F32" s="24" t="s">
        <v>114</v>
      </c>
      <c r="G32" s="25">
        <v>6452.4</v>
      </c>
      <c r="H32" s="26">
        <v>0</v>
      </c>
      <c r="I32" s="26">
        <f>ROUND(ROUND(H32,2)*ROUND(G32,3),2)</f>
        <v>0</v>
      </c>
      <c r="O32">
        <f>(I32*21)/100</f>
        <v>0</v>
      </c>
      <c r="P32" t="s">
        <v>23</v>
      </c>
    </row>
    <row r="33" spans="1:5" ht="12.75">
      <c r="A33" s="27" t="s">
        <v>50</v>
      </c>
      <c r="E33" s="28" t="s">
        <v>386</v>
      </c>
    </row>
    <row r="34" spans="1:5" ht="114.75">
      <c r="A34" s="29" t="s">
        <v>52</v>
      </c>
      <c r="E34" s="30" t="s">
        <v>652</v>
      </c>
    </row>
    <row r="35" spans="1:5" ht="25.5">
      <c r="A35" t="s">
        <v>53</v>
      </c>
      <c r="E35" s="28" t="s">
        <v>383</v>
      </c>
    </row>
    <row r="36" spans="1:16" ht="12.75">
      <c r="A36" s="18" t="s">
        <v>45</v>
      </c>
      <c r="B36" s="22" t="s">
        <v>73</v>
      </c>
      <c r="C36" s="22" t="s">
        <v>223</v>
      </c>
      <c r="D36" s="18" t="s">
        <v>47</v>
      </c>
      <c r="E36" s="23" t="s">
        <v>224</v>
      </c>
      <c r="F36" s="24" t="s">
        <v>114</v>
      </c>
      <c r="G36" s="25">
        <v>70</v>
      </c>
      <c r="H36" s="26">
        <v>0</v>
      </c>
      <c r="I36" s="26">
        <f>ROUND(ROUND(H36,2)*ROUND(G36,3),2)</f>
        <v>0</v>
      </c>
      <c r="O36">
        <f>(I36*21)/100</f>
        <v>0</v>
      </c>
      <c r="P36" t="s">
        <v>23</v>
      </c>
    </row>
    <row r="37" spans="1:5" ht="12.75">
      <c r="A37" s="27" t="s">
        <v>50</v>
      </c>
      <c r="E37" s="28" t="s">
        <v>225</v>
      </c>
    </row>
    <row r="38" spans="1:5" ht="12.75">
      <c r="A38" s="29" t="s">
        <v>52</v>
      </c>
      <c r="E38" s="30" t="s">
        <v>653</v>
      </c>
    </row>
    <row r="39" spans="1:5" ht="12.75">
      <c r="A39" t="s">
        <v>53</v>
      </c>
      <c r="E39" s="28" t="s">
        <v>226</v>
      </c>
    </row>
    <row r="40" spans="1:18" ht="12.75" customHeight="1">
      <c r="A40" s="5" t="s">
        <v>43</v>
      </c>
      <c r="B40" s="5"/>
      <c r="C40" s="32" t="s">
        <v>23</v>
      </c>
      <c r="D40" s="5"/>
      <c r="E40" s="20" t="s">
        <v>388</v>
      </c>
      <c r="F40" s="5"/>
      <c r="G40" s="5"/>
      <c r="H40" s="5"/>
      <c r="I40" s="33">
        <f>0+Q40</f>
        <v>0</v>
      </c>
      <c r="O40">
        <f>0+R40</f>
        <v>0</v>
      </c>
      <c r="Q40">
        <f>0+I41+I45</f>
        <v>0</v>
      </c>
      <c r="R40">
        <f>0+O41+O45</f>
        <v>0</v>
      </c>
    </row>
    <row r="41" spans="1:16" ht="12.75">
      <c r="A41" s="18" t="s">
        <v>45</v>
      </c>
      <c r="B41" s="22" t="s">
        <v>77</v>
      </c>
      <c r="C41" s="22" t="s">
        <v>389</v>
      </c>
      <c r="D41" s="18" t="s">
        <v>47</v>
      </c>
      <c r="E41" s="23" t="s">
        <v>390</v>
      </c>
      <c r="F41" s="24" t="s">
        <v>114</v>
      </c>
      <c r="G41" s="25">
        <v>8442.5</v>
      </c>
      <c r="H41" s="26">
        <v>0</v>
      </c>
      <c r="I41" s="26">
        <f>ROUND(ROUND(H41,2)*ROUND(G41,3),2)</f>
        <v>0</v>
      </c>
      <c r="O41">
        <f>(I41*21)/100</f>
        <v>0</v>
      </c>
      <c r="P41" t="s">
        <v>23</v>
      </c>
    </row>
    <row r="42" spans="1:5" ht="12.75">
      <c r="A42" s="27" t="s">
        <v>50</v>
      </c>
      <c r="E42" s="28" t="s">
        <v>586</v>
      </c>
    </row>
    <row r="43" spans="1:5" ht="12.75">
      <c r="A43" s="29" t="s">
        <v>52</v>
      </c>
      <c r="E43" s="30" t="s">
        <v>654</v>
      </c>
    </row>
    <row r="44" spans="1:5" ht="38.25">
      <c r="A44" t="s">
        <v>53</v>
      </c>
      <c r="E44" s="28" t="s">
        <v>393</v>
      </c>
    </row>
    <row r="45" spans="1:16" ht="12.75">
      <c r="A45" s="18" t="s">
        <v>45</v>
      </c>
      <c r="B45" s="22" t="s">
        <v>40</v>
      </c>
      <c r="C45" s="22" t="s">
        <v>394</v>
      </c>
      <c r="D45" s="18" t="s">
        <v>47</v>
      </c>
      <c r="E45" s="23" t="s">
        <v>395</v>
      </c>
      <c r="F45" s="24" t="s">
        <v>186</v>
      </c>
      <c r="G45" s="25">
        <v>3377</v>
      </c>
      <c r="H45" s="26">
        <v>0</v>
      </c>
      <c r="I45" s="26">
        <f>ROUND(ROUND(H45,2)*ROUND(G45,3),2)</f>
        <v>0</v>
      </c>
      <c r="O45">
        <f>(I45*21)/100</f>
        <v>0</v>
      </c>
      <c r="P45" t="s">
        <v>23</v>
      </c>
    </row>
    <row r="46" spans="1:5" ht="12.75">
      <c r="A46" s="27" t="s">
        <v>50</v>
      </c>
      <c r="E46" s="28" t="s">
        <v>396</v>
      </c>
    </row>
    <row r="47" spans="1:5" ht="12.75">
      <c r="A47" s="29" t="s">
        <v>52</v>
      </c>
      <c r="E47" s="30" t="s">
        <v>655</v>
      </c>
    </row>
    <row r="48" spans="1:5" ht="178.5">
      <c r="A48" t="s">
        <v>53</v>
      </c>
      <c r="E48" s="28" t="s">
        <v>398</v>
      </c>
    </row>
    <row r="49" spans="1:18" ht="12.75" customHeight="1">
      <c r="A49" s="5" t="s">
        <v>43</v>
      </c>
      <c r="B49" s="5"/>
      <c r="C49" s="32" t="s">
        <v>33</v>
      </c>
      <c r="D49" s="5"/>
      <c r="E49" s="20" t="s">
        <v>418</v>
      </c>
      <c r="F49" s="5"/>
      <c r="G49" s="5"/>
      <c r="H49" s="5"/>
      <c r="I49" s="33">
        <f>0+Q49</f>
        <v>0</v>
      </c>
      <c r="O49">
        <f>0+R49</f>
        <v>0</v>
      </c>
      <c r="Q49">
        <f>0+I50</f>
        <v>0</v>
      </c>
      <c r="R49">
        <f>0+O50</f>
        <v>0</v>
      </c>
    </row>
    <row r="50" spans="1:16" ht="12.75">
      <c r="A50" s="18" t="s">
        <v>45</v>
      </c>
      <c r="B50" s="22" t="s">
        <v>42</v>
      </c>
      <c r="C50" s="22" t="s">
        <v>423</v>
      </c>
      <c r="D50" s="18" t="s">
        <v>47</v>
      </c>
      <c r="E50" s="23" t="s">
        <v>424</v>
      </c>
      <c r="F50" s="24" t="s">
        <v>133</v>
      </c>
      <c r="G50" s="25">
        <v>5.34</v>
      </c>
      <c r="H50" s="26">
        <v>0</v>
      </c>
      <c r="I50" s="26">
        <f>ROUND(ROUND(H50,2)*ROUND(G50,3),2)</f>
        <v>0</v>
      </c>
      <c r="O50">
        <f>(I50*21)/100</f>
        <v>0</v>
      </c>
      <c r="P50" t="s">
        <v>23</v>
      </c>
    </row>
    <row r="51" spans="1:5" ht="12.75">
      <c r="A51" s="27" t="s">
        <v>50</v>
      </c>
      <c r="E51" s="28" t="s">
        <v>47</v>
      </c>
    </row>
    <row r="52" spans="1:5" ht="38.25">
      <c r="A52" s="29" t="s">
        <v>52</v>
      </c>
      <c r="E52" s="30" t="s">
        <v>656</v>
      </c>
    </row>
    <row r="53" spans="1:5" ht="38.25">
      <c r="A53" t="s">
        <v>53</v>
      </c>
      <c r="E53" s="28" t="s">
        <v>417</v>
      </c>
    </row>
    <row r="54" spans="1:18" ht="12.75" customHeight="1">
      <c r="A54" s="5" t="s">
        <v>43</v>
      </c>
      <c r="B54" s="5"/>
      <c r="C54" s="32" t="s">
        <v>35</v>
      </c>
      <c r="D54" s="5"/>
      <c r="E54" s="20" t="s">
        <v>218</v>
      </c>
      <c r="F54" s="5"/>
      <c r="G54" s="5"/>
      <c r="H54" s="5"/>
      <c r="I54" s="33">
        <f>0+Q54</f>
        <v>0</v>
      </c>
      <c r="O54">
        <f>0+R54</f>
        <v>0</v>
      </c>
      <c r="Q54">
        <f>0+I55+I59+I63+I67+I71+I75+I79+I83+I87</f>
        <v>0</v>
      </c>
      <c r="R54">
        <f>0+O55+O59+O63+O67+O71+O75+O79+O83+O87</f>
        <v>0</v>
      </c>
    </row>
    <row r="55" spans="1:16" ht="12.75">
      <c r="A55" s="18" t="s">
        <v>45</v>
      </c>
      <c r="B55" s="22" t="s">
        <v>92</v>
      </c>
      <c r="C55" s="22" t="s">
        <v>432</v>
      </c>
      <c r="D55" s="18" t="s">
        <v>47</v>
      </c>
      <c r="E55" s="23" t="s">
        <v>433</v>
      </c>
      <c r="F55" s="24" t="s">
        <v>114</v>
      </c>
      <c r="G55" s="25">
        <v>10754</v>
      </c>
      <c r="H55" s="26">
        <v>0</v>
      </c>
      <c r="I55" s="26">
        <f>ROUND(ROUND(H55,2)*ROUND(G55,3),2)</f>
        <v>0</v>
      </c>
      <c r="O55">
        <f>(I55*21)/100</f>
        <v>0</v>
      </c>
      <c r="P55" t="s">
        <v>23</v>
      </c>
    </row>
    <row r="56" spans="1:5" ht="12.75">
      <c r="A56" s="27" t="s">
        <v>50</v>
      </c>
      <c r="E56" s="28" t="s">
        <v>434</v>
      </c>
    </row>
    <row r="57" spans="1:5" ht="89.25">
      <c r="A57" s="29" t="s">
        <v>52</v>
      </c>
      <c r="E57" s="30" t="s">
        <v>657</v>
      </c>
    </row>
    <row r="58" spans="1:5" ht="51">
      <c r="A58" t="s">
        <v>53</v>
      </c>
      <c r="E58" s="28" t="s">
        <v>436</v>
      </c>
    </row>
    <row r="59" spans="1:16" ht="12.75">
      <c r="A59" s="18" t="s">
        <v>45</v>
      </c>
      <c r="B59" s="22" t="s">
        <v>95</v>
      </c>
      <c r="C59" s="22" t="s">
        <v>432</v>
      </c>
      <c r="D59" s="18" t="s">
        <v>29</v>
      </c>
      <c r="E59" s="23" t="s">
        <v>433</v>
      </c>
      <c r="F59" s="24" t="s">
        <v>114</v>
      </c>
      <c r="G59" s="25">
        <v>10754</v>
      </c>
      <c r="H59" s="26">
        <v>0</v>
      </c>
      <c r="I59" s="26">
        <f>ROUND(ROUND(H59,2)*ROUND(G59,3),2)</f>
        <v>0</v>
      </c>
      <c r="O59">
        <f>(I59*21)/100</f>
        <v>0</v>
      </c>
      <c r="P59" t="s">
        <v>23</v>
      </c>
    </row>
    <row r="60" spans="1:5" ht="12.75">
      <c r="A60" s="27" t="s">
        <v>50</v>
      </c>
      <c r="E60" s="28" t="s">
        <v>438</v>
      </c>
    </row>
    <row r="61" spans="1:5" ht="89.25">
      <c r="A61" s="29" t="s">
        <v>52</v>
      </c>
      <c r="E61" s="30" t="s">
        <v>658</v>
      </c>
    </row>
    <row r="62" spans="1:5" ht="51">
      <c r="A62" t="s">
        <v>53</v>
      </c>
      <c r="E62" s="28" t="s">
        <v>436</v>
      </c>
    </row>
    <row r="63" spans="1:16" ht="12.75">
      <c r="A63" s="18" t="s">
        <v>45</v>
      </c>
      <c r="B63" s="22" t="s">
        <v>98</v>
      </c>
      <c r="C63" s="22" t="s">
        <v>440</v>
      </c>
      <c r="D63" s="18" t="s">
        <v>47</v>
      </c>
      <c r="E63" s="23" t="s">
        <v>441</v>
      </c>
      <c r="F63" s="24" t="s">
        <v>114</v>
      </c>
      <c r="G63" s="25">
        <v>9905</v>
      </c>
      <c r="H63" s="26">
        <v>0</v>
      </c>
      <c r="I63" s="26">
        <f>ROUND(ROUND(H63,2)*ROUND(G63,3),2)</f>
        <v>0</v>
      </c>
      <c r="O63">
        <f>(I63*21)/100</f>
        <v>0</v>
      </c>
      <c r="P63" t="s">
        <v>23</v>
      </c>
    </row>
    <row r="64" spans="1:5" ht="63.75">
      <c r="A64" s="27" t="s">
        <v>50</v>
      </c>
      <c r="E64" s="28" t="s">
        <v>442</v>
      </c>
    </row>
    <row r="65" spans="1:5" ht="63.75">
      <c r="A65" s="29" t="s">
        <v>52</v>
      </c>
      <c r="E65" s="30" t="s">
        <v>659</v>
      </c>
    </row>
    <row r="66" spans="1:5" ht="51">
      <c r="A66" t="s">
        <v>53</v>
      </c>
      <c r="E66" s="28" t="s">
        <v>234</v>
      </c>
    </row>
    <row r="67" spans="1:16" ht="12.75">
      <c r="A67" s="18" t="s">
        <v>45</v>
      </c>
      <c r="B67" s="22" t="s">
        <v>102</v>
      </c>
      <c r="C67" s="22" t="s">
        <v>230</v>
      </c>
      <c r="D67" s="18" t="s">
        <v>47</v>
      </c>
      <c r="E67" s="23" t="s">
        <v>231</v>
      </c>
      <c r="F67" s="24" t="s">
        <v>114</v>
      </c>
      <c r="G67" s="25">
        <v>9905</v>
      </c>
      <c r="H67" s="26">
        <v>0</v>
      </c>
      <c r="I67" s="26">
        <f>ROUND(ROUND(H67,2)*ROUND(G67,3),2)</f>
        <v>0</v>
      </c>
      <c r="O67">
        <f>(I67*21)/100</f>
        <v>0</v>
      </c>
      <c r="P67" t="s">
        <v>23</v>
      </c>
    </row>
    <row r="68" spans="1:5" ht="51">
      <c r="A68" s="27" t="s">
        <v>50</v>
      </c>
      <c r="E68" s="28" t="s">
        <v>232</v>
      </c>
    </row>
    <row r="69" spans="1:5" ht="63.75">
      <c r="A69" s="29" t="s">
        <v>52</v>
      </c>
      <c r="E69" s="30" t="s">
        <v>659</v>
      </c>
    </row>
    <row r="70" spans="1:5" ht="51">
      <c r="A70" t="s">
        <v>53</v>
      </c>
      <c r="E70" s="28" t="s">
        <v>234</v>
      </c>
    </row>
    <row r="71" spans="1:16" ht="12.75">
      <c r="A71" s="18" t="s">
        <v>45</v>
      </c>
      <c r="B71" s="22" t="s">
        <v>212</v>
      </c>
      <c r="C71" s="22" t="s">
        <v>235</v>
      </c>
      <c r="D71" s="18" t="s">
        <v>47</v>
      </c>
      <c r="E71" s="23" t="s">
        <v>236</v>
      </c>
      <c r="F71" s="24" t="s">
        <v>114</v>
      </c>
      <c r="G71" s="25">
        <v>9905</v>
      </c>
      <c r="H71" s="26">
        <v>0</v>
      </c>
      <c r="I71" s="26">
        <f>ROUND(ROUND(H71,2)*ROUND(G71,3),2)</f>
        <v>0</v>
      </c>
      <c r="O71">
        <f>(I71*21)/100</f>
        <v>0</v>
      </c>
      <c r="P71" t="s">
        <v>23</v>
      </c>
    </row>
    <row r="72" spans="1:5" ht="51">
      <c r="A72" s="27" t="s">
        <v>50</v>
      </c>
      <c r="E72" s="28" t="s">
        <v>237</v>
      </c>
    </row>
    <row r="73" spans="1:5" ht="63.75">
      <c r="A73" s="29" t="s">
        <v>52</v>
      </c>
      <c r="E73" s="30" t="s">
        <v>659</v>
      </c>
    </row>
    <row r="74" spans="1:5" ht="51">
      <c r="A74" t="s">
        <v>53</v>
      </c>
      <c r="E74" s="28" t="s">
        <v>234</v>
      </c>
    </row>
    <row r="75" spans="1:16" ht="12.75">
      <c r="A75" s="18" t="s">
        <v>45</v>
      </c>
      <c r="B75" s="22" t="s">
        <v>278</v>
      </c>
      <c r="C75" s="22" t="s">
        <v>239</v>
      </c>
      <c r="D75" s="18" t="s">
        <v>47</v>
      </c>
      <c r="E75" s="23" t="s">
        <v>240</v>
      </c>
      <c r="F75" s="24" t="s">
        <v>114</v>
      </c>
      <c r="G75" s="25">
        <v>14</v>
      </c>
      <c r="H75" s="26">
        <v>0</v>
      </c>
      <c r="I75" s="26">
        <f>ROUND(ROUND(H75,2)*ROUND(G75,3),2)</f>
        <v>0</v>
      </c>
      <c r="O75">
        <f>(I75*21)/100</f>
        <v>0</v>
      </c>
      <c r="P75" t="s">
        <v>23</v>
      </c>
    </row>
    <row r="76" spans="1:5" ht="12.75">
      <c r="A76" s="27" t="s">
        <v>50</v>
      </c>
      <c r="E76" s="28" t="s">
        <v>47</v>
      </c>
    </row>
    <row r="77" spans="1:5" ht="12.75">
      <c r="A77" s="29" t="s">
        <v>52</v>
      </c>
      <c r="E77" s="30" t="s">
        <v>660</v>
      </c>
    </row>
    <row r="78" spans="1:5" ht="140.25">
      <c r="A78" t="s">
        <v>53</v>
      </c>
      <c r="E78" s="28" t="s">
        <v>242</v>
      </c>
    </row>
    <row r="79" spans="1:16" ht="12.75">
      <c r="A79" s="18" t="s">
        <v>45</v>
      </c>
      <c r="B79" s="22" t="s">
        <v>283</v>
      </c>
      <c r="C79" s="22" t="s">
        <v>243</v>
      </c>
      <c r="D79" s="18" t="s">
        <v>47</v>
      </c>
      <c r="E79" s="23" t="s">
        <v>244</v>
      </c>
      <c r="F79" s="24" t="s">
        <v>114</v>
      </c>
      <c r="G79" s="25">
        <v>9905</v>
      </c>
      <c r="H79" s="26">
        <v>0</v>
      </c>
      <c r="I79" s="26">
        <f>ROUND(ROUND(H79,2)*ROUND(G79,3),2)</f>
        <v>0</v>
      </c>
      <c r="O79">
        <f>(I79*21)/100</f>
        <v>0</v>
      </c>
      <c r="P79" t="s">
        <v>23</v>
      </c>
    </row>
    <row r="80" spans="1:5" ht="12.75">
      <c r="A80" s="27" t="s">
        <v>50</v>
      </c>
      <c r="E80" s="28" t="s">
        <v>245</v>
      </c>
    </row>
    <row r="81" spans="1:5" ht="63.75">
      <c r="A81" s="29" t="s">
        <v>52</v>
      </c>
      <c r="E81" s="30" t="s">
        <v>659</v>
      </c>
    </row>
    <row r="82" spans="1:5" ht="140.25">
      <c r="A82" t="s">
        <v>53</v>
      </c>
      <c r="E82" s="28" t="s">
        <v>247</v>
      </c>
    </row>
    <row r="83" spans="1:16" ht="12.75">
      <c r="A83" s="18" t="s">
        <v>45</v>
      </c>
      <c r="B83" s="22" t="s">
        <v>342</v>
      </c>
      <c r="C83" s="22" t="s">
        <v>248</v>
      </c>
      <c r="D83" s="18" t="s">
        <v>47</v>
      </c>
      <c r="E83" s="23" t="s">
        <v>249</v>
      </c>
      <c r="F83" s="24" t="s">
        <v>114</v>
      </c>
      <c r="G83" s="25">
        <v>9905</v>
      </c>
      <c r="H83" s="26">
        <v>0</v>
      </c>
      <c r="I83" s="26">
        <f>ROUND(ROUND(H83,2)*ROUND(G83,3),2)</f>
        <v>0</v>
      </c>
      <c r="O83">
        <f>(I83*21)/100</f>
        <v>0</v>
      </c>
      <c r="P83" t="s">
        <v>23</v>
      </c>
    </row>
    <row r="84" spans="1:5" ht="12.75">
      <c r="A84" s="27" t="s">
        <v>50</v>
      </c>
      <c r="E84" s="28" t="s">
        <v>250</v>
      </c>
    </row>
    <row r="85" spans="1:5" ht="63.75">
      <c r="A85" s="29" t="s">
        <v>52</v>
      </c>
      <c r="E85" s="30" t="s">
        <v>659</v>
      </c>
    </row>
    <row r="86" spans="1:5" ht="140.25">
      <c r="A86" t="s">
        <v>53</v>
      </c>
      <c r="E86" s="28" t="s">
        <v>247</v>
      </c>
    </row>
    <row r="87" spans="1:16" ht="12.75">
      <c r="A87" s="18" t="s">
        <v>45</v>
      </c>
      <c r="B87" s="22" t="s">
        <v>346</v>
      </c>
      <c r="C87" s="22" t="s">
        <v>251</v>
      </c>
      <c r="D87" s="18" t="s">
        <v>47</v>
      </c>
      <c r="E87" s="23" t="s">
        <v>252</v>
      </c>
      <c r="F87" s="24" t="s">
        <v>114</v>
      </c>
      <c r="G87" s="25">
        <v>9905</v>
      </c>
      <c r="H87" s="26">
        <v>0</v>
      </c>
      <c r="I87" s="26">
        <f>ROUND(ROUND(H87,2)*ROUND(G87,3),2)</f>
        <v>0</v>
      </c>
      <c r="O87">
        <f>(I87*21)/100</f>
        <v>0</v>
      </c>
      <c r="P87" t="s">
        <v>23</v>
      </c>
    </row>
    <row r="88" spans="1:5" ht="12.75">
      <c r="A88" s="27" t="s">
        <v>50</v>
      </c>
      <c r="E88" s="28" t="s">
        <v>253</v>
      </c>
    </row>
    <row r="89" spans="1:5" ht="63.75">
      <c r="A89" s="29" t="s">
        <v>52</v>
      </c>
      <c r="E89" s="30" t="s">
        <v>659</v>
      </c>
    </row>
    <row r="90" spans="1:5" ht="140.25">
      <c r="A90" t="s">
        <v>53</v>
      </c>
      <c r="E90" s="28" t="s">
        <v>247</v>
      </c>
    </row>
    <row r="91" spans="1:18" ht="12.75" customHeight="1">
      <c r="A91" s="5" t="s">
        <v>43</v>
      </c>
      <c r="B91" s="5"/>
      <c r="C91" s="32" t="s">
        <v>77</v>
      </c>
      <c r="D91" s="5"/>
      <c r="E91" s="20" t="s">
        <v>255</v>
      </c>
      <c r="F91" s="5"/>
      <c r="G91" s="5"/>
      <c r="H91" s="5"/>
      <c r="I91" s="33">
        <f>0+Q91</f>
        <v>0</v>
      </c>
      <c r="O91">
        <f>0+R91</f>
        <v>0</v>
      </c>
      <c r="Q91">
        <f>0+I92+I96+I100+I104+I108+I112</f>
        <v>0</v>
      </c>
      <c r="R91">
        <f>0+O92+O96+O100+O104+O108+O112</f>
        <v>0</v>
      </c>
    </row>
    <row r="92" spans="1:16" ht="12.75">
      <c r="A92" s="18" t="s">
        <v>45</v>
      </c>
      <c r="B92" s="22" t="s">
        <v>426</v>
      </c>
      <c r="C92" s="22" t="s">
        <v>460</v>
      </c>
      <c r="D92" s="18" t="s">
        <v>47</v>
      </c>
      <c r="E92" s="23" t="s">
        <v>461</v>
      </c>
      <c r="F92" s="24" t="s">
        <v>186</v>
      </c>
      <c r="G92" s="25">
        <v>224</v>
      </c>
      <c r="H92" s="26">
        <v>0</v>
      </c>
      <c r="I92" s="26">
        <f>ROUND(ROUND(H92,2)*ROUND(G92,3),2)</f>
        <v>0</v>
      </c>
      <c r="O92">
        <f>(I92*21)/100</f>
        <v>0</v>
      </c>
      <c r="P92" t="s">
        <v>23</v>
      </c>
    </row>
    <row r="93" spans="1:5" ht="25.5">
      <c r="A93" s="27" t="s">
        <v>50</v>
      </c>
      <c r="E93" s="65" t="s">
        <v>1186</v>
      </c>
    </row>
    <row r="94" spans="1:5" ht="409.5">
      <c r="A94" s="29" t="s">
        <v>52</v>
      </c>
      <c r="E94" s="30" t="s">
        <v>661</v>
      </c>
    </row>
    <row r="95" spans="1:5" ht="267.75">
      <c r="A95" t="s">
        <v>53</v>
      </c>
      <c r="E95" s="66" t="s">
        <v>1185</v>
      </c>
    </row>
    <row r="96" spans="1:16" ht="12.75">
      <c r="A96" s="18" t="s">
        <v>45</v>
      </c>
      <c r="B96" s="22" t="s">
        <v>431</v>
      </c>
      <c r="C96" s="22" t="s">
        <v>464</v>
      </c>
      <c r="D96" s="18" t="s">
        <v>47</v>
      </c>
      <c r="E96" s="23" t="s">
        <v>465</v>
      </c>
      <c r="F96" s="24" t="s">
        <v>186</v>
      </c>
      <c r="G96" s="25">
        <v>50</v>
      </c>
      <c r="H96" s="26">
        <v>0</v>
      </c>
      <c r="I96" s="26">
        <f>ROUND(ROUND(H96,2)*ROUND(G96,3),2)</f>
        <v>0</v>
      </c>
      <c r="O96">
        <f>(I96*21)/100</f>
        <v>0</v>
      </c>
      <c r="P96" t="s">
        <v>23</v>
      </c>
    </row>
    <row r="97" spans="1:5" ht="12.75">
      <c r="A97" s="27" t="s">
        <v>50</v>
      </c>
      <c r="E97" s="28" t="s">
        <v>47</v>
      </c>
    </row>
    <row r="98" spans="1:5" ht="51">
      <c r="A98" s="29" t="s">
        <v>52</v>
      </c>
      <c r="E98" s="30" t="s">
        <v>662</v>
      </c>
    </row>
    <row r="99" spans="1:5" ht="255">
      <c r="A99" t="s">
        <v>53</v>
      </c>
      <c r="E99" s="28" t="s">
        <v>468</v>
      </c>
    </row>
    <row r="100" spans="1:16" ht="12.75">
      <c r="A100" s="18" t="s">
        <v>45</v>
      </c>
      <c r="B100" s="22" t="s">
        <v>437</v>
      </c>
      <c r="C100" s="22" t="s">
        <v>476</v>
      </c>
      <c r="D100" s="18" t="s">
        <v>47</v>
      </c>
      <c r="E100" s="23" t="s">
        <v>477</v>
      </c>
      <c r="F100" s="24" t="s">
        <v>89</v>
      </c>
      <c r="G100" s="25">
        <v>40</v>
      </c>
      <c r="H100" s="26">
        <v>0</v>
      </c>
      <c r="I100" s="26">
        <f>ROUND(ROUND(H100,2)*ROUND(G100,3),2)</f>
        <v>0</v>
      </c>
      <c r="O100">
        <f>(I100*21)/100</f>
        <v>0</v>
      </c>
      <c r="P100" t="s">
        <v>23</v>
      </c>
    </row>
    <row r="101" spans="1:5" ht="25.5">
      <c r="A101" s="27" t="s">
        <v>50</v>
      </c>
      <c r="E101" s="28" t="s">
        <v>663</v>
      </c>
    </row>
    <row r="102" spans="1:5" ht="409.5">
      <c r="A102" s="29" t="s">
        <v>52</v>
      </c>
      <c r="E102" s="30" t="s">
        <v>664</v>
      </c>
    </row>
    <row r="103" spans="1:5" ht="306">
      <c r="A103" t="s">
        <v>53</v>
      </c>
      <c r="E103" s="28" t="s">
        <v>480</v>
      </c>
    </row>
    <row r="104" spans="1:16" ht="12.75">
      <c r="A104" s="18" t="s">
        <v>45</v>
      </c>
      <c r="B104" s="22" t="s">
        <v>439</v>
      </c>
      <c r="C104" s="22" t="s">
        <v>482</v>
      </c>
      <c r="D104" s="18" t="s">
        <v>47</v>
      </c>
      <c r="E104" s="23" t="s">
        <v>483</v>
      </c>
      <c r="F104" s="24" t="s">
        <v>89</v>
      </c>
      <c r="G104" s="25">
        <v>3</v>
      </c>
      <c r="H104" s="26">
        <v>0</v>
      </c>
      <c r="I104" s="26">
        <f>ROUND(ROUND(H104,2)*ROUND(G104,3),2)</f>
        <v>0</v>
      </c>
      <c r="O104">
        <f>(I104*21)/100</f>
        <v>0</v>
      </c>
      <c r="P104" t="s">
        <v>23</v>
      </c>
    </row>
    <row r="105" spans="1:5" ht="12.75">
      <c r="A105" s="27" t="s">
        <v>50</v>
      </c>
      <c r="E105" s="28" t="s">
        <v>47</v>
      </c>
    </row>
    <row r="106" spans="1:5" ht="51">
      <c r="A106" s="29" t="s">
        <v>52</v>
      </c>
      <c r="E106" s="30" t="s">
        <v>665</v>
      </c>
    </row>
    <row r="107" spans="1:5" ht="242.25">
      <c r="A107" t="s">
        <v>53</v>
      </c>
      <c r="E107" s="28" t="s">
        <v>485</v>
      </c>
    </row>
    <row r="108" spans="1:16" ht="12.75">
      <c r="A108" s="18" t="s">
        <v>45</v>
      </c>
      <c r="B108" s="22" t="s">
        <v>444</v>
      </c>
      <c r="C108" s="22" t="s">
        <v>666</v>
      </c>
      <c r="D108" s="18" t="s">
        <v>47</v>
      </c>
      <c r="E108" s="23" t="s">
        <v>667</v>
      </c>
      <c r="F108" s="24" t="s">
        <v>89</v>
      </c>
      <c r="G108" s="25">
        <v>48</v>
      </c>
      <c r="H108" s="26">
        <v>0</v>
      </c>
      <c r="I108" s="26">
        <f>ROUND(ROUND(H108,2)*ROUND(G108,3),2)</f>
        <v>0</v>
      </c>
      <c r="O108">
        <f>(I108*21)/100</f>
        <v>0</v>
      </c>
      <c r="P108" t="s">
        <v>23</v>
      </c>
    </row>
    <row r="109" spans="1:5" ht="12.75">
      <c r="A109" s="27" t="s">
        <v>50</v>
      </c>
      <c r="E109" s="28" t="s">
        <v>668</v>
      </c>
    </row>
    <row r="110" spans="1:5" ht="12.75">
      <c r="A110" s="29" t="s">
        <v>52</v>
      </c>
      <c r="E110" s="30" t="s">
        <v>669</v>
      </c>
    </row>
    <row r="111" spans="1:5" ht="38.25">
      <c r="A111" t="s">
        <v>53</v>
      </c>
      <c r="E111" s="28" t="s">
        <v>259</v>
      </c>
    </row>
    <row r="112" spans="1:16" ht="12.75">
      <c r="A112" s="18" t="s">
        <v>45</v>
      </c>
      <c r="B112" s="22" t="s">
        <v>445</v>
      </c>
      <c r="C112" s="22" t="s">
        <v>670</v>
      </c>
      <c r="D112" s="18" t="s">
        <v>47</v>
      </c>
      <c r="E112" s="23" t="s">
        <v>671</v>
      </c>
      <c r="F112" s="24" t="s">
        <v>89</v>
      </c>
      <c r="G112" s="25">
        <v>95</v>
      </c>
      <c r="H112" s="26">
        <v>0</v>
      </c>
      <c r="I112" s="26">
        <f>ROUND(ROUND(H112,2)*ROUND(G112,3),2)</f>
        <v>0</v>
      </c>
      <c r="O112">
        <f>(I112*21)/100</f>
        <v>0</v>
      </c>
      <c r="P112" t="s">
        <v>23</v>
      </c>
    </row>
    <row r="113" spans="1:5" ht="12.75">
      <c r="A113" s="27" t="s">
        <v>50</v>
      </c>
      <c r="E113" s="28" t="s">
        <v>672</v>
      </c>
    </row>
    <row r="114" spans="1:5" ht="63.75">
      <c r="A114" s="29" t="s">
        <v>52</v>
      </c>
      <c r="E114" s="30" t="s">
        <v>673</v>
      </c>
    </row>
    <row r="115" spans="1:5" ht="38.25">
      <c r="A115" t="s">
        <v>53</v>
      </c>
      <c r="E115" s="28" t="s">
        <v>259</v>
      </c>
    </row>
    <row r="116" spans="1:18" ht="12.75" customHeight="1">
      <c r="A116" s="5" t="s">
        <v>43</v>
      </c>
      <c r="B116" s="5"/>
      <c r="C116" s="32" t="s">
        <v>40</v>
      </c>
      <c r="D116" s="5"/>
      <c r="E116" s="20" t="s">
        <v>206</v>
      </c>
      <c r="F116" s="5"/>
      <c r="G116" s="5"/>
      <c r="H116" s="5"/>
      <c r="I116" s="33">
        <f>0+Q116</f>
        <v>0</v>
      </c>
      <c r="O116">
        <f>0+R116</f>
        <v>0</v>
      </c>
      <c r="Q116">
        <f>0+I117+I121+I125+I129+I133+I137</f>
        <v>0</v>
      </c>
      <c r="R116">
        <f>0+O117+O121+O125+O129+O133+O137</f>
        <v>0</v>
      </c>
    </row>
    <row r="117" spans="1:16" ht="25.5">
      <c r="A117" s="18" t="s">
        <v>45</v>
      </c>
      <c r="B117" s="22" t="s">
        <v>446</v>
      </c>
      <c r="C117" s="22" t="s">
        <v>674</v>
      </c>
      <c r="D117" s="18" t="s">
        <v>47</v>
      </c>
      <c r="E117" s="23" t="s">
        <v>675</v>
      </c>
      <c r="F117" s="24" t="s">
        <v>114</v>
      </c>
      <c r="G117" s="25">
        <v>663.6</v>
      </c>
      <c r="H117" s="26">
        <v>0</v>
      </c>
      <c r="I117" s="26">
        <f>ROUND(ROUND(H117,2)*ROUND(G117,3),2)</f>
        <v>0</v>
      </c>
      <c r="O117">
        <f>(I117*21)/100</f>
        <v>0</v>
      </c>
      <c r="P117" t="s">
        <v>23</v>
      </c>
    </row>
    <row r="118" spans="1:5" ht="12.75">
      <c r="A118" s="27" t="s">
        <v>50</v>
      </c>
      <c r="E118" s="28" t="s">
        <v>676</v>
      </c>
    </row>
    <row r="119" spans="1:5" ht="293.25">
      <c r="A119" s="29" t="s">
        <v>52</v>
      </c>
      <c r="E119" s="30" t="s">
        <v>677</v>
      </c>
    </row>
    <row r="120" spans="1:5" ht="12.75">
      <c r="A120" t="s">
        <v>53</v>
      </c>
      <c r="E120" s="28" t="s">
        <v>678</v>
      </c>
    </row>
    <row r="121" spans="1:16" ht="12.75">
      <c r="A121" s="18" t="s">
        <v>45</v>
      </c>
      <c r="B121" s="22" t="s">
        <v>447</v>
      </c>
      <c r="C121" s="22" t="s">
        <v>487</v>
      </c>
      <c r="D121" s="18" t="s">
        <v>23</v>
      </c>
      <c r="E121" s="23" t="s">
        <v>488</v>
      </c>
      <c r="F121" s="24" t="s">
        <v>186</v>
      </c>
      <c r="G121" s="25">
        <v>277.44</v>
      </c>
      <c r="H121" s="26">
        <v>0</v>
      </c>
      <c r="I121" s="26">
        <f>ROUND(ROUND(H121,2)*ROUND(G121,3),2)</f>
        <v>0</v>
      </c>
      <c r="O121">
        <f>(I121*21)/100</f>
        <v>0</v>
      </c>
      <c r="P121" t="s">
        <v>23</v>
      </c>
    </row>
    <row r="122" spans="1:5" ht="25.5">
      <c r="A122" s="27" t="s">
        <v>50</v>
      </c>
      <c r="E122" s="28" t="s">
        <v>679</v>
      </c>
    </row>
    <row r="123" spans="1:5" ht="409.5">
      <c r="A123" s="29" t="s">
        <v>52</v>
      </c>
      <c r="E123" s="30" t="s">
        <v>680</v>
      </c>
    </row>
    <row r="124" spans="1:5" ht="63.75">
      <c r="A124" t="s">
        <v>53</v>
      </c>
      <c r="E124" s="28" t="s">
        <v>491</v>
      </c>
    </row>
    <row r="125" spans="1:16" ht="12.75">
      <c r="A125" s="18" t="s">
        <v>45</v>
      </c>
      <c r="B125" s="22" t="s">
        <v>448</v>
      </c>
      <c r="C125" s="22" t="s">
        <v>487</v>
      </c>
      <c r="D125" s="18" t="s">
        <v>22</v>
      </c>
      <c r="E125" s="23" t="s">
        <v>493</v>
      </c>
      <c r="F125" s="24" t="s">
        <v>186</v>
      </c>
      <c r="G125" s="25">
        <v>136</v>
      </c>
      <c r="H125" s="26">
        <v>0</v>
      </c>
      <c r="I125" s="26">
        <f>ROUND(ROUND(H125,2)*ROUND(G125,3),2)</f>
        <v>0</v>
      </c>
      <c r="O125">
        <f>(I125*21)/100</f>
        <v>0</v>
      </c>
      <c r="P125" t="s">
        <v>23</v>
      </c>
    </row>
    <row r="126" spans="1:5" ht="25.5">
      <c r="A126" s="27" t="s">
        <v>50</v>
      </c>
      <c r="E126" s="28" t="s">
        <v>681</v>
      </c>
    </row>
    <row r="127" spans="1:5" ht="38.25">
      <c r="A127" s="29" t="s">
        <v>52</v>
      </c>
      <c r="E127" s="30" t="s">
        <v>682</v>
      </c>
    </row>
    <row r="128" spans="1:5" ht="63.75">
      <c r="A128" t="s">
        <v>53</v>
      </c>
      <c r="E128" s="28" t="s">
        <v>491</v>
      </c>
    </row>
    <row r="129" spans="1:16" ht="12.75">
      <c r="A129" s="18" t="s">
        <v>45</v>
      </c>
      <c r="B129" s="22" t="s">
        <v>450</v>
      </c>
      <c r="C129" s="22" t="s">
        <v>275</v>
      </c>
      <c r="D129" s="18" t="s">
        <v>47</v>
      </c>
      <c r="E129" s="23" t="s">
        <v>276</v>
      </c>
      <c r="F129" s="24" t="s">
        <v>186</v>
      </c>
      <c r="G129" s="25">
        <v>2367.4</v>
      </c>
      <c r="H129" s="26">
        <v>0</v>
      </c>
      <c r="I129" s="26">
        <f>ROUND(ROUND(H129,2)*ROUND(G129,3),2)</f>
        <v>0</v>
      </c>
      <c r="O129">
        <f>(I129*21)/100</f>
        <v>0</v>
      </c>
      <c r="P129" t="s">
        <v>23</v>
      </c>
    </row>
    <row r="130" spans="1:5" ht="12.75">
      <c r="A130" s="27" t="s">
        <v>50</v>
      </c>
      <c r="E130" s="28" t="s">
        <v>277</v>
      </c>
    </row>
    <row r="131" spans="1:5" ht="382.5">
      <c r="A131" s="29" t="s">
        <v>52</v>
      </c>
      <c r="E131" s="30" t="s">
        <v>683</v>
      </c>
    </row>
    <row r="132" spans="1:5" ht="51">
      <c r="A132" t="s">
        <v>53</v>
      </c>
      <c r="E132" s="28" t="s">
        <v>274</v>
      </c>
    </row>
    <row r="133" spans="1:16" ht="12.75">
      <c r="A133" s="18" t="s">
        <v>45</v>
      </c>
      <c r="B133" s="22" t="s">
        <v>454</v>
      </c>
      <c r="C133" s="22" t="s">
        <v>684</v>
      </c>
      <c r="D133" s="18" t="s">
        <v>47</v>
      </c>
      <c r="E133" s="23" t="s">
        <v>685</v>
      </c>
      <c r="F133" s="24" t="s">
        <v>186</v>
      </c>
      <c r="G133" s="25">
        <v>59</v>
      </c>
      <c r="H133" s="26">
        <v>0</v>
      </c>
      <c r="I133" s="26">
        <f>ROUND(ROUND(H133,2)*ROUND(G133,3),2)</f>
        <v>0</v>
      </c>
      <c r="O133">
        <f>(I133*0)/100</f>
        <v>0</v>
      </c>
      <c r="P133" t="s">
        <v>27</v>
      </c>
    </row>
    <row r="134" spans="1:5" ht="12.75">
      <c r="A134" s="27" t="s">
        <v>50</v>
      </c>
      <c r="E134" s="28" t="s">
        <v>47</v>
      </c>
    </row>
    <row r="135" spans="1:5" ht="25.5">
      <c r="A135" s="29" t="s">
        <v>52</v>
      </c>
      <c r="E135" s="30" t="s">
        <v>628</v>
      </c>
    </row>
    <row r="136" spans="1:5" ht="38.25">
      <c r="A136" t="s">
        <v>53</v>
      </c>
      <c r="E136" s="28" t="s">
        <v>686</v>
      </c>
    </row>
    <row r="137" spans="1:16" ht="12.75">
      <c r="A137" s="18" t="s">
        <v>45</v>
      </c>
      <c r="B137" s="22" t="s">
        <v>459</v>
      </c>
      <c r="C137" s="22" t="s">
        <v>279</v>
      </c>
      <c r="D137" s="18" t="s">
        <v>47</v>
      </c>
      <c r="E137" s="23" t="s">
        <v>280</v>
      </c>
      <c r="F137" s="24" t="s">
        <v>186</v>
      </c>
      <c r="G137" s="25">
        <v>96</v>
      </c>
      <c r="H137" s="26">
        <v>0</v>
      </c>
      <c r="I137" s="26">
        <f>ROUND(ROUND(H137,2)*ROUND(G137,3),2)</f>
        <v>0</v>
      </c>
      <c r="O137">
        <f>(I137*21)/100</f>
        <v>0</v>
      </c>
      <c r="P137" t="s">
        <v>23</v>
      </c>
    </row>
    <row r="138" spans="1:5" ht="12.75">
      <c r="A138" s="27" t="s">
        <v>50</v>
      </c>
      <c r="E138" s="28" t="s">
        <v>281</v>
      </c>
    </row>
    <row r="139" spans="1:5" ht="25.5">
      <c r="A139" s="29" t="s">
        <v>52</v>
      </c>
      <c r="E139" s="30" t="s">
        <v>687</v>
      </c>
    </row>
    <row r="140" spans="1:5" ht="38.25">
      <c r="A140" t="s">
        <v>53</v>
      </c>
      <c r="E140" s="28" t="s">
        <v>282</v>
      </c>
    </row>
  </sheetData>
  <sheetProtection/>
  <mergeCells count="12">
    <mergeCell ref="A7:A8"/>
    <mergeCell ref="B7:B8"/>
    <mergeCell ref="C7:C8"/>
    <mergeCell ref="D7:D8"/>
    <mergeCell ref="E7:E8"/>
    <mergeCell ref="F7:F8"/>
    <mergeCell ref="G7:G8"/>
    <mergeCell ref="H7:I7"/>
    <mergeCell ref="C3:D3"/>
    <mergeCell ref="C4:D4"/>
    <mergeCell ref="C5:D5"/>
    <mergeCell ref="C6:D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0+O9+O14+O23</f>
        <v>0</v>
      </c>
      <c r="P2" t="s">
        <v>22</v>
      </c>
    </row>
    <row r="3" spans="1:16" ht="15" customHeight="1">
      <c r="A3" t="s">
        <v>12</v>
      </c>
      <c r="B3" s="10" t="s">
        <v>14</v>
      </c>
      <c r="C3" s="62" t="s">
        <v>15</v>
      </c>
      <c r="D3" s="58"/>
      <c r="E3" s="11" t="s">
        <v>16</v>
      </c>
      <c r="F3" s="1"/>
      <c r="G3" s="8"/>
      <c r="H3" s="7" t="s">
        <v>690</v>
      </c>
      <c r="I3" s="31">
        <f>0+I9+I14+I23</f>
        <v>0</v>
      </c>
      <c r="O3" t="s">
        <v>19</v>
      </c>
      <c r="P3" t="s">
        <v>23</v>
      </c>
    </row>
    <row r="4" spans="1:16" ht="15" customHeight="1">
      <c r="A4" t="s">
        <v>17</v>
      </c>
      <c r="B4" s="10" t="s">
        <v>149</v>
      </c>
      <c r="C4" s="62" t="s">
        <v>688</v>
      </c>
      <c r="D4" s="58"/>
      <c r="E4" s="11" t="s">
        <v>689</v>
      </c>
      <c r="F4" s="1"/>
      <c r="G4" s="1"/>
      <c r="H4" s="9"/>
      <c r="I4" s="9"/>
      <c r="O4" t="s">
        <v>20</v>
      </c>
      <c r="P4" t="s">
        <v>23</v>
      </c>
    </row>
    <row r="5" spans="1:16" ht="12.75" customHeight="1">
      <c r="A5" t="s">
        <v>152</v>
      </c>
      <c r="B5" s="13" t="s">
        <v>18</v>
      </c>
      <c r="C5" s="63" t="s">
        <v>690</v>
      </c>
      <c r="D5" s="64"/>
      <c r="E5" s="14" t="s">
        <v>524</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f>
        <v>0</v>
      </c>
      <c r="R9">
        <f>0+O10</f>
        <v>0</v>
      </c>
    </row>
    <row r="10" spans="1:16" ht="12.75">
      <c r="A10" s="18" t="s">
        <v>45</v>
      </c>
      <c r="B10" s="22" t="s">
        <v>29</v>
      </c>
      <c r="C10" s="22" t="s">
        <v>155</v>
      </c>
      <c r="D10" s="18" t="s">
        <v>47</v>
      </c>
      <c r="E10" s="23" t="s">
        <v>156</v>
      </c>
      <c r="F10" s="24" t="s">
        <v>157</v>
      </c>
      <c r="G10" s="25">
        <v>10646.46</v>
      </c>
      <c r="H10" s="26">
        <v>0</v>
      </c>
      <c r="I10" s="26">
        <f>ROUND(ROUND(H10,2)*ROUND(G10,3),2)</f>
        <v>0</v>
      </c>
      <c r="O10">
        <f>(I10*21)/100</f>
        <v>0</v>
      </c>
      <c r="P10" t="s">
        <v>23</v>
      </c>
    </row>
    <row r="11" spans="1:5" ht="25.5">
      <c r="A11" s="27" t="s">
        <v>50</v>
      </c>
      <c r="E11" s="28" t="s">
        <v>525</v>
      </c>
    </row>
    <row r="12" spans="1:5" ht="12.75">
      <c r="A12" s="29" t="s">
        <v>52</v>
      </c>
      <c r="E12" s="30" t="s">
        <v>691</v>
      </c>
    </row>
    <row r="13" spans="1:5" ht="25.5">
      <c r="A13" t="s">
        <v>53</v>
      </c>
      <c r="E13" s="28" t="s">
        <v>160</v>
      </c>
    </row>
    <row r="14" spans="1:18" ht="12.75" customHeight="1">
      <c r="A14" s="5" t="s">
        <v>43</v>
      </c>
      <c r="B14" s="5"/>
      <c r="C14" s="32" t="s">
        <v>29</v>
      </c>
      <c r="D14" s="5"/>
      <c r="E14" s="20" t="s">
        <v>111</v>
      </c>
      <c r="F14" s="5"/>
      <c r="G14" s="5"/>
      <c r="H14" s="5"/>
      <c r="I14" s="33">
        <f>0+Q14</f>
        <v>0</v>
      </c>
      <c r="O14">
        <f>0+R14</f>
        <v>0</v>
      </c>
      <c r="Q14">
        <f>0+I15+I19</f>
        <v>0</v>
      </c>
      <c r="R14">
        <f>0+O15+O19</f>
        <v>0</v>
      </c>
    </row>
    <row r="15" spans="1:16" ht="25.5">
      <c r="A15" s="18" t="s">
        <v>45</v>
      </c>
      <c r="B15" s="22" t="s">
        <v>23</v>
      </c>
      <c r="C15" s="22" t="s">
        <v>355</v>
      </c>
      <c r="D15" s="18" t="s">
        <v>47</v>
      </c>
      <c r="E15" s="23" t="s">
        <v>527</v>
      </c>
      <c r="F15" s="24" t="s">
        <v>133</v>
      </c>
      <c r="G15" s="25">
        <v>5914.7</v>
      </c>
      <c r="H15" s="26">
        <v>0</v>
      </c>
      <c r="I15" s="26">
        <f>ROUND(ROUND(H15,2)*ROUND(G15,3),2)</f>
        <v>0</v>
      </c>
      <c r="O15">
        <f>(I15*21)/100</f>
        <v>0</v>
      </c>
      <c r="P15" t="s">
        <v>23</v>
      </c>
    </row>
    <row r="16" spans="1:5" ht="12.75">
      <c r="A16" s="27" t="s">
        <v>50</v>
      </c>
      <c r="E16" s="28" t="s">
        <v>466</v>
      </c>
    </row>
    <row r="17" spans="1:5" ht="76.5">
      <c r="A17" s="29" t="s">
        <v>52</v>
      </c>
      <c r="E17" s="30" t="s">
        <v>692</v>
      </c>
    </row>
    <row r="18" spans="1:5" ht="369.75">
      <c r="A18" t="s">
        <v>53</v>
      </c>
      <c r="E18" s="28" t="s">
        <v>358</v>
      </c>
    </row>
    <row r="19" spans="1:16" ht="25.5">
      <c r="A19" s="18" t="s">
        <v>45</v>
      </c>
      <c r="B19" s="22" t="s">
        <v>22</v>
      </c>
      <c r="C19" s="22" t="s">
        <v>529</v>
      </c>
      <c r="D19" s="18" t="s">
        <v>47</v>
      </c>
      <c r="E19" s="23" t="s">
        <v>530</v>
      </c>
      <c r="F19" s="24" t="s">
        <v>133</v>
      </c>
      <c r="G19" s="25">
        <v>5914.7</v>
      </c>
      <c r="H19" s="26">
        <v>0</v>
      </c>
      <c r="I19" s="26">
        <f>ROUND(ROUND(H19,2)*ROUND(G19,3),2)</f>
        <v>0</v>
      </c>
      <c r="O19">
        <f>(I19*21)/100</f>
        <v>0</v>
      </c>
      <c r="P19" t="s">
        <v>23</v>
      </c>
    </row>
    <row r="20" spans="1:5" ht="12.75">
      <c r="A20" s="27" t="s">
        <v>50</v>
      </c>
      <c r="E20" s="28" t="s">
        <v>466</v>
      </c>
    </row>
    <row r="21" spans="1:5" ht="102">
      <c r="A21" s="29" t="s">
        <v>52</v>
      </c>
      <c r="E21" s="30" t="s">
        <v>693</v>
      </c>
    </row>
    <row r="22" spans="1:5" ht="280.5">
      <c r="A22" t="s">
        <v>53</v>
      </c>
      <c r="E22" s="28" t="s">
        <v>532</v>
      </c>
    </row>
    <row r="23" spans="1:18" ht="12.75" customHeight="1">
      <c r="A23" s="5" t="s">
        <v>43</v>
      </c>
      <c r="B23" s="5"/>
      <c r="C23" s="32" t="s">
        <v>23</v>
      </c>
      <c r="D23" s="5"/>
      <c r="E23" s="20" t="s">
        <v>388</v>
      </c>
      <c r="F23" s="5"/>
      <c r="G23" s="5"/>
      <c r="H23" s="5"/>
      <c r="I23" s="33">
        <f>0+Q23</f>
        <v>0</v>
      </c>
      <c r="O23">
        <f>0+R23</f>
        <v>0</v>
      </c>
      <c r="Q23">
        <f>0+I24</f>
        <v>0</v>
      </c>
      <c r="R23">
        <f>0+O24</f>
        <v>0</v>
      </c>
    </row>
    <row r="24" spans="1:16" ht="12.75">
      <c r="A24" s="18" t="s">
        <v>45</v>
      </c>
      <c r="B24" s="22" t="s">
        <v>33</v>
      </c>
      <c r="C24" s="22" t="s">
        <v>533</v>
      </c>
      <c r="D24" s="18" t="s">
        <v>47</v>
      </c>
      <c r="E24" s="23" t="s">
        <v>534</v>
      </c>
      <c r="F24" s="24" t="s">
        <v>114</v>
      </c>
      <c r="G24" s="25">
        <v>10754</v>
      </c>
      <c r="H24" s="26">
        <v>0</v>
      </c>
      <c r="I24" s="26">
        <f>ROUND(ROUND(H24,2)*ROUND(G24,3),2)</f>
        <v>0</v>
      </c>
      <c r="O24">
        <f>(I24*21)/100</f>
        <v>0</v>
      </c>
      <c r="P24" t="s">
        <v>23</v>
      </c>
    </row>
    <row r="25" spans="1:5" ht="25.5">
      <c r="A25" s="27" t="s">
        <v>50</v>
      </c>
      <c r="E25" s="28" t="s">
        <v>535</v>
      </c>
    </row>
    <row r="26" spans="1:5" ht="12.75">
      <c r="A26" s="29" t="s">
        <v>52</v>
      </c>
      <c r="E26" s="30" t="s">
        <v>694</v>
      </c>
    </row>
    <row r="27" spans="1:5" ht="102">
      <c r="A27" t="s">
        <v>53</v>
      </c>
      <c r="E27" s="28" t="s">
        <v>537</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4"/>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10" t="s">
        <v>14</v>
      </c>
      <c r="C3" s="62" t="s">
        <v>15</v>
      </c>
      <c r="D3" s="58"/>
      <c r="E3" s="11" t="s">
        <v>16</v>
      </c>
      <c r="F3" s="1"/>
      <c r="G3" s="8"/>
      <c r="H3" s="7" t="s">
        <v>24</v>
      </c>
      <c r="I3" s="31">
        <f>0+I8</f>
        <v>0</v>
      </c>
      <c r="O3" t="s">
        <v>19</v>
      </c>
      <c r="P3" t="s">
        <v>23</v>
      </c>
    </row>
    <row r="4" spans="1:16" ht="15" customHeight="1">
      <c r="A4" t="s">
        <v>17</v>
      </c>
      <c r="B4" s="13" t="s">
        <v>18</v>
      </c>
      <c r="C4" s="63" t="s">
        <v>24</v>
      </c>
      <c r="D4" s="64"/>
      <c r="E4" s="14" t="s">
        <v>25</v>
      </c>
      <c r="F4" s="5"/>
      <c r="G4" s="5"/>
      <c r="H4" s="15"/>
      <c r="I4" s="15"/>
      <c r="O4" t="s">
        <v>20</v>
      </c>
      <c r="P4" t="s">
        <v>23</v>
      </c>
    </row>
    <row r="5" spans="1:16" ht="12.75" customHeight="1">
      <c r="A5" s="61" t="s">
        <v>26</v>
      </c>
      <c r="B5" s="61" t="s">
        <v>28</v>
      </c>
      <c r="C5" s="61" t="s">
        <v>30</v>
      </c>
      <c r="D5" s="61" t="s">
        <v>31</v>
      </c>
      <c r="E5" s="61" t="s">
        <v>32</v>
      </c>
      <c r="F5" s="61" t="s">
        <v>34</v>
      </c>
      <c r="G5" s="61" t="s">
        <v>36</v>
      </c>
      <c r="H5" s="61" t="s">
        <v>38</v>
      </c>
      <c r="I5" s="61"/>
      <c r="O5" t="s">
        <v>21</v>
      </c>
      <c r="P5" t="s">
        <v>23</v>
      </c>
    </row>
    <row r="6" spans="1:9" ht="12.75" customHeight="1">
      <c r="A6" s="61"/>
      <c r="B6" s="61"/>
      <c r="C6" s="61"/>
      <c r="D6" s="61"/>
      <c r="E6" s="61"/>
      <c r="F6" s="61"/>
      <c r="G6" s="61"/>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44</v>
      </c>
      <c r="F8" s="15"/>
      <c r="G8" s="15"/>
      <c r="H8" s="15"/>
      <c r="I8" s="21">
        <f>0+Q8</f>
        <v>0</v>
      </c>
      <c r="O8">
        <f>0+R8</f>
        <v>0</v>
      </c>
      <c r="Q8">
        <f>0+I9+I13+I17+I21+I25+I29+I33+I37+I41+I45+I49+I53+I57+I61</f>
        <v>0</v>
      </c>
      <c r="R8">
        <f>0+O9+O13+O17+O21+O25+O29+O33+O37+O41+O45+O49+O53+O57+O61</f>
        <v>0</v>
      </c>
    </row>
    <row r="9" spans="1:16" ht="12.75">
      <c r="A9" s="18" t="s">
        <v>45</v>
      </c>
      <c r="B9" s="22" t="s">
        <v>29</v>
      </c>
      <c r="C9" s="22" t="s">
        <v>46</v>
      </c>
      <c r="D9" s="18" t="s">
        <v>47</v>
      </c>
      <c r="E9" s="23" t="s">
        <v>48</v>
      </c>
      <c r="F9" s="24" t="s">
        <v>49</v>
      </c>
      <c r="G9" s="25">
        <v>1</v>
      </c>
      <c r="H9" s="26">
        <v>0</v>
      </c>
      <c r="I9" s="26">
        <f>ROUND(ROUND(H9,2)*ROUND(G9,3),2)</f>
        <v>0</v>
      </c>
      <c r="O9">
        <f>(I9*21)/100</f>
        <v>0</v>
      </c>
      <c r="P9" t="s">
        <v>23</v>
      </c>
    </row>
    <row r="10" spans="1:5" ht="25.5">
      <c r="A10" s="27" t="s">
        <v>50</v>
      </c>
      <c r="E10" s="28" t="s">
        <v>51</v>
      </c>
    </row>
    <row r="11" spans="1:5" ht="12.75">
      <c r="A11" s="29" t="s">
        <v>52</v>
      </c>
      <c r="E11" s="30" t="s">
        <v>47</v>
      </c>
    </row>
    <row r="12" spans="1:5" ht="12.75">
      <c r="A12" t="s">
        <v>53</v>
      </c>
      <c r="E12" s="28" t="s">
        <v>54</v>
      </c>
    </row>
    <row r="13" spans="1:16" ht="12.75">
      <c r="A13" s="18" t="s">
        <v>45</v>
      </c>
      <c r="B13" s="22" t="s">
        <v>23</v>
      </c>
      <c r="C13" s="22" t="s">
        <v>55</v>
      </c>
      <c r="D13" s="18" t="s">
        <v>47</v>
      </c>
      <c r="E13" s="23" t="s">
        <v>56</v>
      </c>
      <c r="F13" s="24" t="s">
        <v>49</v>
      </c>
      <c r="G13" s="25">
        <v>1</v>
      </c>
      <c r="H13" s="26">
        <v>0</v>
      </c>
      <c r="I13" s="26">
        <f>ROUND(ROUND(H13,2)*ROUND(G13,3),2)</f>
        <v>0</v>
      </c>
      <c r="O13">
        <f>(I13*21)/100</f>
        <v>0</v>
      </c>
      <c r="P13" t="s">
        <v>23</v>
      </c>
    </row>
    <row r="14" spans="1:5" ht="76.5">
      <c r="A14" s="27" t="s">
        <v>50</v>
      </c>
      <c r="E14" s="28" t="s">
        <v>57</v>
      </c>
    </row>
    <row r="15" spans="1:5" ht="12.75">
      <c r="A15" s="29" t="s">
        <v>52</v>
      </c>
      <c r="E15" s="30" t="s">
        <v>47</v>
      </c>
    </row>
    <row r="16" spans="1:5" ht="12.75">
      <c r="A16" t="s">
        <v>53</v>
      </c>
      <c r="E16" s="28" t="s">
        <v>58</v>
      </c>
    </row>
    <row r="17" spans="1:16" ht="12.75">
      <c r="A17" s="18" t="s">
        <v>45</v>
      </c>
      <c r="B17" s="22" t="s">
        <v>22</v>
      </c>
      <c r="C17" s="22" t="s">
        <v>59</v>
      </c>
      <c r="D17" s="18" t="s">
        <v>47</v>
      </c>
      <c r="E17" s="23" t="s">
        <v>60</v>
      </c>
      <c r="F17" s="24" t="s">
        <v>61</v>
      </c>
      <c r="G17" s="25">
        <v>1</v>
      </c>
      <c r="H17" s="26">
        <v>0</v>
      </c>
      <c r="I17" s="26">
        <f>ROUND(ROUND(H17,2)*ROUND(G17,3),2)</f>
        <v>0</v>
      </c>
      <c r="O17">
        <f>(I17*21)/100</f>
        <v>0</v>
      </c>
      <c r="P17" t="s">
        <v>23</v>
      </c>
    </row>
    <row r="18" spans="1:5" ht="25.5">
      <c r="A18" s="27" t="s">
        <v>50</v>
      </c>
      <c r="E18" s="28" t="s">
        <v>62</v>
      </c>
    </row>
    <row r="19" spans="1:5" ht="12.75">
      <c r="A19" s="29" t="s">
        <v>52</v>
      </c>
      <c r="E19" s="30" t="s">
        <v>47</v>
      </c>
    </row>
    <row r="20" spans="1:5" ht="12.75">
      <c r="A20" t="s">
        <v>53</v>
      </c>
      <c r="E20" s="28" t="s">
        <v>63</v>
      </c>
    </row>
    <row r="21" spans="1:16" ht="12.75">
      <c r="A21" s="18" t="s">
        <v>45</v>
      </c>
      <c r="B21" s="22" t="s">
        <v>33</v>
      </c>
      <c r="C21" s="22" t="s">
        <v>64</v>
      </c>
      <c r="D21" s="18" t="s">
        <v>47</v>
      </c>
      <c r="E21" s="23" t="s">
        <v>65</v>
      </c>
      <c r="F21" s="24" t="s">
        <v>61</v>
      </c>
      <c r="G21" s="25">
        <v>1</v>
      </c>
      <c r="H21" s="26">
        <v>0</v>
      </c>
      <c r="I21" s="26">
        <f>ROUND(ROUND(H21,2)*ROUND(G21,3),2)</f>
        <v>0</v>
      </c>
      <c r="O21">
        <f>(I21*21)/100</f>
        <v>0</v>
      </c>
      <c r="P21" t="s">
        <v>23</v>
      </c>
    </row>
    <row r="22" spans="1:5" ht="25.5">
      <c r="A22" s="27" t="s">
        <v>50</v>
      </c>
      <c r="E22" s="28" t="s">
        <v>66</v>
      </c>
    </row>
    <row r="23" spans="1:5" ht="12.75">
      <c r="A23" s="29" t="s">
        <v>52</v>
      </c>
      <c r="E23" s="30" t="s">
        <v>47</v>
      </c>
    </row>
    <row r="24" spans="1:5" ht="12.75">
      <c r="A24" t="s">
        <v>53</v>
      </c>
      <c r="E24" s="28" t="s">
        <v>63</v>
      </c>
    </row>
    <row r="25" spans="1:16" ht="25.5">
      <c r="A25" s="18" t="s">
        <v>45</v>
      </c>
      <c r="B25" s="22" t="s">
        <v>35</v>
      </c>
      <c r="C25" s="22" t="s">
        <v>67</v>
      </c>
      <c r="D25" s="18" t="s">
        <v>47</v>
      </c>
      <c r="E25" s="23" t="s">
        <v>68</v>
      </c>
      <c r="F25" s="24" t="s">
        <v>61</v>
      </c>
      <c r="G25" s="25">
        <v>1</v>
      </c>
      <c r="H25" s="26">
        <v>0</v>
      </c>
      <c r="I25" s="26">
        <f>ROUND(ROUND(H25,2)*ROUND(G25,3),2)</f>
        <v>0</v>
      </c>
      <c r="O25">
        <f>(I25*21)/100</f>
        <v>0</v>
      </c>
      <c r="P25" t="s">
        <v>23</v>
      </c>
    </row>
    <row r="26" spans="1:5" ht="38.25">
      <c r="A26" s="27" t="s">
        <v>50</v>
      </c>
      <c r="E26" s="28" t="s">
        <v>69</v>
      </c>
    </row>
    <row r="27" spans="1:5" ht="12.75">
      <c r="A27" s="29" t="s">
        <v>52</v>
      </c>
      <c r="E27" s="30" t="s">
        <v>47</v>
      </c>
    </row>
    <row r="28" spans="1:5" ht="12.75">
      <c r="A28" t="s">
        <v>53</v>
      </c>
      <c r="E28" s="28" t="s">
        <v>47</v>
      </c>
    </row>
    <row r="29" spans="1:16" ht="12.75">
      <c r="A29" s="18" t="s">
        <v>45</v>
      </c>
      <c r="B29" s="22" t="s">
        <v>37</v>
      </c>
      <c r="C29" s="22" t="s">
        <v>67</v>
      </c>
      <c r="D29" s="18" t="s">
        <v>70</v>
      </c>
      <c r="E29" s="23" t="s">
        <v>71</v>
      </c>
      <c r="F29" s="24" t="s">
        <v>49</v>
      </c>
      <c r="G29" s="25">
        <v>1</v>
      </c>
      <c r="H29" s="26">
        <v>0</v>
      </c>
      <c r="I29" s="26">
        <f>ROUND(ROUND(H29,2)*ROUND(G29,3),2)</f>
        <v>0</v>
      </c>
      <c r="O29">
        <f>(I29*21)/100</f>
        <v>0</v>
      </c>
      <c r="P29" t="s">
        <v>23</v>
      </c>
    </row>
    <row r="30" spans="1:5" ht="51">
      <c r="A30" s="27" t="s">
        <v>50</v>
      </c>
      <c r="E30" s="28" t="s">
        <v>72</v>
      </c>
    </row>
    <row r="31" spans="1:5" ht="12.75">
      <c r="A31" s="29" t="s">
        <v>52</v>
      </c>
      <c r="E31" s="30" t="s">
        <v>47</v>
      </c>
    </row>
    <row r="32" spans="1:5" ht="12.75">
      <c r="A32" t="s">
        <v>53</v>
      </c>
      <c r="E32" s="28" t="s">
        <v>63</v>
      </c>
    </row>
    <row r="33" spans="1:16" ht="12.75">
      <c r="A33" s="18" t="s">
        <v>45</v>
      </c>
      <c r="B33" s="22" t="s">
        <v>73</v>
      </c>
      <c r="C33" s="22" t="s">
        <v>74</v>
      </c>
      <c r="D33" s="18" t="s">
        <v>47</v>
      </c>
      <c r="E33" s="23" t="s">
        <v>75</v>
      </c>
      <c r="F33" s="24" t="s">
        <v>49</v>
      </c>
      <c r="G33" s="25">
        <v>1</v>
      </c>
      <c r="H33" s="26">
        <v>0</v>
      </c>
      <c r="I33" s="26">
        <f>ROUND(ROUND(H33,2)*ROUND(G33,3),2)</f>
        <v>0</v>
      </c>
      <c r="O33">
        <f>(I33*21)/100</f>
        <v>0</v>
      </c>
      <c r="P33" t="s">
        <v>23</v>
      </c>
    </row>
    <row r="34" spans="1:5" ht="12.75">
      <c r="A34" s="27" t="s">
        <v>50</v>
      </c>
      <c r="E34" s="28" t="s">
        <v>76</v>
      </c>
    </row>
    <row r="35" spans="1:5" ht="12.75">
      <c r="A35" s="29" t="s">
        <v>52</v>
      </c>
      <c r="E35" s="30" t="s">
        <v>47</v>
      </c>
    </row>
    <row r="36" spans="1:5" ht="12.75">
      <c r="A36" t="s">
        <v>53</v>
      </c>
      <c r="E36" s="28" t="s">
        <v>63</v>
      </c>
    </row>
    <row r="37" spans="1:16" ht="12.75">
      <c r="A37" s="18" t="s">
        <v>45</v>
      </c>
      <c r="B37" s="22" t="s">
        <v>77</v>
      </c>
      <c r="C37" s="22" t="s">
        <v>78</v>
      </c>
      <c r="D37" s="18" t="s">
        <v>47</v>
      </c>
      <c r="E37" s="23" t="s">
        <v>79</v>
      </c>
      <c r="F37" s="24" t="s">
        <v>49</v>
      </c>
      <c r="G37" s="25">
        <v>1</v>
      </c>
      <c r="H37" s="26">
        <v>0</v>
      </c>
      <c r="I37" s="26">
        <f>ROUND(ROUND(H37,2)*ROUND(G37,3),2)</f>
        <v>0</v>
      </c>
      <c r="O37">
        <f>(I37*21)/100</f>
        <v>0</v>
      </c>
      <c r="P37" t="s">
        <v>23</v>
      </c>
    </row>
    <row r="38" spans="1:5" ht="12.75">
      <c r="A38" s="27" t="s">
        <v>50</v>
      </c>
      <c r="E38" s="28" t="s">
        <v>80</v>
      </c>
    </row>
    <row r="39" spans="1:5" ht="12.75">
      <c r="A39" s="29" t="s">
        <v>52</v>
      </c>
      <c r="E39" s="30" t="s">
        <v>47</v>
      </c>
    </row>
    <row r="40" spans="1:5" ht="12.75">
      <c r="A40" t="s">
        <v>53</v>
      </c>
      <c r="E40" s="28" t="s">
        <v>47</v>
      </c>
    </row>
    <row r="41" spans="1:16" ht="12.75">
      <c r="A41" s="18" t="s">
        <v>45</v>
      </c>
      <c r="B41" s="22" t="s">
        <v>40</v>
      </c>
      <c r="C41" s="22" t="s">
        <v>81</v>
      </c>
      <c r="D41" s="18" t="s">
        <v>47</v>
      </c>
      <c r="E41" s="23" t="s">
        <v>82</v>
      </c>
      <c r="F41" s="24" t="s">
        <v>83</v>
      </c>
      <c r="G41" s="25">
        <v>100</v>
      </c>
      <c r="H41" s="26">
        <v>0</v>
      </c>
      <c r="I41" s="26">
        <f>ROUND(ROUND(H41,2)*ROUND(G41,3),2)</f>
        <v>0</v>
      </c>
      <c r="O41">
        <f>(I41*21)/100</f>
        <v>0</v>
      </c>
      <c r="P41" t="s">
        <v>23</v>
      </c>
    </row>
    <row r="42" spans="1:5" ht="25.5">
      <c r="A42" s="27" t="s">
        <v>50</v>
      </c>
      <c r="E42" s="28" t="s">
        <v>84</v>
      </c>
    </row>
    <row r="43" spans="1:5" ht="12.75">
      <c r="A43" s="29" t="s">
        <v>52</v>
      </c>
      <c r="E43" s="30" t="s">
        <v>47</v>
      </c>
    </row>
    <row r="44" spans="1:5" ht="12.75">
      <c r="A44" t="s">
        <v>53</v>
      </c>
      <c r="E44" s="28" t="s">
        <v>85</v>
      </c>
    </row>
    <row r="45" spans="1:16" ht="12.75">
      <c r="A45" s="18" t="s">
        <v>45</v>
      </c>
      <c r="B45" s="22" t="s">
        <v>42</v>
      </c>
      <c r="C45" s="22" t="s">
        <v>86</v>
      </c>
      <c r="D45" s="18" t="s">
        <v>87</v>
      </c>
      <c r="E45" s="23" t="s">
        <v>88</v>
      </c>
      <c r="F45" s="24" t="s">
        <v>89</v>
      </c>
      <c r="G45" s="25">
        <v>1</v>
      </c>
      <c r="H45" s="26">
        <v>0</v>
      </c>
      <c r="I45" s="26">
        <f>ROUND(ROUND(H45,2)*ROUND(G45,3),2)</f>
        <v>0</v>
      </c>
      <c r="O45">
        <f>(I45*21)/100</f>
        <v>0</v>
      </c>
      <c r="P45" t="s">
        <v>23</v>
      </c>
    </row>
    <row r="46" spans="1:5" ht="51">
      <c r="A46" s="27" t="s">
        <v>50</v>
      </c>
      <c r="E46" s="28" t="s">
        <v>90</v>
      </c>
    </row>
    <row r="47" spans="1:5" ht="12.75">
      <c r="A47" s="29" t="s">
        <v>52</v>
      </c>
      <c r="E47" s="30" t="s">
        <v>47</v>
      </c>
    </row>
    <row r="48" spans="1:5" ht="89.25">
      <c r="A48" t="s">
        <v>53</v>
      </c>
      <c r="E48" s="28" t="s">
        <v>91</v>
      </c>
    </row>
    <row r="49" spans="1:16" ht="12.75">
      <c r="A49" s="18" t="s">
        <v>45</v>
      </c>
      <c r="B49" s="22" t="s">
        <v>92</v>
      </c>
      <c r="C49" s="22" t="s">
        <v>86</v>
      </c>
      <c r="D49" s="18" t="s">
        <v>93</v>
      </c>
      <c r="E49" s="23" t="s">
        <v>88</v>
      </c>
      <c r="F49" s="24" t="s">
        <v>89</v>
      </c>
      <c r="G49" s="25">
        <v>2</v>
      </c>
      <c r="H49" s="26">
        <v>0</v>
      </c>
      <c r="I49" s="26">
        <f>ROUND(ROUND(H49,2)*ROUND(G49,3),2)</f>
        <v>0</v>
      </c>
      <c r="O49">
        <f>(I49*21)/100</f>
        <v>0</v>
      </c>
      <c r="P49" t="s">
        <v>23</v>
      </c>
    </row>
    <row r="50" spans="1:5" ht="63.75">
      <c r="A50" s="27" t="s">
        <v>50</v>
      </c>
      <c r="E50" s="28" t="s">
        <v>94</v>
      </c>
    </row>
    <row r="51" spans="1:5" ht="12.75">
      <c r="A51" s="29" t="s">
        <v>52</v>
      </c>
      <c r="E51" s="30" t="s">
        <v>47</v>
      </c>
    </row>
    <row r="52" spans="1:5" ht="89.25">
      <c r="A52" t="s">
        <v>53</v>
      </c>
      <c r="E52" s="28" t="s">
        <v>91</v>
      </c>
    </row>
    <row r="53" spans="1:16" ht="12.75">
      <c r="A53" s="18" t="s">
        <v>45</v>
      </c>
      <c r="B53" s="22" t="s">
        <v>95</v>
      </c>
      <c r="C53" s="22" t="s">
        <v>86</v>
      </c>
      <c r="D53" s="18" t="s">
        <v>96</v>
      </c>
      <c r="E53" s="23" t="s">
        <v>88</v>
      </c>
      <c r="F53" s="24" t="s">
        <v>89</v>
      </c>
      <c r="G53" s="25">
        <v>1</v>
      </c>
      <c r="H53" s="26">
        <v>0</v>
      </c>
      <c r="I53" s="26">
        <f>ROUND(ROUND(H53,2)*ROUND(G53,3),2)</f>
        <v>0</v>
      </c>
      <c r="O53">
        <f>(I53*21)/100</f>
        <v>0</v>
      </c>
      <c r="P53" t="s">
        <v>23</v>
      </c>
    </row>
    <row r="54" spans="1:5" ht="63.75">
      <c r="A54" s="27" t="s">
        <v>50</v>
      </c>
      <c r="E54" s="28" t="s">
        <v>97</v>
      </c>
    </row>
    <row r="55" spans="1:5" ht="12.75">
      <c r="A55" s="29" t="s">
        <v>52</v>
      </c>
      <c r="E55" s="30" t="s">
        <v>47</v>
      </c>
    </row>
    <row r="56" spans="1:5" ht="89.25">
      <c r="A56" t="s">
        <v>53</v>
      </c>
      <c r="E56" s="28" t="s">
        <v>91</v>
      </c>
    </row>
    <row r="57" spans="1:16" ht="12.75">
      <c r="A57" s="18" t="s">
        <v>45</v>
      </c>
      <c r="B57" s="22" t="s">
        <v>98</v>
      </c>
      <c r="C57" s="22" t="s">
        <v>99</v>
      </c>
      <c r="D57" s="18" t="s">
        <v>47</v>
      </c>
      <c r="E57" s="23" t="s">
        <v>100</v>
      </c>
      <c r="F57" s="24" t="s">
        <v>49</v>
      </c>
      <c r="G57" s="25">
        <v>1</v>
      </c>
      <c r="H57" s="26">
        <v>0</v>
      </c>
      <c r="I57" s="26">
        <f>ROUND(ROUND(H57,2)*ROUND(G57,3),2)</f>
        <v>0</v>
      </c>
      <c r="O57">
        <f>(I57*21)/100</f>
        <v>0</v>
      </c>
      <c r="P57" t="s">
        <v>23</v>
      </c>
    </row>
    <row r="58" spans="1:5" ht="12.75">
      <c r="A58" s="27" t="s">
        <v>50</v>
      </c>
      <c r="E58" s="28" t="s">
        <v>47</v>
      </c>
    </row>
    <row r="59" spans="1:5" ht="12.75">
      <c r="A59" s="29" t="s">
        <v>52</v>
      </c>
      <c r="E59" s="30" t="s">
        <v>47</v>
      </c>
    </row>
    <row r="60" spans="1:5" ht="25.5">
      <c r="A60" t="s">
        <v>53</v>
      </c>
      <c r="E60" s="28" t="s">
        <v>101</v>
      </c>
    </row>
    <row r="61" spans="1:16" ht="12.75">
      <c r="A61" s="18" t="s">
        <v>45</v>
      </c>
      <c r="B61" s="22" t="s">
        <v>102</v>
      </c>
      <c r="C61" s="22" t="s">
        <v>103</v>
      </c>
      <c r="D61" s="18" t="s">
        <v>47</v>
      </c>
      <c r="E61" s="23" t="s">
        <v>104</v>
      </c>
      <c r="F61" s="24" t="s">
        <v>49</v>
      </c>
      <c r="G61" s="25">
        <v>1</v>
      </c>
      <c r="H61" s="26">
        <v>0</v>
      </c>
      <c r="I61" s="26">
        <f>ROUND(ROUND(H61,2)*ROUND(G61,3),2)</f>
        <v>0</v>
      </c>
      <c r="O61">
        <f>(I61*21)/100</f>
        <v>0</v>
      </c>
      <c r="P61" t="s">
        <v>23</v>
      </c>
    </row>
    <row r="62" spans="1:5" ht="38.25">
      <c r="A62" s="27" t="s">
        <v>50</v>
      </c>
      <c r="E62" s="28" t="s">
        <v>105</v>
      </c>
    </row>
    <row r="63" spans="1:5" ht="12.75">
      <c r="A63" s="29" t="s">
        <v>52</v>
      </c>
      <c r="E63" s="30" t="s">
        <v>47</v>
      </c>
    </row>
    <row r="64" spans="1:5" ht="12.75">
      <c r="A64" t="s">
        <v>53</v>
      </c>
      <c r="E64" s="28" t="s">
        <v>106</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0+O9+O14+O27</f>
        <v>0</v>
      </c>
      <c r="P2" t="s">
        <v>22</v>
      </c>
    </row>
    <row r="3" spans="1:16" ht="15" customHeight="1">
      <c r="A3" t="s">
        <v>12</v>
      </c>
      <c r="B3" s="10" t="s">
        <v>14</v>
      </c>
      <c r="C3" s="62" t="s">
        <v>15</v>
      </c>
      <c r="D3" s="58"/>
      <c r="E3" s="11" t="s">
        <v>16</v>
      </c>
      <c r="F3" s="1"/>
      <c r="G3" s="8"/>
      <c r="H3" s="7" t="s">
        <v>697</v>
      </c>
      <c r="I3" s="31">
        <f>0+I9+I14+I27</f>
        <v>0</v>
      </c>
      <c r="O3" t="s">
        <v>19</v>
      </c>
      <c r="P3" t="s">
        <v>23</v>
      </c>
    </row>
    <row r="4" spans="1:16" ht="15" customHeight="1">
      <c r="A4" t="s">
        <v>17</v>
      </c>
      <c r="B4" s="10" t="s">
        <v>149</v>
      </c>
      <c r="C4" s="62" t="s">
        <v>695</v>
      </c>
      <c r="D4" s="58"/>
      <c r="E4" s="11" t="s">
        <v>696</v>
      </c>
      <c r="F4" s="1"/>
      <c r="G4" s="1"/>
      <c r="H4" s="9"/>
      <c r="I4" s="9"/>
      <c r="O4" t="s">
        <v>20</v>
      </c>
      <c r="P4" t="s">
        <v>23</v>
      </c>
    </row>
    <row r="5" spans="1:16" ht="12.75" customHeight="1">
      <c r="A5" t="s">
        <v>152</v>
      </c>
      <c r="B5" s="13" t="s">
        <v>18</v>
      </c>
      <c r="C5" s="63" t="s">
        <v>697</v>
      </c>
      <c r="D5" s="64"/>
      <c r="E5" s="14" t="s">
        <v>290</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f>
        <v>0</v>
      </c>
      <c r="R9">
        <f>0+O10</f>
        <v>0</v>
      </c>
    </row>
    <row r="10" spans="1:16" ht="12.75">
      <c r="A10" s="18" t="s">
        <v>45</v>
      </c>
      <c r="B10" s="22" t="s">
        <v>29</v>
      </c>
      <c r="C10" s="22" t="s">
        <v>161</v>
      </c>
      <c r="D10" s="18" t="s">
        <v>23</v>
      </c>
      <c r="E10" s="23" t="s">
        <v>166</v>
      </c>
      <c r="F10" s="24" t="s">
        <v>157</v>
      </c>
      <c r="G10" s="25">
        <v>186</v>
      </c>
      <c r="H10" s="26">
        <v>0</v>
      </c>
      <c r="I10" s="26">
        <f>ROUND(ROUND(H10,2)*ROUND(G10,3),2)</f>
        <v>0</v>
      </c>
      <c r="O10">
        <f>(I10*21)/100</f>
        <v>0</v>
      </c>
      <c r="P10" t="s">
        <v>23</v>
      </c>
    </row>
    <row r="11" spans="1:5" ht="12.75">
      <c r="A11" s="27" t="s">
        <v>50</v>
      </c>
      <c r="E11" s="28" t="s">
        <v>167</v>
      </c>
    </row>
    <row r="12" spans="1:5" ht="12.75">
      <c r="A12" s="29" t="s">
        <v>52</v>
      </c>
      <c r="E12" s="30" t="s">
        <v>698</v>
      </c>
    </row>
    <row r="13" spans="1:5" ht="25.5">
      <c r="A13" t="s">
        <v>53</v>
      </c>
      <c r="E13" s="28" t="s">
        <v>160</v>
      </c>
    </row>
    <row r="14" spans="1:18" ht="12.75" customHeight="1">
      <c r="A14" s="5" t="s">
        <v>43</v>
      </c>
      <c r="B14" s="5"/>
      <c r="C14" s="32" t="s">
        <v>29</v>
      </c>
      <c r="D14" s="5"/>
      <c r="E14" s="20" t="s">
        <v>111</v>
      </c>
      <c r="F14" s="5"/>
      <c r="G14" s="5"/>
      <c r="H14" s="5"/>
      <c r="I14" s="33">
        <f>0+Q14</f>
        <v>0</v>
      </c>
      <c r="O14">
        <f>0+R14</f>
        <v>0</v>
      </c>
      <c r="Q14">
        <f>0+I15+I19+I23</f>
        <v>0</v>
      </c>
      <c r="R14">
        <f>0+O15+O19+O23</f>
        <v>0</v>
      </c>
    </row>
    <row r="15" spans="1:16" ht="25.5">
      <c r="A15" s="18" t="s">
        <v>45</v>
      </c>
      <c r="B15" s="22" t="s">
        <v>23</v>
      </c>
      <c r="C15" s="22" t="s">
        <v>699</v>
      </c>
      <c r="D15" s="18" t="s">
        <v>47</v>
      </c>
      <c r="E15" s="23" t="s">
        <v>700</v>
      </c>
      <c r="F15" s="24" t="s">
        <v>133</v>
      </c>
      <c r="G15" s="25">
        <v>12.24</v>
      </c>
      <c r="H15" s="26">
        <v>0</v>
      </c>
      <c r="I15" s="26">
        <f>ROUND(ROUND(H15,2)*ROUND(G15,3),2)</f>
        <v>0</v>
      </c>
      <c r="O15">
        <f>(I15*21)/100</f>
        <v>0</v>
      </c>
      <c r="P15" t="s">
        <v>23</v>
      </c>
    </row>
    <row r="16" spans="1:5" ht="12.75">
      <c r="A16" s="27" t="s">
        <v>50</v>
      </c>
      <c r="E16" s="28" t="s">
        <v>292</v>
      </c>
    </row>
    <row r="17" spans="1:5" ht="409.5">
      <c r="A17" s="29" t="s">
        <v>52</v>
      </c>
      <c r="E17" s="30" t="s">
        <v>701</v>
      </c>
    </row>
    <row r="18" spans="1:5" ht="63.75">
      <c r="A18" t="s">
        <v>53</v>
      </c>
      <c r="E18" s="28" t="s">
        <v>179</v>
      </c>
    </row>
    <row r="19" spans="1:16" ht="12.75">
      <c r="A19" s="18" t="s">
        <v>45</v>
      </c>
      <c r="B19" s="22" t="s">
        <v>22</v>
      </c>
      <c r="C19" s="22" t="s">
        <v>175</v>
      </c>
      <c r="D19" s="18" t="s">
        <v>47</v>
      </c>
      <c r="E19" s="23" t="s">
        <v>176</v>
      </c>
      <c r="F19" s="24" t="s">
        <v>133</v>
      </c>
      <c r="G19" s="25">
        <v>93</v>
      </c>
      <c r="H19" s="26">
        <v>0</v>
      </c>
      <c r="I19" s="26">
        <f>ROUND(ROUND(H19,2)*ROUND(G19,3),2)</f>
        <v>0</v>
      </c>
      <c r="O19">
        <f>(I19*21)/100</f>
        <v>0</v>
      </c>
      <c r="P19" t="s">
        <v>23</v>
      </c>
    </row>
    <row r="20" spans="1:5" ht="12.75">
      <c r="A20" s="27" t="s">
        <v>50</v>
      </c>
      <c r="E20" s="28" t="s">
        <v>292</v>
      </c>
    </row>
    <row r="21" spans="1:5" ht="409.5">
      <c r="A21" s="29" t="s">
        <v>52</v>
      </c>
      <c r="E21" s="30" t="s">
        <v>702</v>
      </c>
    </row>
    <row r="22" spans="1:5" ht="63.75">
      <c r="A22" t="s">
        <v>53</v>
      </c>
      <c r="E22" s="28" t="s">
        <v>179</v>
      </c>
    </row>
    <row r="23" spans="1:16" ht="12.75">
      <c r="A23" s="18" t="s">
        <v>45</v>
      </c>
      <c r="B23" s="22" t="s">
        <v>33</v>
      </c>
      <c r="C23" s="22" t="s">
        <v>198</v>
      </c>
      <c r="D23" s="18" t="s">
        <v>47</v>
      </c>
      <c r="E23" s="23" t="s">
        <v>199</v>
      </c>
      <c r="F23" s="24" t="s">
        <v>133</v>
      </c>
      <c r="G23" s="25">
        <v>93</v>
      </c>
      <c r="H23" s="26">
        <v>0</v>
      </c>
      <c r="I23" s="26">
        <f>ROUND(ROUND(H23,2)*ROUND(G23,3),2)</f>
        <v>0</v>
      </c>
      <c r="O23">
        <f>(I23*21)/100</f>
        <v>0</v>
      </c>
      <c r="P23" t="s">
        <v>23</v>
      </c>
    </row>
    <row r="24" spans="1:5" ht="12.75">
      <c r="A24" s="27" t="s">
        <v>50</v>
      </c>
      <c r="E24" s="28" t="s">
        <v>47</v>
      </c>
    </row>
    <row r="25" spans="1:5" ht="63.75">
      <c r="A25" s="29" t="s">
        <v>52</v>
      </c>
      <c r="E25" s="30" t="s">
        <v>703</v>
      </c>
    </row>
    <row r="26" spans="1:5" ht="191.25">
      <c r="A26" t="s">
        <v>53</v>
      </c>
      <c r="E26" s="28" t="s">
        <v>201</v>
      </c>
    </row>
    <row r="27" spans="1:18" ht="12.75" customHeight="1">
      <c r="A27" s="5" t="s">
        <v>43</v>
      </c>
      <c r="B27" s="5"/>
      <c r="C27" s="32" t="s">
        <v>40</v>
      </c>
      <c r="D27" s="5"/>
      <c r="E27" s="20" t="s">
        <v>206</v>
      </c>
      <c r="F27" s="5"/>
      <c r="G27" s="5"/>
      <c r="H27" s="5"/>
      <c r="I27" s="33">
        <f>0+Q27</f>
        <v>0</v>
      </c>
      <c r="O27">
        <f>0+R27</f>
        <v>0</v>
      </c>
      <c r="Q27">
        <f>0+I28</f>
        <v>0</v>
      </c>
      <c r="R27">
        <f>0+O28</f>
        <v>0</v>
      </c>
    </row>
    <row r="28" spans="1:16" ht="12.75">
      <c r="A28" s="18" t="s">
        <v>45</v>
      </c>
      <c r="B28" s="22" t="s">
        <v>35</v>
      </c>
      <c r="C28" s="22" t="s">
        <v>213</v>
      </c>
      <c r="D28" s="18" t="s">
        <v>47</v>
      </c>
      <c r="E28" s="23" t="s">
        <v>214</v>
      </c>
      <c r="F28" s="24" t="s">
        <v>186</v>
      </c>
      <c r="G28" s="25">
        <v>96</v>
      </c>
      <c r="H28" s="26">
        <v>0</v>
      </c>
      <c r="I28" s="26">
        <f>ROUND(ROUND(H28,2)*ROUND(G28,3),2)</f>
        <v>0</v>
      </c>
      <c r="O28">
        <f>(I28*21)/100</f>
        <v>0</v>
      </c>
      <c r="P28" t="s">
        <v>23</v>
      </c>
    </row>
    <row r="29" spans="1:5" ht="12.75">
      <c r="A29" s="27" t="s">
        <v>50</v>
      </c>
      <c r="E29" s="28" t="s">
        <v>47</v>
      </c>
    </row>
    <row r="30" spans="1:5" ht="25.5">
      <c r="A30" s="29" t="s">
        <v>52</v>
      </c>
      <c r="E30" s="30" t="s">
        <v>687</v>
      </c>
    </row>
    <row r="31" spans="1:5" ht="12.75">
      <c r="A31" t="s">
        <v>53</v>
      </c>
      <c r="E31" s="28" t="s">
        <v>216</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79"/>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0+O9+O14+O75</f>
        <v>0</v>
      </c>
      <c r="P2" t="s">
        <v>22</v>
      </c>
    </row>
    <row r="3" spans="1:16" ht="15" customHeight="1">
      <c r="A3" t="s">
        <v>12</v>
      </c>
      <c r="B3" s="10" t="s">
        <v>14</v>
      </c>
      <c r="C3" s="62" t="s">
        <v>15</v>
      </c>
      <c r="D3" s="58"/>
      <c r="E3" s="11" t="s">
        <v>16</v>
      </c>
      <c r="F3" s="1"/>
      <c r="G3" s="8"/>
      <c r="H3" s="7" t="s">
        <v>704</v>
      </c>
      <c r="I3" s="31">
        <f>0+I9+I14+I75</f>
        <v>0</v>
      </c>
      <c r="O3" t="s">
        <v>19</v>
      </c>
      <c r="P3" t="s">
        <v>23</v>
      </c>
    </row>
    <row r="4" spans="1:16" ht="15" customHeight="1">
      <c r="A4" t="s">
        <v>17</v>
      </c>
      <c r="B4" s="10" t="s">
        <v>149</v>
      </c>
      <c r="C4" s="62" t="s">
        <v>695</v>
      </c>
      <c r="D4" s="58"/>
      <c r="E4" s="11" t="s">
        <v>696</v>
      </c>
      <c r="F4" s="1"/>
      <c r="G4" s="1"/>
      <c r="H4" s="9"/>
      <c r="I4" s="9"/>
      <c r="O4" t="s">
        <v>20</v>
      </c>
      <c r="P4" t="s">
        <v>23</v>
      </c>
    </row>
    <row r="5" spans="1:16" ht="12.75" customHeight="1">
      <c r="A5" t="s">
        <v>152</v>
      </c>
      <c r="B5" s="13" t="s">
        <v>18</v>
      </c>
      <c r="C5" s="63" t="s">
        <v>704</v>
      </c>
      <c r="D5" s="64"/>
      <c r="E5" s="14" t="s">
        <v>296</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29</v>
      </c>
      <c r="D9" s="15"/>
      <c r="E9" s="20" t="s">
        <v>111</v>
      </c>
      <c r="F9" s="15"/>
      <c r="G9" s="15"/>
      <c r="H9" s="15"/>
      <c r="I9" s="21">
        <f>0+Q9</f>
        <v>0</v>
      </c>
      <c r="O9">
        <f>0+R9</f>
        <v>0</v>
      </c>
      <c r="Q9">
        <f>0+I10</f>
        <v>0</v>
      </c>
      <c r="R9">
        <f>0+O10</f>
        <v>0</v>
      </c>
    </row>
    <row r="10" spans="1:16" ht="12.75">
      <c r="A10" s="18" t="s">
        <v>45</v>
      </c>
      <c r="B10" s="22" t="s">
        <v>29</v>
      </c>
      <c r="C10" s="22" t="s">
        <v>380</v>
      </c>
      <c r="D10" s="18" t="s">
        <v>47</v>
      </c>
      <c r="E10" s="23" t="s">
        <v>381</v>
      </c>
      <c r="F10" s="24" t="s">
        <v>114</v>
      </c>
      <c r="G10" s="25">
        <v>55</v>
      </c>
      <c r="H10" s="26">
        <v>0</v>
      </c>
      <c r="I10" s="26">
        <f>ROUND(ROUND(H10,2)*ROUND(G10,3),2)</f>
        <v>0</v>
      </c>
      <c r="O10">
        <f>(I10*21)/100</f>
        <v>0</v>
      </c>
      <c r="P10" t="s">
        <v>23</v>
      </c>
    </row>
    <row r="11" spans="1:5" ht="12.75">
      <c r="A11" s="27" t="s">
        <v>50</v>
      </c>
      <c r="E11" s="28" t="s">
        <v>47</v>
      </c>
    </row>
    <row r="12" spans="1:5" ht="25.5">
      <c r="A12" s="29" t="s">
        <v>52</v>
      </c>
      <c r="E12" s="30" t="s">
        <v>705</v>
      </c>
    </row>
    <row r="13" spans="1:5" ht="25.5">
      <c r="A13" t="s">
        <v>53</v>
      </c>
      <c r="E13" s="28" t="s">
        <v>383</v>
      </c>
    </row>
    <row r="14" spans="1:18" ht="12.75" customHeight="1">
      <c r="A14" s="5" t="s">
        <v>43</v>
      </c>
      <c r="B14" s="5"/>
      <c r="C14" s="32" t="s">
        <v>35</v>
      </c>
      <c r="D14" s="5"/>
      <c r="E14" s="20" t="s">
        <v>218</v>
      </c>
      <c r="F14" s="5"/>
      <c r="G14" s="5"/>
      <c r="H14" s="5"/>
      <c r="I14" s="33">
        <f>0+Q14</f>
        <v>0</v>
      </c>
      <c r="O14">
        <f>0+R14</f>
        <v>0</v>
      </c>
      <c r="Q14">
        <f>0+I15+I19+I23+I27+I31+I35+I39+I43+I47+I51+I55+I59+I63+I67+I71</f>
        <v>0</v>
      </c>
      <c r="R14">
        <f>0+O15+O19+O23+O27+O31+O35+O39+O43+O47+O51+O55+O59+O63+O67+O71</f>
        <v>0</v>
      </c>
    </row>
    <row r="15" spans="1:16" ht="12.75">
      <c r="A15" s="18" t="s">
        <v>45</v>
      </c>
      <c r="B15" s="22" t="s">
        <v>23</v>
      </c>
      <c r="C15" s="22" t="s">
        <v>706</v>
      </c>
      <c r="D15" s="18" t="s">
        <v>47</v>
      </c>
      <c r="E15" s="23" t="s">
        <v>707</v>
      </c>
      <c r="F15" s="24" t="s">
        <v>114</v>
      </c>
      <c r="G15" s="25">
        <v>3.6</v>
      </c>
      <c r="H15" s="26">
        <v>0</v>
      </c>
      <c r="I15" s="26">
        <f>ROUND(ROUND(H15,2)*ROUND(G15,3),2)</f>
        <v>0</v>
      </c>
      <c r="O15">
        <f>(I15*21)/100</f>
        <v>0</v>
      </c>
      <c r="P15" t="s">
        <v>23</v>
      </c>
    </row>
    <row r="16" spans="1:5" ht="12.75">
      <c r="A16" s="27" t="s">
        <v>50</v>
      </c>
      <c r="E16" s="28" t="s">
        <v>47</v>
      </c>
    </row>
    <row r="17" spans="1:5" ht="38.25">
      <c r="A17" s="29" t="s">
        <v>52</v>
      </c>
      <c r="E17" s="30" t="s">
        <v>708</v>
      </c>
    </row>
    <row r="18" spans="1:5" ht="127.5">
      <c r="A18" t="s">
        <v>53</v>
      </c>
      <c r="E18" s="28" t="s">
        <v>709</v>
      </c>
    </row>
    <row r="19" spans="1:16" ht="12.75">
      <c r="A19" s="18" t="s">
        <v>45</v>
      </c>
      <c r="B19" s="22" t="s">
        <v>22</v>
      </c>
      <c r="C19" s="22" t="s">
        <v>432</v>
      </c>
      <c r="D19" s="18" t="s">
        <v>47</v>
      </c>
      <c r="E19" s="23" t="s">
        <v>433</v>
      </c>
      <c r="F19" s="24" t="s">
        <v>114</v>
      </c>
      <c r="G19" s="25">
        <v>55</v>
      </c>
      <c r="H19" s="26">
        <v>0</v>
      </c>
      <c r="I19" s="26">
        <f>ROUND(ROUND(H19,2)*ROUND(G19,3),2)</f>
        <v>0</v>
      </c>
      <c r="O19">
        <f>(I19*21)/100</f>
        <v>0</v>
      </c>
      <c r="P19" t="s">
        <v>23</v>
      </c>
    </row>
    <row r="20" spans="1:5" ht="12.75">
      <c r="A20" s="27" t="s">
        <v>50</v>
      </c>
      <c r="E20" s="28" t="s">
        <v>434</v>
      </c>
    </row>
    <row r="21" spans="1:5" ht="63.75">
      <c r="A21" s="29" t="s">
        <v>52</v>
      </c>
      <c r="E21" s="30" t="s">
        <v>710</v>
      </c>
    </row>
    <row r="22" spans="1:5" ht="51">
      <c r="A22" t="s">
        <v>53</v>
      </c>
      <c r="E22" s="28" t="s">
        <v>436</v>
      </c>
    </row>
    <row r="23" spans="1:16" ht="12.75">
      <c r="A23" s="18" t="s">
        <v>45</v>
      </c>
      <c r="B23" s="22" t="s">
        <v>33</v>
      </c>
      <c r="C23" s="22" t="s">
        <v>432</v>
      </c>
      <c r="D23" s="18" t="s">
        <v>29</v>
      </c>
      <c r="E23" s="23" t="s">
        <v>433</v>
      </c>
      <c r="F23" s="24" t="s">
        <v>114</v>
      </c>
      <c r="G23" s="25">
        <v>55</v>
      </c>
      <c r="H23" s="26">
        <v>0</v>
      </c>
      <c r="I23" s="26">
        <f>ROUND(ROUND(H23,2)*ROUND(G23,3),2)</f>
        <v>0</v>
      </c>
      <c r="O23">
        <f>(I23*21)/100</f>
        <v>0</v>
      </c>
      <c r="P23" t="s">
        <v>23</v>
      </c>
    </row>
    <row r="24" spans="1:5" ht="12.75">
      <c r="A24" s="27" t="s">
        <v>50</v>
      </c>
      <c r="E24" s="28" t="s">
        <v>438</v>
      </c>
    </row>
    <row r="25" spans="1:5" ht="51">
      <c r="A25" s="29" t="s">
        <v>52</v>
      </c>
      <c r="E25" s="30" t="s">
        <v>711</v>
      </c>
    </row>
    <row r="26" spans="1:5" ht="51">
      <c r="A26" t="s">
        <v>53</v>
      </c>
      <c r="E26" s="28" t="s">
        <v>436</v>
      </c>
    </row>
    <row r="27" spans="1:16" ht="12.75">
      <c r="A27" s="18" t="s">
        <v>45</v>
      </c>
      <c r="B27" s="22" t="s">
        <v>35</v>
      </c>
      <c r="C27" s="22" t="s">
        <v>440</v>
      </c>
      <c r="D27" s="18" t="s">
        <v>47</v>
      </c>
      <c r="E27" s="23" t="s">
        <v>441</v>
      </c>
      <c r="F27" s="24" t="s">
        <v>114</v>
      </c>
      <c r="G27" s="25">
        <v>55</v>
      </c>
      <c r="H27" s="26">
        <v>0</v>
      </c>
      <c r="I27" s="26">
        <f>ROUND(ROUND(H27,2)*ROUND(G27,3),2)</f>
        <v>0</v>
      </c>
      <c r="O27">
        <f>(I27*21)/100</f>
        <v>0</v>
      </c>
      <c r="P27" t="s">
        <v>23</v>
      </c>
    </row>
    <row r="28" spans="1:5" ht="76.5">
      <c r="A28" s="27" t="s">
        <v>50</v>
      </c>
      <c r="E28" s="28" t="s">
        <v>712</v>
      </c>
    </row>
    <row r="29" spans="1:5" ht="25.5">
      <c r="A29" s="29" t="s">
        <v>52</v>
      </c>
      <c r="E29" s="30" t="s">
        <v>705</v>
      </c>
    </row>
    <row r="30" spans="1:5" ht="51">
      <c r="A30" t="s">
        <v>53</v>
      </c>
      <c r="E30" s="28" t="s">
        <v>713</v>
      </c>
    </row>
    <row r="31" spans="1:16" ht="12.75">
      <c r="A31" s="18" t="s">
        <v>45</v>
      </c>
      <c r="B31" s="22" t="s">
        <v>37</v>
      </c>
      <c r="C31" s="22" t="s">
        <v>230</v>
      </c>
      <c r="D31" s="18" t="s">
        <v>47</v>
      </c>
      <c r="E31" s="23" t="s">
        <v>231</v>
      </c>
      <c r="F31" s="24" t="s">
        <v>114</v>
      </c>
      <c r="G31" s="25">
        <v>985</v>
      </c>
      <c r="H31" s="26">
        <v>0</v>
      </c>
      <c r="I31" s="26">
        <f>ROUND(ROUND(H31,2)*ROUND(G31,3),2)</f>
        <v>0</v>
      </c>
      <c r="O31">
        <f>(I31*21)/100</f>
        <v>0</v>
      </c>
      <c r="P31" t="s">
        <v>23</v>
      </c>
    </row>
    <row r="32" spans="1:5" ht="51">
      <c r="A32" s="27" t="s">
        <v>50</v>
      </c>
      <c r="E32" s="28" t="s">
        <v>232</v>
      </c>
    </row>
    <row r="33" spans="1:5" ht="409.5">
      <c r="A33" s="29" t="s">
        <v>52</v>
      </c>
      <c r="E33" s="30" t="s">
        <v>714</v>
      </c>
    </row>
    <row r="34" spans="1:5" ht="51">
      <c r="A34" t="s">
        <v>53</v>
      </c>
      <c r="E34" s="28" t="s">
        <v>234</v>
      </c>
    </row>
    <row r="35" spans="1:16" ht="12.75">
      <c r="A35" s="18" t="s">
        <v>45</v>
      </c>
      <c r="B35" s="22" t="s">
        <v>73</v>
      </c>
      <c r="C35" s="22" t="s">
        <v>235</v>
      </c>
      <c r="D35" s="18" t="s">
        <v>47</v>
      </c>
      <c r="E35" s="23" t="s">
        <v>236</v>
      </c>
      <c r="F35" s="24" t="s">
        <v>114</v>
      </c>
      <c r="G35" s="25">
        <v>985</v>
      </c>
      <c r="H35" s="26">
        <v>0</v>
      </c>
      <c r="I35" s="26">
        <f>ROUND(ROUND(H35,2)*ROUND(G35,3),2)</f>
        <v>0</v>
      </c>
      <c r="O35">
        <f>(I35*21)/100</f>
        <v>0</v>
      </c>
      <c r="P35" t="s">
        <v>23</v>
      </c>
    </row>
    <row r="36" spans="1:5" ht="51">
      <c r="A36" s="27" t="s">
        <v>50</v>
      </c>
      <c r="E36" s="28" t="s">
        <v>237</v>
      </c>
    </row>
    <row r="37" spans="1:5" ht="409.5">
      <c r="A37" s="29" t="s">
        <v>52</v>
      </c>
      <c r="E37" s="30" t="s">
        <v>714</v>
      </c>
    </row>
    <row r="38" spans="1:5" ht="51">
      <c r="A38" t="s">
        <v>53</v>
      </c>
      <c r="E38" s="28" t="s">
        <v>234</v>
      </c>
    </row>
    <row r="39" spans="1:16" ht="12.75">
      <c r="A39" s="18" t="s">
        <v>45</v>
      </c>
      <c r="B39" s="22" t="s">
        <v>77</v>
      </c>
      <c r="C39" s="22" t="s">
        <v>243</v>
      </c>
      <c r="D39" s="18" t="s">
        <v>47</v>
      </c>
      <c r="E39" s="23" t="s">
        <v>244</v>
      </c>
      <c r="F39" s="24" t="s">
        <v>114</v>
      </c>
      <c r="G39" s="25">
        <v>985</v>
      </c>
      <c r="H39" s="26">
        <v>0</v>
      </c>
      <c r="I39" s="26">
        <f>ROUND(ROUND(H39,2)*ROUND(G39,3),2)</f>
        <v>0</v>
      </c>
      <c r="O39">
        <f>(I39*21)/100</f>
        <v>0</v>
      </c>
      <c r="P39" t="s">
        <v>23</v>
      </c>
    </row>
    <row r="40" spans="1:5" ht="12.75">
      <c r="A40" s="27" t="s">
        <v>50</v>
      </c>
      <c r="E40" s="28" t="s">
        <v>245</v>
      </c>
    </row>
    <row r="41" spans="1:5" ht="409.5">
      <c r="A41" s="29" t="s">
        <v>52</v>
      </c>
      <c r="E41" s="30" t="s">
        <v>714</v>
      </c>
    </row>
    <row r="42" spans="1:5" ht="140.25">
      <c r="A42" t="s">
        <v>53</v>
      </c>
      <c r="E42" s="28" t="s">
        <v>247</v>
      </c>
    </row>
    <row r="43" spans="1:16" ht="12.75">
      <c r="A43" s="18" t="s">
        <v>45</v>
      </c>
      <c r="B43" s="22" t="s">
        <v>40</v>
      </c>
      <c r="C43" s="22" t="s">
        <v>715</v>
      </c>
      <c r="D43" s="18" t="s">
        <v>716</v>
      </c>
      <c r="E43" s="23" t="s">
        <v>717</v>
      </c>
      <c r="F43" s="24" t="s">
        <v>114</v>
      </c>
      <c r="G43" s="25">
        <v>8.16</v>
      </c>
      <c r="H43" s="26">
        <v>0</v>
      </c>
      <c r="I43" s="26">
        <f>ROUND(ROUND(H43,2)*ROUND(G43,3),2)</f>
        <v>0</v>
      </c>
      <c r="O43">
        <f>(I43*21)/100</f>
        <v>0</v>
      </c>
      <c r="P43" t="s">
        <v>23</v>
      </c>
    </row>
    <row r="44" spans="1:5" ht="12.75">
      <c r="A44" s="27" t="s">
        <v>50</v>
      </c>
      <c r="E44" s="28" t="s">
        <v>718</v>
      </c>
    </row>
    <row r="45" spans="1:5" ht="25.5">
      <c r="A45" s="29" t="s">
        <v>52</v>
      </c>
      <c r="E45" s="30" t="s">
        <v>719</v>
      </c>
    </row>
    <row r="46" spans="1:5" ht="140.25">
      <c r="A46" t="s">
        <v>53</v>
      </c>
      <c r="E46" s="28" t="s">
        <v>247</v>
      </c>
    </row>
    <row r="47" spans="1:16" ht="12.75">
      <c r="A47" s="18" t="s">
        <v>45</v>
      </c>
      <c r="B47" s="22" t="s">
        <v>42</v>
      </c>
      <c r="C47" s="22" t="s">
        <v>248</v>
      </c>
      <c r="D47" s="18" t="s">
        <v>47</v>
      </c>
      <c r="E47" s="23" t="s">
        <v>249</v>
      </c>
      <c r="F47" s="24" t="s">
        <v>114</v>
      </c>
      <c r="G47" s="25">
        <v>985</v>
      </c>
      <c r="H47" s="26">
        <v>0</v>
      </c>
      <c r="I47" s="26">
        <f>ROUND(ROUND(H47,2)*ROUND(G47,3),2)</f>
        <v>0</v>
      </c>
      <c r="O47">
        <f>(I47*21)/100</f>
        <v>0</v>
      </c>
      <c r="P47" t="s">
        <v>23</v>
      </c>
    </row>
    <row r="48" spans="1:5" ht="12.75">
      <c r="A48" s="27" t="s">
        <v>50</v>
      </c>
      <c r="E48" s="28" t="s">
        <v>250</v>
      </c>
    </row>
    <row r="49" spans="1:5" ht="409.5">
      <c r="A49" s="29" t="s">
        <v>52</v>
      </c>
      <c r="E49" s="30" t="s">
        <v>714</v>
      </c>
    </row>
    <row r="50" spans="1:5" ht="140.25">
      <c r="A50" t="s">
        <v>53</v>
      </c>
      <c r="E50" s="28" t="s">
        <v>247</v>
      </c>
    </row>
    <row r="51" spans="1:16" ht="12.75">
      <c r="A51" s="18" t="s">
        <v>45</v>
      </c>
      <c r="B51" s="22" t="s">
        <v>92</v>
      </c>
      <c r="C51" s="22" t="s">
        <v>251</v>
      </c>
      <c r="D51" s="18" t="s">
        <v>47</v>
      </c>
      <c r="E51" s="23" t="s">
        <v>252</v>
      </c>
      <c r="F51" s="24" t="s">
        <v>114</v>
      </c>
      <c r="G51" s="25">
        <v>55</v>
      </c>
      <c r="H51" s="26">
        <v>0</v>
      </c>
      <c r="I51" s="26">
        <f>ROUND(ROUND(H51,2)*ROUND(G51,3),2)</f>
        <v>0</v>
      </c>
      <c r="O51">
        <f>(I51*21)/100</f>
        <v>0</v>
      </c>
      <c r="P51" t="s">
        <v>23</v>
      </c>
    </row>
    <row r="52" spans="1:5" ht="12.75">
      <c r="A52" s="27" t="s">
        <v>50</v>
      </c>
      <c r="E52" s="28" t="s">
        <v>253</v>
      </c>
    </row>
    <row r="53" spans="1:5" ht="25.5">
      <c r="A53" s="29" t="s">
        <v>52</v>
      </c>
      <c r="E53" s="30" t="s">
        <v>705</v>
      </c>
    </row>
    <row r="54" spans="1:5" ht="140.25">
      <c r="A54" t="s">
        <v>53</v>
      </c>
      <c r="E54" s="28" t="s">
        <v>720</v>
      </c>
    </row>
    <row r="55" spans="1:16" ht="12.75">
      <c r="A55" s="18" t="s">
        <v>45</v>
      </c>
      <c r="B55" s="22" t="s">
        <v>95</v>
      </c>
      <c r="C55" s="22" t="s">
        <v>721</v>
      </c>
      <c r="D55" s="18" t="s">
        <v>716</v>
      </c>
      <c r="E55" s="23" t="s">
        <v>722</v>
      </c>
      <c r="F55" s="24" t="s">
        <v>114</v>
      </c>
      <c r="G55" s="25">
        <v>81.6</v>
      </c>
      <c r="H55" s="26">
        <v>0</v>
      </c>
      <c r="I55" s="26">
        <f>ROUND(ROUND(H55,2)*ROUND(G55,3),2)</f>
        <v>0</v>
      </c>
      <c r="O55">
        <f>(I55*21)/100</f>
        <v>0</v>
      </c>
      <c r="P55" t="s">
        <v>23</v>
      </c>
    </row>
    <row r="56" spans="1:5" ht="12.75">
      <c r="A56" s="27" t="s">
        <v>50</v>
      </c>
      <c r="E56" s="28" t="s">
        <v>47</v>
      </c>
    </row>
    <row r="57" spans="1:5" ht="409.5">
      <c r="A57" s="29" t="s">
        <v>52</v>
      </c>
      <c r="E57" s="30" t="s">
        <v>723</v>
      </c>
    </row>
    <row r="58" spans="1:5" ht="140.25">
      <c r="A58" t="s">
        <v>53</v>
      </c>
      <c r="E58" s="28" t="s">
        <v>724</v>
      </c>
    </row>
    <row r="59" spans="1:16" ht="12.75">
      <c r="A59" s="18" t="s">
        <v>45</v>
      </c>
      <c r="B59" s="22" t="s">
        <v>98</v>
      </c>
      <c r="C59" s="22" t="s">
        <v>725</v>
      </c>
      <c r="D59" s="18" t="s">
        <v>716</v>
      </c>
      <c r="E59" s="23" t="s">
        <v>726</v>
      </c>
      <c r="F59" s="24" t="s">
        <v>114</v>
      </c>
      <c r="G59" s="25">
        <v>55</v>
      </c>
      <c r="H59" s="26">
        <v>0</v>
      </c>
      <c r="I59" s="26">
        <f>ROUND(ROUND(H59,2)*ROUND(G59,3),2)</f>
        <v>0</v>
      </c>
      <c r="O59">
        <f>(I59*21)/100</f>
        <v>0</v>
      </c>
      <c r="P59" t="s">
        <v>23</v>
      </c>
    </row>
    <row r="60" spans="1:5" ht="12.75">
      <c r="A60" s="27" t="s">
        <v>50</v>
      </c>
      <c r="E60" s="28" t="s">
        <v>47</v>
      </c>
    </row>
    <row r="61" spans="1:5" ht="63.75">
      <c r="A61" s="29" t="s">
        <v>52</v>
      </c>
      <c r="E61" s="30" t="s">
        <v>727</v>
      </c>
    </row>
    <row r="62" spans="1:5" ht="165.75">
      <c r="A62" t="s">
        <v>53</v>
      </c>
      <c r="E62" s="28" t="s">
        <v>728</v>
      </c>
    </row>
    <row r="63" spans="1:16" ht="12.75">
      <c r="A63" s="18" t="s">
        <v>45</v>
      </c>
      <c r="B63" s="22" t="s">
        <v>102</v>
      </c>
      <c r="C63" s="22" t="s">
        <v>729</v>
      </c>
      <c r="D63" s="18" t="s">
        <v>730</v>
      </c>
      <c r="E63" s="23" t="s">
        <v>731</v>
      </c>
      <c r="F63" s="24" t="s">
        <v>114</v>
      </c>
      <c r="G63" s="25">
        <v>30</v>
      </c>
      <c r="H63" s="26">
        <v>0</v>
      </c>
      <c r="I63" s="26">
        <f>ROUND(ROUND(H63,2)*ROUND(G63,3),2)</f>
        <v>0</v>
      </c>
      <c r="O63">
        <f>(I63*21)/100</f>
        <v>0</v>
      </c>
      <c r="P63" t="s">
        <v>23</v>
      </c>
    </row>
    <row r="64" spans="1:5" ht="12.75">
      <c r="A64" s="27" t="s">
        <v>50</v>
      </c>
      <c r="E64" s="28" t="s">
        <v>47</v>
      </c>
    </row>
    <row r="65" spans="1:5" ht="25.5">
      <c r="A65" s="29" t="s">
        <v>52</v>
      </c>
      <c r="E65" s="30" t="s">
        <v>732</v>
      </c>
    </row>
    <row r="66" spans="1:5" ht="102">
      <c r="A66" t="s">
        <v>53</v>
      </c>
      <c r="E66" s="28" t="s">
        <v>733</v>
      </c>
    </row>
    <row r="67" spans="1:16" ht="12.75">
      <c r="A67" s="18" t="s">
        <v>45</v>
      </c>
      <c r="B67" s="22" t="s">
        <v>212</v>
      </c>
      <c r="C67" s="22" t="s">
        <v>734</v>
      </c>
      <c r="D67" s="18" t="s">
        <v>730</v>
      </c>
      <c r="E67" s="23" t="s">
        <v>735</v>
      </c>
      <c r="F67" s="24" t="s">
        <v>114</v>
      </c>
      <c r="G67" s="25">
        <v>460.5</v>
      </c>
      <c r="H67" s="26">
        <v>0</v>
      </c>
      <c r="I67" s="26">
        <f>ROUND(ROUND(H67,2)*ROUND(G67,3),2)</f>
        <v>0</v>
      </c>
      <c r="O67">
        <f>(I67*21)/100</f>
        <v>0</v>
      </c>
      <c r="P67" t="s">
        <v>23</v>
      </c>
    </row>
    <row r="68" spans="1:5" ht="12.75">
      <c r="A68" s="27" t="s">
        <v>50</v>
      </c>
      <c r="E68" s="28" t="s">
        <v>47</v>
      </c>
    </row>
    <row r="69" spans="1:5" ht="12.75">
      <c r="A69" s="29" t="s">
        <v>52</v>
      </c>
      <c r="E69" s="30" t="s">
        <v>736</v>
      </c>
    </row>
    <row r="70" spans="1:5" ht="102">
      <c r="A70" t="s">
        <v>53</v>
      </c>
      <c r="E70" s="28" t="s">
        <v>733</v>
      </c>
    </row>
    <row r="71" spans="1:16" ht="12.75">
      <c r="A71" s="18" t="s">
        <v>45</v>
      </c>
      <c r="B71" s="22" t="s">
        <v>278</v>
      </c>
      <c r="C71" s="22" t="s">
        <v>737</v>
      </c>
      <c r="D71" s="18" t="s">
        <v>730</v>
      </c>
      <c r="E71" s="23" t="s">
        <v>738</v>
      </c>
      <c r="F71" s="24" t="s">
        <v>114</v>
      </c>
      <c r="G71" s="25">
        <v>20</v>
      </c>
      <c r="H71" s="26">
        <v>0</v>
      </c>
      <c r="I71" s="26">
        <f>ROUND(ROUND(H71,2)*ROUND(G71,3),2)</f>
        <v>0</v>
      </c>
      <c r="O71">
        <f>(I71*21)/100</f>
        <v>0</v>
      </c>
      <c r="P71" t="s">
        <v>23</v>
      </c>
    </row>
    <row r="72" spans="1:5" ht="12.75">
      <c r="A72" s="27" t="s">
        <v>50</v>
      </c>
      <c r="E72" s="28" t="s">
        <v>47</v>
      </c>
    </row>
    <row r="73" spans="1:5" ht="12.75">
      <c r="A73" s="29" t="s">
        <v>52</v>
      </c>
      <c r="E73" s="30" t="s">
        <v>739</v>
      </c>
    </row>
    <row r="74" spans="1:5" ht="102">
      <c r="A74" t="s">
        <v>53</v>
      </c>
      <c r="E74" s="28" t="s">
        <v>733</v>
      </c>
    </row>
    <row r="75" spans="1:18" ht="12.75" customHeight="1">
      <c r="A75" s="5" t="s">
        <v>43</v>
      </c>
      <c r="B75" s="5"/>
      <c r="C75" s="32" t="s">
        <v>40</v>
      </c>
      <c r="D75" s="5"/>
      <c r="E75" s="20" t="s">
        <v>206</v>
      </c>
      <c r="F75" s="5"/>
      <c r="G75" s="5"/>
      <c r="H75" s="5"/>
      <c r="I75" s="33">
        <f>0+Q75</f>
        <v>0</v>
      </c>
      <c r="O75">
        <f>0+R75</f>
        <v>0</v>
      </c>
      <c r="Q75">
        <f>0+I76</f>
        <v>0</v>
      </c>
      <c r="R75">
        <f>0+O76</f>
        <v>0</v>
      </c>
    </row>
    <row r="76" spans="1:16" ht="25.5">
      <c r="A76" s="18" t="s">
        <v>45</v>
      </c>
      <c r="B76" s="22" t="s">
        <v>283</v>
      </c>
      <c r="C76" s="22" t="s">
        <v>740</v>
      </c>
      <c r="D76" s="18" t="s">
        <v>47</v>
      </c>
      <c r="E76" s="23" t="s">
        <v>741</v>
      </c>
      <c r="F76" s="24" t="s">
        <v>186</v>
      </c>
      <c r="G76" s="25">
        <v>9</v>
      </c>
      <c r="H76" s="26">
        <v>0</v>
      </c>
      <c r="I76" s="26">
        <f>ROUND(ROUND(H76,2)*ROUND(G76,3),2)</f>
        <v>0</v>
      </c>
      <c r="O76">
        <f>(I76*21)/100</f>
        <v>0</v>
      </c>
      <c r="P76" t="s">
        <v>23</v>
      </c>
    </row>
    <row r="77" spans="1:5" ht="12.75">
      <c r="A77" s="27" t="s">
        <v>50</v>
      </c>
      <c r="E77" s="28" t="s">
        <v>47</v>
      </c>
    </row>
    <row r="78" spans="1:5" ht="38.25">
      <c r="A78" s="29" t="s">
        <v>52</v>
      </c>
      <c r="E78" s="30" t="s">
        <v>742</v>
      </c>
    </row>
    <row r="79" spans="1:5" ht="76.5">
      <c r="A79" t="s">
        <v>53</v>
      </c>
      <c r="E79" s="28" t="s">
        <v>743</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59"/>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0+O9+O30+O51</f>
        <v>0</v>
      </c>
      <c r="P2" t="s">
        <v>22</v>
      </c>
    </row>
    <row r="3" spans="1:16" ht="15" customHeight="1">
      <c r="A3" t="s">
        <v>12</v>
      </c>
      <c r="B3" s="10" t="s">
        <v>14</v>
      </c>
      <c r="C3" s="62" t="s">
        <v>15</v>
      </c>
      <c r="D3" s="58"/>
      <c r="E3" s="11" t="s">
        <v>16</v>
      </c>
      <c r="F3" s="1"/>
      <c r="G3" s="8"/>
      <c r="H3" s="7" t="s">
        <v>746</v>
      </c>
      <c r="I3" s="31">
        <f>0+I9+I30+I51</f>
        <v>0</v>
      </c>
      <c r="O3" t="s">
        <v>19</v>
      </c>
      <c r="P3" t="s">
        <v>23</v>
      </c>
    </row>
    <row r="4" spans="1:16" ht="15" customHeight="1">
      <c r="A4" t="s">
        <v>17</v>
      </c>
      <c r="B4" s="10" t="s">
        <v>149</v>
      </c>
      <c r="C4" s="62" t="s">
        <v>744</v>
      </c>
      <c r="D4" s="58"/>
      <c r="E4" s="11" t="s">
        <v>745</v>
      </c>
      <c r="F4" s="1"/>
      <c r="G4" s="1"/>
      <c r="H4" s="9"/>
      <c r="I4" s="9"/>
      <c r="O4" t="s">
        <v>20</v>
      </c>
      <c r="P4" t="s">
        <v>23</v>
      </c>
    </row>
    <row r="5" spans="1:16" ht="12.75" customHeight="1">
      <c r="A5" t="s">
        <v>152</v>
      </c>
      <c r="B5" s="13" t="s">
        <v>18</v>
      </c>
      <c r="C5" s="63" t="s">
        <v>746</v>
      </c>
      <c r="D5" s="64"/>
      <c r="E5" s="14" t="s">
        <v>154</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0+I10+I14+I18+I22+I26</f>
        <v>0</v>
      </c>
      <c r="R9">
        <f>0+O10+O14+O18+O22+O26</f>
        <v>0</v>
      </c>
    </row>
    <row r="10" spans="1:16" ht="12.75">
      <c r="A10" s="18" t="s">
        <v>45</v>
      </c>
      <c r="B10" s="22" t="s">
        <v>29</v>
      </c>
      <c r="C10" s="22" t="s">
        <v>155</v>
      </c>
      <c r="D10" s="18" t="s">
        <v>47</v>
      </c>
      <c r="E10" s="23" t="s">
        <v>156</v>
      </c>
      <c r="F10" s="24" t="s">
        <v>157</v>
      </c>
      <c r="G10" s="25">
        <v>0.18</v>
      </c>
      <c r="H10" s="26">
        <v>0</v>
      </c>
      <c r="I10" s="26">
        <f>ROUND(ROUND(H10,2)*ROUND(G10,3),2)</f>
        <v>0</v>
      </c>
      <c r="O10">
        <f>(I10*21)/100</f>
        <v>0</v>
      </c>
      <c r="P10" t="s">
        <v>23</v>
      </c>
    </row>
    <row r="11" spans="1:5" ht="12.75">
      <c r="A11" s="27" t="s">
        <v>50</v>
      </c>
      <c r="E11" s="28" t="s">
        <v>158</v>
      </c>
    </row>
    <row r="12" spans="1:5" ht="12.75">
      <c r="A12" s="29" t="s">
        <v>52</v>
      </c>
      <c r="E12" s="30" t="s">
        <v>747</v>
      </c>
    </row>
    <row r="13" spans="1:5" ht="25.5">
      <c r="A13" t="s">
        <v>53</v>
      </c>
      <c r="E13" s="28" t="s">
        <v>160</v>
      </c>
    </row>
    <row r="14" spans="1:16" ht="12.75">
      <c r="A14" s="18" t="s">
        <v>45</v>
      </c>
      <c r="B14" s="22" t="s">
        <v>23</v>
      </c>
      <c r="C14" s="22" t="s">
        <v>302</v>
      </c>
      <c r="D14" s="18" t="s">
        <v>47</v>
      </c>
      <c r="E14" s="23" t="s">
        <v>303</v>
      </c>
      <c r="F14" s="24" t="s">
        <v>157</v>
      </c>
      <c r="G14" s="25">
        <v>252</v>
      </c>
      <c r="H14" s="26">
        <v>0</v>
      </c>
      <c r="I14" s="26">
        <f>ROUND(ROUND(H14,2)*ROUND(G14,3),2)</f>
        <v>0</v>
      </c>
      <c r="O14">
        <f>(I14*21)/100</f>
        <v>0</v>
      </c>
      <c r="P14" t="s">
        <v>23</v>
      </c>
    </row>
    <row r="15" spans="1:5" ht="12.75">
      <c r="A15" s="27" t="s">
        <v>50</v>
      </c>
      <c r="E15" s="28" t="s">
        <v>304</v>
      </c>
    </row>
    <row r="16" spans="1:5" ht="12.75">
      <c r="A16" s="29" t="s">
        <v>52</v>
      </c>
      <c r="E16" s="30" t="s">
        <v>748</v>
      </c>
    </row>
    <row r="17" spans="1:5" ht="25.5">
      <c r="A17" t="s">
        <v>53</v>
      </c>
      <c r="E17" s="28" t="s">
        <v>160</v>
      </c>
    </row>
    <row r="18" spans="1:16" ht="12.75">
      <c r="A18" s="18" t="s">
        <v>45</v>
      </c>
      <c r="B18" s="22" t="s">
        <v>22</v>
      </c>
      <c r="C18" s="22" t="s">
        <v>161</v>
      </c>
      <c r="D18" s="18" t="s">
        <v>47</v>
      </c>
      <c r="E18" s="23" t="s">
        <v>166</v>
      </c>
      <c r="F18" s="24" t="s">
        <v>157</v>
      </c>
      <c r="G18" s="25">
        <v>31</v>
      </c>
      <c r="H18" s="26">
        <v>0</v>
      </c>
      <c r="I18" s="26">
        <f>ROUND(ROUND(H18,2)*ROUND(G18,3),2)</f>
        <v>0</v>
      </c>
      <c r="O18">
        <f>(I18*21)/100</f>
        <v>0</v>
      </c>
      <c r="P18" t="s">
        <v>23</v>
      </c>
    </row>
    <row r="19" spans="1:5" ht="12.75">
      <c r="A19" s="27" t="s">
        <v>50</v>
      </c>
      <c r="E19" s="28" t="s">
        <v>306</v>
      </c>
    </row>
    <row r="20" spans="1:5" ht="76.5">
      <c r="A20" s="29" t="s">
        <v>52</v>
      </c>
      <c r="E20" s="30" t="s">
        <v>749</v>
      </c>
    </row>
    <row r="21" spans="1:5" ht="25.5">
      <c r="A21" t="s">
        <v>53</v>
      </c>
      <c r="E21" s="28" t="s">
        <v>160</v>
      </c>
    </row>
    <row r="22" spans="1:16" ht="12.75">
      <c r="A22" s="18" t="s">
        <v>45</v>
      </c>
      <c r="B22" s="22" t="s">
        <v>33</v>
      </c>
      <c r="C22" s="22" t="s">
        <v>161</v>
      </c>
      <c r="D22" s="18" t="s">
        <v>23</v>
      </c>
      <c r="E22" s="23" t="s">
        <v>166</v>
      </c>
      <c r="F22" s="24" t="s">
        <v>157</v>
      </c>
      <c r="G22" s="25">
        <v>369.6</v>
      </c>
      <c r="H22" s="26">
        <v>0</v>
      </c>
      <c r="I22" s="26">
        <f>ROUND(ROUND(H22,2)*ROUND(G22,3),2)</f>
        <v>0</v>
      </c>
      <c r="O22">
        <f>(I22*21)/100</f>
        <v>0</v>
      </c>
      <c r="P22" t="s">
        <v>23</v>
      </c>
    </row>
    <row r="23" spans="1:5" ht="12.75">
      <c r="A23" s="27" t="s">
        <v>50</v>
      </c>
      <c r="E23" s="28" t="s">
        <v>167</v>
      </c>
    </row>
    <row r="24" spans="1:5" ht="38.25">
      <c r="A24" s="29" t="s">
        <v>52</v>
      </c>
      <c r="E24" s="30" t="s">
        <v>750</v>
      </c>
    </row>
    <row r="25" spans="1:5" ht="25.5">
      <c r="A25" t="s">
        <v>53</v>
      </c>
      <c r="E25" s="28" t="s">
        <v>160</v>
      </c>
    </row>
    <row r="26" spans="1:16" ht="12.75">
      <c r="A26" s="18" t="s">
        <v>45</v>
      </c>
      <c r="B26" s="22" t="s">
        <v>35</v>
      </c>
      <c r="C26" s="22" t="s">
        <v>551</v>
      </c>
      <c r="D26" s="18" t="s">
        <v>47</v>
      </c>
      <c r="E26" s="23" t="s">
        <v>552</v>
      </c>
      <c r="F26" s="24" t="s">
        <v>157</v>
      </c>
      <c r="G26" s="25">
        <v>134.4</v>
      </c>
      <c r="H26" s="26">
        <v>0</v>
      </c>
      <c r="I26" s="26">
        <f>ROUND(ROUND(H26,2)*ROUND(G26,3),2)</f>
        <v>0</v>
      </c>
      <c r="O26">
        <f>(I26*21)/100</f>
        <v>0</v>
      </c>
      <c r="P26" t="s">
        <v>23</v>
      </c>
    </row>
    <row r="27" spans="1:5" ht="12.75">
      <c r="A27" s="27" t="s">
        <v>50</v>
      </c>
      <c r="E27" s="28" t="s">
        <v>47</v>
      </c>
    </row>
    <row r="28" spans="1:5" ht="12.75">
      <c r="A28" s="29" t="s">
        <v>52</v>
      </c>
      <c r="E28" s="30" t="s">
        <v>751</v>
      </c>
    </row>
    <row r="29" spans="1:5" ht="25.5">
      <c r="A29" t="s">
        <v>53</v>
      </c>
      <c r="E29" s="28" t="s">
        <v>165</v>
      </c>
    </row>
    <row r="30" spans="1:18" ht="12.75" customHeight="1">
      <c r="A30" s="5" t="s">
        <v>43</v>
      </c>
      <c r="B30" s="5"/>
      <c r="C30" s="32" t="s">
        <v>29</v>
      </c>
      <c r="D30" s="5"/>
      <c r="E30" s="20" t="s">
        <v>111</v>
      </c>
      <c r="F30" s="5"/>
      <c r="G30" s="5"/>
      <c r="H30" s="5"/>
      <c r="I30" s="33">
        <f>0+Q30</f>
        <v>0</v>
      </c>
      <c r="O30">
        <f>0+R30</f>
        <v>0</v>
      </c>
      <c r="Q30">
        <f>0+I31+I35+I39+I43+I47</f>
        <v>0</v>
      </c>
      <c r="R30">
        <f>0+O31+O35+O39+O43+O47</f>
        <v>0</v>
      </c>
    </row>
    <row r="31" spans="1:16" ht="25.5">
      <c r="A31" s="18" t="s">
        <v>45</v>
      </c>
      <c r="B31" s="22" t="s">
        <v>37</v>
      </c>
      <c r="C31" s="22" t="s">
        <v>315</v>
      </c>
      <c r="D31" s="18" t="s">
        <v>47</v>
      </c>
      <c r="E31" s="23" t="s">
        <v>316</v>
      </c>
      <c r="F31" s="24" t="s">
        <v>133</v>
      </c>
      <c r="G31" s="25">
        <v>126</v>
      </c>
      <c r="H31" s="26">
        <v>0</v>
      </c>
      <c r="I31" s="26">
        <f>ROUND(ROUND(H31,2)*ROUND(G31,3),2)</f>
        <v>0</v>
      </c>
      <c r="O31">
        <f>(I31*21)/100</f>
        <v>0</v>
      </c>
      <c r="P31" t="s">
        <v>23</v>
      </c>
    </row>
    <row r="32" spans="1:5" ht="12.75">
      <c r="A32" s="27" t="s">
        <v>50</v>
      </c>
      <c r="E32" s="28" t="s">
        <v>317</v>
      </c>
    </row>
    <row r="33" spans="1:5" ht="38.25">
      <c r="A33" s="29" t="s">
        <v>52</v>
      </c>
      <c r="E33" s="30" t="s">
        <v>752</v>
      </c>
    </row>
    <row r="34" spans="1:5" ht="25.5">
      <c r="A34" t="s">
        <v>53</v>
      </c>
      <c r="E34" s="28" t="s">
        <v>319</v>
      </c>
    </row>
    <row r="35" spans="1:16" ht="25.5">
      <c r="A35" s="18" t="s">
        <v>45</v>
      </c>
      <c r="B35" s="22" t="s">
        <v>73</v>
      </c>
      <c r="C35" s="22" t="s">
        <v>558</v>
      </c>
      <c r="D35" s="18" t="s">
        <v>559</v>
      </c>
      <c r="E35" s="23" t="s">
        <v>560</v>
      </c>
      <c r="F35" s="24" t="s">
        <v>133</v>
      </c>
      <c r="G35" s="25">
        <v>67.2</v>
      </c>
      <c r="H35" s="26">
        <v>0</v>
      </c>
      <c r="I35" s="26">
        <f>ROUND(ROUND(H35,2)*ROUND(G35,3),2)</f>
        <v>0</v>
      </c>
      <c r="O35">
        <f>(I35*21)/100</f>
        <v>0</v>
      </c>
      <c r="P35" t="s">
        <v>23</v>
      </c>
    </row>
    <row r="36" spans="1:5" ht="12.75">
      <c r="A36" s="27" t="s">
        <v>50</v>
      </c>
      <c r="E36" s="28" t="s">
        <v>47</v>
      </c>
    </row>
    <row r="37" spans="1:5" ht="38.25">
      <c r="A37" s="29" t="s">
        <v>52</v>
      </c>
      <c r="E37" s="30" t="s">
        <v>753</v>
      </c>
    </row>
    <row r="38" spans="1:5" ht="63.75">
      <c r="A38" t="s">
        <v>53</v>
      </c>
      <c r="E38" s="28" t="s">
        <v>179</v>
      </c>
    </row>
    <row r="39" spans="1:16" ht="12.75">
      <c r="A39" s="18" t="s">
        <v>45</v>
      </c>
      <c r="B39" s="22" t="s">
        <v>77</v>
      </c>
      <c r="C39" s="22" t="s">
        <v>623</v>
      </c>
      <c r="D39" s="18" t="s">
        <v>47</v>
      </c>
      <c r="E39" s="23" t="s">
        <v>624</v>
      </c>
      <c r="F39" s="24" t="s">
        <v>186</v>
      </c>
      <c r="G39" s="25">
        <v>240</v>
      </c>
      <c r="H39" s="26">
        <v>0</v>
      </c>
      <c r="I39" s="26">
        <f>ROUND(ROUND(H39,2)*ROUND(G39,3),2)</f>
        <v>0</v>
      </c>
      <c r="O39">
        <f>(I39*21)/100</f>
        <v>0</v>
      </c>
      <c r="P39" t="s">
        <v>23</v>
      </c>
    </row>
    <row r="40" spans="1:5" ht="12.75">
      <c r="A40" s="27" t="s">
        <v>50</v>
      </c>
      <c r="E40" s="28" t="s">
        <v>47</v>
      </c>
    </row>
    <row r="41" spans="1:5" ht="12.75">
      <c r="A41" s="29" t="s">
        <v>52</v>
      </c>
      <c r="E41" s="30" t="s">
        <v>754</v>
      </c>
    </row>
    <row r="42" spans="1:5" ht="25.5">
      <c r="A42" t="s">
        <v>53</v>
      </c>
      <c r="E42" s="28" t="s">
        <v>319</v>
      </c>
    </row>
    <row r="43" spans="1:16" ht="12.75">
      <c r="A43" s="18" t="s">
        <v>45</v>
      </c>
      <c r="B43" s="22" t="s">
        <v>40</v>
      </c>
      <c r="C43" s="22" t="s">
        <v>175</v>
      </c>
      <c r="D43" s="18" t="s">
        <v>47</v>
      </c>
      <c r="E43" s="23" t="s">
        <v>176</v>
      </c>
      <c r="F43" s="24" t="s">
        <v>133</v>
      </c>
      <c r="G43" s="25">
        <v>184.8</v>
      </c>
      <c r="H43" s="26">
        <v>0</v>
      </c>
      <c r="I43" s="26">
        <f>ROUND(ROUND(H43,2)*ROUND(G43,3),2)</f>
        <v>0</v>
      </c>
      <c r="O43">
        <f>(I43*21)/100</f>
        <v>0</v>
      </c>
      <c r="P43" t="s">
        <v>23</v>
      </c>
    </row>
    <row r="44" spans="1:5" ht="12.75">
      <c r="A44" s="27" t="s">
        <v>50</v>
      </c>
      <c r="E44" s="28" t="s">
        <v>292</v>
      </c>
    </row>
    <row r="45" spans="1:5" ht="38.25">
      <c r="A45" s="29" t="s">
        <v>52</v>
      </c>
      <c r="E45" s="30" t="s">
        <v>755</v>
      </c>
    </row>
    <row r="46" spans="1:5" ht="63.75">
      <c r="A46" t="s">
        <v>53</v>
      </c>
      <c r="E46" s="28" t="s">
        <v>179</v>
      </c>
    </row>
    <row r="47" spans="1:16" ht="12.75">
      <c r="A47" s="18" t="s">
        <v>45</v>
      </c>
      <c r="B47" s="22" t="s">
        <v>42</v>
      </c>
      <c r="C47" s="22" t="s">
        <v>198</v>
      </c>
      <c r="D47" s="18" t="s">
        <v>47</v>
      </c>
      <c r="E47" s="23" t="s">
        <v>199</v>
      </c>
      <c r="F47" s="24" t="s">
        <v>133</v>
      </c>
      <c r="G47" s="25">
        <v>330.96</v>
      </c>
      <c r="H47" s="26">
        <v>0</v>
      </c>
      <c r="I47" s="26">
        <f>ROUND(ROUND(H47,2)*ROUND(G47,3),2)</f>
        <v>0</v>
      </c>
      <c r="O47">
        <f>(I47*21)/100</f>
        <v>0</v>
      </c>
      <c r="P47" t="s">
        <v>23</v>
      </c>
    </row>
    <row r="48" spans="1:5" ht="12.75">
      <c r="A48" s="27" t="s">
        <v>50</v>
      </c>
      <c r="E48" s="28" t="s">
        <v>47</v>
      </c>
    </row>
    <row r="49" spans="1:5" ht="63.75">
      <c r="A49" s="29" t="s">
        <v>52</v>
      </c>
      <c r="E49" s="30" t="s">
        <v>756</v>
      </c>
    </row>
    <row r="50" spans="1:5" ht="191.25">
      <c r="A50" t="s">
        <v>53</v>
      </c>
      <c r="E50" s="28" t="s">
        <v>201</v>
      </c>
    </row>
    <row r="51" spans="1:18" ht="12.75" customHeight="1">
      <c r="A51" s="5" t="s">
        <v>43</v>
      </c>
      <c r="B51" s="5"/>
      <c r="C51" s="32" t="s">
        <v>40</v>
      </c>
      <c r="D51" s="5"/>
      <c r="E51" s="20" t="s">
        <v>206</v>
      </c>
      <c r="F51" s="5"/>
      <c r="G51" s="5"/>
      <c r="H51" s="5"/>
      <c r="I51" s="33">
        <f>0+Q51</f>
        <v>0</v>
      </c>
      <c r="O51">
        <f>0+R51</f>
        <v>0</v>
      </c>
      <c r="Q51">
        <f>0+I52+I56</f>
        <v>0</v>
      </c>
      <c r="R51">
        <f>0+O52+O56</f>
        <v>0</v>
      </c>
    </row>
    <row r="52" spans="1:16" ht="12.75">
      <c r="A52" s="18" t="s">
        <v>45</v>
      </c>
      <c r="B52" s="22" t="s">
        <v>92</v>
      </c>
      <c r="C52" s="22" t="s">
        <v>637</v>
      </c>
      <c r="D52" s="18" t="s">
        <v>47</v>
      </c>
      <c r="E52" s="23" t="s">
        <v>638</v>
      </c>
      <c r="F52" s="24" t="s">
        <v>114</v>
      </c>
      <c r="G52" s="25">
        <v>60</v>
      </c>
      <c r="H52" s="26">
        <v>0</v>
      </c>
      <c r="I52" s="26">
        <f>ROUND(ROUND(H52,2)*ROUND(G52,3),2)</f>
        <v>0</v>
      </c>
      <c r="O52">
        <f>(I52*21)/100</f>
        <v>0</v>
      </c>
      <c r="P52" t="s">
        <v>23</v>
      </c>
    </row>
    <row r="53" spans="1:5" ht="12.75">
      <c r="A53" s="27" t="s">
        <v>50</v>
      </c>
      <c r="E53" s="28" t="s">
        <v>639</v>
      </c>
    </row>
    <row r="54" spans="1:5" ht="12.75">
      <c r="A54" s="29" t="s">
        <v>52</v>
      </c>
      <c r="E54" s="30" t="s">
        <v>757</v>
      </c>
    </row>
    <row r="55" spans="1:5" ht="12.75">
      <c r="A55" t="s">
        <v>53</v>
      </c>
      <c r="E55" s="28" t="s">
        <v>641</v>
      </c>
    </row>
    <row r="56" spans="1:16" ht="12.75">
      <c r="A56" s="18" t="s">
        <v>45</v>
      </c>
      <c r="B56" s="22" t="s">
        <v>95</v>
      </c>
      <c r="C56" s="22" t="s">
        <v>642</v>
      </c>
      <c r="D56" s="18" t="s">
        <v>47</v>
      </c>
      <c r="E56" s="23" t="s">
        <v>643</v>
      </c>
      <c r="F56" s="24" t="s">
        <v>89</v>
      </c>
      <c r="G56" s="25">
        <v>5</v>
      </c>
      <c r="H56" s="26">
        <v>0</v>
      </c>
      <c r="I56" s="26">
        <f>ROUND(ROUND(H56,2)*ROUND(G56,3),2)</f>
        <v>0</v>
      </c>
      <c r="O56">
        <f>(I56*21)/100</f>
        <v>0</v>
      </c>
      <c r="P56" t="s">
        <v>23</v>
      </c>
    </row>
    <row r="57" spans="1:5" ht="12.75">
      <c r="A57" s="27" t="s">
        <v>50</v>
      </c>
      <c r="E57" s="28" t="s">
        <v>47</v>
      </c>
    </row>
    <row r="58" spans="1:5" ht="12.75">
      <c r="A58" s="29" t="s">
        <v>52</v>
      </c>
      <c r="E58" s="30" t="s">
        <v>758</v>
      </c>
    </row>
    <row r="59" spans="1:5" ht="89.25">
      <c r="A59" t="s">
        <v>53</v>
      </c>
      <c r="E59" s="28" t="s">
        <v>645</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108"/>
  <sheetViews>
    <sheetView tabSelected="1" zoomScalePageLayoutView="0" workbookViewId="0" topLeftCell="B1">
      <pane ySplit="9" topLeftCell="A79" activePane="bottomLeft" state="frozen"/>
      <selection pane="topLeft" activeCell="A1" sqref="A1"/>
      <selection pane="bottomLeft" activeCell="D87" sqref="D87"/>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0+O10+O15+O36+O45+O50+O83+O100</f>
        <v>0</v>
      </c>
      <c r="P2" t="s">
        <v>22</v>
      </c>
    </row>
    <row r="3" spans="1:16" ht="15" customHeight="1">
      <c r="A3" t="s">
        <v>12</v>
      </c>
      <c r="B3" s="10" t="s">
        <v>14</v>
      </c>
      <c r="C3" s="62" t="s">
        <v>15</v>
      </c>
      <c r="D3" s="58"/>
      <c r="E3" s="11" t="s">
        <v>16</v>
      </c>
      <c r="F3" s="1"/>
      <c r="G3" s="8"/>
      <c r="H3" s="7" t="s">
        <v>759</v>
      </c>
      <c r="I3" s="31">
        <f>0+I10+I15+I36+I45+I50+I83+I100</f>
        <v>0</v>
      </c>
      <c r="O3" t="s">
        <v>19</v>
      </c>
      <c r="P3" t="s">
        <v>23</v>
      </c>
    </row>
    <row r="4" spans="1:16" ht="15" customHeight="1">
      <c r="A4" t="s">
        <v>17</v>
      </c>
      <c r="B4" s="10" t="s">
        <v>149</v>
      </c>
      <c r="C4" s="62" t="s">
        <v>744</v>
      </c>
      <c r="D4" s="58"/>
      <c r="E4" s="11" t="s">
        <v>745</v>
      </c>
      <c r="F4" s="1"/>
      <c r="G4" s="1"/>
      <c r="H4" s="9"/>
      <c r="I4" s="9"/>
      <c r="O4" t="s">
        <v>20</v>
      </c>
      <c r="P4" t="s">
        <v>23</v>
      </c>
    </row>
    <row r="5" spans="1:16" ht="12.75" customHeight="1">
      <c r="A5" t="s">
        <v>152</v>
      </c>
      <c r="B5" s="10" t="s">
        <v>149</v>
      </c>
      <c r="C5" s="62" t="s">
        <v>759</v>
      </c>
      <c r="D5" s="58"/>
      <c r="E5" s="11" t="s">
        <v>218</v>
      </c>
      <c r="F5" s="1"/>
      <c r="G5" s="1"/>
      <c r="H5" s="1"/>
      <c r="I5" s="1"/>
      <c r="O5" t="s">
        <v>21</v>
      </c>
      <c r="P5" t="s">
        <v>23</v>
      </c>
    </row>
    <row r="6" spans="1:9" ht="12.75" customHeight="1">
      <c r="A6" t="s">
        <v>219</v>
      </c>
      <c r="B6" s="13" t="s">
        <v>18</v>
      </c>
      <c r="C6" s="63" t="s">
        <v>759</v>
      </c>
      <c r="D6" s="64"/>
      <c r="E6" s="14" t="s">
        <v>220</v>
      </c>
      <c r="F6" s="5"/>
      <c r="G6" s="5"/>
      <c r="H6" s="5"/>
      <c r="I6" s="5"/>
    </row>
    <row r="7" spans="1:9" ht="12.75" customHeight="1">
      <c r="A7" s="61" t="s">
        <v>26</v>
      </c>
      <c r="B7" s="61" t="s">
        <v>28</v>
      </c>
      <c r="C7" s="61" t="s">
        <v>30</v>
      </c>
      <c r="D7" s="61" t="s">
        <v>31</v>
      </c>
      <c r="E7" s="61" t="s">
        <v>32</v>
      </c>
      <c r="F7" s="61" t="s">
        <v>34</v>
      </c>
      <c r="G7" s="61" t="s">
        <v>36</v>
      </c>
      <c r="H7" s="61" t="s">
        <v>38</v>
      </c>
      <c r="I7" s="61"/>
    </row>
    <row r="8" spans="1:9" ht="12.75" customHeight="1">
      <c r="A8" s="61"/>
      <c r="B8" s="61"/>
      <c r="C8" s="61"/>
      <c r="D8" s="61"/>
      <c r="E8" s="61"/>
      <c r="F8" s="61"/>
      <c r="G8" s="61"/>
      <c r="H8" s="12" t="s">
        <v>39</v>
      </c>
      <c r="I8" s="12" t="s">
        <v>41</v>
      </c>
    </row>
    <row r="9" spans="1:9" ht="12.75" customHeight="1">
      <c r="A9" s="12" t="s">
        <v>27</v>
      </c>
      <c r="B9" s="12" t="s">
        <v>29</v>
      </c>
      <c r="C9" s="12" t="s">
        <v>23</v>
      </c>
      <c r="D9" s="12" t="s">
        <v>22</v>
      </c>
      <c r="E9" s="12" t="s">
        <v>33</v>
      </c>
      <c r="F9" s="12" t="s">
        <v>35</v>
      </c>
      <c r="G9" s="12" t="s">
        <v>37</v>
      </c>
      <c r="H9" s="12" t="s">
        <v>40</v>
      </c>
      <c r="I9" s="12" t="s">
        <v>42</v>
      </c>
    </row>
    <row r="10" spans="1:18" ht="12.75" customHeight="1">
      <c r="A10" s="15" t="s">
        <v>43</v>
      </c>
      <c r="B10" s="15"/>
      <c r="C10" s="19" t="s">
        <v>27</v>
      </c>
      <c r="D10" s="15"/>
      <c r="E10" s="20" t="s">
        <v>44</v>
      </c>
      <c r="F10" s="15"/>
      <c r="G10" s="15"/>
      <c r="H10" s="15"/>
      <c r="I10" s="21">
        <f>0+Q10</f>
        <v>0</v>
      </c>
      <c r="O10">
        <f>0+R10</f>
        <v>0</v>
      </c>
      <c r="Q10">
        <f>0+I11</f>
        <v>0</v>
      </c>
      <c r="R10">
        <f>0+O11</f>
        <v>0</v>
      </c>
    </row>
    <row r="11" spans="1:16" ht="12.75">
      <c r="A11" s="18" t="s">
        <v>45</v>
      </c>
      <c r="B11" s="22" t="s">
        <v>29</v>
      </c>
      <c r="C11" s="22" t="s">
        <v>155</v>
      </c>
      <c r="D11" s="18" t="s">
        <v>47</v>
      </c>
      <c r="E11" s="23" t="s">
        <v>156</v>
      </c>
      <c r="F11" s="24" t="s">
        <v>157</v>
      </c>
      <c r="G11" s="25">
        <v>140.4</v>
      </c>
      <c r="H11" s="26">
        <v>0</v>
      </c>
      <c r="I11" s="26">
        <f>ROUND(ROUND(H11,2)*ROUND(G11,3),2)</f>
        <v>0</v>
      </c>
      <c r="O11">
        <f>(I11*21)/100</f>
        <v>0</v>
      </c>
      <c r="P11" t="s">
        <v>23</v>
      </c>
    </row>
    <row r="12" spans="1:5" ht="12.75">
      <c r="A12" s="27" t="s">
        <v>50</v>
      </c>
      <c r="E12" s="28" t="s">
        <v>158</v>
      </c>
    </row>
    <row r="13" spans="1:5" ht="12.75">
      <c r="A13" s="29" t="s">
        <v>52</v>
      </c>
      <c r="E13" s="30" t="s">
        <v>760</v>
      </c>
    </row>
    <row r="14" spans="1:5" ht="25.5">
      <c r="A14" t="s">
        <v>53</v>
      </c>
      <c r="E14" s="28" t="s">
        <v>160</v>
      </c>
    </row>
    <row r="15" spans="1:18" ht="12.75" customHeight="1">
      <c r="A15" s="5" t="s">
        <v>43</v>
      </c>
      <c r="B15" s="5"/>
      <c r="C15" s="32" t="s">
        <v>29</v>
      </c>
      <c r="D15" s="5"/>
      <c r="E15" s="20" t="s">
        <v>111</v>
      </c>
      <c r="F15" s="5"/>
      <c r="G15" s="5"/>
      <c r="H15" s="5"/>
      <c r="I15" s="33">
        <f>0+Q15</f>
        <v>0</v>
      </c>
      <c r="O15">
        <f>0+R15</f>
        <v>0</v>
      </c>
      <c r="Q15">
        <f>0+I16+I20+I24+I28+I32</f>
        <v>0</v>
      </c>
      <c r="R15">
        <f>0+O16+O20+O24+O28+O32</f>
        <v>0</v>
      </c>
    </row>
    <row r="16" spans="1:16" ht="12.75">
      <c r="A16" s="18" t="s">
        <v>45</v>
      </c>
      <c r="B16" s="22" t="s">
        <v>23</v>
      </c>
      <c r="C16" s="22" t="s">
        <v>359</v>
      </c>
      <c r="D16" s="18" t="s">
        <v>47</v>
      </c>
      <c r="E16" s="23" t="s">
        <v>360</v>
      </c>
      <c r="F16" s="24" t="s">
        <v>133</v>
      </c>
      <c r="G16" s="25">
        <v>78</v>
      </c>
      <c r="H16" s="26">
        <v>0</v>
      </c>
      <c r="I16" s="26">
        <f>ROUND(ROUND(H16,2)*ROUND(G16,3),2)</f>
        <v>0</v>
      </c>
      <c r="O16">
        <f>(I16*21)/100</f>
        <v>0</v>
      </c>
      <c r="P16" t="s">
        <v>23</v>
      </c>
    </row>
    <row r="17" spans="1:5" ht="12.75">
      <c r="A17" s="27" t="s">
        <v>50</v>
      </c>
      <c r="E17" s="28" t="s">
        <v>47</v>
      </c>
    </row>
    <row r="18" spans="1:5" ht="38.25">
      <c r="A18" s="29" t="s">
        <v>52</v>
      </c>
      <c r="E18" s="30" t="s">
        <v>761</v>
      </c>
    </row>
    <row r="19" spans="1:5" ht="318.75">
      <c r="A19" t="s">
        <v>53</v>
      </c>
      <c r="E19" s="28" t="s">
        <v>362</v>
      </c>
    </row>
    <row r="20" spans="1:16" ht="12.75">
      <c r="A20" s="18" t="s">
        <v>45</v>
      </c>
      <c r="B20" s="22" t="s">
        <v>22</v>
      </c>
      <c r="C20" s="22" t="s">
        <v>372</v>
      </c>
      <c r="D20" s="18" t="s">
        <v>47</v>
      </c>
      <c r="E20" s="23" t="s">
        <v>373</v>
      </c>
      <c r="F20" s="24" t="s">
        <v>133</v>
      </c>
      <c r="G20" s="25">
        <v>3.6</v>
      </c>
      <c r="H20" s="26">
        <v>0</v>
      </c>
      <c r="I20" s="26">
        <f>ROUND(ROUND(H20,2)*ROUND(G20,3),2)</f>
        <v>0</v>
      </c>
      <c r="O20">
        <f>(I20*21)/100</f>
        <v>0</v>
      </c>
      <c r="P20" t="s">
        <v>23</v>
      </c>
    </row>
    <row r="21" spans="1:5" ht="12.75">
      <c r="A21" s="27" t="s">
        <v>50</v>
      </c>
      <c r="E21" s="28" t="s">
        <v>47</v>
      </c>
    </row>
    <row r="22" spans="1:5" ht="12.75">
      <c r="A22" s="29" t="s">
        <v>52</v>
      </c>
      <c r="E22" s="30" t="s">
        <v>762</v>
      </c>
    </row>
    <row r="23" spans="1:5" ht="229.5">
      <c r="A23" t="s">
        <v>53</v>
      </c>
      <c r="E23" s="28" t="s">
        <v>375</v>
      </c>
    </row>
    <row r="24" spans="1:16" ht="12.75">
      <c r="A24" s="18" t="s">
        <v>45</v>
      </c>
      <c r="B24" s="22" t="s">
        <v>33</v>
      </c>
      <c r="C24" s="22" t="s">
        <v>376</v>
      </c>
      <c r="D24" s="18" t="s">
        <v>47</v>
      </c>
      <c r="E24" s="23" t="s">
        <v>377</v>
      </c>
      <c r="F24" s="24" t="s">
        <v>133</v>
      </c>
      <c r="G24" s="25">
        <v>2</v>
      </c>
      <c r="H24" s="26">
        <v>0</v>
      </c>
      <c r="I24" s="26">
        <f>ROUND(ROUND(H24,2)*ROUND(G24,3),2)</f>
        <v>0</v>
      </c>
      <c r="O24">
        <f>(I24*21)/100</f>
        <v>0</v>
      </c>
      <c r="P24" t="s">
        <v>23</v>
      </c>
    </row>
    <row r="25" spans="1:5" ht="12.75">
      <c r="A25" s="27" t="s">
        <v>50</v>
      </c>
      <c r="E25" s="28" t="s">
        <v>47</v>
      </c>
    </row>
    <row r="26" spans="1:5" ht="12.75">
      <c r="A26" s="29" t="s">
        <v>52</v>
      </c>
      <c r="E26" s="30" t="s">
        <v>763</v>
      </c>
    </row>
    <row r="27" spans="1:5" ht="293.25">
      <c r="A27" t="s">
        <v>53</v>
      </c>
      <c r="E27" s="28" t="s">
        <v>379</v>
      </c>
    </row>
    <row r="28" spans="1:16" ht="12.75">
      <c r="A28" s="18" t="s">
        <v>45</v>
      </c>
      <c r="B28" s="22" t="s">
        <v>35</v>
      </c>
      <c r="C28" s="22" t="s">
        <v>380</v>
      </c>
      <c r="D28" s="18" t="s">
        <v>47</v>
      </c>
      <c r="E28" s="23" t="s">
        <v>381</v>
      </c>
      <c r="F28" s="24" t="s">
        <v>114</v>
      </c>
      <c r="G28" s="25">
        <v>364.8</v>
      </c>
      <c r="H28" s="26">
        <v>0</v>
      </c>
      <c r="I28" s="26">
        <f>ROUND(ROUND(H28,2)*ROUND(G28,3),2)</f>
        <v>0</v>
      </c>
      <c r="O28">
        <f>(I28*21)/100</f>
        <v>0</v>
      </c>
      <c r="P28" t="s">
        <v>23</v>
      </c>
    </row>
    <row r="29" spans="1:5" ht="12.75">
      <c r="A29" s="27" t="s">
        <v>50</v>
      </c>
      <c r="E29" s="28" t="s">
        <v>47</v>
      </c>
    </row>
    <row r="30" spans="1:5" ht="51">
      <c r="A30" s="29" t="s">
        <v>52</v>
      </c>
      <c r="E30" s="30" t="s">
        <v>764</v>
      </c>
    </row>
    <row r="31" spans="1:5" ht="25.5">
      <c r="A31" t="s">
        <v>53</v>
      </c>
      <c r="E31" s="28" t="s">
        <v>383</v>
      </c>
    </row>
    <row r="32" spans="1:16" ht="12.75">
      <c r="A32" s="18" t="s">
        <v>45</v>
      </c>
      <c r="B32" s="22" t="s">
        <v>37</v>
      </c>
      <c r="C32" s="22" t="s">
        <v>384</v>
      </c>
      <c r="D32" s="18" t="s">
        <v>47</v>
      </c>
      <c r="E32" s="23" t="s">
        <v>385</v>
      </c>
      <c r="F32" s="24" t="s">
        <v>114</v>
      </c>
      <c r="G32" s="25">
        <v>547.2</v>
      </c>
      <c r="H32" s="26">
        <v>0</v>
      </c>
      <c r="I32" s="26">
        <f>ROUND(ROUND(H32,2)*ROUND(G32,3),2)</f>
        <v>0</v>
      </c>
      <c r="O32">
        <f>(I32*21)/100</f>
        <v>0</v>
      </c>
      <c r="P32" t="s">
        <v>23</v>
      </c>
    </row>
    <row r="33" spans="1:5" ht="12.75">
      <c r="A33" s="27" t="s">
        <v>50</v>
      </c>
      <c r="E33" s="28" t="s">
        <v>386</v>
      </c>
    </row>
    <row r="34" spans="1:5" ht="51">
      <c r="A34" s="29" t="s">
        <v>52</v>
      </c>
      <c r="E34" s="30" t="s">
        <v>765</v>
      </c>
    </row>
    <row r="35" spans="1:5" ht="25.5">
      <c r="A35" t="s">
        <v>53</v>
      </c>
      <c r="E35" s="28" t="s">
        <v>383</v>
      </c>
    </row>
    <row r="36" spans="1:18" ht="12.75" customHeight="1">
      <c r="A36" s="5" t="s">
        <v>43</v>
      </c>
      <c r="B36" s="5"/>
      <c r="C36" s="32" t="s">
        <v>23</v>
      </c>
      <c r="D36" s="5"/>
      <c r="E36" s="20" t="s">
        <v>388</v>
      </c>
      <c r="F36" s="5"/>
      <c r="G36" s="5"/>
      <c r="H36" s="5"/>
      <c r="I36" s="33">
        <f>0+Q36</f>
        <v>0</v>
      </c>
      <c r="O36">
        <f>0+R36</f>
        <v>0</v>
      </c>
      <c r="Q36">
        <f>0+I37+I41</f>
        <v>0</v>
      </c>
      <c r="R36">
        <f>0+O37+O41</f>
        <v>0</v>
      </c>
    </row>
    <row r="37" spans="1:16" ht="12.75">
      <c r="A37" s="18" t="s">
        <v>45</v>
      </c>
      <c r="B37" s="22" t="s">
        <v>73</v>
      </c>
      <c r="C37" s="22" t="s">
        <v>389</v>
      </c>
      <c r="D37" s="18" t="s">
        <v>47</v>
      </c>
      <c r="E37" s="23" t="s">
        <v>390</v>
      </c>
      <c r="F37" s="24" t="s">
        <v>114</v>
      </c>
      <c r="G37" s="25">
        <v>660</v>
      </c>
      <c r="H37" s="26">
        <v>0</v>
      </c>
      <c r="I37" s="26">
        <f>ROUND(ROUND(H37,2)*ROUND(G37,3),2)</f>
        <v>0</v>
      </c>
      <c r="O37">
        <f>(I37*21)/100</f>
        <v>0</v>
      </c>
      <c r="P37" t="s">
        <v>23</v>
      </c>
    </row>
    <row r="38" spans="1:5" ht="12.75">
      <c r="A38" s="27" t="s">
        <v>50</v>
      </c>
      <c r="E38" s="28" t="s">
        <v>586</v>
      </c>
    </row>
    <row r="39" spans="1:5" ht="12.75">
      <c r="A39" s="29" t="s">
        <v>52</v>
      </c>
      <c r="E39" s="30" t="s">
        <v>766</v>
      </c>
    </row>
    <row r="40" spans="1:5" ht="38.25">
      <c r="A40" t="s">
        <v>53</v>
      </c>
      <c r="E40" s="28" t="s">
        <v>393</v>
      </c>
    </row>
    <row r="41" spans="1:16" ht="12.75">
      <c r="A41" s="18" t="s">
        <v>45</v>
      </c>
      <c r="B41" s="22" t="s">
        <v>77</v>
      </c>
      <c r="C41" s="22" t="s">
        <v>394</v>
      </c>
      <c r="D41" s="18" t="s">
        <v>47</v>
      </c>
      <c r="E41" s="23" t="s">
        <v>395</v>
      </c>
      <c r="F41" s="24" t="s">
        <v>186</v>
      </c>
      <c r="G41" s="25">
        <v>264</v>
      </c>
      <c r="H41" s="26">
        <v>0</v>
      </c>
      <c r="I41" s="26">
        <f>ROUND(ROUND(H41,2)*ROUND(G41,3),2)</f>
        <v>0</v>
      </c>
      <c r="O41">
        <f>(I41*21)/100</f>
        <v>0</v>
      </c>
      <c r="P41" t="s">
        <v>23</v>
      </c>
    </row>
    <row r="42" spans="1:5" ht="12.75">
      <c r="A42" s="27" t="s">
        <v>50</v>
      </c>
      <c r="E42" s="28" t="s">
        <v>396</v>
      </c>
    </row>
    <row r="43" spans="1:5" ht="12.75">
      <c r="A43" s="29" t="s">
        <v>52</v>
      </c>
      <c r="E43" s="30" t="s">
        <v>767</v>
      </c>
    </row>
    <row r="44" spans="1:5" ht="178.5">
      <c r="A44" t="s">
        <v>53</v>
      </c>
      <c r="E44" s="28" t="s">
        <v>398</v>
      </c>
    </row>
    <row r="45" spans="1:18" ht="12.75" customHeight="1">
      <c r="A45" s="5" t="s">
        <v>43</v>
      </c>
      <c r="B45" s="5"/>
      <c r="C45" s="32" t="s">
        <v>33</v>
      </c>
      <c r="D45" s="5"/>
      <c r="E45" s="20" t="s">
        <v>418</v>
      </c>
      <c r="F45" s="5"/>
      <c r="G45" s="5"/>
      <c r="H45" s="5"/>
      <c r="I45" s="33">
        <f>0+Q45</f>
        <v>0</v>
      </c>
      <c r="O45">
        <f>0+R45</f>
        <v>0</v>
      </c>
      <c r="Q45">
        <f>0+I46</f>
        <v>0</v>
      </c>
      <c r="R45">
        <f>0+O46</f>
        <v>0</v>
      </c>
    </row>
    <row r="46" spans="1:16" ht="12.75">
      <c r="A46" s="18" t="s">
        <v>45</v>
      </c>
      <c r="B46" s="22" t="s">
        <v>40</v>
      </c>
      <c r="C46" s="22" t="s">
        <v>423</v>
      </c>
      <c r="D46" s="18" t="s">
        <v>47</v>
      </c>
      <c r="E46" s="23" t="s">
        <v>424</v>
      </c>
      <c r="F46" s="24" t="s">
        <v>133</v>
      </c>
      <c r="G46" s="25">
        <v>0.6</v>
      </c>
      <c r="H46" s="26">
        <v>0</v>
      </c>
      <c r="I46" s="26">
        <f>ROUND(ROUND(H46,2)*ROUND(G46,3),2)</f>
        <v>0</v>
      </c>
      <c r="O46">
        <f>(I46*21)/100</f>
        <v>0</v>
      </c>
      <c r="P46" t="s">
        <v>23</v>
      </c>
    </row>
    <row r="47" spans="1:5" ht="12.75">
      <c r="A47" s="27" t="s">
        <v>50</v>
      </c>
      <c r="E47" s="28" t="s">
        <v>47</v>
      </c>
    </row>
    <row r="48" spans="1:5" ht="12.75">
      <c r="A48" s="29" t="s">
        <v>52</v>
      </c>
      <c r="E48" s="30" t="s">
        <v>768</v>
      </c>
    </row>
    <row r="49" spans="1:5" ht="38.25">
      <c r="A49" t="s">
        <v>53</v>
      </c>
      <c r="E49" s="28" t="s">
        <v>417</v>
      </c>
    </row>
    <row r="50" spans="1:18" ht="12.75" customHeight="1">
      <c r="A50" s="5" t="s">
        <v>43</v>
      </c>
      <c r="B50" s="5"/>
      <c r="C50" s="32" t="s">
        <v>35</v>
      </c>
      <c r="D50" s="5"/>
      <c r="E50" s="20" t="s">
        <v>218</v>
      </c>
      <c r="F50" s="5"/>
      <c r="G50" s="5"/>
      <c r="H50" s="5"/>
      <c r="I50" s="33">
        <f>0+Q50</f>
        <v>0</v>
      </c>
      <c r="O50">
        <f>0+R50</f>
        <v>0</v>
      </c>
      <c r="Q50">
        <f>0+I51+I55+I59+I63+I67+I71+I75+I79</f>
        <v>0</v>
      </c>
      <c r="R50">
        <f>0+O51+O55+O59+O63+O67+O71+O75+O79</f>
        <v>0</v>
      </c>
    </row>
    <row r="51" spans="1:16" ht="12.75">
      <c r="A51" s="18" t="s">
        <v>45</v>
      </c>
      <c r="B51" s="22" t="s">
        <v>42</v>
      </c>
      <c r="C51" s="22" t="s">
        <v>432</v>
      </c>
      <c r="D51" s="18" t="s">
        <v>47</v>
      </c>
      <c r="E51" s="23" t="s">
        <v>433</v>
      </c>
      <c r="F51" s="24" t="s">
        <v>114</v>
      </c>
      <c r="G51" s="25">
        <v>912</v>
      </c>
      <c r="H51" s="26">
        <v>0</v>
      </c>
      <c r="I51" s="26">
        <f>ROUND(ROUND(H51,2)*ROUND(G51,3),2)</f>
        <v>0</v>
      </c>
      <c r="O51">
        <f>(I51*21)/100</f>
        <v>0</v>
      </c>
      <c r="P51" t="s">
        <v>23</v>
      </c>
    </row>
    <row r="52" spans="1:5" ht="12.75">
      <c r="A52" s="27" t="s">
        <v>50</v>
      </c>
      <c r="E52" s="28" t="s">
        <v>434</v>
      </c>
    </row>
    <row r="53" spans="1:5" ht="25.5">
      <c r="A53" s="29" t="s">
        <v>52</v>
      </c>
      <c r="E53" s="30" t="s">
        <v>769</v>
      </c>
    </row>
    <row r="54" spans="1:5" ht="51">
      <c r="A54" t="s">
        <v>53</v>
      </c>
      <c r="E54" s="28" t="s">
        <v>436</v>
      </c>
    </row>
    <row r="55" spans="1:16" ht="12.75">
      <c r="A55" s="18" t="s">
        <v>45</v>
      </c>
      <c r="B55" s="22" t="s">
        <v>92</v>
      </c>
      <c r="C55" s="22" t="s">
        <v>432</v>
      </c>
      <c r="D55" s="18" t="s">
        <v>29</v>
      </c>
      <c r="E55" s="23" t="s">
        <v>433</v>
      </c>
      <c r="F55" s="24" t="s">
        <v>114</v>
      </c>
      <c r="G55" s="25">
        <v>912</v>
      </c>
      <c r="H55" s="26">
        <v>0</v>
      </c>
      <c r="I55" s="26">
        <f>ROUND(ROUND(H55,2)*ROUND(G55,3),2)</f>
        <v>0</v>
      </c>
      <c r="O55">
        <f>(I55*21)/100</f>
        <v>0</v>
      </c>
      <c r="P55" t="s">
        <v>23</v>
      </c>
    </row>
    <row r="56" spans="1:5" ht="12.75">
      <c r="A56" s="27" t="s">
        <v>50</v>
      </c>
      <c r="E56" s="28" t="s">
        <v>438</v>
      </c>
    </row>
    <row r="57" spans="1:5" ht="25.5">
      <c r="A57" s="29" t="s">
        <v>52</v>
      </c>
      <c r="E57" s="30" t="s">
        <v>769</v>
      </c>
    </row>
    <row r="58" spans="1:5" ht="51">
      <c r="A58" t="s">
        <v>53</v>
      </c>
      <c r="E58" s="28" t="s">
        <v>436</v>
      </c>
    </row>
    <row r="59" spans="1:16" ht="12.75">
      <c r="A59" s="18" t="s">
        <v>45</v>
      </c>
      <c r="B59" s="22" t="s">
        <v>95</v>
      </c>
      <c r="C59" s="22" t="s">
        <v>440</v>
      </c>
      <c r="D59" s="18" t="s">
        <v>47</v>
      </c>
      <c r="E59" s="23" t="s">
        <v>441</v>
      </c>
      <c r="F59" s="24" t="s">
        <v>114</v>
      </c>
      <c r="G59" s="25">
        <v>840</v>
      </c>
      <c r="H59" s="26">
        <v>0</v>
      </c>
      <c r="I59" s="26">
        <f>ROUND(ROUND(H59,2)*ROUND(G59,3),2)</f>
        <v>0</v>
      </c>
      <c r="O59">
        <f>(I59*21)/100</f>
        <v>0</v>
      </c>
      <c r="P59" t="s">
        <v>23</v>
      </c>
    </row>
    <row r="60" spans="1:5" ht="63.75">
      <c r="A60" s="27" t="s">
        <v>50</v>
      </c>
      <c r="E60" s="28" t="s">
        <v>442</v>
      </c>
    </row>
    <row r="61" spans="1:5" ht="12.75">
      <c r="A61" s="29" t="s">
        <v>52</v>
      </c>
      <c r="E61" s="30" t="s">
        <v>770</v>
      </c>
    </row>
    <row r="62" spans="1:5" ht="51">
      <c r="A62" t="s">
        <v>53</v>
      </c>
      <c r="E62" s="28" t="s">
        <v>234</v>
      </c>
    </row>
    <row r="63" spans="1:16" ht="12.75">
      <c r="A63" s="18" t="s">
        <v>45</v>
      </c>
      <c r="B63" s="22" t="s">
        <v>98</v>
      </c>
      <c r="C63" s="22" t="s">
        <v>230</v>
      </c>
      <c r="D63" s="18" t="s">
        <v>47</v>
      </c>
      <c r="E63" s="23" t="s">
        <v>231</v>
      </c>
      <c r="F63" s="24" t="s">
        <v>114</v>
      </c>
      <c r="G63" s="25">
        <v>840</v>
      </c>
      <c r="H63" s="26">
        <v>0</v>
      </c>
      <c r="I63" s="26">
        <f>ROUND(ROUND(H63,2)*ROUND(G63,3),2)</f>
        <v>0</v>
      </c>
      <c r="O63">
        <f>(I63*21)/100</f>
        <v>0</v>
      </c>
      <c r="P63" t="s">
        <v>23</v>
      </c>
    </row>
    <row r="64" spans="1:5" ht="51">
      <c r="A64" s="27" t="s">
        <v>50</v>
      </c>
      <c r="E64" s="28" t="s">
        <v>232</v>
      </c>
    </row>
    <row r="65" spans="1:5" ht="12.75">
      <c r="A65" s="29" t="s">
        <v>52</v>
      </c>
      <c r="E65" s="30" t="s">
        <v>770</v>
      </c>
    </row>
    <row r="66" spans="1:5" ht="51">
      <c r="A66" t="s">
        <v>53</v>
      </c>
      <c r="E66" s="28" t="s">
        <v>234</v>
      </c>
    </row>
    <row r="67" spans="1:16" ht="12.75">
      <c r="A67" s="18" t="s">
        <v>45</v>
      </c>
      <c r="B67" s="22" t="s">
        <v>102</v>
      </c>
      <c r="C67" s="22" t="s">
        <v>235</v>
      </c>
      <c r="D67" s="18" t="s">
        <v>47</v>
      </c>
      <c r="E67" s="23" t="s">
        <v>236</v>
      </c>
      <c r="F67" s="24" t="s">
        <v>114</v>
      </c>
      <c r="G67" s="25">
        <v>840</v>
      </c>
      <c r="H67" s="26">
        <v>0</v>
      </c>
      <c r="I67" s="26">
        <f>ROUND(ROUND(H67,2)*ROUND(G67,3),2)</f>
        <v>0</v>
      </c>
      <c r="O67">
        <f>(I67*21)/100</f>
        <v>0</v>
      </c>
      <c r="P67" t="s">
        <v>23</v>
      </c>
    </row>
    <row r="68" spans="1:5" ht="51">
      <c r="A68" s="27" t="s">
        <v>50</v>
      </c>
      <c r="E68" s="28" t="s">
        <v>237</v>
      </c>
    </row>
    <row r="69" spans="1:5" ht="12.75">
      <c r="A69" s="29" t="s">
        <v>52</v>
      </c>
      <c r="E69" s="30" t="s">
        <v>770</v>
      </c>
    </row>
    <row r="70" spans="1:5" ht="51">
      <c r="A70" t="s">
        <v>53</v>
      </c>
      <c r="E70" s="28" t="s">
        <v>234</v>
      </c>
    </row>
    <row r="71" spans="1:16" ht="12.75">
      <c r="A71" s="18" t="s">
        <v>45</v>
      </c>
      <c r="B71" s="22" t="s">
        <v>212</v>
      </c>
      <c r="C71" s="22" t="s">
        <v>243</v>
      </c>
      <c r="D71" s="18" t="s">
        <v>47</v>
      </c>
      <c r="E71" s="23" t="s">
        <v>244</v>
      </c>
      <c r="F71" s="24" t="s">
        <v>114</v>
      </c>
      <c r="G71" s="25">
        <v>840</v>
      </c>
      <c r="H71" s="26">
        <v>0</v>
      </c>
      <c r="I71" s="26">
        <f>ROUND(ROUND(H71,2)*ROUND(G71,3),2)</f>
        <v>0</v>
      </c>
      <c r="O71">
        <f>(I71*21)/100</f>
        <v>0</v>
      </c>
      <c r="P71" t="s">
        <v>23</v>
      </c>
    </row>
    <row r="72" spans="1:5" ht="12.75">
      <c r="A72" s="27" t="s">
        <v>50</v>
      </c>
      <c r="E72" s="28" t="s">
        <v>245</v>
      </c>
    </row>
    <row r="73" spans="1:5" ht="12.75">
      <c r="A73" s="29" t="s">
        <v>52</v>
      </c>
      <c r="E73" s="30" t="s">
        <v>770</v>
      </c>
    </row>
    <row r="74" spans="1:5" ht="140.25">
      <c r="A74" t="s">
        <v>53</v>
      </c>
      <c r="E74" s="28" t="s">
        <v>247</v>
      </c>
    </row>
    <row r="75" spans="1:16" ht="12.75">
      <c r="A75" s="18" t="s">
        <v>45</v>
      </c>
      <c r="B75" s="22" t="s">
        <v>278</v>
      </c>
      <c r="C75" s="22" t="s">
        <v>248</v>
      </c>
      <c r="D75" s="18" t="s">
        <v>47</v>
      </c>
      <c r="E75" s="23" t="s">
        <v>249</v>
      </c>
      <c r="F75" s="24" t="s">
        <v>114</v>
      </c>
      <c r="G75" s="25">
        <v>840</v>
      </c>
      <c r="H75" s="26">
        <v>0</v>
      </c>
      <c r="I75" s="26">
        <f>ROUND(ROUND(H75,2)*ROUND(G75,3),2)</f>
        <v>0</v>
      </c>
      <c r="O75">
        <f>(I75*21)/100</f>
        <v>0</v>
      </c>
      <c r="P75" t="s">
        <v>23</v>
      </c>
    </row>
    <row r="76" spans="1:5" ht="12.75">
      <c r="A76" s="27" t="s">
        <v>50</v>
      </c>
      <c r="E76" s="28" t="s">
        <v>250</v>
      </c>
    </row>
    <row r="77" spans="1:5" ht="12.75">
      <c r="A77" s="29" t="s">
        <v>52</v>
      </c>
      <c r="E77" s="30" t="s">
        <v>770</v>
      </c>
    </row>
    <row r="78" spans="1:5" ht="140.25">
      <c r="A78" t="s">
        <v>53</v>
      </c>
      <c r="E78" s="28" t="s">
        <v>247</v>
      </c>
    </row>
    <row r="79" spans="1:16" ht="12.75">
      <c r="A79" s="18" t="s">
        <v>45</v>
      </c>
      <c r="B79" s="22" t="s">
        <v>283</v>
      </c>
      <c r="C79" s="22" t="s">
        <v>251</v>
      </c>
      <c r="D79" s="18" t="s">
        <v>47</v>
      </c>
      <c r="E79" s="23" t="s">
        <v>252</v>
      </c>
      <c r="F79" s="24" t="s">
        <v>114</v>
      </c>
      <c r="G79" s="25">
        <v>840</v>
      </c>
      <c r="H79" s="26">
        <v>0</v>
      </c>
      <c r="I79" s="26">
        <f>ROUND(ROUND(H79,2)*ROUND(G79,3),2)</f>
        <v>0</v>
      </c>
      <c r="O79">
        <f>(I79*21)/100</f>
        <v>0</v>
      </c>
      <c r="P79" t="s">
        <v>23</v>
      </c>
    </row>
    <row r="80" spans="1:5" ht="12.75">
      <c r="A80" s="27" t="s">
        <v>50</v>
      </c>
      <c r="E80" s="28" t="s">
        <v>253</v>
      </c>
    </row>
    <row r="81" spans="1:5" ht="12.75">
      <c r="A81" s="29" t="s">
        <v>52</v>
      </c>
      <c r="E81" s="30" t="s">
        <v>770</v>
      </c>
    </row>
    <row r="82" spans="1:5" ht="140.25">
      <c r="A82" t="s">
        <v>53</v>
      </c>
      <c r="E82" s="28" t="s">
        <v>247</v>
      </c>
    </row>
    <row r="83" spans="1:18" ht="12.75" customHeight="1">
      <c r="A83" s="5" t="s">
        <v>43</v>
      </c>
      <c r="B83" s="5"/>
      <c r="C83" s="32" t="s">
        <v>77</v>
      </c>
      <c r="D83" s="5"/>
      <c r="E83" s="20" t="s">
        <v>255</v>
      </c>
      <c r="F83" s="5"/>
      <c r="G83" s="5"/>
      <c r="H83" s="5"/>
      <c r="I83" s="33">
        <f>0+Q83</f>
        <v>0</v>
      </c>
      <c r="O83">
        <f>0+R83</f>
        <v>0</v>
      </c>
      <c r="Q83">
        <f>0+I84+I88+I92+I96</f>
        <v>0</v>
      </c>
      <c r="R83">
        <f>0+O84+O88+O92+O96</f>
        <v>0</v>
      </c>
    </row>
    <row r="84" spans="1:16" ht="12.75">
      <c r="A84" s="18" t="s">
        <v>45</v>
      </c>
      <c r="B84" s="22" t="s">
        <v>342</v>
      </c>
      <c r="C84" s="22" t="s">
        <v>460</v>
      </c>
      <c r="D84" s="18" t="s">
        <v>47</v>
      </c>
      <c r="E84" s="23" t="s">
        <v>461</v>
      </c>
      <c r="F84" s="24" t="s">
        <v>186</v>
      </c>
      <c r="G84" s="25">
        <v>51</v>
      </c>
      <c r="H84" s="26">
        <v>0</v>
      </c>
      <c r="I84" s="26">
        <f>ROUND(ROUND(H84,2)*ROUND(G84,3),2)</f>
        <v>0</v>
      </c>
      <c r="O84">
        <f>(I84*21)/100</f>
        <v>0</v>
      </c>
      <c r="P84" t="s">
        <v>23</v>
      </c>
    </row>
    <row r="85" spans="1:5" ht="25.5">
      <c r="A85" s="27" t="s">
        <v>50</v>
      </c>
      <c r="E85" s="65" t="s">
        <v>1186</v>
      </c>
    </row>
    <row r="86" spans="1:5" ht="76.5">
      <c r="A86" s="29" t="s">
        <v>52</v>
      </c>
      <c r="E86" s="30" t="s">
        <v>771</v>
      </c>
    </row>
    <row r="87" spans="1:5" ht="267.75">
      <c r="A87" t="s">
        <v>53</v>
      </c>
      <c r="E87" s="66" t="s">
        <v>1185</v>
      </c>
    </row>
    <row r="88" spans="1:16" ht="12.75">
      <c r="A88" s="18" t="s">
        <v>45</v>
      </c>
      <c r="B88" s="22" t="s">
        <v>346</v>
      </c>
      <c r="C88" s="22" t="s">
        <v>476</v>
      </c>
      <c r="D88" s="18" t="s">
        <v>47</v>
      </c>
      <c r="E88" s="23" t="s">
        <v>477</v>
      </c>
      <c r="F88" s="24" t="s">
        <v>89</v>
      </c>
      <c r="G88" s="25">
        <v>5</v>
      </c>
      <c r="H88" s="26">
        <v>0</v>
      </c>
      <c r="I88" s="26">
        <f>ROUND(ROUND(H88,2)*ROUND(G88,3),2)</f>
        <v>0</v>
      </c>
      <c r="O88">
        <f>(I88*21)/100</f>
        <v>0</v>
      </c>
      <c r="P88" t="s">
        <v>23</v>
      </c>
    </row>
    <row r="89" spans="1:5" ht="25.5">
      <c r="A89" s="27" t="s">
        <v>50</v>
      </c>
      <c r="E89" s="28" t="s">
        <v>663</v>
      </c>
    </row>
    <row r="90" spans="1:5" ht="76.5">
      <c r="A90" s="29" t="s">
        <v>52</v>
      </c>
      <c r="E90" s="30" t="s">
        <v>772</v>
      </c>
    </row>
    <row r="91" spans="1:5" ht="306">
      <c r="A91" t="s">
        <v>53</v>
      </c>
      <c r="E91" s="28" t="s">
        <v>480</v>
      </c>
    </row>
    <row r="92" spans="1:16" ht="12.75">
      <c r="A92" s="18" t="s">
        <v>45</v>
      </c>
      <c r="B92" s="22" t="s">
        <v>426</v>
      </c>
      <c r="C92" s="22" t="s">
        <v>666</v>
      </c>
      <c r="D92" s="18" t="s">
        <v>47</v>
      </c>
      <c r="E92" s="23" t="s">
        <v>667</v>
      </c>
      <c r="F92" s="24" t="s">
        <v>89</v>
      </c>
      <c r="G92" s="25">
        <v>5</v>
      </c>
      <c r="H92" s="26">
        <v>0</v>
      </c>
      <c r="I92" s="26">
        <f>ROUND(ROUND(H92,2)*ROUND(G92,3),2)</f>
        <v>0</v>
      </c>
      <c r="O92">
        <f>(I92*21)/100</f>
        <v>0</v>
      </c>
      <c r="P92" t="s">
        <v>23</v>
      </c>
    </row>
    <row r="93" spans="1:5" ht="12.75">
      <c r="A93" s="27" t="s">
        <v>50</v>
      </c>
      <c r="E93" s="28" t="s">
        <v>668</v>
      </c>
    </row>
    <row r="94" spans="1:5" ht="12.75">
      <c r="A94" s="29" t="s">
        <v>52</v>
      </c>
      <c r="E94" s="30" t="s">
        <v>758</v>
      </c>
    </row>
    <row r="95" spans="1:5" ht="38.25">
      <c r="A95" t="s">
        <v>53</v>
      </c>
      <c r="E95" s="28" t="s">
        <v>259</v>
      </c>
    </row>
    <row r="96" spans="1:16" ht="12.75">
      <c r="A96" s="18" t="s">
        <v>45</v>
      </c>
      <c r="B96" s="22" t="s">
        <v>431</v>
      </c>
      <c r="C96" s="22" t="s">
        <v>670</v>
      </c>
      <c r="D96" s="18" t="s">
        <v>47</v>
      </c>
      <c r="E96" s="23" t="s">
        <v>671</v>
      </c>
      <c r="F96" s="24" t="s">
        <v>89</v>
      </c>
      <c r="G96" s="25">
        <v>9</v>
      </c>
      <c r="H96" s="26">
        <v>0</v>
      </c>
      <c r="I96" s="26">
        <f>ROUND(ROUND(H96,2)*ROUND(G96,3),2)</f>
        <v>0</v>
      </c>
      <c r="O96">
        <f>(I96*21)/100</f>
        <v>0</v>
      </c>
      <c r="P96" t="s">
        <v>23</v>
      </c>
    </row>
    <row r="97" spans="1:5" ht="12.75">
      <c r="A97" s="27" t="s">
        <v>50</v>
      </c>
      <c r="E97" s="28" t="s">
        <v>672</v>
      </c>
    </row>
    <row r="98" spans="1:5" ht="63.75">
      <c r="A98" s="29" t="s">
        <v>52</v>
      </c>
      <c r="E98" s="30" t="s">
        <v>773</v>
      </c>
    </row>
    <row r="99" spans="1:5" ht="38.25">
      <c r="A99" t="s">
        <v>53</v>
      </c>
      <c r="E99" s="28" t="s">
        <v>259</v>
      </c>
    </row>
    <row r="100" spans="1:18" ht="12.75" customHeight="1">
      <c r="A100" s="5" t="s">
        <v>43</v>
      </c>
      <c r="B100" s="5"/>
      <c r="C100" s="32" t="s">
        <v>40</v>
      </c>
      <c r="D100" s="5"/>
      <c r="E100" s="20" t="s">
        <v>206</v>
      </c>
      <c r="F100" s="5"/>
      <c r="G100" s="5"/>
      <c r="H100" s="5"/>
      <c r="I100" s="33">
        <f>0+Q100</f>
        <v>0</v>
      </c>
      <c r="O100">
        <f>0+R100</f>
        <v>0</v>
      </c>
      <c r="Q100">
        <f>0+I101+I105</f>
        <v>0</v>
      </c>
      <c r="R100">
        <f>0+O101+O105</f>
        <v>0</v>
      </c>
    </row>
    <row r="101" spans="1:16" ht="25.5">
      <c r="A101" s="18" t="s">
        <v>45</v>
      </c>
      <c r="B101" s="22" t="s">
        <v>437</v>
      </c>
      <c r="C101" s="22" t="s">
        <v>674</v>
      </c>
      <c r="D101" s="18" t="s">
        <v>47</v>
      </c>
      <c r="E101" s="23" t="s">
        <v>675</v>
      </c>
      <c r="F101" s="24" t="s">
        <v>114</v>
      </c>
      <c r="G101" s="25">
        <v>61.2</v>
      </c>
      <c r="H101" s="26">
        <v>0</v>
      </c>
      <c r="I101" s="26">
        <f>ROUND(ROUND(H101,2)*ROUND(G101,3),2)</f>
        <v>0</v>
      </c>
      <c r="O101">
        <f>(I101*21)/100</f>
        <v>0</v>
      </c>
      <c r="P101" t="s">
        <v>23</v>
      </c>
    </row>
    <row r="102" spans="1:5" ht="12.75">
      <c r="A102" s="27" t="s">
        <v>50</v>
      </c>
      <c r="E102" s="28" t="s">
        <v>676</v>
      </c>
    </row>
    <row r="103" spans="1:5" ht="12.75">
      <c r="A103" s="29" t="s">
        <v>52</v>
      </c>
      <c r="E103" s="30" t="s">
        <v>774</v>
      </c>
    </row>
    <row r="104" spans="1:5" ht="12.75">
      <c r="A104" t="s">
        <v>53</v>
      </c>
      <c r="E104" s="28" t="s">
        <v>678</v>
      </c>
    </row>
    <row r="105" spans="1:16" ht="12.75">
      <c r="A105" s="18" t="s">
        <v>45</v>
      </c>
      <c r="B105" s="22" t="s">
        <v>439</v>
      </c>
      <c r="C105" s="22" t="s">
        <v>279</v>
      </c>
      <c r="D105" s="18" t="s">
        <v>47</v>
      </c>
      <c r="E105" s="23" t="s">
        <v>280</v>
      </c>
      <c r="F105" s="24" t="s">
        <v>186</v>
      </c>
      <c r="G105" s="25">
        <v>6</v>
      </c>
      <c r="H105" s="26">
        <v>0</v>
      </c>
      <c r="I105" s="26">
        <f>ROUND(ROUND(H105,2)*ROUND(G105,3),2)</f>
        <v>0</v>
      </c>
      <c r="O105">
        <f>(I105*21)/100</f>
        <v>0</v>
      </c>
      <c r="P105" t="s">
        <v>23</v>
      </c>
    </row>
    <row r="106" spans="1:5" ht="12.75">
      <c r="A106" s="27" t="s">
        <v>50</v>
      </c>
      <c r="E106" s="28" t="s">
        <v>281</v>
      </c>
    </row>
    <row r="107" spans="1:5" ht="25.5">
      <c r="A107" s="29" t="s">
        <v>52</v>
      </c>
      <c r="E107" s="30" t="s">
        <v>775</v>
      </c>
    </row>
    <row r="108" spans="1:5" ht="38.25">
      <c r="A108" t="s">
        <v>53</v>
      </c>
      <c r="E108" s="28" t="s">
        <v>282</v>
      </c>
    </row>
  </sheetData>
  <sheetProtection/>
  <mergeCells count="12">
    <mergeCell ref="A7:A8"/>
    <mergeCell ref="B7:B8"/>
    <mergeCell ref="C7:C8"/>
    <mergeCell ref="D7:D8"/>
    <mergeCell ref="E7:E8"/>
    <mergeCell ref="F7:F8"/>
    <mergeCell ref="G7:G8"/>
    <mergeCell ref="H7:I7"/>
    <mergeCell ref="C3:D3"/>
    <mergeCell ref="C4:D4"/>
    <mergeCell ref="C5:D5"/>
    <mergeCell ref="C6:D6"/>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0+O9+O14+O23</f>
        <v>0</v>
      </c>
      <c r="P2" t="s">
        <v>22</v>
      </c>
    </row>
    <row r="3" spans="1:16" ht="15" customHeight="1">
      <c r="A3" t="s">
        <v>12</v>
      </c>
      <c r="B3" s="10" t="s">
        <v>14</v>
      </c>
      <c r="C3" s="62" t="s">
        <v>15</v>
      </c>
      <c r="D3" s="58"/>
      <c r="E3" s="11" t="s">
        <v>16</v>
      </c>
      <c r="F3" s="1"/>
      <c r="G3" s="8"/>
      <c r="H3" s="7" t="s">
        <v>778</v>
      </c>
      <c r="I3" s="31">
        <f>0+I9+I14+I23</f>
        <v>0</v>
      </c>
      <c r="O3" t="s">
        <v>19</v>
      </c>
      <c r="P3" t="s">
        <v>23</v>
      </c>
    </row>
    <row r="4" spans="1:16" ht="15" customHeight="1">
      <c r="A4" t="s">
        <v>17</v>
      </c>
      <c r="B4" s="10" t="s">
        <v>149</v>
      </c>
      <c r="C4" s="62" t="s">
        <v>776</v>
      </c>
      <c r="D4" s="58"/>
      <c r="E4" s="11" t="s">
        <v>777</v>
      </c>
      <c r="F4" s="1"/>
      <c r="G4" s="1"/>
      <c r="H4" s="9"/>
      <c r="I4" s="9"/>
      <c r="O4" t="s">
        <v>20</v>
      </c>
      <c r="P4" t="s">
        <v>23</v>
      </c>
    </row>
    <row r="5" spans="1:16" ht="12.75" customHeight="1">
      <c r="A5" t="s">
        <v>152</v>
      </c>
      <c r="B5" s="13" t="s">
        <v>18</v>
      </c>
      <c r="C5" s="63" t="s">
        <v>778</v>
      </c>
      <c r="D5" s="64"/>
      <c r="E5" s="14" t="s">
        <v>524</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f>
        <v>0</v>
      </c>
      <c r="R9">
        <f>0+O10</f>
        <v>0</v>
      </c>
    </row>
    <row r="10" spans="1:16" ht="12.75">
      <c r="A10" s="18" t="s">
        <v>45</v>
      </c>
      <c r="B10" s="22" t="s">
        <v>29</v>
      </c>
      <c r="C10" s="22" t="s">
        <v>155</v>
      </c>
      <c r="D10" s="18" t="s">
        <v>47</v>
      </c>
      <c r="E10" s="23" t="s">
        <v>156</v>
      </c>
      <c r="F10" s="24" t="s">
        <v>157</v>
      </c>
      <c r="G10" s="25">
        <v>902.88</v>
      </c>
      <c r="H10" s="26">
        <v>0</v>
      </c>
      <c r="I10" s="26">
        <f>ROUND(ROUND(H10,2)*ROUND(G10,3),2)</f>
        <v>0</v>
      </c>
      <c r="O10">
        <f>(I10*21)/100</f>
        <v>0</v>
      </c>
      <c r="P10" t="s">
        <v>23</v>
      </c>
    </row>
    <row r="11" spans="1:5" ht="25.5">
      <c r="A11" s="27" t="s">
        <v>50</v>
      </c>
      <c r="E11" s="28" t="s">
        <v>525</v>
      </c>
    </row>
    <row r="12" spans="1:5" ht="12.75">
      <c r="A12" s="29" t="s">
        <v>52</v>
      </c>
      <c r="E12" s="30" t="s">
        <v>779</v>
      </c>
    </row>
    <row r="13" spans="1:5" ht="25.5">
      <c r="A13" t="s">
        <v>53</v>
      </c>
      <c r="E13" s="28" t="s">
        <v>160</v>
      </c>
    </row>
    <row r="14" spans="1:18" ht="12.75" customHeight="1">
      <c r="A14" s="5" t="s">
        <v>43</v>
      </c>
      <c r="B14" s="5"/>
      <c r="C14" s="32" t="s">
        <v>29</v>
      </c>
      <c r="D14" s="5"/>
      <c r="E14" s="20" t="s">
        <v>111</v>
      </c>
      <c r="F14" s="5"/>
      <c r="G14" s="5"/>
      <c r="H14" s="5"/>
      <c r="I14" s="33">
        <f>0+Q14</f>
        <v>0</v>
      </c>
      <c r="O14">
        <f>0+R14</f>
        <v>0</v>
      </c>
      <c r="Q14">
        <f>0+I15+I19</f>
        <v>0</v>
      </c>
      <c r="R14">
        <f>0+O15+O19</f>
        <v>0</v>
      </c>
    </row>
    <row r="15" spans="1:16" ht="25.5">
      <c r="A15" s="18" t="s">
        <v>45</v>
      </c>
      <c r="B15" s="22" t="s">
        <v>23</v>
      </c>
      <c r="C15" s="22" t="s">
        <v>355</v>
      </c>
      <c r="D15" s="18" t="s">
        <v>47</v>
      </c>
      <c r="E15" s="23" t="s">
        <v>527</v>
      </c>
      <c r="F15" s="24" t="s">
        <v>133</v>
      </c>
      <c r="G15" s="25">
        <v>501.6</v>
      </c>
      <c r="H15" s="26">
        <v>0</v>
      </c>
      <c r="I15" s="26">
        <f>ROUND(ROUND(H15,2)*ROUND(G15,3),2)</f>
        <v>0</v>
      </c>
      <c r="O15">
        <f>(I15*21)/100</f>
        <v>0</v>
      </c>
      <c r="P15" t="s">
        <v>23</v>
      </c>
    </row>
    <row r="16" spans="1:5" ht="12.75">
      <c r="A16" s="27" t="s">
        <v>50</v>
      </c>
      <c r="E16" s="28" t="s">
        <v>466</v>
      </c>
    </row>
    <row r="17" spans="1:5" ht="25.5">
      <c r="A17" s="29" t="s">
        <v>52</v>
      </c>
      <c r="E17" s="30" t="s">
        <v>780</v>
      </c>
    </row>
    <row r="18" spans="1:5" ht="369.75">
      <c r="A18" t="s">
        <v>53</v>
      </c>
      <c r="E18" s="28" t="s">
        <v>358</v>
      </c>
    </row>
    <row r="19" spans="1:16" ht="25.5">
      <c r="A19" s="18" t="s">
        <v>45</v>
      </c>
      <c r="B19" s="22" t="s">
        <v>22</v>
      </c>
      <c r="C19" s="22" t="s">
        <v>529</v>
      </c>
      <c r="D19" s="18" t="s">
        <v>47</v>
      </c>
      <c r="E19" s="23" t="s">
        <v>530</v>
      </c>
      <c r="F19" s="24" t="s">
        <v>133</v>
      </c>
      <c r="G19" s="25">
        <v>501.6</v>
      </c>
      <c r="H19" s="26">
        <v>0</v>
      </c>
      <c r="I19" s="26">
        <f>ROUND(ROUND(H19,2)*ROUND(G19,3),2)</f>
        <v>0</v>
      </c>
      <c r="O19">
        <f>(I19*21)/100</f>
        <v>0</v>
      </c>
      <c r="P19" t="s">
        <v>23</v>
      </c>
    </row>
    <row r="20" spans="1:5" ht="12.75">
      <c r="A20" s="27" t="s">
        <v>50</v>
      </c>
      <c r="E20" s="28" t="s">
        <v>466</v>
      </c>
    </row>
    <row r="21" spans="1:5" ht="51">
      <c r="A21" s="29" t="s">
        <v>52</v>
      </c>
      <c r="E21" s="30" t="s">
        <v>781</v>
      </c>
    </row>
    <row r="22" spans="1:5" ht="280.5">
      <c r="A22" t="s">
        <v>53</v>
      </c>
      <c r="E22" s="28" t="s">
        <v>532</v>
      </c>
    </row>
    <row r="23" spans="1:18" ht="12.75" customHeight="1">
      <c r="A23" s="5" t="s">
        <v>43</v>
      </c>
      <c r="B23" s="5"/>
      <c r="C23" s="32" t="s">
        <v>23</v>
      </c>
      <c r="D23" s="5"/>
      <c r="E23" s="20" t="s">
        <v>388</v>
      </c>
      <c r="F23" s="5"/>
      <c r="G23" s="5"/>
      <c r="H23" s="5"/>
      <c r="I23" s="33">
        <f>0+Q23</f>
        <v>0</v>
      </c>
      <c r="O23">
        <f>0+R23</f>
        <v>0</v>
      </c>
      <c r="Q23">
        <f>0+I24</f>
        <v>0</v>
      </c>
      <c r="R23">
        <f>0+O24</f>
        <v>0</v>
      </c>
    </row>
    <row r="24" spans="1:16" ht="12.75">
      <c r="A24" s="18" t="s">
        <v>45</v>
      </c>
      <c r="B24" s="22" t="s">
        <v>33</v>
      </c>
      <c r="C24" s="22" t="s">
        <v>533</v>
      </c>
      <c r="D24" s="18" t="s">
        <v>47</v>
      </c>
      <c r="E24" s="23" t="s">
        <v>534</v>
      </c>
      <c r="F24" s="24" t="s">
        <v>114</v>
      </c>
      <c r="G24" s="25">
        <v>912</v>
      </c>
      <c r="H24" s="26">
        <v>0</v>
      </c>
      <c r="I24" s="26">
        <f>ROUND(ROUND(H24,2)*ROUND(G24,3),2)</f>
        <v>0</v>
      </c>
      <c r="O24">
        <f>(I24*21)/100</f>
        <v>0</v>
      </c>
      <c r="P24" t="s">
        <v>23</v>
      </c>
    </row>
    <row r="25" spans="1:5" ht="25.5">
      <c r="A25" s="27" t="s">
        <v>50</v>
      </c>
      <c r="E25" s="28" t="s">
        <v>535</v>
      </c>
    </row>
    <row r="26" spans="1:5" ht="12.75">
      <c r="A26" s="29" t="s">
        <v>52</v>
      </c>
      <c r="E26" s="30" t="s">
        <v>782</v>
      </c>
    </row>
    <row r="27" spans="1:5" ht="102">
      <c r="A27" t="s">
        <v>53</v>
      </c>
      <c r="E27" s="28" t="s">
        <v>537</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6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10" t="s">
        <v>14</v>
      </c>
      <c r="C3" s="62" t="s">
        <v>15</v>
      </c>
      <c r="D3" s="58"/>
      <c r="E3" s="11" t="s">
        <v>16</v>
      </c>
      <c r="F3" s="1"/>
      <c r="G3" s="8"/>
      <c r="H3" s="7" t="s">
        <v>783</v>
      </c>
      <c r="I3" s="31">
        <f>0+I8</f>
        <v>0</v>
      </c>
      <c r="O3" t="s">
        <v>19</v>
      </c>
      <c r="P3" t="s">
        <v>23</v>
      </c>
    </row>
    <row r="4" spans="1:16" ht="15" customHeight="1">
      <c r="A4" t="s">
        <v>17</v>
      </c>
      <c r="B4" s="13" t="s">
        <v>18</v>
      </c>
      <c r="C4" s="63" t="s">
        <v>783</v>
      </c>
      <c r="D4" s="64"/>
      <c r="E4" s="14" t="s">
        <v>784</v>
      </c>
      <c r="F4" s="5"/>
      <c r="G4" s="5"/>
      <c r="H4" s="15"/>
      <c r="I4" s="15"/>
      <c r="O4" t="s">
        <v>20</v>
      </c>
      <c r="P4" t="s">
        <v>23</v>
      </c>
    </row>
    <row r="5" spans="1:16" ht="12.75" customHeight="1">
      <c r="A5" s="61" t="s">
        <v>26</v>
      </c>
      <c r="B5" s="61" t="s">
        <v>28</v>
      </c>
      <c r="C5" s="61" t="s">
        <v>30</v>
      </c>
      <c r="D5" s="61" t="s">
        <v>31</v>
      </c>
      <c r="E5" s="61" t="s">
        <v>32</v>
      </c>
      <c r="F5" s="61" t="s">
        <v>34</v>
      </c>
      <c r="G5" s="61" t="s">
        <v>36</v>
      </c>
      <c r="H5" s="61" t="s">
        <v>38</v>
      </c>
      <c r="I5" s="61"/>
      <c r="O5" t="s">
        <v>21</v>
      </c>
      <c r="P5" t="s">
        <v>23</v>
      </c>
    </row>
    <row r="6" spans="1:9" ht="12.75" customHeight="1">
      <c r="A6" s="61"/>
      <c r="B6" s="61"/>
      <c r="C6" s="61"/>
      <c r="D6" s="61"/>
      <c r="E6" s="61"/>
      <c r="F6" s="61"/>
      <c r="G6" s="61"/>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40</v>
      </c>
      <c r="D8" s="15"/>
      <c r="E8" s="20" t="s">
        <v>206</v>
      </c>
      <c r="F8" s="15"/>
      <c r="G8" s="15"/>
      <c r="H8" s="15"/>
      <c r="I8" s="21">
        <f>0+Q8</f>
        <v>0</v>
      </c>
      <c r="O8">
        <f>0+R8</f>
        <v>0</v>
      </c>
      <c r="Q8">
        <f>0+I9+I13+I17+I21+I25+I29+I33+I37+I41+I45+I49+I53+I57</f>
        <v>0</v>
      </c>
      <c r="R8">
        <f>0+O9+O13+O17+O21+O25+O29+O33+O37+O41+O45+O49+O53+O57</f>
        <v>0</v>
      </c>
    </row>
    <row r="9" spans="1:16" ht="12.75">
      <c r="A9" s="18" t="s">
        <v>45</v>
      </c>
      <c r="B9" s="22" t="s">
        <v>29</v>
      </c>
      <c r="C9" s="22" t="s">
        <v>785</v>
      </c>
      <c r="D9" s="18" t="s">
        <v>47</v>
      </c>
      <c r="E9" s="23" t="s">
        <v>786</v>
      </c>
      <c r="F9" s="24" t="s">
        <v>89</v>
      </c>
      <c r="G9" s="25">
        <v>238</v>
      </c>
      <c r="H9" s="26">
        <v>0</v>
      </c>
      <c r="I9" s="26">
        <f>ROUND(ROUND(H9,2)*ROUND(G9,3),2)</f>
        <v>0</v>
      </c>
      <c r="O9">
        <f>(I9*21)/100</f>
        <v>0</v>
      </c>
      <c r="P9" t="s">
        <v>23</v>
      </c>
    </row>
    <row r="10" spans="1:5" ht="12.75">
      <c r="A10" s="27" t="s">
        <v>50</v>
      </c>
      <c r="E10" s="28" t="s">
        <v>47</v>
      </c>
    </row>
    <row r="11" spans="1:5" ht="229.5">
      <c r="A11" s="29" t="s">
        <v>52</v>
      </c>
      <c r="E11" s="30" t="s">
        <v>787</v>
      </c>
    </row>
    <row r="12" spans="1:5" ht="51">
      <c r="A12" t="s">
        <v>53</v>
      </c>
      <c r="E12" s="28" t="s">
        <v>788</v>
      </c>
    </row>
    <row r="13" spans="1:16" ht="12.75">
      <c r="A13" s="18" t="s">
        <v>45</v>
      </c>
      <c r="B13" s="22" t="s">
        <v>23</v>
      </c>
      <c r="C13" s="22" t="s">
        <v>785</v>
      </c>
      <c r="D13" s="18" t="s">
        <v>23</v>
      </c>
      <c r="E13" s="23" t="s">
        <v>786</v>
      </c>
      <c r="F13" s="24" t="s">
        <v>89</v>
      </c>
      <c r="G13" s="25">
        <v>22</v>
      </c>
      <c r="H13" s="26">
        <v>0</v>
      </c>
      <c r="I13" s="26">
        <f>ROUND(ROUND(H13,2)*ROUND(G13,3),2)</f>
        <v>0</v>
      </c>
      <c r="O13">
        <f>(I13*21)/100</f>
        <v>0</v>
      </c>
      <c r="P13" t="s">
        <v>23</v>
      </c>
    </row>
    <row r="14" spans="1:5" ht="12.75">
      <c r="A14" s="27" t="s">
        <v>50</v>
      </c>
      <c r="E14" s="28" t="s">
        <v>789</v>
      </c>
    </row>
    <row r="15" spans="1:5" ht="25.5">
      <c r="A15" s="29" t="s">
        <v>52</v>
      </c>
      <c r="E15" s="30" t="s">
        <v>790</v>
      </c>
    </row>
    <row r="16" spans="1:5" ht="51">
      <c r="A16" t="s">
        <v>53</v>
      </c>
      <c r="E16" s="28" t="s">
        <v>788</v>
      </c>
    </row>
    <row r="17" spans="1:16" ht="25.5">
      <c r="A17" s="18" t="s">
        <v>45</v>
      </c>
      <c r="B17" s="22" t="s">
        <v>22</v>
      </c>
      <c r="C17" s="22" t="s">
        <v>791</v>
      </c>
      <c r="D17" s="18" t="s">
        <v>47</v>
      </c>
      <c r="E17" s="23" t="s">
        <v>792</v>
      </c>
      <c r="F17" s="24" t="s">
        <v>89</v>
      </c>
      <c r="G17" s="25">
        <v>109</v>
      </c>
      <c r="H17" s="26">
        <v>0</v>
      </c>
      <c r="I17" s="26">
        <f>ROUND(ROUND(H17,2)*ROUND(G17,3),2)</f>
        <v>0</v>
      </c>
      <c r="O17">
        <f>(I17*21)/100</f>
        <v>0</v>
      </c>
      <c r="P17" t="s">
        <v>23</v>
      </c>
    </row>
    <row r="18" spans="1:5" ht="12.75">
      <c r="A18" s="27" t="s">
        <v>50</v>
      </c>
      <c r="E18" s="28" t="s">
        <v>47</v>
      </c>
    </row>
    <row r="19" spans="1:5" ht="153">
      <c r="A19" s="29" t="s">
        <v>52</v>
      </c>
      <c r="E19" s="30" t="s">
        <v>793</v>
      </c>
    </row>
    <row r="20" spans="1:5" ht="51">
      <c r="A20" t="s">
        <v>53</v>
      </c>
      <c r="E20" s="28" t="s">
        <v>788</v>
      </c>
    </row>
    <row r="21" spans="1:16" ht="12.75">
      <c r="A21" s="18" t="s">
        <v>45</v>
      </c>
      <c r="B21" s="22" t="s">
        <v>33</v>
      </c>
      <c r="C21" s="22" t="s">
        <v>794</v>
      </c>
      <c r="D21" s="18" t="s">
        <v>47</v>
      </c>
      <c r="E21" s="23" t="s">
        <v>795</v>
      </c>
      <c r="F21" s="24" t="s">
        <v>89</v>
      </c>
      <c r="G21" s="25">
        <v>1</v>
      </c>
      <c r="H21" s="26">
        <v>0</v>
      </c>
      <c r="I21" s="26">
        <f>ROUND(ROUND(H21,2)*ROUND(G21,3),2)</f>
        <v>0</v>
      </c>
      <c r="O21">
        <f>(I21*21)/100</f>
        <v>0</v>
      </c>
      <c r="P21" t="s">
        <v>23</v>
      </c>
    </row>
    <row r="22" spans="1:5" ht="12.75">
      <c r="A22" s="27" t="s">
        <v>50</v>
      </c>
      <c r="E22" s="28" t="s">
        <v>47</v>
      </c>
    </row>
    <row r="23" spans="1:5" ht="25.5">
      <c r="A23" s="29" t="s">
        <v>52</v>
      </c>
      <c r="E23" s="30" t="s">
        <v>796</v>
      </c>
    </row>
    <row r="24" spans="1:5" ht="63.75">
      <c r="A24" t="s">
        <v>53</v>
      </c>
      <c r="E24" s="28" t="s">
        <v>797</v>
      </c>
    </row>
    <row r="25" spans="1:16" ht="25.5">
      <c r="A25" s="18" t="s">
        <v>45</v>
      </c>
      <c r="B25" s="22" t="s">
        <v>35</v>
      </c>
      <c r="C25" s="22" t="s">
        <v>798</v>
      </c>
      <c r="D25" s="18" t="s">
        <v>47</v>
      </c>
      <c r="E25" s="23" t="s">
        <v>799</v>
      </c>
      <c r="F25" s="24" t="s">
        <v>89</v>
      </c>
      <c r="G25" s="25">
        <v>1</v>
      </c>
      <c r="H25" s="26">
        <v>0</v>
      </c>
      <c r="I25" s="26">
        <f>ROUND(ROUND(H25,2)*ROUND(G25,3),2)</f>
        <v>0</v>
      </c>
      <c r="O25">
        <f>(I25*21)/100</f>
        <v>0</v>
      </c>
      <c r="P25" t="s">
        <v>23</v>
      </c>
    </row>
    <row r="26" spans="1:5" ht="12.75">
      <c r="A26" s="27" t="s">
        <v>50</v>
      </c>
      <c r="E26" s="28" t="s">
        <v>47</v>
      </c>
    </row>
    <row r="27" spans="1:5" ht="38.25">
      <c r="A27" s="29" t="s">
        <v>52</v>
      </c>
      <c r="E27" s="30" t="s">
        <v>800</v>
      </c>
    </row>
    <row r="28" spans="1:5" ht="25.5">
      <c r="A28" t="s">
        <v>53</v>
      </c>
      <c r="E28" s="28" t="s">
        <v>801</v>
      </c>
    </row>
    <row r="29" spans="1:16" ht="25.5">
      <c r="A29" s="18" t="s">
        <v>45</v>
      </c>
      <c r="B29" s="22" t="s">
        <v>37</v>
      </c>
      <c r="C29" s="22" t="s">
        <v>798</v>
      </c>
      <c r="D29" s="18" t="s">
        <v>29</v>
      </c>
      <c r="E29" s="23" t="s">
        <v>799</v>
      </c>
      <c r="F29" s="24" t="s">
        <v>89</v>
      </c>
      <c r="G29" s="25">
        <v>5</v>
      </c>
      <c r="H29" s="26">
        <v>0</v>
      </c>
      <c r="I29" s="26">
        <f>ROUND(ROUND(H29,2)*ROUND(G29,3),2)</f>
        <v>0</v>
      </c>
      <c r="O29">
        <f>(I29*21)/100</f>
        <v>0</v>
      </c>
      <c r="P29" t="s">
        <v>23</v>
      </c>
    </row>
    <row r="30" spans="1:5" ht="12.75">
      <c r="A30" s="27" t="s">
        <v>50</v>
      </c>
      <c r="E30" s="28" t="s">
        <v>47</v>
      </c>
    </row>
    <row r="31" spans="1:5" ht="25.5">
      <c r="A31" s="29" t="s">
        <v>52</v>
      </c>
      <c r="E31" s="30" t="s">
        <v>802</v>
      </c>
    </row>
    <row r="32" spans="1:5" ht="25.5">
      <c r="A32" t="s">
        <v>53</v>
      </c>
      <c r="E32" s="28" t="s">
        <v>801</v>
      </c>
    </row>
    <row r="33" spans="1:16" ht="25.5">
      <c r="A33" s="18" t="s">
        <v>45</v>
      </c>
      <c r="B33" s="22" t="s">
        <v>73</v>
      </c>
      <c r="C33" s="22" t="s">
        <v>803</v>
      </c>
      <c r="D33" s="18" t="s">
        <v>47</v>
      </c>
      <c r="E33" s="23" t="s">
        <v>804</v>
      </c>
      <c r="F33" s="24" t="s">
        <v>89</v>
      </c>
      <c r="G33" s="25">
        <v>1</v>
      </c>
      <c r="H33" s="26">
        <v>0</v>
      </c>
      <c r="I33" s="26">
        <f>ROUND(ROUND(H33,2)*ROUND(G33,3),2)</f>
        <v>0</v>
      </c>
      <c r="O33">
        <f>(I33*21)/100</f>
        <v>0</v>
      </c>
      <c r="P33" t="s">
        <v>23</v>
      </c>
    </row>
    <row r="34" spans="1:5" ht="12.75">
      <c r="A34" s="27" t="s">
        <v>50</v>
      </c>
      <c r="E34" s="28" t="s">
        <v>47</v>
      </c>
    </row>
    <row r="35" spans="1:5" ht="25.5">
      <c r="A35" s="29" t="s">
        <v>52</v>
      </c>
      <c r="E35" s="30" t="s">
        <v>805</v>
      </c>
    </row>
    <row r="36" spans="1:5" ht="25.5">
      <c r="A36" t="s">
        <v>53</v>
      </c>
      <c r="E36" s="28" t="s">
        <v>806</v>
      </c>
    </row>
    <row r="37" spans="1:16" ht="25.5">
      <c r="A37" s="18" t="s">
        <v>45</v>
      </c>
      <c r="B37" s="22" t="s">
        <v>77</v>
      </c>
      <c r="C37" s="22" t="s">
        <v>803</v>
      </c>
      <c r="D37" s="18" t="s">
        <v>29</v>
      </c>
      <c r="E37" s="23" t="s">
        <v>804</v>
      </c>
      <c r="F37" s="24" t="s">
        <v>89</v>
      </c>
      <c r="G37" s="25">
        <v>2</v>
      </c>
      <c r="H37" s="26">
        <v>0</v>
      </c>
      <c r="I37" s="26">
        <f>ROUND(ROUND(H37,2)*ROUND(G37,3),2)</f>
        <v>0</v>
      </c>
      <c r="O37">
        <f>(I37*21)/100</f>
        <v>0</v>
      </c>
      <c r="P37" t="s">
        <v>23</v>
      </c>
    </row>
    <row r="38" spans="1:5" ht="12.75">
      <c r="A38" s="27" t="s">
        <v>50</v>
      </c>
      <c r="E38" s="28" t="s">
        <v>47</v>
      </c>
    </row>
    <row r="39" spans="1:5" ht="38.25">
      <c r="A39" s="29" t="s">
        <v>52</v>
      </c>
      <c r="E39" s="30" t="s">
        <v>807</v>
      </c>
    </row>
    <row r="40" spans="1:5" ht="25.5">
      <c r="A40" t="s">
        <v>53</v>
      </c>
      <c r="E40" s="28" t="s">
        <v>806</v>
      </c>
    </row>
    <row r="41" spans="1:16" ht="25.5">
      <c r="A41" s="18" t="s">
        <v>45</v>
      </c>
      <c r="B41" s="22" t="s">
        <v>40</v>
      </c>
      <c r="C41" s="22" t="s">
        <v>808</v>
      </c>
      <c r="D41" s="18" t="s">
        <v>47</v>
      </c>
      <c r="E41" s="23" t="s">
        <v>809</v>
      </c>
      <c r="F41" s="24" t="s">
        <v>89</v>
      </c>
      <c r="G41" s="25">
        <v>1</v>
      </c>
      <c r="H41" s="26">
        <v>0</v>
      </c>
      <c r="I41" s="26">
        <f>ROUND(ROUND(H41,2)*ROUND(G41,3),2)</f>
        <v>0</v>
      </c>
      <c r="O41">
        <f>(I41*21)/100</f>
        <v>0</v>
      </c>
      <c r="P41" t="s">
        <v>23</v>
      </c>
    </row>
    <row r="42" spans="1:5" ht="12.75">
      <c r="A42" s="27" t="s">
        <v>50</v>
      </c>
      <c r="E42" s="28" t="s">
        <v>47</v>
      </c>
    </row>
    <row r="43" spans="1:5" ht="12.75">
      <c r="A43" s="29" t="s">
        <v>52</v>
      </c>
      <c r="E43" s="30" t="s">
        <v>810</v>
      </c>
    </row>
    <row r="44" spans="1:5" ht="76.5">
      <c r="A44" t="s">
        <v>53</v>
      </c>
      <c r="E44" s="28" t="s">
        <v>811</v>
      </c>
    </row>
    <row r="45" spans="1:16" ht="12.75">
      <c r="A45" s="18" t="s">
        <v>45</v>
      </c>
      <c r="B45" s="22" t="s">
        <v>42</v>
      </c>
      <c r="C45" s="22" t="s">
        <v>812</v>
      </c>
      <c r="D45" s="18" t="s">
        <v>47</v>
      </c>
      <c r="E45" s="23" t="s">
        <v>813</v>
      </c>
      <c r="F45" s="24" t="s">
        <v>89</v>
      </c>
      <c r="G45" s="25">
        <v>16</v>
      </c>
      <c r="H45" s="26">
        <v>0</v>
      </c>
      <c r="I45" s="26">
        <f>ROUND(ROUND(H45,2)*ROUND(G45,3),2)</f>
        <v>0</v>
      </c>
      <c r="O45">
        <f>(I45*21)/100</f>
        <v>0</v>
      </c>
      <c r="P45" t="s">
        <v>23</v>
      </c>
    </row>
    <row r="46" spans="1:5" ht="12.75">
      <c r="A46" s="27" t="s">
        <v>50</v>
      </c>
      <c r="E46" s="28" t="s">
        <v>47</v>
      </c>
    </row>
    <row r="47" spans="1:5" ht="25.5">
      <c r="A47" s="29" t="s">
        <v>52</v>
      </c>
      <c r="E47" s="30" t="s">
        <v>814</v>
      </c>
    </row>
    <row r="48" spans="1:5" ht="76.5">
      <c r="A48" t="s">
        <v>53</v>
      </c>
      <c r="E48" s="28" t="s">
        <v>815</v>
      </c>
    </row>
    <row r="49" spans="1:16" ht="12.75">
      <c r="A49" s="18" t="s">
        <v>45</v>
      </c>
      <c r="B49" s="22" t="s">
        <v>92</v>
      </c>
      <c r="C49" s="22" t="s">
        <v>816</v>
      </c>
      <c r="D49" s="18" t="s">
        <v>47</v>
      </c>
      <c r="E49" s="23" t="s">
        <v>817</v>
      </c>
      <c r="F49" s="24" t="s">
        <v>89</v>
      </c>
      <c r="G49" s="25">
        <v>16</v>
      </c>
      <c r="H49" s="26">
        <v>0</v>
      </c>
      <c r="I49" s="26">
        <f>ROUND(ROUND(H49,2)*ROUND(G49,3),2)</f>
        <v>0</v>
      </c>
      <c r="O49">
        <f>(I49*21)/100</f>
        <v>0</v>
      </c>
      <c r="P49" t="s">
        <v>23</v>
      </c>
    </row>
    <row r="50" spans="1:5" ht="12.75">
      <c r="A50" s="27" t="s">
        <v>50</v>
      </c>
      <c r="E50" s="28" t="s">
        <v>47</v>
      </c>
    </row>
    <row r="51" spans="1:5" ht="25.5">
      <c r="A51" s="29" t="s">
        <v>52</v>
      </c>
      <c r="E51" s="30" t="s">
        <v>814</v>
      </c>
    </row>
    <row r="52" spans="1:5" ht="25.5">
      <c r="A52" t="s">
        <v>53</v>
      </c>
      <c r="E52" s="28" t="s">
        <v>806</v>
      </c>
    </row>
    <row r="53" spans="1:16" ht="25.5">
      <c r="A53" s="18" t="s">
        <v>45</v>
      </c>
      <c r="B53" s="22" t="s">
        <v>95</v>
      </c>
      <c r="C53" s="22" t="s">
        <v>818</v>
      </c>
      <c r="D53" s="18" t="s">
        <v>47</v>
      </c>
      <c r="E53" s="23" t="s">
        <v>819</v>
      </c>
      <c r="F53" s="24" t="s">
        <v>114</v>
      </c>
      <c r="G53" s="25">
        <v>3042.75</v>
      </c>
      <c r="H53" s="26">
        <v>0</v>
      </c>
      <c r="I53" s="26">
        <f>ROUND(ROUND(H53,2)*ROUND(G53,3),2)</f>
        <v>0</v>
      </c>
      <c r="O53">
        <f>(I53*21)/100</f>
        <v>0</v>
      </c>
      <c r="P53" t="s">
        <v>23</v>
      </c>
    </row>
    <row r="54" spans="1:5" ht="12.75">
      <c r="A54" s="27" t="s">
        <v>50</v>
      </c>
      <c r="E54" s="28" t="s">
        <v>47</v>
      </c>
    </row>
    <row r="55" spans="1:5" ht="409.5">
      <c r="A55" s="29" t="s">
        <v>52</v>
      </c>
      <c r="E55" s="30" t="s">
        <v>820</v>
      </c>
    </row>
    <row r="56" spans="1:5" ht="25.5">
      <c r="A56" t="s">
        <v>53</v>
      </c>
      <c r="E56" s="28" t="s">
        <v>821</v>
      </c>
    </row>
    <row r="57" spans="1:16" ht="25.5">
      <c r="A57" s="18" t="s">
        <v>45</v>
      </c>
      <c r="B57" s="22" t="s">
        <v>98</v>
      </c>
      <c r="C57" s="22" t="s">
        <v>818</v>
      </c>
      <c r="D57" s="18" t="s">
        <v>822</v>
      </c>
      <c r="E57" s="23" t="s">
        <v>819</v>
      </c>
      <c r="F57" s="24" t="s">
        <v>114</v>
      </c>
      <c r="G57" s="25">
        <v>138.5</v>
      </c>
      <c r="H57" s="26">
        <v>0</v>
      </c>
      <c r="I57" s="26">
        <f>ROUND(ROUND(H57,2)*ROUND(G57,3),2)</f>
        <v>0</v>
      </c>
      <c r="O57">
        <f>(I57*21)/100</f>
        <v>0</v>
      </c>
      <c r="P57" t="s">
        <v>23</v>
      </c>
    </row>
    <row r="58" spans="1:5" ht="12.75">
      <c r="A58" s="27" t="s">
        <v>50</v>
      </c>
      <c r="E58" s="28" t="s">
        <v>47</v>
      </c>
    </row>
    <row r="59" spans="1:5" ht="51">
      <c r="A59" s="29" t="s">
        <v>52</v>
      </c>
      <c r="E59" s="30" t="s">
        <v>823</v>
      </c>
    </row>
    <row r="60" spans="1:5" ht="38.25">
      <c r="A60" t="s">
        <v>53</v>
      </c>
      <c r="E60" s="28" t="s">
        <v>824</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R8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10" t="s">
        <v>14</v>
      </c>
      <c r="C3" s="62" t="s">
        <v>15</v>
      </c>
      <c r="D3" s="58"/>
      <c r="E3" s="11" t="s">
        <v>16</v>
      </c>
      <c r="F3" s="1"/>
      <c r="G3" s="8"/>
      <c r="H3" s="7" t="s">
        <v>825</v>
      </c>
      <c r="I3" s="31">
        <f>0+I8</f>
        <v>0</v>
      </c>
      <c r="O3" t="s">
        <v>19</v>
      </c>
      <c r="P3" t="s">
        <v>23</v>
      </c>
    </row>
    <row r="4" spans="1:16" ht="15" customHeight="1">
      <c r="A4" t="s">
        <v>17</v>
      </c>
      <c r="B4" s="13" t="s">
        <v>18</v>
      </c>
      <c r="C4" s="63" t="s">
        <v>825</v>
      </c>
      <c r="D4" s="64"/>
      <c r="E4" s="14" t="s">
        <v>826</v>
      </c>
      <c r="F4" s="5"/>
      <c r="G4" s="5"/>
      <c r="H4" s="15"/>
      <c r="I4" s="15"/>
      <c r="O4" t="s">
        <v>20</v>
      </c>
      <c r="P4" t="s">
        <v>23</v>
      </c>
    </row>
    <row r="5" spans="1:16" ht="12.75" customHeight="1">
      <c r="A5" s="61" t="s">
        <v>26</v>
      </c>
      <c r="B5" s="61" t="s">
        <v>28</v>
      </c>
      <c r="C5" s="61" t="s">
        <v>30</v>
      </c>
      <c r="D5" s="61" t="s">
        <v>31</v>
      </c>
      <c r="E5" s="61" t="s">
        <v>32</v>
      </c>
      <c r="F5" s="61" t="s">
        <v>34</v>
      </c>
      <c r="G5" s="61" t="s">
        <v>36</v>
      </c>
      <c r="H5" s="61" t="s">
        <v>38</v>
      </c>
      <c r="I5" s="61"/>
      <c r="O5" t="s">
        <v>21</v>
      </c>
      <c r="P5" t="s">
        <v>23</v>
      </c>
    </row>
    <row r="6" spans="1:9" ht="12.75" customHeight="1">
      <c r="A6" s="61"/>
      <c r="B6" s="61"/>
      <c r="C6" s="61"/>
      <c r="D6" s="61"/>
      <c r="E6" s="61"/>
      <c r="F6" s="61"/>
      <c r="G6" s="61"/>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40</v>
      </c>
      <c r="D8" s="15"/>
      <c r="E8" s="20" t="s">
        <v>206</v>
      </c>
      <c r="F8" s="15"/>
      <c r="G8" s="15"/>
      <c r="H8" s="15"/>
      <c r="I8" s="21">
        <f>0+Q8</f>
        <v>0</v>
      </c>
      <c r="O8">
        <f>0+R8</f>
        <v>0</v>
      </c>
      <c r="Q8">
        <f>0+I9+I13+I17+I21+I25+I29+I33+I37+I41+I45+I49+I53+I57+I61+I65+I69+I73+I77+I81+I85</f>
        <v>0</v>
      </c>
      <c r="R8">
        <f>0+O9+O13+O17+O21+O25+O29+O33+O37+O41+O45+O49+O53+O57+O61+O65+O69+O73+O77+O81+O85</f>
        <v>0</v>
      </c>
    </row>
    <row r="9" spans="1:16" ht="25.5">
      <c r="A9" s="18" t="s">
        <v>45</v>
      </c>
      <c r="B9" s="22" t="s">
        <v>29</v>
      </c>
      <c r="C9" s="22" t="s">
        <v>827</v>
      </c>
      <c r="D9" s="18" t="s">
        <v>47</v>
      </c>
      <c r="E9" s="23" t="s">
        <v>828</v>
      </c>
      <c r="F9" s="24" t="s">
        <v>89</v>
      </c>
      <c r="G9" s="25">
        <v>220</v>
      </c>
      <c r="H9" s="26">
        <v>0</v>
      </c>
      <c r="I9" s="26">
        <f>ROUND(ROUND(H9,2)*ROUND(G9,3),2)</f>
        <v>0</v>
      </c>
      <c r="O9">
        <f>(I9*21)/100</f>
        <v>0</v>
      </c>
      <c r="P9" t="s">
        <v>23</v>
      </c>
    </row>
    <row r="10" spans="1:5" ht="12.75">
      <c r="A10" s="27" t="s">
        <v>50</v>
      </c>
      <c r="E10" s="28" t="s">
        <v>47</v>
      </c>
    </row>
    <row r="11" spans="1:5" ht="102">
      <c r="A11" s="29" t="s">
        <v>52</v>
      </c>
      <c r="E11" s="30" t="s">
        <v>829</v>
      </c>
    </row>
    <row r="12" spans="1:5" ht="63.75">
      <c r="A12" t="s">
        <v>53</v>
      </c>
      <c r="E12" s="28" t="s">
        <v>830</v>
      </c>
    </row>
    <row r="13" spans="1:16" ht="25.5">
      <c r="A13" s="18" t="s">
        <v>45</v>
      </c>
      <c r="B13" s="22" t="s">
        <v>23</v>
      </c>
      <c r="C13" s="22" t="s">
        <v>831</v>
      </c>
      <c r="D13" s="18" t="s">
        <v>47</v>
      </c>
      <c r="E13" s="23" t="s">
        <v>832</v>
      </c>
      <c r="F13" s="24" t="s">
        <v>89</v>
      </c>
      <c r="G13" s="25">
        <v>44</v>
      </c>
      <c r="H13" s="26">
        <v>0</v>
      </c>
      <c r="I13" s="26">
        <f>ROUND(ROUND(H13,2)*ROUND(G13,3),2)</f>
        <v>0</v>
      </c>
      <c r="O13">
        <f>(I13*21)/100</f>
        <v>0</v>
      </c>
      <c r="P13" t="s">
        <v>23</v>
      </c>
    </row>
    <row r="14" spans="1:5" ht="12.75">
      <c r="A14" s="27" t="s">
        <v>50</v>
      </c>
      <c r="E14" s="28" t="s">
        <v>47</v>
      </c>
    </row>
    <row r="15" spans="1:5" ht="89.25">
      <c r="A15" s="29" t="s">
        <v>52</v>
      </c>
      <c r="E15" s="30" t="s">
        <v>833</v>
      </c>
    </row>
    <row r="16" spans="1:5" ht="25.5">
      <c r="A16" t="s">
        <v>53</v>
      </c>
      <c r="E16" s="28" t="s">
        <v>806</v>
      </c>
    </row>
    <row r="17" spans="1:16" ht="12.75">
      <c r="A17" s="18" t="s">
        <v>45</v>
      </c>
      <c r="B17" s="22" t="s">
        <v>22</v>
      </c>
      <c r="C17" s="22" t="s">
        <v>834</v>
      </c>
      <c r="D17" s="18" t="s">
        <v>47</v>
      </c>
      <c r="E17" s="23" t="s">
        <v>835</v>
      </c>
      <c r="F17" s="24" t="s">
        <v>836</v>
      </c>
      <c r="G17" s="25">
        <v>23760</v>
      </c>
      <c r="H17" s="26">
        <v>0</v>
      </c>
      <c r="I17" s="26">
        <f>ROUND(ROUND(H17,2)*ROUND(G17,3),2)</f>
        <v>0</v>
      </c>
      <c r="O17">
        <f>(I17*21)/100</f>
        <v>0</v>
      </c>
      <c r="P17" t="s">
        <v>23</v>
      </c>
    </row>
    <row r="18" spans="1:5" ht="12.75">
      <c r="A18" s="27" t="s">
        <v>50</v>
      </c>
      <c r="E18" s="28" t="s">
        <v>47</v>
      </c>
    </row>
    <row r="19" spans="1:5" ht="114.75">
      <c r="A19" s="29" t="s">
        <v>52</v>
      </c>
      <c r="E19" s="30" t="s">
        <v>837</v>
      </c>
    </row>
    <row r="20" spans="1:5" ht="25.5">
      <c r="A20" t="s">
        <v>53</v>
      </c>
      <c r="E20" s="28" t="s">
        <v>838</v>
      </c>
    </row>
    <row r="21" spans="1:16" ht="25.5">
      <c r="A21" s="18" t="s">
        <v>45</v>
      </c>
      <c r="B21" s="22" t="s">
        <v>33</v>
      </c>
      <c r="C21" s="22" t="s">
        <v>839</v>
      </c>
      <c r="D21" s="18" t="s">
        <v>47</v>
      </c>
      <c r="E21" s="23" t="s">
        <v>840</v>
      </c>
      <c r="F21" s="24" t="s">
        <v>89</v>
      </c>
      <c r="G21" s="25">
        <v>25</v>
      </c>
      <c r="H21" s="26">
        <v>0</v>
      </c>
      <c r="I21" s="26">
        <f>ROUND(ROUND(H21,2)*ROUND(G21,3),2)</f>
        <v>0</v>
      </c>
      <c r="O21">
        <f>(I21*21)/100</f>
        <v>0</v>
      </c>
      <c r="P21" t="s">
        <v>23</v>
      </c>
    </row>
    <row r="22" spans="1:5" ht="12.75">
      <c r="A22" s="27" t="s">
        <v>50</v>
      </c>
      <c r="E22" s="28" t="s">
        <v>47</v>
      </c>
    </row>
    <row r="23" spans="1:5" ht="38.25">
      <c r="A23" s="29" t="s">
        <v>52</v>
      </c>
      <c r="E23" s="30" t="s">
        <v>841</v>
      </c>
    </row>
    <row r="24" spans="1:5" ht="63.75">
      <c r="A24" t="s">
        <v>53</v>
      </c>
      <c r="E24" s="28" t="s">
        <v>830</v>
      </c>
    </row>
    <row r="25" spans="1:16" ht="12.75">
      <c r="A25" s="18" t="s">
        <v>45</v>
      </c>
      <c r="B25" s="22" t="s">
        <v>35</v>
      </c>
      <c r="C25" s="22" t="s">
        <v>842</v>
      </c>
      <c r="D25" s="18" t="s">
        <v>47</v>
      </c>
      <c r="E25" s="23" t="s">
        <v>843</v>
      </c>
      <c r="F25" s="24" t="s">
        <v>89</v>
      </c>
      <c r="G25" s="25">
        <v>5</v>
      </c>
      <c r="H25" s="26">
        <v>0</v>
      </c>
      <c r="I25" s="26">
        <f>ROUND(ROUND(H25,2)*ROUND(G25,3),2)</f>
        <v>0</v>
      </c>
      <c r="O25">
        <f>(I25*21)/100</f>
        <v>0</v>
      </c>
      <c r="P25" t="s">
        <v>23</v>
      </c>
    </row>
    <row r="26" spans="1:5" ht="12.75">
      <c r="A26" s="27" t="s">
        <v>50</v>
      </c>
      <c r="E26" s="28" t="s">
        <v>47</v>
      </c>
    </row>
    <row r="27" spans="1:5" ht="25.5">
      <c r="A27" s="29" t="s">
        <v>52</v>
      </c>
      <c r="E27" s="30" t="s">
        <v>844</v>
      </c>
    </row>
    <row r="28" spans="1:5" ht="25.5">
      <c r="A28" t="s">
        <v>53</v>
      </c>
      <c r="E28" s="28" t="s">
        <v>806</v>
      </c>
    </row>
    <row r="29" spans="1:16" ht="12.75">
      <c r="A29" s="18" t="s">
        <v>45</v>
      </c>
      <c r="B29" s="22" t="s">
        <v>37</v>
      </c>
      <c r="C29" s="22" t="s">
        <v>845</v>
      </c>
      <c r="D29" s="18" t="s">
        <v>47</v>
      </c>
      <c r="E29" s="23" t="s">
        <v>846</v>
      </c>
      <c r="F29" s="24" t="s">
        <v>836</v>
      </c>
      <c r="G29" s="25">
        <v>2700</v>
      </c>
      <c r="H29" s="26">
        <v>0</v>
      </c>
      <c r="I29" s="26">
        <f>ROUND(ROUND(H29,2)*ROUND(G29,3),2)</f>
        <v>0</v>
      </c>
      <c r="O29">
        <f>(I29*21)/100</f>
        <v>0</v>
      </c>
      <c r="P29" t="s">
        <v>23</v>
      </c>
    </row>
    <row r="30" spans="1:5" ht="12.75">
      <c r="A30" s="27" t="s">
        <v>50</v>
      </c>
      <c r="E30" s="28" t="s">
        <v>47</v>
      </c>
    </row>
    <row r="31" spans="1:5" ht="51">
      <c r="A31" s="29" t="s">
        <v>52</v>
      </c>
      <c r="E31" s="30" t="s">
        <v>847</v>
      </c>
    </row>
    <row r="32" spans="1:5" ht="25.5">
      <c r="A32" t="s">
        <v>53</v>
      </c>
      <c r="E32" s="28" t="s">
        <v>838</v>
      </c>
    </row>
    <row r="33" spans="1:16" ht="12.75">
      <c r="A33" s="18" t="s">
        <v>45</v>
      </c>
      <c r="B33" s="22" t="s">
        <v>73</v>
      </c>
      <c r="C33" s="22" t="s">
        <v>848</v>
      </c>
      <c r="D33" s="18" t="s">
        <v>47</v>
      </c>
      <c r="E33" s="23" t="s">
        <v>849</v>
      </c>
      <c r="F33" s="24" t="s">
        <v>836</v>
      </c>
      <c r="G33" s="25">
        <v>29160</v>
      </c>
      <c r="H33" s="26">
        <v>0</v>
      </c>
      <c r="I33" s="26">
        <f>ROUND(ROUND(H33,2)*ROUND(G33,3),2)</f>
        <v>0</v>
      </c>
      <c r="O33">
        <f>(I33*21)/100</f>
        <v>0</v>
      </c>
      <c r="P33" t="s">
        <v>23</v>
      </c>
    </row>
    <row r="34" spans="1:5" ht="12.75">
      <c r="A34" s="27" t="s">
        <v>50</v>
      </c>
      <c r="E34" s="28" t="s">
        <v>47</v>
      </c>
    </row>
    <row r="35" spans="1:5" ht="63.75">
      <c r="A35" s="29" t="s">
        <v>52</v>
      </c>
      <c r="E35" s="30" t="s">
        <v>850</v>
      </c>
    </row>
    <row r="36" spans="1:5" ht="25.5">
      <c r="A36" t="s">
        <v>53</v>
      </c>
      <c r="E36" s="28" t="s">
        <v>851</v>
      </c>
    </row>
    <row r="37" spans="1:16" ht="12.75">
      <c r="A37" s="18" t="s">
        <v>45</v>
      </c>
      <c r="B37" s="22" t="s">
        <v>77</v>
      </c>
      <c r="C37" s="22" t="s">
        <v>852</v>
      </c>
      <c r="D37" s="18" t="s">
        <v>47</v>
      </c>
      <c r="E37" s="23" t="s">
        <v>853</v>
      </c>
      <c r="F37" s="24" t="s">
        <v>89</v>
      </c>
      <c r="G37" s="25">
        <v>20</v>
      </c>
      <c r="H37" s="26">
        <v>0</v>
      </c>
      <c r="I37" s="26">
        <f>ROUND(ROUND(H37,2)*ROUND(G37,3),2)</f>
        <v>0</v>
      </c>
      <c r="O37">
        <f>(I37*21)/100</f>
        <v>0</v>
      </c>
      <c r="P37" t="s">
        <v>23</v>
      </c>
    </row>
    <row r="38" spans="1:5" ht="12.75">
      <c r="A38" s="27" t="s">
        <v>50</v>
      </c>
      <c r="E38" s="28" t="s">
        <v>47</v>
      </c>
    </row>
    <row r="39" spans="1:5" ht="12.75">
      <c r="A39" s="29" t="s">
        <v>52</v>
      </c>
      <c r="E39" s="30" t="s">
        <v>854</v>
      </c>
    </row>
    <row r="40" spans="1:5" ht="76.5">
      <c r="A40" t="s">
        <v>53</v>
      </c>
      <c r="E40" s="28" t="s">
        <v>855</v>
      </c>
    </row>
    <row r="41" spans="1:16" ht="12.75">
      <c r="A41" s="18" t="s">
        <v>45</v>
      </c>
      <c r="B41" s="22" t="s">
        <v>40</v>
      </c>
      <c r="C41" s="22" t="s">
        <v>856</v>
      </c>
      <c r="D41" s="18" t="s">
        <v>47</v>
      </c>
      <c r="E41" s="23" t="s">
        <v>857</v>
      </c>
      <c r="F41" s="24" t="s">
        <v>89</v>
      </c>
      <c r="G41" s="25">
        <v>4</v>
      </c>
      <c r="H41" s="26">
        <v>0</v>
      </c>
      <c r="I41" s="26">
        <f>ROUND(ROUND(H41,2)*ROUND(G41,3),2)</f>
        <v>0</v>
      </c>
      <c r="O41">
        <f>(I41*21)/100</f>
        <v>0</v>
      </c>
      <c r="P41" t="s">
        <v>23</v>
      </c>
    </row>
    <row r="42" spans="1:5" ht="12.75">
      <c r="A42" s="27" t="s">
        <v>50</v>
      </c>
      <c r="E42" s="28" t="s">
        <v>47</v>
      </c>
    </row>
    <row r="43" spans="1:5" ht="12.75">
      <c r="A43" s="29" t="s">
        <v>52</v>
      </c>
      <c r="E43" s="30" t="s">
        <v>858</v>
      </c>
    </row>
    <row r="44" spans="1:5" ht="25.5">
      <c r="A44" t="s">
        <v>53</v>
      </c>
      <c r="E44" s="28" t="s">
        <v>859</v>
      </c>
    </row>
    <row r="45" spans="1:16" ht="12.75">
      <c r="A45" s="18" t="s">
        <v>45</v>
      </c>
      <c r="B45" s="22" t="s">
        <v>42</v>
      </c>
      <c r="C45" s="22" t="s">
        <v>860</v>
      </c>
      <c r="D45" s="18" t="s">
        <v>47</v>
      </c>
      <c r="E45" s="23" t="s">
        <v>861</v>
      </c>
      <c r="F45" s="24" t="s">
        <v>836</v>
      </c>
      <c r="G45" s="25">
        <v>1440</v>
      </c>
      <c r="H45" s="26">
        <v>0</v>
      </c>
      <c r="I45" s="26">
        <f>ROUND(ROUND(H45,2)*ROUND(G45,3),2)</f>
        <v>0</v>
      </c>
      <c r="O45">
        <f>(I45*21)/100</f>
        <v>0</v>
      </c>
      <c r="P45" t="s">
        <v>23</v>
      </c>
    </row>
    <row r="46" spans="1:5" ht="12.75">
      <c r="A46" s="27" t="s">
        <v>50</v>
      </c>
      <c r="E46" s="28" t="s">
        <v>47</v>
      </c>
    </row>
    <row r="47" spans="1:5" ht="76.5">
      <c r="A47" s="29" t="s">
        <v>52</v>
      </c>
      <c r="E47" s="30" t="s">
        <v>862</v>
      </c>
    </row>
    <row r="48" spans="1:5" ht="25.5">
      <c r="A48" t="s">
        <v>53</v>
      </c>
      <c r="E48" s="28" t="s">
        <v>863</v>
      </c>
    </row>
    <row r="49" spans="1:16" ht="12.75">
      <c r="A49" s="18" t="s">
        <v>45</v>
      </c>
      <c r="B49" s="22" t="s">
        <v>92</v>
      </c>
      <c r="C49" s="22" t="s">
        <v>864</v>
      </c>
      <c r="D49" s="18" t="s">
        <v>47</v>
      </c>
      <c r="E49" s="23" t="s">
        <v>865</v>
      </c>
      <c r="F49" s="24" t="s">
        <v>89</v>
      </c>
      <c r="G49" s="25">
        <v>5</v>
      </c>
      <c r="H49" s="26">
        <v>0</v>
      </c>
      <c r="I49" s="26">
        <f>ROUND(ROUND(H49,2)*ROUND(G49,3),2)</f>
        <v>0</v>
      </c>
      <c r="O49">
        <f>(I49*21)/100</f>
        <v>0</v>
      </c>
      <c r="P49" t="s">
        <v>23</v>
      </c>
    </row>
    <row r="50" spans="1:5" ht="12.75">
      <c r="A50" s="27" t="s">
        <v>50</v>
      </c>
      <c r="E50" s="28" t="s">
        <v>47</v>
      </c>
    </row>
    <row r="51" spans="1:5" ht="12.75">
      <c r="A51" s="29" t="s">
        <v>52</v>
      </c>
      <c r="E51" s="30" t="s">
        <v>758</v>
      </c>
    </row>
    <row r="52" spans="1:5" ht="76.5">
      <c r="A52" t="s">
        <v>53</v>
      </c>
      <c r="E52" s="28" t="s">
        <v>855</v>
      </c>
    </row>
    <row r="53" spans="1:16" ht="12.75">
      <c r="A53" s="18" t="s">
        <v>45</v>
      </c>
      <c r="B53" s="22" t="s">
        <v>95</v>
      </c>
      <c r="C53" s="22" t="s">
        <v>866</v>
      </c>
      <c r="D53" s="18" t="s">
        <v>47</v>
      </c>
      <c r="E53" s="23" t="s">
        <v>867</v>
      </c>
      <c r="F53" s="24" t="s">
        <v>89</v>
      </c>
      <c r="G53" s="25">
        <v>1</v>
      </c>
      <c r="H53" s="26">
        <v>0</v>
      </c>
      <c r="I53" s="26">
        <f>ROUND(ROUND(H53,2)*ROUND(G53,3),2)</f>
        <v>0</v>
      </c>
      <c r="O53">
        <f>(I53*21)/100</f>
        <v>0</v>
      </c>
      <c r="P53" t="s">
        <v>23</v>
      </c>
    </row>
    <row r="54" spans="1:5" ht="12.75">
      <c r="A54" s="27" t="s">
        <v>50</v>
      </c>
      <c r="E54" s="28" t="s">
        <v>47</v>
      </c>
    </row>
    <row r="55" spans="1:5" ht="12.75">
      <c r="A55" s="29" t="s">
        <v>52</v>
      </c>
      <c r="E55" s="30" t="s">
        <v>810</v>
      </c>
    </row>
    <row r="56" spans="1:5" ht="25.5">
      <c r="A56" t="s">
        <v>53</v>
      </c>
      <c r="E56" s="28" t="s">
        <v>859</v>
      </c>
    </row>
    <row r="57" spans="1:16" ht="12.75">
      <c r="A57" s="18" t="s">
        <v>45</v>
      </c>
      <c r="B57" s="22" t="s">
        <v>98</v>
      </c>
      <c r="C57" s="22" t="s">
        <v>868</v>
      </c>
      <c r="D57" s="18" t="s">
        <v>47</v>
      </c>
      <c r="E57" s="23" t="s">
        <v>869</v>
      </c>
      <c r="F57" s="24" t="s">
        <v>836</v>
      </c>
      <c r="G57" s="25">
        <v>180</v>
      </c>
      <c r="H57" s="26">
        <v>0</v>
      </c>
      <c r="I57" s="26">
        <f>ROUND(ROUND(H57,2)*ROUND(G57,3),2)</f>
        <v>0</v>
      </c>
      <c r="O57">
        <f>(I57*21)/100</f>
        <v>0</v>
      </c>
      <c r="P57" t="s">
        <v>23</v>
      </c>
    </row>
    <row r="58" spans="1:5" ht="12.75">
      <c r="A58" s="27" t="s">
        <v>50</v>
      </c>
      <c r="E58" s="28" t="s">
        <v>47</v>
      </c>
    </row>
    <row r="59" spans="1:5" ht="102">
      <c r="A59" s="29" t="s">
        <v>52</v>
      </c>
      <c r="E59" s="30" t="s">
        <v>870</v>
      </c>
    </row>
    <row r="60" spans="1:5" ht="25.5">
      <c r="A60" t="s">
        <v>53</v>
      </c>
      <c r="E60" s="28" t="s">
        <v>863</v>
      </c>
    </row>
    <row r="61" spans="1:16" ht="12.75">
      <c r="A61" s="18" t="s">
        <v>45</v>
      </c>
      <c r="B61" s="22" t="s">
        <v>102</v>
      </c>
      <c r="C61" s="22" t="s">
        <v>871</v>
      </c>
      <c r="D61" s="18" t="s">
        <v>47</v>
      </c>
      <c r="E61" s="23" t="s">
        <v>872</v>
      </c>
      <c r="F61" s="24" t="s">
        <v>89</v>
      </c>
      <c r="G61" s="25">
        <v>25</v>
      </c>
      <c r="H61" s="26">
        <v>0</v>
      </c>
      <c r="I61" s="26">
        <f>ROUND(ROUND(H61,2)*ROUND(G61,3),2)</f>
        <v>0</v>
      </c>
      <c r="O61">
        <f>(I61*21)/100</f>
        <v>0</v>
      </c>
      <c r="P61" t="s">
        <v>23</v>
      </c>
    </row>
    <row r="62" spans="1:5" ht="12.75">
      <c r="A62" s="27" t="s">
        <v>50</v>
      </c>
      <c r="E62" s="28" t="s">
        <v>47</v>
      </c>
    </row>
    <row r="63" spans="1:5" ht="38.25">
      <c r="A63" s="29" t="s">
        <v>52</v>
      </c>
      <c r="E63" s="30" t="s">
        <v>873</v>
      </c>
    </row>
    <row r="64" spans="1:5" ht="63.75">
      <c r="A64" t="s">
        <v>53</v>
      </c>
      <c r="E64" s="28" t="s">
        <v>874</v>
      </c>
    </row>
    <row r="65" spans="1:16" ht="12.75">
      <c r="A65" s="18" t="s">
        <v>45</v>
      </c>
      <c r="B65" s="22" t="s">
        <v>212</v>
      </c>
      <c r="C65" s="22" t="s">
        <v>875</v>
      </c>
      <c r="D65" s="18" t="s">
        <v>47</v>
      </c>
      <c r="E65" s="23" t="s">
        <v>876</v>
      </c>
      <c r="F65" s="24" t="s">
        <v>89</v>
      </c>
      <c r="G65" s="25">
        <v>5</v>
      </c>
      <c r="H65" s="26">
        <v>0</v>
      </c>
      <c r="I65" s="26">
        <f>ROUND(ROUND(H65,2)*ROUND(G65,3),2)</f>
        <v>0</v>
      </c>
      <c r="O65">
        <f>(I65*21)/100</f>
        <v>0</v>
      </c>
      <c r="P65" t="s">
        <v>23</v>
      </c>
    </row>
    <row r="66" spans="1:5" ht="12.75">
      <c r="A66" s="27" t="s">
        <v>50</v>
      </c>
      <c r="E66" s="28" t="s">
        <v>47</v>
      </c>
    </row>
    <row r="67" spans="1:5" ht="25.5">
      <c r="A67" s="29" t="s">
        <v>52</v>
      </c>
      <c r="E67" s="30" t="s">
        <v>877</v>
      </c>
    </row>
    <row r="68" spans="1:5" ht="25.5">
      <c r="A68" t="s">
        <v>53</v>
      </c>
      <c r="E68" s="28" t="s">
        <v>859</v>
      </c>
    </row>
    <row r="69" spans="1:16" ht="12.75">
      <c r="A69" s="18" t="s">
        <v>45</v>
      </c>
      <c r="B69" s="22" t="s">
        <v>278</v>
      </c>
      <c r="C69" s="22" t="s">
        <v>878</v>
      </c>
      <c r="D69" s="18" t="s">
        <v>47</v>
      </c>
      <c r="E69" s="23" t="s">
        <v>879</v>
      </c>
      <c r="F69" s="24" t="s">
        <v>836</v>
      </c>
      <c r="G69" s="25">
        <v>2700</v>
      </c>
      <c r="H69" s="26">
        <v>0</v>
      </c>
      <c r="I69" s="26">
        <f>ROUND(ROUND(H69,2)*ROUND(G69,3),2)</f>
        <v>0</v>
      </c>
      <c r="O69">
        <f>(I69*21)/100</f>
        <v>0</v>
      </c>
      <c r="P69" t="s">
        <v>23</v>
      </c>
    </row>
    <row r="70" spans="1:5" ht="12.75">
      <c r="A70" s="27" t="s">
        <v>50</v>
      </c>
      <c r="E70" s="28" t="s">
        <v>47</v>
      </c>
    </row>
    <row r="71" spans="1:5" ht="51">
      <c r="A71" s="29" t="s">
        <v>52</v>
      </c>
      <c r="E71" s="30" t="s">
        <v>880</v>
      </c>
    </row>
    <row r="72" spans="1:5" ht="25.5">
      <c r="A72" t="s">
        <v>53</v>
      </c>
      <c r="E72" s="28" t="s">
        <v>863</v>
      </c>
    </row>
    <row r="73" spans="1:16" ht="12.75">
      <c r="A73" s="18" t="s">
        <v>45</v>
      </c>
      <c r="B73" s="22" t="s">
        <v>283</v>
      </c>
      <c r="C73" s="22" t="s">
        <v>881</v>
      </c>
      <c r="D73" s="18" t="s">
        <v>47</v>
      </c>
      <c r="E73" s="23" t="s">
        <v>882</v>
      </c>
      <c r="F73" s="24" t="s">
        <v>89</v>
      </c>
      <c r="G73" s="25">
        <v>250</v>
      </c>
      <c r="H73" s="26">
        <v>0</v>
      </c>
      <c r="I73" s="26">
        <f>ROUND(ROUND(H73,2)*ROUND(G73,3),2)</f>
        <v>0</v>
      </c>
      <c r="O73">
        <f>(I73*21)/100</f>
        <v>0</v>
      </c>
      <c r="P73" t="s">
        <v>23</v>
      </c>
    </row>
    <row r="74" spans="1:5" ht="12.75">
      <c r="A74" s="27" t="s">
        <v>50</v>
      </c>
      <c r="E74" s="28" t="s">
        <v>47</v>
      </c>
    </row>
    <row r="75" spans="1:5" ht="38.25">
      <c r="A75" s="29" t="s">
        <v>52</v>
      </c>
      <c r="E75" s="30" t="s">
        <v>883</v>
      </c>
    </row>
    <row r="76" spans="1:5" ht="63.75">
      <c r="A76" t="s">
        <v>53</v>
      </c>
      <c r="E76" s="28" t="s">
        <v>874</v>
      </c>
    </row>
    <row r="77" spans="1:16" ht="12.75">
      <c r="A77" s="18" t="s">
        <v>45</v>
      </c>
      <c r="B77" s="22" t="s">
        <v>342</v>
      </c>
      <c r="C77" s="22" t="s">
        <v>884</v>
      </c>
      <c r="D77" s="18" t="s">
        <v>47</v>
      </c>
      <c r="E77" s="23" t="s">
        <v>885</v>
      </c>
      <c r="F77" s="24" t="s">
        <v>89</v>
      </c>
      <c r="G77" s="25">
        <v>50</v>
      </c>
      <c r="H77" s="26">
        <v>0</v>
      </c>
      <c r="I77" s="26">
        <f>ROUND(ROUND(H77,2)*ROUND(G77,3),2)</f>
        <v>0</v>
      </c>
      <c r="O77">
        <f>(I77*21)/100</f>
        <v>0</v>
      </c>
      <c r="P77" t="s">
        <v>23</v>
      </c>
    </row>
    <row r="78" spans="1:5" ht="12.75">
      <c r="A78" s="27" t="s">
        <v>50</v>
      </c>
      <c r="E78" s="28" t="s">
        <v>47</v>
      </c>
    </row>
    <row r="79" spans="1:5" ht="25.5">
      <c r="A79" s="29" t="s">
        <v>52</v>
      </c>
      <c r="E79" s="30" t="s">
        <v>886</v>
      </c>
    </row>
    <row r="80" spans="1:5" ht="25.5">
      <c r="A80" t="s">
        <v>53</v>
      </c>
      <c r="E80" s="28" t="s">
        <v>859</v>
      </c>
    </row>
    <row r="81" spans="1:16" ht="12.75">
      <c r="A81" s="18" t="s">
        <v>45</v>
      </c>
      <c r="B81" s="22" t="s">
        <v>346</v>
      </c>
      <c r="C81" s="22" t="s">
        <v>887</v>
      </c>
      <c r="D81" s="18" t="s">
        <v>47</v>
      </c>
      <c r="E81" s="23" t="s">
        <v>888</v>
      </c>
      <c r="F81" s="24" t="s">
        <v>836</v>
      </c>
      <c r="G81" s="25">
        <v>9000</v>
      </c>
      <c r="H81" s="26">
        <v>0</v>
      </c>
      <c r="I81" s="26">
        <f>ROUND(ROUND(H81,2)*ROUND(G81,3),2)</f>
        <v>0</v>
      </c>
      <c r="O81">
        <f>(I81*21)/100</f>
        <v>0</v>
      </c>
      <c r="P81" t="s">
        <v>23</v>
      </c>
    </row>
    <row r="82" spans="1:5" ht="12.75">
      <c r="A82" s="27" t="s">
        <v>50</v>
      </c>
      <c r="E82" s="28" t="s">
        <v>47</v>
      </c>
    </row>
    <row r="83" spans="1:5" ht="51">
      <c r="A83" s="29" t="s">
        <v>52</v>
      </c>
      <c r="E83" s="30" t="s">
        <v>889</v>
      </c>
    </row>
    <row r="84" spans="1:5" ht="25.5">
      <c r="A84" t="s">
        <v>53</v>
      </c>
      <c r="E84" s="28" t="s">
        <v>863</v>
      </c>
    </row>
    <row r="85" spans="1:16" ht="12.75">
      <c r="A85" s="18" t="s">
        <v>45</v>
      </c>
      <c r="B85" s="22" t="s">
        <v>426</v>
      </c>
      <c r="C85" s="22" t="s">
        <v>890</v>
      </c>
      <c r="D85" s="18" t="s">
        <v>47</v>
      </c>
      <c r="E85" s="23" t="s">
        <v>891</v>
      </c>
      <c r="F85" s="24" t="s">
        <v>836</v>
      </c>
      <c r="G85" s="25">
        <v>9000</v>
      </c>
      <c r="H85" s="26">
        <v>0</v>
      </c>
      <c r="I85" s="26">
        <f>ROUND(ROUND(H85,2)*ROUND(G85,3),2)</f>
        <v>0</v>
      </c>
      <c r="O85">
        <f>(I85*21)/100</f>
        <v>0</v>
      </c>
      <c r="P85" t="s">
        <v>23</v>
      </c>
    </row>
    <row r="86" spans="1:5" ht="12.75">
      <c r="A86" s="27" t="s">
        <v>50</v>
      </c>
      <c r="E86" s="28" t="s">
        <v>47</v>
      </c>
    </row>
    <row r="87" spans="1:5" ht="38.25">
      <c r="A87" s="29" t="s">
        <v>52</v>
      </c>
      <c r="E87" s="30" t="s">
        <v>892</v>
      </c>
    </row>
    <row r="88" spans="1:5" ht="25.5">
      <c r="A88" t="s">
        <v>53</v>
      </c>
      <c r="E88" s="28" t="s">
        <v>893</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0+O8+O17+O30+O35+O40</f>
        <v>0</v>
      </c>
      <c r="P2" t="s">
        <v>22</v>
      </c>
    </row>
    <row r="3" spans="1:16" ht="15" customHeight="1">
      <c r="A3" t="s">
        <v>12</v>
      </c>
      <c r="B3" s="10" t="s">
        <v>14</v>
      </c>
      <c r="C3" s="62" t="s">
        <v>15</v>
      </c>
      <c r="D3" s="58"/>
      <c r="E3" s="11" t="s">
        <v>16</v>
      </c>
      <c r="F3" s="1"/>
      <c r="G3" s="8"/>
      <c r="H3" s="7" t="s">
        <v>894</v>
      </c>
      <c r="I3" s="31">
        <f>0+I8+I17+I30+I35+I40</f>
        <v>0</v>
      </c>
      <c r="O3" t="s">
        <v>19</v>
      </c>
      <c r="P3" t="s">
        <v>23</v>
      </c>
    </row>
    <row r="4" spans="1:16" ht="15" customHeight="1">
      <c r="A4" t="s">
        <v>17</v>
      </c>
      <c r="B4" s="13" t="s">
        <v>18</v>
      </c>
      <c r="C4" s="63" t="s">
        <v>894</v>
      </c>
      <c r="D4" s="64"/>
      <c r="E4" s="14" t="s">
        <v>895</v>
      </c>
      <c r="F4" s="5"/>
      <c r="G4" s="5"/>
      <c r="H4" s="15"/>
      <c r="I4" s="15"/>
      <c r="O4" t="s">
        <v>20</v>
      </c>
      <c r="P4" t="s">
        <v>23</v>
      </c>
    </row>
    <row r="5" spans="1:16" ht="12.75" customHeight="1">
      <c r="A5" s="61" t="s">
        <v>26</v>
      </c>
      <c r="B5" s="61" t="s">
        <v>28</v>
      </c>
      <c r="C5" s="61" t="s">
        <v>30</v>
      </c>
      <c r="D5" s="61" t="s">
        <v>31</v>
      </c>
      <c r="E5" s="61" t="s">
        <v>32</v>
      </c>
      <c r="F5" s="61" t="s">
        <v>34</v>
      </c>
      <c r="G5" s="61" t="s">
        <v>36</v>
      </c>
      <c r="H5" s="61" t="s">
        <v>38</v>
      </c>
      <c r="I5" s="61"/>
      <c r="O5" t="s">
        <v>21</v>
      </c>
      <c r="P5" t="s">
        <v>23</v>
      </c>
    </row>
    <row r="6" spans="1:9" ht="12.75" customHeight="1">
      <c r="A6" s="61"/>
      <c r="B6" s="61"/>
      <c r="C6" s="61"/>
      <c r="D6" s="61"/>
      <c r="E6" s="61"/>
      <c r="F6" s="61"/>
      <c r="G6" s="61"/>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44</v>
      </c>
      <c r="F8" s="15"/>
      <c r="G8" s="15"/>
      <c r="H8" s="15"/>
      <c r="I8" s="21">
        <f>0+Q8</f>
        <v>0</v>
      </c>
      <c r="O8">
        <f>0+R8</f>
        <v>0</v>
      </c>
      <c r="Q8">
        <f>0+I9+I13</f>
        <v>0</v>
      </c>
      <c r="R8">
        <f>0+O9+O13</f>
        <v>0</v>
      </c>
    </row>
    <row r="9" spans="1:16" ht="12.75">
      <c r="A9" s="18" t="s">
        <v>45</v>
      </c>
      <c r="B9" s="22" t="s">
        <v>29</v>
      </c>
      <c r="C9" s="22" t="s">
        <v>155</v>
      </c>
      <c r="D9" s="18" t="s">
        <v>47</v>
      </c>
      <c r="E9" s="23" t="s">
        <v>156</v>
      </c>
      <c r="F9" s="24" t="s">
        <v>157</v>
      </c>
      <c r="G9" s="25">
        <v>1440</v>
      </c>
      <c r="H9" s="26">
        <v>0</v>
      </c>
      <c r="I9" s="26">
        <f>ROUND(ROUND(H9,2)*ROUND(G9,3),2)</f>
        <v>0</v>
      </c>
      <c r="O9">
        <f>(I9*21)/100</f>
        <v>0</v>
      </c>
      <c r="P9" t="s">
        <v>23</v>
      </c>
    </row>
    <row r="10" spans="1:5" ht="12.75">
      <c r="A10" s="27" t="s">
        <v>50</v>
      </c>
      <c r="E10" s="28" t="s">
        <v>158</v>
      </c>
    </row>
    <row r="11" spans="1:5" ht="12.75">
      <c r="A11" s="29" t="s">
        <v>52</v>
      </c>
      <c r="E11" s="30" t="s">
        <v>896</v>
      </c>
    </row>
    <row r="12" spans="1:5" ht="25.5">
      <c r="A12" t="s">
        <v>53</v>
      </c>
      <c r="E12" s="28" t="s">
        <v>160</v>
      </c>
    </row>
    <row r="13" spans="1:16" ht="12.75">
      <c r="A13" s="18" t="s">
        <v>45</v>
      </c>
      <c r="B13" s="22" t="s">
        <v>23</v>
      </c>
      <c r="C13" s="22" t="s">
        <v>155</v>
      </c>
      <c r="D13" s="18" t="s">
        <v>40</v>
      </c>
      <c r="E13" s="23" t="s">
        <v>156</v>
      </c>
      <c r="F13" s="24" t="s">
        <v>157</v>
      </c>
      <c r="G13" s="25">
        <v>65</v>
      </c>
      <c r="H13" s="26">
        <v>0</v>
      </c>
      <c r="I13" s="26">
        <f>ROUND(ROUND(H13,2)*ROUND(G13,3),2)</f>
        <v>0</v>
      </c>
      <c r="O13">
        <f>(I13*21)/100</f>
        <v>0</v>
      </c>
      <c r="P13" t="s">
        <v>23</v>
      </c>
    </row>
    <row r="14" spans="1:5" ht="12.75">
      <c r="A14" s="27" t="s">
        <v>50</v>
      </c>
      <c r="E14" s="28" t="s">
        <v>897</v>
      </c>
    </row>
    <row r="15" spans="1:5" ht="38.25">
      <c r="A15" s="29" t="s">
        <v>52</v>
      </c>
      <c r="E15" s="30" t="s">
        <v>898</v>
      </c>
    </row>
    <row r="16" spans="1:5" ht="25.5">
      <c r="A16" t="s">
        <v>53</v>
      </c>
      <c r="E16" s="28" t="s">
        <v>165</v>
      </c>
    </row>
    <row r="17" spans="1:18" ht="12.75" customHeight="1">
      <c r="A17" s="5" t="s">
        <v>43</v>
      </c>
      <c r="B17" s="5"/>
      <c r="C17" s="32" t="s">
        <v>29</v>
      </c>
      <c r="D17" s="5"/>
      <c r="E17" s="20" t="s">
        <v>111</v>
      </c>
      <c r="F17" s="5"/>
      <c r="G17" s="5"/>
      <c r="H17" s="5"/>
      <c r="I17" s="33">
        <f>0+Q17</f>
        <v>0</v>
      </c>
      <c r="O17">
        <f>0+R17</f>
        <v>0</v>
      </c>
      <c r="Q17">
        <f>0+I18+I22+I26</f>
        <v>0</v>
      </c>
      <c r="R17">
        <f>0+O18+O22+O26</f>
        <v>0</v>
      </c>
    </row>
    <row r="18" spans="1:16" ht="25.5">
      <c r="A18" s="18" t="s">
        <v>45</v>
      </c>
      <c r="B18" s="22" t="s">
        <v>22</v>
      </c>
      <c r="C18" s="22" t="s">
        <v>899</v>
      </c>
      <c r="D18" s="18" t="s">
        <v>47</v>
      </c>
      <c r="E18" s="23" t="s">
        <v>118</v>
      </c>
      <c r="F18" s="24" t="s">
        <v>89</v>
      </c>
      <c r="G18" s="25">
        <v>40</v>
      </c>
      <c r="H18" s="26">
        <v>0</v>
      </c>
      <c r="I18" s="26">
        <f>ROUND(ROUND(H18,2)*ROUND(G18,3),2)</f>
        <v>0</v>
      </c>
      <c r="O18">
        <f>(I18*21)/100</f>
        <v>0</v>
      </c>
      <c r="P18" t="s">
        <v>23</v>
      </c>
    </row>
    <row r="19" spans="1:5" ht="12.75">
      <c r="A19" s="27" t="s">
        <v>50</v>
      </c>
      <c r="E19" s="28" t="s">
        <v>900</v>
      </c>
    </row>
    <row r="20" spans="1:5" ht="12.75">
      <c r="A20" s="29" t="s">
        <v>52</v>
      </c>
      <c r="E20" s="30" t="s">
        <v>47</v>
      </c>
    </row>
    <row r="21" spans="1:5" ht="165.75">
      <c r="A21" t="s">
        <v>53</v>
      </c>
      <c r="E21" s="28" t="s">
        <v>174</v>
      </c>
    </row>
    <row r="22" spans="1:16" ht="25.5">
      <c r="A22" s="18" t="s">
        <v>45</v>
      </c>
      <c r="B22" s="22" t="s">
        <v>33</v>
      </c>
      <c r="C22" s="22" t="s">
        <v>124</v>
      </c>
      <c r="D22" s="18" t="s">
        <v>47</v>
      </c>
      <c r="E22" s="23" t="s">
        <v>125</v>
      </c>
      <c r="F22" s="24" t="s">
        <v>89</v>
      </c>
      <c r="G22" s="25">
        <v>60</v>
      </c>
      <c r="H22" s="26">
        <v>0</v>
      </c>
      <c r="I22" s="26">
        <f>ROUND(ROUND(H22,2)*ROUND(G22,3),2)</f>
        <v>0</v>
      </c>
      <c r="O22">
        <f>(I22*21)/100</f>
        <v>0</v>
      </c>
      <c r="P22" t="s">
        <v>23</v>
      </c>
    </row>
    <row r="23" spans="1:5" ht="12.75">
      <c r="A23" s="27" t="s">
        <v>50</v>
      </c>
      <c r="E23" s="28" t="s">
        <v>47</v>
      </c>
    </row>
    <row r="24" spans="1:5" ht="12.75">
      <c r="A24" s="29" t="s">
        <v>52</v>
      </c>
      <c r="E24" s="30" t="s">
        <v>47</v>
      </c>
    </row>
    <row r="25" spans="1:5" ht="165.75">
      <c r="A25" t="s">
        <v>53</v>
      </c>
      <c r="E25" s="28" t="s">
        <v>174</v>
      </c>
    </row>
    <row r="26" spans="1:16" ht="12.75">
      <c r="A26" s="18" t="s">
        <v>45</v>
      </c>
      <c r="B26" s="22" t="s">
        <v>35</v>
      </c>
      <c r="C26" s="22" t="s">
        <v>901</v>
      </c>
      <c r="D26" s="18" t="s">
        <v>47</v>
      </c>
      <c r="E26" s="23" t="s">
        <v>902</v>
      </c>
      <c r="F26" s="24" t="s">
        <v>133</v>
      </c>
      <c r="G26" s="25">
        <v>800</v>
      </c>
      <c r="H26" s="26">
        <v>0</v>
      </c>
      <c r="I26" s="26">
        <f>ROUND(ROUND(H26,2)*ROUND(G26,3),2)</f>
        <v>0</v>
      </c>
      <c r="O26">
        <f>(I26*21)/100</f>
        <v>0</v>
      </c>
      <c r="P26" t="s">
        <v>23</v>
      </c>
    </row>
    <row r="27" spans="1:5" ht="38.25">
      <c r="A27" s="27" t="s">
        <v>50</v>
      </c>
      <c r="E27" s="28" t="s">
        <v>903</v>
      </c>
    </row>
    <row r="28" spans="1:5" ht="12.75">
      <c r="A28" s="29" t="s">
        <v>52</v>
      </c>
      <c r="E28" s="30" t="s">
        <v>904</v>
      </c>
    </row>
    <row r="29" spans="1:5" ht="369.75">
      <c r="A29" t="s">
        <v>53</v>
      </c>
      <c r="E29" s="28" t="s">
        <v>358</v>
      </c>
    </row>
    <row r="30" spans="1:18" ht="12.75" customHeight="1">
      <c r="A30" s="5" t="s">
        <v>43</v>
      </c>
      <c r="B30" s="5"/>
      <c r="C30" s="32" t="s">
        <v>22</v>
      </c>
      <c r="D30" s="5"/>
      <c r="E30" s="20" t="s">
        <v>408</v>
      </c>
      <c r="F30" s="5"/>
      <c r="G30" s="5"/>
      <c r="H30" s="5"/>
      <c r="I30" s="33">
        <f>0+Q30</f>
        <v>0</v>
      </c>
      <c r="O30">
        <f>0+R30</f>
        <v>0</v>
      </c>
      <c r="Q30">
        <f>0+I31</f>
        <v>0</v>
      </c>
      <c r="R30">
        <f>0+O31</f>
        <v>0</v>
      </c>
    </row>
    <row r="31" spans="1:16" ht="12.75">
      <c r="A31" s="18" t="s">
        <v>45</v>
      </c>
      <c r="B31" s="22" t="s">
        <v>37</v>
      </c>
      <c r="C31" s="22" t="s">
        <v>905</v>
      </c>
      <c r="D31" s="18" t="s">
        <v>47</v>
      </c>
      <c r="E31" s="23" t="s">
        <v>906</v>
      </c>
      <c r="F31" s="24" t="s">
        <v>114</v>
      </c>
      <c r="G31" s="25">
        <v>400</v>
      </c>
      <c r="H31" s="26">
        <v>0</v>
      </c>
      <c r="I31" s="26">
        <f>ROUND(ROUND(H31,2)*ROUND(G31,3),2)</f>
        <v>0</v>
      </c>
      <c r="O31">
        <f>(I31*21)/100</f>
        <v>0</v>
      </c>
      <c r="P31" t="s">
        <v>23</v>
      </c>
    </row>
    <row r="32" spans="1:5" ht="63.75">
      <c r="A32" s="27" t="s">
        <v>50</v>
      </c>
      <c r="E32" s="28" t="s">
        <v>907</v>
      </c>
    </row>
    <row r="33" spans="1:5" ht="12.75">
      <c r="A33" s="29" t="s">
        <v>52</v>
      </c>
      <c r="E33" s="30" t="s">
        <v>908</v>
      </c>
    </row>
    <row r="34" spans="1:5" ht="255">
      <c r="A34" t="s">
        <v>53</v>
      </c>
      <c r="E34" s="28" t="s">
        <v>909</v>
      </c>
    </row>
    <row r="35" spans="1:18" ht="12.75" customHeight="1">
      <c r="A35" s="5" t="s">
        <v>43</v>
      </c>
      <c r="B35" s="5"/>
      <c r="C35" s="32" t="s">
        <v>73</v>
      </c>
      <c r="D35" s="5"/>
      <c r="E35" s="20" t="s">
        <v>449</v>
      </c>
      <c r="F35" s="5"/>
      <c r="G35" s="5"/>
      <c r="H35" s="5"/>
      <c r="I35" s="33">
        <f>0+Q35</f>
        <v>0</v>
      </c>
      <c r="O35">
        <f>0+R35</f>
        <v>0</v>
      </c>
      <c r="Q35">
        <f>0+I36</f>
        <v>0</v>
      </c>
      <c r="R35">
        <f>0+O36</f>
        <v>0</v>
      </c>
    </row>
    <row r="36" spans="1:16" ht="12.75">
      <c r="A36" s="18" t="s">
        <v>45</v>
      </c>
      <c r="B36" s="22" t="s">
        <v>73</v>
      </c>
      <c r="C36" s="22" t="s">
        <v>910</v>
      </c>
      <c r="D36" s="18" t="s">
        <v>47</v>
      </c>
      <c r="E36" s="23" t="s">
        <v>911</v>
      </c>
      <c r="F36" s="24" t="s">
        <v>114</v>
      </c>
      <c r="G36" s="25">
        <v>142</v>
      </c>
      <c r="H36" s="26">
        <v>0</v>
      </c>
      <c r="I36" s="26">
        <f>ROUND(ROUND(H36,2)*ROUND(G36,3),2)</f>
        <v>0</v>
      </c>
      <c r="O36">
        <f>(I36*21)/100</f>
        <v>0</v>
      </c>
      <c r="P36" t="s">
        <v>23</v>
      </c>
    </row>
    <row r="37" spans="1:5" ht="12.75">
      <c r="A37" s="27" t="s">
        <v>50</v>
      </c>
      <c r="E37" s="28" t="s">
        <v>912</v>
      </c>
    </row>
    <row r="38" spans="1:5" ht="12.75">
      <c r="A38" s="29" t="s">
        <v>52</v>
      </c>
      <c r="E38" s="30" t="s">
        <v>913</v>
      </c>
    </row>
    <row r="39" spans="1:5" ht="51">
      <c r="A39" t="s">
        <v>53</v>
      </c>
      <c r="E39" s="28" t="s">
        <v>914</v>
      </c>
    </row>
    <row r="40" spans="1:18" ht="12.75" customHeight="1">
      <c r="A40" s="5" t="s">
        <v>43</v>
      </c>
      <c r="B40" s="5"/>
      <c r="C40" s="32" t="s">
        <v>40</v>
      </c>
      <c r="D40" s="5"/>
      <c r="E40" s="20" t="s">
        <v>206</v>
      </c>
      <c r="F40" s="5"/>
      <c r="G40" s="5"/>
      <c r="H40" s="5"/>
      <c r="I40" s="33">
        <f>0+Q40</f>
        <v>0</v>
      </c>
      <c r="O40">
        <f>0+R40</f>
        <v>0</v>
      </c>
      <c r="Q40">
        <f>0+I41</f>
        <v>0</v>
      </c>
      <c r="R40">
        <f>0+O41</f>
        <v>0</v>
      </c>
    </row>
    <row r="41" spans="1:16" ht="12.75">
      <c r="A41" s="18" t="s">
        <v>45</v>
      </c>
      <c r="B41" s="22" t="s">
        <v>77</v>
      </c>
      <c r="C41" s="22" t="s">
        <v>915</v>
      </c>
      <c r="D41" s="18" t="s">
        <v>47</v>
      </c>
      <c r="E41" s="23" t="s">
        <v>916</v>
      </c>
      <c r="F41" s="24" t="s">
        <v>114</v>
      </c>
      <c r="G41" s="25">
        <v>400</v>
      </c>
      <c r="H41" s="26">
        <v>0</v>
      </c>
      <c r="I41" s="26">
        <f>ROUND(ROUND(H41,2)*ROUND(G41,3),2)</f>
        <v>0</v>
      </c>
      <c r="O41">
        <f>(I41*21)/100</f>
        <v>0</v>
      </c>
      <c r="P41" t="s">
        <v>23</v>
      </c>
    </row>
    <row r="42" spans="1:5" ht="12.75">
      <c r="A42" s="27" t="s">
        <v>50</v>
      </c>
      <c r="E42" s="28" t="s">
        <v>47</v>
      </c>
    </row>
    <row r="43" spans="1:5" ht="12.75">
      <c r="A43" s="29" t="s">
        <v>52</v>
      </c>
      <c r="E43" s="30" t="s">
        <v>908</v>
      </c>
    </row>
    <row r="44" spans="1:5" ht="76.5">
      <c r="A44" t="s">
        <v>53</v>
      </c>
      <c r="E44" s="28" t="s">
        <v>917</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sheetPr>
    <pageSetUpPr fitToPage="1"/>
  </sheetPr>
  <dimension ref="A1:R71"/>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0+O8+O13+O38+O43</f>
        <v>0</v>
      </c>
      <c r="P2" t="s">
        <v>22</v>
      </c>
    </row>
    <row r="3" spans="1:16" ht="15" customHeight="1">
      <c r="A3" t="s">
        <v>12</v>
      </c>
      <c r="B3" s="10" t="s">
        <v>14</v>
      </c>
      <c r="C3" s="62" t="s">
        <v>15</v>
      </c>
      <c r="D3" s="58"/>
      <c r="E3" s="11" t="s">
        <v>16</v>
      </c>
      <c r="F3" s="1"/>
      <c r="G3" s="8"/>
      <c r="H3" s="7" t="s">
        <v>918</v>
      </c>
      <c r="I3" s="31">
        <f>0+I8+I13+I38+I43</f>
        <v>0</v>
      </c>
      <c r="O3" t="s">
        <v>19</v>
      </c>
      <c r="P3" t="s">
        <v>23</v>
      </c>
    </row>
    <row r="4" spans="1:16" ht="15" customHeight="1">
      <c r="A4" t="s">
        <v>17</v>
      </c>
      <c r="B4" s="13" t="s">
        <v>18</v>
      </c>
      <c r="C4" s="63" t="s">
        <v>918</v>
      </c>
      <c r="D4" s="64"/>
      <c r="E4" s="14" t="s">
        <v>919</v>
      </c>
      <c r="F4" s="5"/>
      <c r="G4" s="5"/>
      <c r="H4" s="15"/>
      <c r="I4" s="15"/>
      <c r="O4" t="s">
        <v>20</v>
      </c>
      <c r="P4" t="s">
        <v>23</v>
      </c>
    </row>
    <row r="5" spans="1:16" ht="12.75" customHeight="1">
      <c r="A5" s="61" t="s">
        <v>26</v>
      </c>
      <c r="B5" s="61" t="s">
        <v>28</v>
      </c>
      <c r="C5" s="61" t="s">
        <v>30</v>
      </c>
      <c r="D5" s="61" t="s">
        <v>31</v>
      </c>
      <c r="E5" s="61" t="s">
        <v>32</v>
      </c>
      <c r="F5" s="61" t="s">
        <v>34</v>
      </c>
      <c r="G5" s="61" t="s">
        <v>36</v>
      </c>
      <c r="H5" s="61" t="s">
        <v>38</v>
      </c>
      <c r="I5" s="61"/>
      <c r="O5" t="s">
        <v>21</v>
      </c>
      <c r="P5" t="s">
        <v>23</v>
      </c>
    </row>
    <row r="6" spans="1:9" ht="12.75" customHeight="1">
      <c r="A6" s="61"/>
      <c r="B6" s="61"/>
      <c r="C6" s="61"/>
      <c r="D6" s="61"/>
      <c r="E6" s="61"/>
      <c r="F6" s="61"/>
      <c r="G6" s="61"/>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44</v>
      </c>
      <c r="F8" s="15"/>
      <c r="G8" s="15"/>
      <c r="H8" s="15"/>
      <c r="I8" s="21">
        <f>0+Q8</f>
        <v>0</v>
      </c>
      <c r="O8">
        <f>0+R8</f>
        <v>0</v>
      </c>
      <c r="Q8">
        <f>0+I9</f>
        <v>0</v>
      </c>
      <c r="R8">
        <f>0+O9</f>
        <v>0</v>
      </c>
    </row>
    <row r="9" spans="1:16" ht="12.75">
      <c r="A9" s="18" t="s">
        <v>45</v>
      </c>
      <c r="B9" s="22" t="s">
        <v>29</v>
      </c>
      <c r="C9" s="22" t="s">
        <v>920</v>
      </c>
      <c r="D9" s="18" t="s">
        <v>47</v>
      </c>
      <c r="E9" s="23" t="s">
        <v>921</v>
      </c>
      <c r="F9" s="24" t="s">
        <v>133</v>
      </c>
      <c r="G9" s="25">
        <v>4765.375</v>
      </c>
      <c r="H9" s="26">
        <v>0</v>
      </c>
      <c r="I9" s="26">
        <f>ROUND(ROUND(H9,2)*ROUND(G9,3),2)</f>
        <v>0</v>
      </c>
      <c r="O9">
        <f>(I9*21)/100</f>
        <v>0</v>
      </c>
      <c r="P9" t="s">
        <v>23</v>
      </c>
    </row>
    <row r="10" spans="1:5" ht="12.75">
      <c r="A10" s="27" t="s">
        <v>50</v>
      </c>
      <c r="E10" s="28" t="s">
        <v>47</v>
      </c>
    </row>
    <row r="11" spans="1:5" ht="63.75">
      <c r="A11" s="29" t="s">
        <v>52</v>
      </c>
      <c r="E11" s="30" t="s">
        <v>922</v>
      </c>
    </row>
    <row r="12" spans="1:5" ht="25.5">
      <c r="A12" t="s">
        <v>53</v>
      </c>
      <c r="E12" s="28" t="s">
        <v>165</v>
      </c>
    </row>
    <row r="13" spans="1:18" ht="12.75" customHeight="1">
      <c r="A13" s="5" t="s">
        <v>43</v>
      </c>
      <c r="B13" s="5"/>
      <c r="C13" s="32" t="s">
        <v>29</v>
      </c>
      <c r="D13" s="5"/>
      <c r="E13" s="20" t="s">
        <v>111</v>
      </c>
      <c r="F13" s="5"/>
      <c r="G13" s="5"/>
      <c r="H13" s="5"/>
      <c r="I13" s="33">
        <f>0+Q13</f>
        <v>0</v>
      </c>
      <c r="O13">
        <f>0+R13</f>
        <v>0</v>
      </c>
      <c r="Q13">
        <f>0+I14+I18+I22+I26+I30+I34</f>
        <v>0</v>
      </c>
      <c r="R13">
        <f>0+O14+O18+O22+O26+O30+O34</f>
        <v>0</v>
      </c>
    </row>
    <row r="14" spans="1:16" ht="25.5">
      <c r="A14" s="18" t="s">
        <v>45</v>
      </c>
      <c r="B14" s="22" t="s">
        <v>23</v>
      </c>
      <c r="C14" s="22" t="s">
        <v>923</v>
      </c>
      <c r="D14" s="18" t="s">
        <v>47</v>
      </c>
      <c r="E14" s="23" t="s">
        <v>924</v>
      </c>
      <c r="F14" s="24" t="s">
        <v>133</v>
      </c>
      <c r="G14" s="25">
        <v>4361.175</v>
      </c>
      <c r="H14" s="26">
        <v>0</v>
      </c>
      <c r="I14" s="26">
        <f>ROUND(ROUND(H14,2)*ROUND(G14,3),2)</f>
        <v>0</v>
      </c>
      <c r="O14">
        <f>(I14*21)/100</f>
        <v>0</v>
      </c>
      <c r="P14" t="s">
        <v>23</v>
      </c>
    </row>
    <row r="15" spans="1:5" ht="25.5">
      <c r="A15" s="27" t="s">
        <v>50</v>
      </c>
      <c r="E15" s="28" t="s">
        <v>925</v>
      </c>
    </row>
    <row r="16" spans="1:5" ht="102">
      <c r="A16" s="29" t="s">
        <v>52</v>
      </c>
      <c r="E16" s="30" t="s">
        <v>926</v>
      </c>
    </row>
    <row r="17" spans="1:5" ht="318.75">
      <c r="A17" t="s">
        <v>53</v>
      </c>
      <c r="E17" s="28" t="s">
        <v>927</v>
      </c>
    </row>
    <row r="18" spans="1:16" ht="25.5">
      <c r="A18" s="18" t="s">
        <v>45</v>
      </c>
      <c r="B18" s="22" t="s">
        <v>22</v>
      </c>
      <c r="C18" s="22" t="s">
        <v>928</v>
      </c>
      <c r="D18" s="18" t="s">
        <v>47</v>
      </c>
      <c r="E18" s="23" t="s">
        <v>929</v>
      </c>
      <c r="F18" s="24" t="s">
        <v>133</v>
      </c>
      <c r="G18" s="25">
        <v>404.2</v>
      </c>
      <c r="H18" s="26">
        <v>0</v>
      </c>
      <c r="I18" s="26">
        <f>ROUND(ROUND(H18,2)*ROUND(G18,3),2)</f>
        <v>0</v>
      </c>
      <c r="O18">
        <f>(I18*21)/100</f>
        <v>0</v>
      </c>
      <c r="P18" t="s">
        <v>23</v>
      </c>
    </row>
    <row r="19" spans="1:5" ht="12.75">
      <c r="A19" s="27" t="s">
        <v>50</v>
      </c>
      <c r="E19" s="28" t="s">
        <v>47</v>
      </c>
    </row>
    <row r="20" spans="1:5" ht="102">
      <c r="A20" s="29" t="s">
        <v>52</v>
      </c>
      <c r="E20" s="30" t="s">
        <v>930</v>
      </c>
    </row>
    <row r="21" spans="1:5" ht="318.75">
      <c r="A21" t="s">
        <v>53</v>
      </c>
      <c r="E21" s="28" t="s">
        <v>927</v>
      </c>
    </row>
    <row r="22" spans="1:16" ht="12.75">
      <c r="A22" s="18" t="s">
        <v>45</v>
      </c>
      <c r="B22" s="22" t="s">
        <v>33</v>
      </c>
      <c r="C22" s="22" t="s">
        <v>131</v>
      </c>
      <c r="D22" s="18" t="s">
        <v>47</v>
      </c>
      <c r="E22" s="23" t="s">
        <v>132</v>
      </c>
      <c r="F22" s="24" t="s">
        <v>133</v>
      </c>
      <c r="G22" s="25">
        <v>891.585</v>
      </c>
      <c r="H22" s="26">
        <v>0</v>
      </c>
      <c r="I22" s="26">
        <f>ROUND(ROUND(H22,2)*ROUND(G22,3),2)</f>
        <v>0</v>
      </c>
      <c r="O22">
        <f>(I22*21)/100</f>
        <v>0</v>
      </c>
      <c r="P22" t="s">
        <v>23</v>
      </c>
    </row>
    <row r="23" spans="1:5" ht="38.25">
      <c r="A23" s="27" t="s">
        <v>50</v>
      </c>
      <c r="E23" s="28" t="s">
        <v>931</v>
      </c>
    </row>
    <row r="24" spans="1:5" ht="165.75">
      <c r="A24" s="29" t="s">
        <v>52</v>
      </c>
      <c r="E24" s="30" t="s">
        <v>932</v>
      </c>
    </row>
    <row r="25" spans="1:5" ht="229.5">
      <c r="A25" t="s">
        <v>53</v>
      </c>
      <c r="E25" s="28" t="s">
        <v>933</v>
      </c>
    </row>
    <row r="26" spans="1:16" ht="12.75">
      <c r="A26" s="18" t="s">
        <v>45</v>
      </c>
      <c r="B26" s="22" t="s">
        <v>35</v>
      </c>
      <c r="C26" s="22" t="s">
        <v>372</v>
      </c>
      <c r="D26" s="18" t="s">
        <v>47</v>
      </c>
      <c r="E26" s="23" t="s">
        <v>373</v>
      </c>
      <c r="F26" s="24" t="s">
        <v>133</v>
      </c>
      <c r="G26" s="25">
        <v>2502.425</v>
      </c>
      <c r="H26" s="26">
        <v>0</v>
      </c>
      <c r="I26" s="26">
        <f>ROUND(ROUND(H26,2)*ROUND(G26,3),2)</f>
        <v>0</v>
      </c>
      <c r="O26">
        <f>(I26*21)/100</f>
        <v>0</v>
      </c>
      <c r="P26" t="s">
        <v>23</v>
      </c>
    </row>
    <row r="27" spans="1:5" ht="25.5">
      <c r="A27" s="27" t="s">
        <v>50</v>
      </c>
      <c r="E27" s="28" t="s">
        <v>934</v>
      </c>
    </row>
    <row r="28" spans="1:5" ht="165.75">
      <c r="A28" s="29" t="s">
        <v>52</v>
      </c>
      <c r="E28" s="30" t="s">
        <v>935</v>
      </c>
    </row>
    <row r="29" spans="1:5" ht="229.5">
      <c r="A29" t="s">
        <v>53</v>
      </c>
      <c r="E29" s="28" t="s">
        <v>375</v>
      </c>
    </row>
    <row r="30" spans="1:16" ht="12.75">
      <c r="A30" s="18" t="s">
        <v>45</v>
      </c>
      <c r="B30" s="22" t="s">
        <v>37</v>
      </c>
      <c r="C30" s="22" t="s">
        <v>376</v>
      </c>
      <c r="D30" s="18" t="s">
        <v>47</v>
      </c>
      <c r="E30" s="23" t="s">
        <v>377</v>
      </c>
      <c r="F30" s="24" t="s">
        <v>133</v>
      </c>
      <c r="G30" s="25">
        <v>1162.98</v>
      </c>
      <c r="H30" s="26">
        <v>0</v>
      </c>
      <c r="I30" s="26">
        <f>ROUND(ROUND(H30,2)*ROUND(G30,3),2)</f>
        <v>0</v>
      </c>
      <c r="O30">
        <f>(I30*21)/100</f>
        <v>0</v>
      </c>
      <c r="P30" t="s">
        <v>23</v>
      </c>
    </row>
    <row r="31" spans="1:5" ht="12.75">
      <c r="A31" s="27" t="s">
        <v>50</v>
      </c>
      <c r="E31" s="28" t="s">
        <v>936</v>
      </c>
    </row>
    <row r="32" spans="1:5" ht="89.25">
      <c r="A32" s="29" t="s">
        <v>52</v>
      </c>
      <c r="E32" s="30" t="s">
        <v>937</v>
      </c>
    </row>
    <row r="33" spans="1:5" ht="293.25">
      <c r="A33" t="s">
        <v>53</v>
      </c>
      <c r="E33" s="28" t="s">
        <v>938</v>
      </c>
    </row>
    <row r="34" spans="1:16" ht="12.75">
      <c r="A34" s="18" t="s">
        <v>45</v>
      </c>
      <c r="B34" s="22" t="s">
        <v>73</v>
      </c>
      <c r="C34" s="22" t="s">
        <v>380</v>
      </c>
      <c r="D34" s="18" t="s">
        <v>47</v>
      </c>
      <c r="E34" s="23" t="s">
        <v>381</v>
      </c>
      <c r="F34" s="24" t="s">
        <v>114</v>
      </c>
      <c r="G34" s="25">
        <v>1981.3</v>
      </c>
      <c r="H34" s="26">
        <v>0</v>
      </c>
      <c r="I34" s="26">
        <f>ROUND(ROUND(H34,2)*ROUND(G34,3),2)</f>
        <v>0</v>
      </c>
      <c r="O34">
        <f>(I34*21)/100</f>
        <v>0</v>
      </c>
      <c r="P34" t="s">
        <v>23</v>
      </c>
    </row>
    <row r="35" spans="1:5" ht="12.75">
      <c r="A35" s="27" t="s">
        <v>50</v>
      </c>
      <c r="E35" s="28" t="s">
        <v>47</v>
      </c>
    </row>
    <row r="36" spans="1:5" ht="178.5">
      <c r="A36" s="29" t="s">
        <v>52</v>
      </c>
      <c r="E36" s="30" t="s">
        <v>939</v>
      </c>
    </row>
    <row r="37" spans="1:5" ht="25.5">
      <c r="A37" t="s">
        <v>53</v>
      </c>
      <c r="E37" s="28" t="s">
        <v>383</v>
      </c>
    </row>
    <row r="38" spans="1:18" ht="12.75" customHeight="1">
      <c r="A38" s="5" t="s">
        <v>43</v>
      </c>
      <c r="B38" s="5"/>
      <c r="C38" s="32" t="s">
        <v>33</v>
      </c>
      <c r="D38" s="5"/>
      <c r="E38" s="20" t="s">
        <v>418</v>
      </c>
      <c r="F38" s="5"/>
      <c r="G38" s="5"/>
      <c r="H38" s="5"/>
      <c r="I38" s="33">
        <f>0+Q38</f>
        <v>0</v>
      </c>
      <c r="O38">
        <f>0+R38</f>
        <v>0</v>
      </c>
      <c r="Q38">
        <f>0+I39</f>
        <v>0</v>
      </c>
      <c r="R38">
        <f>0+O39</f>
        <v>0</v>
      </c>
    </row>
    <row r="39" spans="1:16" ht="12.75">
      <c r="A39" s="18" t="s">
        <v>45</v>
      </c>
      <c r="B39" s="22" t="s">
        <v>77</v>
      </c>
      <c r="C39" s="22" t="s">
        <v>940</v>
      </c>
      <c r="D39" s="18" t="s">
        <v>47</v>
      </c>
      <c r="E39" s="23" t="s">
        <v>941</v>
      </c>
      <c r="F39" s="24" t="s">
        <v>133</v>
      </c>
      <c r="G39" s="25">
        <v>228.23</v>
      </c>
      <c r="H39" s="26">
        <v>0</v>
      </c>
      <c r="I39" s="26">
        <f>ROUND(ROUND(H39,2)*ROUND(G39,3),2)</f>
        <v>0</v>
      </c>
      <c r="O39">
        <f>(I39*21)/100</f>
        <v>0</v>
      </c>
      <c r="P39" t="s">
        <v>23</v>
      </c>
    </row>
    <row r="40" spans="1:5" ht="12.75">
      <c r="A40" s="27" t="s">
        <v>50</v>
      </c>
      <c r="E40" s="28" t="s">
        <v>942</v>
      </c>
    </row>
    <row r="41" spans="1:5" ht="165.75">
      <c r="A41" s="29" t="s">
        <v>52</v>
      </c>
      <c r="E41" s="30" t="s">
        <v>943</v>
      </c>
    </row>
    <row r="42" spans="1:5" ht="38.25">
      <c r="A42" t="s">
        <v>53</v>
      </c>
      <c r="E42" s="28" t="s">
        <v>944</v>
      </c>
    </row>
    <row r="43" spans="1:18" ht="12.75" customHeight="1">
      <c r="A43" s="5" t="s">
        <v>43</v>
      </c>
      <c r="B43" s="5"/>
      <c r="C43" s="32" t="s">
        <v>77</v>
      </c>
      <c r="D43" s="5"/>
      <c r="E43" s="20" t="s">
        <v>255</v>
      </c>
      <c r="F43" s="5"/>
      <c r="G43" s="5"/>
      <c r="H43" s="5"/>
      <c r="I43" s="33">
        <f>0+Q43</f>
        <v>0</v>
      </c>
      <c r="O43">
        <f>0+R43</f>
        <v>0</v>
      </c>
      <c r="Q43">
        <f>0+I44+I48+I52+I56+I60+I64+I68</f>
        <v>0</v>
      </c>
      <c r="R43">
        <f>0+O44+O48+O52+O56+O60+O64+O68</f>
        <v>0</v>
      </c>
    </row>
    <row r="44" spans="1:16" ht="12.75">
      <c r="A44" s="18" t="s">
        <v>45</v>
      </c>
      <c r="B44" s="22" t="s">
        <v>40</v>
      </c>
      <c r="C44" s="22" t="s">
        <v>464</v>
      </c>
      <c r="D44" s="18" t="s">
        <v>47</v>
      </c>
      <c r="E44" s="23" t="s">
        <v>465</v>
      </c>
      <c r="F44" s="24" t="s">
        <v>186</v>
      </c>
      <c r="G44" s="25">
        <v>1491</v>
      </c>
      <c r="H44" s="26">
        <v>0</v>
      </c>
      <c r="I44" s="26">
        <f>ROUND(ROUND(H44,2)*ROUND(G44,3),2)</f>
        <v>0</v>
      </c>
      <c r="O44">
        <f>(I44*21)/100</f>
        <v>0</v>
      </c>
      <c r="P44" t="s">
        <v>23</v>
      </c>
    </row>
    <row r="45" spans="1:5" ht="12.75">
      <c r="A45" s="27" t="s">
        <v>50</v>
      </c>
      <c r="E45" s="28" t="s">
        <v>945</v>
      </c>
    </row>
    <row r="46" spans="1:5" ht="114.75">
      <c r="A46" s="29" t="s">
        <v>52</v>
      </c>
      <c r="E46" s="30" t="s">
        <v>946</v>
      </c>
    </row>
    <row r="47" spans="1:5" ht="255">
      <c r="A47" t="s">
        <v>53</v>
      </c>
      <c r="E47" s="28" t="s">
        <v>468</v>
      </c>
    </row>
    <row r="48" spans="1:16" ht="12.75">
      <c r="A48" s="18" t="s">
        <v>45</v>
      </c>
      <c r="B48" s="22" t="s">
        <v>42</v>
      </c>
      <c r="C48" s="22" t="s">
        <v>947</v>
      </c>
      <c r="D48" s="18" t="s">
        <v>47</v>
      </c>
      <c r="E48" s="23" t="s">
        <v>948</v>
      </c>
      <c r="F48" s="24" t="s">
        <v>89</v>
      </c>
      <c r="G48" s="25">
        <v>43</v>
      </c>
      <c r="H48" s="26">
        <v>0</v>
      </c>
      <c r="I48" s="26">
        <f>ROUND(ROUND(H48,2)*ROUND(G48,3),2)</f>
        <v>0</v>
      </c>
      <c r="O48">
        <f>(I48*21)/100</f>
        <v>0</v>
      </c>
      <c r="P48" t="s">
        <v>23</v>
      </c>
    </row>
    <row r="49" spans="1:5" ht="12.75">
      <c r="A49" s="27" t="s">
        <v>50</v>
      </c>
      <c r="E49" s="28" t="s">
        <v>949</v>
      </c>
    </row>
    <row r="50" spans="1:5" ht="114.75">
      <c r="A50" s="29" t="s">
        <v>52</v>
      </c>
      <c r="E50" s="30" t="s">
        <v>950</v>
      </c>
    </row>
    <row r="51" spans="1:5" ht="255">
      <c r="A51" t="s">
        <v>53</v>
      </c>
      <c r="E51" s="28" t="s">
        <v>951</v>
      </c>
    </row>
    <row r="52" spans="1:16" ht="12.75">
      <c r="A52" s="18" t="s">
        <v>45</v>
      </c>
      <c r="B52" s="22" t="s">
        <v>92</v>
      </c>
      <c r="C52" s="22" t="s">
        <v>952</v>
      </c>
      <c r="D52" s="18" t="s">
        <v>47</v>
      </c>
      <c r="E52" s="23" t="s">
        <v>953</v>
      </c>
      <c r="F52" s="24" t="s">
        <v>186</v>
      </c>
      <c r="G52" s="25">
        <v>1491</v>
      </c>
      <c r="H52" s="26">
        <v>0</v>
      </c>
      <c r="I52" s="26">
        <f>ROUND(ROUND(H52,2)*ROUND(G52,3),2)</f>
        <v>0</v>
      </c>
      <c r="O52">
        <f>(I52*21)/100</f>
        <v>0</v>
      </c>
      <c r="P52" t="s">
        <v>23</v>
      </c>
    </row>
    <row r="53" spans="1:5" ht="12.75">
      <c r="A53" s="27" t="s">
        <v>50</v>
      </c>
      <c r="E53" s="28" t="s">
        <v>47</v>
      </c>
    </row>
    <row r="54" spans="1:5" ht="114.75">
      <c r="A54" s="29" t="s">
        <v>52</v>
      </c>
      <c r="E54" s="30" t="s">
        <v>946</v>
      </c>
    </row>
    <row r="55" spans="1:5" ht="38.25">
      <c r="A55" t="s">
        <v>53</v>
      </c>
      <c r="E55" s="28" t="s">
        <v>954</v>
      </c>
    </row>
    <row r="56" spans="1:16" ht="12.75">
      <c r="A56" s="18" t="s">
        <v>45</v>
      </c>
      <c r="B56" s="22" t="s">
        <v>95</v>
      </c>
      <c r="C56" s="22" t="s">
        <v>955</v>
      </c>
      <c r="D56" s="18" t="s">
        <v>47</v>
      </c>
      <c r="E56" s="23" t="s">
        <v>956</v>
      </c>
      <c r="F56" s="24" t="s">
        <v>89</v>
      </c>
      <c r="G56" s="25">
        <v>2</v>
      </c>
      <c r="H56" s="26">
        <v>0</v>
      </c>
      <c r="I56" s="26">
        <f>ROUND(ROUND(H56,2)*ROUND(G56,3),2)</f>
        <v>0</v>
      </c>
      <c r="O56">
        <f>(I56*21)/100</f>
        <v>0</v>
      </c>
      <c r="P56" t="s">
        <v>23</v>
      </c>
    </row>
    <row r="57" spans="1:5" ht="12.75">
      <c r="A57" s="27" t="s">
        <v>50</v>
      </c>
      <c r="E57" s="28" t="s">
        <v>47</v>
      </c>
    </row>
    <row r="58" spans="1:5" ht="63.75">
      <c r="A58" s="29" t="s">
        <v>52</v>
      </c>
      <c r="E58" s="30" t="s">
        <v>957</v>
      </c>
    </row>
    <row r="59" spans="1:5" ht="51">
      <c r="A59" t="s">
        <v>53</v>
      </c>
      <c r="E59" s="28" t="s">
        <v>958</v>
      </c>
    </row>
    <row r="60" spans="1:16" ht="12.75">
      <c r="A60" s="18" t="s">
        <v>45</v>
      </c>
      <c r="B60" s="22" t="s">
        <v>98</v>
      </c>
      <c r="C60" s="22" t="s">
        <v>959</v>
      </c>
      <c r="D60" s="18" t="s">
        <v>47</v>
      </c>
      <c r="E60" s="23" t="s">
        <v>960</v>
      </c>
      <c r="F60" s="24" t="s">
        <v>89</v>
      </c>
      <c r="G60" s="25">
        <v>43</v>
      </c>
      <c r="H60" s="26">
        <v>0</v>
      </c>
      <c r="I60" s="26">
        <f>ROUND(ROUND(H60,2)*ROUND(G60,3),2)</f>
        <v>0</v>
      </c>
      <c r="O60">
        <f>(I60*21)/100</f>
        <v>0</v>
      </c>
      <c r="P60" t="s">
        <v>23</v>
      </c>
    </row>
    <row r="61" spans="1:5" ht="12.75">
      <c r="A61" s="27" t="s">
        <v>50</v>
      </c>
      <c r="E61" s="28" t="s">
        <v>961</v>
      </c>
    </row>
    <row r="62" spans="1:5" ht="89.25">
      <c r="A62" s="29" t="s">
        <v>52</v>
      </c>
      <c r="E62" s="30" t="s">
        <v>962</v>
      </c>
    </row>
    <row r="63" spans="1:5" ht="63.75">
      <c r="A63" t="s">
        <v>53</v>
      </c>
      <c r="E63" s="28" t="s">
        <v>963</v>
      </c>
    </row>
    <row r="64" spans="1:16" ht="12.75">
      <c r="A64" s="18" t="s">
        <v>45</v>
      </c>
      <c r="B64" s="22" t="s">
        <v>102</v>
      </c>
      <c r="C64" s="22" t="s">
        <v>964</v>
      </c>
      <c r="D64" s="18" t="s">
        <v>47</v>
      </c>
      <c r="E64" s="23" t="s">
        <v>965</v>
      </c>
      <c r="F64" s="24" t="s">
        <v>186</v>
      </c>
      <c r="G64" s="25">
        <v>1491</v>
      </c>
      <c r="H64" s="26">
        <v>0</v>
      </c>
      <c r="I64" s="26">
        <f>ROUND(ROUND(H64,2)*ROUND(G64,3),2)</f>
        <v>0</v>
      </c>
      <c r="O64">
        <f>(I64*21)/100</f>
        <v>0</v>
      </c>
      <c r="P64" t="s">
        <v>23</v>
      </c>
    </row>
    <row r="65" spans="1:5" ht="12.75">
      <c r="A65" s="27" t="s">
        <v>50</v>
      </c>
      <c r="E65" s="28" t="s">
        <v>47</v>
      </c>
    </row>
    <row r="66" spans="1:5" ht="102">
      <c r="A66" s="29" t="s">
        <v>52</v>
      </c>
      <c r="E66" s="30" t="s">
        <v>966</v>
      </c>
    </row>
    <row r="67" spans="1:5" ht="63.75">
      <c r="A67" t="s">
        <v>53</v>
      </c>
      <c r="E67" s="28" t="s">
        <v>963</v>
      </c>
    </row>
    <row r="68" spans="1:16" ht="12.75">
      <c r="A68" s="18" t="s">
        <v>45</v>
      </c>
      <c r="B68" s="22" t="s">
        <v>212</v>
      </c>
      <c r="C68" s="22" t="s">
        <v>967</v>
      </c>
      <c r="D68" s="18" t="s">
        <v>47</v>
      </c>
      <c r="E68" s="23" t="s">
        <v>968</v>
      </c>
      <c r="F68" s="24" t="s">
        <v>186</v>
      </c>
      <c r="G68" s="25">
        <v>1491</v>
      </c>
      <c r="H68" s="26">
        <v>0</v>
      </c>
      <c r="I68" s="26">
        <f>ROUND(ROUND(H68,2)*ROUND(G68,3),2)</f>
        <v>0</v>
      </c>
      <c r="O68">
        <f>(I68*21)/100</f>
        <v>0</v>
      </c>
      <c r="P68" t="s">
        <v>23</v>
      </c>
    </row>
    <row r="69" spans="1:5" ht="12.75">
      <c r="A69" s="27" t="s">
        <v>50</v>
      </c>
      <c r="E69" s="28" t="s">
        <v>969</v>
      </c>
    </row>
    <row r="70" spans="1:5" ht="102">
      <c r="A70" s="29" t="s">
        <v>52</v>
      </c>
      <c r="E70" s="30" t="s">
        <v>966</v>
      </c>
    </row>
    <row r="71" spans="1:5" ht="25.5">
      <c r="A71" t="s">
        <v>53</v>
      </c>
      <c r="E71" s="28" t="s">
        <v>970</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drawing r:id="rId1"/>
</worksheet>
</file>

<file path=xl/worksheets/sheet29.xml><?xml version="1.0" encoding="utf-8"?>
<worksheet xmlns="http://schemas.openxmlformats.org/spreadsheetml/2006/main" xmlns:r="http://schemas.openxmlformats.org/officeDocument/2006/relationships">
  <sheetPr>
    <pageSetUpPr fitToPage="1"/>
  </sheetPr>
  <dimension ref="A1:R84"/>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0+O8+O13+O50+O55+O80</f>
        <v>0</v>
      </c>
      <c r="P2" t="s">
        <v>22</v>
      </c>
    </row>
    <row r="3" spans="1:16" ht="15" customHeight="1">
      <c r="A3" t="s">
        <v>12</v>
      </c>
      <c r="B3" s="10" t="s">
        <v>14</v>
      </c>
      <c r="C3" s="62" t="s">
        <v>15</v>
      </c>
      <c r="D3" s="58"/>
      <c r="E3" s="11" t="s">
        <v>16</v>
      </c>
      <c r="F3" s="1"/>
      <c r="G3" s="8"/>
      <c r="H3" s="7" t="s">
        <v>971</v>
      </c>
      <c r="I3" s="31">
        <f>0+I8+I13+I50+I55+I80</f>
        <v>0</v>
      </c>
      <c r="O3" t="s">
        <v>19</v>
      </c>
      <c r="P3" t="s">
        <v>23</v>
      </c>
    </row>
    <row r="4" spans="1:16" ht="15" customHeight="1">
      <c r="A4" t="s">
        <v>17</v>
      </c>
      <c r="B4" s="13" t="s">
        <v>18</v>
      </c>
      <c r="C4" s="63" t="s">
        <v>971</v>
      </c>
      <c r="D4" s="64"/>
      <c r="E4" s="14" t="s">
        <v>972</v>
      </c>
      <c r="F4" s="5"/>
      <c r="G4" s="5"/>
      <c r="H4" s="15"/>
      <c r="I4" s="15"/>
      <c r="O4" t="s">
        <v>20</v>
      </c>
      <c r="P4" t="s">
        <v>23</v>
      </c>
    </row>
    <row r="5" spans="1:16" ht="12.75" customHeight="1">
      <c r="A5" s="61" t="s">
        <v>26</v>
      </c>
      <c r="B5" s="61" t="s">
        <v>28</v>
      </c>
      <c r="C5" s="61" t="s">
        <v>30</v>
      </c>
      <c r="D5" s="61" t="s">
        <v>31</v>
      </c>
      <c r="E5" s="61" t="s">
        <v>32</v>
      </c>
      <c r="F5" s="61" t="s">
        <v>34</v>
      </c>
      <c r="G5" s="61" t="s">
        <v>36</v>
      </c>
      <c r="H5" s="61" t="s">
        <v>38</v>
      </c>
      <c r="I5" s="61"/>
      <c r="O5" t="s">
        <v>21</v>
      </c>
      <c r="P5" t="s">
        <v>23</v>
      </c>
    </row>
    <row r="6" spans="1:9" ht="12.75" customHeight="1">
      <c r="A6" s="61"/>
      <c r="B6" s="61"/>
      <c r="C6" s="61"/>
      <c r="D6" s="61"/>
      <c r="E6" s="61"/>
      <c r="F6" s="61"/>
      <c r="G6" s="61"/>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44</v>
      </c>
      <c r="F8" s="15"/>
      <c r="G8" s="15"/>
      <c r="H8" s="15"/>
      <c r="I8" s="21">
        <f>0+Q8</f>
        <v>0</v>
      </c>
      <c r="O8">
        <f>0+R8</f>
        <v>0</v>
      </c>
      <c r="Q8">
        <f>0+I9</f>
        <v>0</v>
      </c>
      <c r="R8">
        <f>0+O9</f>
        <v>0</v>
      </c>
    </row>
    <row r="9" spans="1:16" ht="12.75">
      <c r="A9" s="18" t="s">
        <v>45</v>
      </c>
      <c r="B9" s="22" t="s">
        <v>29</v>
      </c>
      <c r="C9" s="22" t="s">
        <v>920</v>
      </c>
      <c r="D9" s="18" t="s">
        <v>47</v>
      </c>
      <c r="E9" s="23" t="s">
        <v>921</v>
      </c>
      <c r="F9" s="24" t="s">
        <v>133</v>
      </c>
      <c r="G9" s="25">
        <v>1271.052</v>
      </c>
      <c r="H9" s="26">
        <v>0</v>
      </c>
      <c r="I9" s="26">
        <f>ROUND(ROUND(H9,2)*ROUND(G9,3),2)</f>
        <v>0</v>
      </c>
      <c r="O9">
        <f>(I9*21)/100</f>
        <v>0</v>
      </c>
      <c r="P9" t="s">
        <v>23</v>
      </c>
    </row>
    <row r="10" spans="1:5" ht="12.75">
      <c r="A10" s="27" t="s">
        <v>50</v>
      </c>
      <c r="E10" s="28" t="s">
        <v>47</v>
      </c>
    </row>
    <row r="11" spans="1:5" ht="63.75">
      <c r="A11" s="29" t="s">
        <v>52</v>
      </c>
      <c r="E11" s="30" t="s">
        <v>973</v>
      </c>
    </row>
    <row r="12" spans="1:5" ht="25.5">
      <c r="A12" t="s">
        <v>53</v>
      </c>
      <c r="E12" s="28" t="s">
        <v>165</v>
      </c>
    </row>
    <row r="13" spans="1:18" ht="12.75" customHeight="1">
      <c r="A13" s="5" t="s">
        <v>43</v>
      </c>
      <c r="B13" s="5"/>
      <c r="C13" s="32" t="s">
        <v>29</v>
      </c>
      <c r="D13" s="5"/>
      <c r="E13" s="20" t="s">
        <v>111</v>
      </c>
      <c r="F13" s="5"/>
      <c r="G13" s="5"/>
      <c r="H13" s="5"/>
      <c r="I13" s="33">
        <f>0+Q13</f>
        <v>0</v>
      </c>
      <c r="O13">
        <f>0+R13</f>
        <v>0</v>
      </c>
      <c r="Q13">
        <f>0+I14+I18+I22+I26+I30+I34+I38+I42+I46</f>
        <v>0</v>
      </c>
      <c r="R13">
        <f>0+O14+O18+O22+O26+O30+O34+O38+O42+O46</f>
        <v>0</v>
      </c>
    </row>
    <row r="14" spans="1:16" ht="12.75">
      <c r="A14" s="18" t="s">
        <v>45</v>
      </c>
      <c r="B14" s="22" t="s">
        <v>23</v>
      </c>
      <c r="C14" s="22" t="s">
        <v>974</v>
      </c>
      <c r="D14" s="18" t="s">
        <v>47</v>
      </c>
      <c r="E14" s="23" t="s">
        <v>975</v>
      </c>
      <c r="F14" s="24" t="s">
        <v>133</v>
      </c>
      <c r="G14" s="25">
        <v>5.72</v>
      </c>
      <c r="H14" s="26">
        <v>0</v>
      </c>
      <c r="I14" s="26">
        <f>ROUND(ROUND(H14,2)*ROUND(G14,3),2)</f>
        <v>0</v>
      </c>
      <c r="O14">
        <f>(I14*21)/100</f>
        <v>0</v>
      </c>
      <c r="P14" t="s">
        <v>23</v>
      </c>
    </row>
    <row r="15" spans="1:5" ht="12.75">
      <c r="A15" s="27" t="s">
        <v>50</v>
      </c>
      <c r="E15" s="28" t="s">
        <v>47</v>
      </c>
    </row>
    <row r="16" spans="1:5" ht="102">
      <c r="A16" s="29" t="s">
        <v>52</v>
      </c>
      <c r="E16" s="30" t="s">
        <v>976</v>
      </c>
    </row>
    <row r="17" spans="1:5" ht="38.25">
      <c r="A17" t="s">
        <v>53</v>
      </c>
      <c r="E17" s="28" t="s">
        <v>325</v>
      </c>
    </row>
    <row r="18" spans="1:16" ht="25.5">
      <c r="A18" s="18" t="s">
        <v>45</v>
      </c>
      <c r="B18" s="22" t="s">
        <v>22</v>
      </c>
      <c r="C18" s="22" t="s">
        <v>923</v>
      </c>
      <c r="D18" s="18" t="s">
        <v>47</v>
      </c>
      <c r="E18" s="23" t="s">
        <v>924</v>
      </c>
      <c r="F18" s="24" t="s">
        <v>133</v>
      </c>
      <c r="G18" s="25">
        <v>1142.492</v>
      </c>
      <c r="H18" s="26">
        <v>0</v>
      </c>
      <c r="I18" s="26">
        <f>ROUND(ROUND(H18,2)*ROUND(G18,3),2)</f>
        <v>0</v>
      </c>
      <c r="O18">
        <f>(I18*21)/100</f>
        <v>0</v>
      </c>
      <c r="P18" t="s">
        <v>23</v>
      </c>
    </row>
    <row r="19" spans="1:5" ht="25.5">
      <c r="A19" s="27" t="s">
        <v>50</v>
      </c>
      <c r="E19" s="28" t="s">
        <v>977</v>
      </c>
    </row>
    <row r="20" spans="1:5" ht="102">
      <c r="A20" s="29" t="s">
        <v>52</v>
      </c>
      <c r="E20" s="30" t="s">
        <v>978</v>
      </c>
    </row>
    <row r="21" spans="1:5" ht="318.75">
      <c r="A21" t="s">
        <v>53</v>
      </c>
      <c r="E21" s="28" t="s">
        <v>927</v>
      </c>
    </row>
    <row r="22" spans="1:16" ht="25.5">
      <c r="A22" s="18" t="s">
        <v>45</v>
      </c>
      <c r="B22" s="22" t="s">
        <v>33</v>
      </c>
      <c r="C22" s="22" t="s">
        <v>928</v>
      </c>
      <c r="D22" s="18" t="s">
        <v>47</v>
      </c>
      <c r="E22" s="23" t="s">
        <v>929</v>
      </c>
      <c r="F22" s="24" t="s">
        <v>133</v>
      </c>
      <c r="G22" s="25">
        <v>128.56</v>
      </c>
      <c r="H22" s="26">
        <v>0</v>
      </c>
      <c r="I22" s="26">
        <f>ROUND(ROUND(H22,2)*ROUND(G22,3),2)</f>
        <v>0</v>
      </c>
      <c r="O22">
        <f>(I22*21)/100</f>
        <v>0</v>
      </c>
      <c r="P22" t="s">
        <v>23</v>
      </c>
    </row>
    <row r="23" spans="1:5" ht="12.75">
      <c r="A23" s="27" t="s">
        <v>50</v>
      </c>
      <c r="E23" s="28" t="s">
        <v>47</v>
      </c>
    </row>
    <row r="24" spans="1:5" ht="102">
      <c r="A24" s="29" t="s">
        <v>52</v>
      </c>
      <c r="E24" s="30" t="s">
        <v>979</v>
      </c>
    </row>
    <row r="25" spans="1:5" ht="318.75">
      <c r="A25" t="s">
        <v>53</v>
      </c>
      <c r="E25" s="28" t="s">
        <v>927</v>
      </c>
    </row>
    <row r="26" spans="1:16" ht="12.75">
      <c r="A26" s="18" t="s">
        <v>45</v>
      </c>
      <c r="B26" s="22" t="s">
        <v>35</v>
      </c>
      <c r="C26" s="22" t="s">
        <v>131</v>
      </c>
      <c r="D26" s="18" t="s">
        <v>47</v>
      </c>
      <c r="E26" s="23" t="s">
        <v>132</v>
      </c>
      <c r="F26" s="24" t="s">
        <v>133</v>
      </c>
      <c r="G26" s="25">
        <v>260.37</v>
      </c>
      <c r="H26" s="26">
        <v>0</v>
      </c>
      <c r="I26" s="26">
        <f>ROUND(ROUND(H26,2)*ROUND(G26,3),2)</f>
        <v>0</v>
      </c>
      <c r="O26">
        <f>(I26*21)/100</f>
        <v>0</v>
      </c>
      <c r="P26" t="s">
        <v>23</v>
      </c>
    </row>
    <row r="27" spans="1:5" ht="38.25">
      <c r="A27" s="27" t="s">
        <v>50</v>
      </c>
      <c r="E27" s="28" t="s">
        <v>931</v>
      </c>
    </row>
    <row r="28" spans="1:5" ht="165.75">
      <c r="A28" s="29" t="s">
        <v>52</v>
      </c>
      <c r="E28" s="30" t="s">
        <v>980</v>
      </c>
    </row>
    <row r="29" spans="1:5" ht="229.5">
      <c r="A29" t="s">
        <v>53</v>
      </c>
      <c r="E29" s="28" t="s">
        <v>933</v>
      </c>
    </row>
    <row r="30" spans="1:16" ht="12.75">
      <c r="A30" s="18" t="s">
        <v>45</v>
      </c>
      <c r="B30" s="22" t="s">
        <v>37</v>
      </c>
      <c r="C30" s="22" t="s">
        <v>372</v>
      </c>
      <c r="D30" s="18" t="s">
        <v>47</v>
      </c>
      <c r="E30" s="23" t="s">
        <v>373</v>
      </c>
      <c r="F30" s="24" t="s">
        <v>133</v>
      </c>
      <c r="G30" s="25">
        <v>413.23</v>
      </c>
      <c r="H30" s="26">
        <v>0</v>
      </c>
      <c r="I30" s="26">
        <f>ROUND(ROUND(H30,2)*ROUND(G30,3),2)</f>
        <v>0</v>
      </c>
      <c r="O30">
        <f>(I30*21)/100</f>
        <v>0</v>
      </c>
      <c r="P30" t="s">
        <v>23</v>
      </c>
    </row>
    <row r="31" spans="1:5" ht="25.5">
      <c r="A31" s="27" t="s">
        <v>50</v>
      </c>
      <c r="E31" s="28" t="s">
        <v>934</v>
      </c>
    </row>
    <row r="32" spans="1:5" ht="165.75">
      <c r="A32" s="29" t="s">
        <v>52</v>
      </c>
      <c r="E32" s="30" t="s">
        <v>981</v>
      </c>
    </row>
    <row r="33" spans="1:5" ht="229.5">
      <c r="A33" t="s">
        <v>53</v>
      </c>
      <c r="E33" s="28" t="s">
        <v>375</v>
      </c>
    </row>
    <row r="34" spans="1:16" ht="12.75">
      <c r="A34" s="18" t="s">
        <v>45</v>
      </c>
      <c r="B34" s="22" t="s">
        <v>73</v>
      </c>
      <c r="C34" s="22" t="s">
        <v>376</v>
      </c>
      <c r="D34" s="18" t="s">
        <v>47</v>
      </c>
      <c r="E34" s="23" t="s">
        <v>377</v>
      </c>
      <c r="F34" s="24" t="s">
        <v>133</v>
      </c>
      <c r="G34" s="25">
        <v>375.96</v>
      </c>
      <c r="H34" s="26">
        <v>0</v>
      </c>
      <c r="I34" s="26">
        <f>ROUND(ROUND(H34,2)*ROUND(G34,3),2)</f>
        <v>0</v>
      </c>
      <c r="O34">
        <f>(I34*21)/100</f>
        <v>0</v>
      </c>
      <c r="P34" t="s">
        <v>23</v>
      </c>
    </row>
    <row r="35" spans="1:5" ht="12.75">
      <c r="A35" s="27" t="s">
        <v>50</v>
      </c>
      <c r="E35" s="28" t="s">
        <v>936</v>
      </c>
    </row>
    <row r="36" spans="1:5" ht="89.25">
      <c r="A36" s="29" t="s">
        <v>52</v>
      </c>
      <c r="E36" s="30" t="s">
        <v>982</v>
      </c>
    </row>
    <row r="37" spans="1:5" ht="293.25">
      <c r="A37" t="s">
        <v>53</v>
      </c>
      <c r="E37" s="28" t="s">
        <v>938</v>
      </c>
    </row>
    <row r="38" spans="1:16" ht="12.75">
      <c r="A38" s="18" t="s">
        <v>45</v>
      </c>
      <c r="B38" s="22" t="s">
        <v>77</v>
      </c>
      <c r="C38" s="22" t="s">
        <v>380</v>
      </c>
      <c r="D38" s="18" t="s">
        <v>47</v>
      </c>
      <c r="E38" s="23" t="s">
        <v>381</v>
      </c>
      <c r="F38" s="24" t="s">
        <v>114</v>
      </c>
      <c r="G38" s="25">
        <v>643.6</v>
      </c>
      <c r="H38" s="26">
        <v>0</v>
      </c>
      <c r="I38" s="26">
        <f>ROUND(ROUND(H38,2)*ROUND(G38,3),2)</f>
        <v>0</v>
      </c>
      <c r="O38">
        <f>(I38*21)/100</f>
        <v>0</v>
      </c>
      <c r="P38" t="s">
        <v>23</v>
      </c>
    </row>
    <row r="39" spans="1:5" ht="12.75">
      <c r="A39" s="27" t="s">
        <v>50</v>
      </c>
      <c r="E39" s="28" t="s">
        <v>47</v>
      </c>
    </row>
    <row r="40" spans="1:5" ht="178.5">
      <c r="A40" s="29" t="s">
        <v>52</v>
      </c>
      <c r="E40" s="30" t="s">
        <v>983</v>
      </c>
    </row>
    <row r="41" spans="1:5" ht="25.5">
      <c r="A41" t="s">
        <v>53</v>
      </c>
      <c r="E41" s="28" t="s">
        <v>383</v>
      </c>
    </row>
    <row r="42" spans="1:16" ht="12.75">
      <c r="A42" s="18" t="s">
        <v>45</v>
      </c>
      <c r="B42" s="22" t="s">
        <v>40</v>
      </c>
      <c r="C42" s="22" t="s">
        <v>984</v>
      </c>
      <c r="D42" s="18" t="s">
        <v>47</v>
      </c>
      <c r="E42" s="23" t="s">
        <v>985</v>
      </c>
      <c r="F42" s="24" t="s">
        <v>114</v>
      </c>
      <c r="G42" s="25">
        <v>5.72</v>
      </c>
      <c r="H42" s="26">
        <v>0</v>
      </c>
      <c r="I42" s="26">
        <f>ROUND(ROUND(H42,2)*ROUND(G42,3),2)</f>
        <v>0</v>
      </c>
      <c r="O42">
        <f>(I42*21)/100</f>
        <v>0</v>
      </c>
      <c r="P42" t="s">
        <v>23</v>
      </c>
    </row>
    <row r="43" spans="1:5" ht="12.75">
      <c r="A43" s="27" t="s">
        <v>50</v>
      </c>
      <c r="E43" s="28" t="s">
        <v>47</v>
      </c>
    </row>
    <row r="44" spans="1:5" ht="102">
      <c r="A44" s="29" t="s">
        <v>52</v>
      </c>
      <c r="E44" s="30" t="s">
        <v>976</v>
      </c>
    </row>
    <row r="45" spans="1:5" ht="38.25">
      <c r="A45" t="s">
        <v>53</v>
      </c>
      <c r="E45" s="28" t="s">
        <v>512</v>
      </c>
    </row>
    <row r="46" spans="1:16" ht="12.75">
      <c r="A46" s="18" t="s">
        <v>45</v>
      </c>
      <c r="B46" s="22" t="s">
        <v>42</v>
      </c>
      <c r="C46" s="22" t="s">
        <v>513</v>
      </c>
      <c r="D46" s="18" t="s">
        <v>47</v>
      </c>
      <c r="E46" s="23" t="s">
        <v>514</v>
      </c>
      <c r="F46" s="24" t="s">
        <v>114</v>
      </c>
      <c r="G46" s="25">
        <v>28.6</v>
      </c>
      <c r="H46" s="26">
        <v>0</v>
      </c>
      <c r="I46" s="26">
        <f>ROUND(ROUND(H46,2)*ROUND(G46,3),2)</f>
        <v>0</v>
      </c>
      <c r="O46">
        <f>(I46*21)/100</f>
        <v>0</v>
      </c>
      <c r="P46" t="s">
        <v>23</v>
      </c>
    </row>
    <row r="47" spans="1:5" ht="12.75">
      <c r="A47" s="27" t="s">
        <v>50</v>
      </c>
      <c r="E47" s="28" t="s">
        <v>47</v>
      </c>
    </row>
    <row r="48" spans="1:5" ht="102">
      <c r="A48" s="29" t="s">
        <v>52</v>
      </c>
      <c r="E48" s="30" t="s">
        <v>986</v>
      </c>
    </row>
    <row r="49" spans="1:5" ht="25.5">
      <c r="A49" t="s">
        <v>53</v>
      </c>
      <c r="E49" s="28" t="s">
        <v>987</v>
      </c>
    </row>
    <row r="50" spans="1:18" ht="12.75" customHeight="1">
      <c r="A50" s="5" t="s">
        <v>43</v>
      </c>
      <c r="B50" s="5"/>
      <c r="C50" s="32" t="s">
        <v>33</v>
      </c>
      <c r="D50" s="5"/>
      <c r="E50" s="20" t="s">
        <v>418</v>
      </c>
      <c r="F50" s="5"/>
      <c r="G50" s="5"/>
      <c r="H50" s="5"/>
      <c r="I50" s="33">
        <f>0+Q50</f>
        <v>0</v>
      </c>
      <c r="O50">
        <f>0+R50</f>
        <v>0</v>
      </c>
      <c r="Q50">
        <f>0+I51</f>
        <v>0</v>
      </c>
      <c r="R50">
        <f>0+O51</f>
        <v>0</v>
      </c>
    </row>
    <row r="51" spans="1:16" ht="12.75">
      <c r="A51" s="18" t="s">
        <v>45</v>
      </c>
      <c r="B51" s="22" t="s">
        <v>92</v>
      </c>
      <c r="C51" s="22" t="s">
        <v>940</v>
      </c>
      <c r="D51" s="18" t="s">
        <v>47</v>
      </c>
      <c r="E51" s="23" t="s">
        <v>941</v>
      </c>
      <c r="F51" s="24" t="s">
        <v>133</v>
      </c>
      <c r="G51" s="25">
        <v>76.26</v>
      </c>
      <c r="H51" s="26">
        <v>0</v>
      </c>
      <c r="I51" s="26">
        <f>ROUND(ROUND(H51,2)*ROUND(G51,3),2)</f>
        <v>0</v>
      </c>
      <c r="O51">
        <f>(I51*21)/100</f>
        <v>0</v>
      </c>
      <c r="P51" t="s">
        <v>23</v>
      </c>
    </row>
    <row r="52" spans="1:5" ht="12.75">
      <c r="A52" s="27" t="s">
        <v>50</v>
      </c>
      <c r="E52" s="28" t="s">
        <v>942</v>
      </c>
    </row>
    <row r="53" spans="1:5" ht="165.75">
      <c r="A53" s="29" t="s">
        <v>52</v>
      </c>
      <c r="E53" s="30" t="s">
        <v>988</v>
      </c>
    </row>
    <row r="54" spans="1:5" ht="38.25">
      <c r="A54" t="s">
        <v>53</v>
      </c>
      <c r="E54" s="28" t="s">
        <v>944</v>
      </c>
    </row>
    <row r="55" spans="1:18" ht="12.75" customHeight="1">
      <c r="A55" s="5" t="s">
        <v>43</v>
      </c>
      <c r="B55" s="5"/>
      <c r="C55" s="32" t="s">
        <v>77</v>
      </c>
      <c r="D55" s="5"/>
      <c r="E55" s="20" t="s">
        <v>255</v>
      </c>
      <c r="F55" s="5"/>
      <c r="G55" s="5"/>
      <c r="H55" s="5"/>
      <c r="I55" s="33">
        <f>0+Q55</f>
        <v>0</v>
      </c>
      <c r="O55">
        <f>0+R55</f>
        <v>0</v>
      </c>
      <c r="Q55">
        <f>0+I56+I60+I64+I68+I72+I76</f>
        <v>0</v>
      </c>
      <c r="R55">
        <f>0+O56+O60+O64+O68+O72+O76</f>
        <v>0</v>
      </c>
    </row>
    <row r="56" spans="1:16" ht="12.75">
      <c r="A56" s="18" t="s">
        <v>45</v>
      </c>
      <c r="B56" s="22" t="s">
        <v>95</v>
      </c>
      <c r="C56" s="22" t="s">
        <v>464</v>
      </c>
      <c r="D56" s="18" t="s">
        <v>47</v>
      </c>
      <c r="E56" s="23" t="s">
        <v>465</v>
      </c>
      <c r="F56" s="24" t="s">
        <v>186</v>
      </c>
      <c r="G56" s="25">
        <v>482</v>
      </c>
      <c r="H56" s="26">
        <v>0</v>
      </c>
      <c r="I56" s="26">
        <f>ROUND(ROUND(H56,2)*ROUND(G56,3),2)</f>
        <v>0</v>
      </c>
      <c r="O56">
        <f>(I56*21)/100</f>
        <v>0</v>
      </c>
      <c r="P56" t="s">
        <v>23</v>
      </c>
    </row>
    <row r="57" spans="1:5" ht="12.75">
      <c r="A57" s="27" t="s">
        <v>50</v>
      </c>
      <c r="E57" s="28" t="s">
        <v>945</v>
      </c>
    </row>
    <row r="58" spans="1:5" ht="114.75">
      <c r="A58" s="29" t="s">
        <v>52</v>
      </c>
      <c r="E58" s="30" t="s">
        <v>989</v>
      </c>
    </row>
    <row r="59" spans="1:5" ht="255">
      <c r="A59" t="s">
        <v>53</v>
      </c>
      <c r="E59" s="28" t="s">
        <v>468</v>
      </c>
    </row>
    <row r="60" spans="1:16" ht="12.75">
      <c r="A60" s="18" t="s">
        <v>45</v>
      </c>
      <c r="B60" s="22" t="s">
        <v>98</v>
      </c>
      <c r="C60" s="22" t="s">
        <v>947</v>
      </c>
      <c r="D60" s="18" t="s">
        <v>47</v>
      </c>
      <c r="E60" s="23" t="s">
        <v>948</v>
      </c>
      <c r="F60" s="24" t="s">
        <v>89</v>
      </c>
      <c r="G60" s="25">
        <v>17</v>
      </c>
      <c r="H60" s="26">
        <v>0</v>
      </c>
      <c r="I60" s="26">
        <f>ROUND(ROUND(H60,2)*ROUND(G60,3),2)</f>
        <v>0</v>
      </c>
      <c r="O60">
        <f>(I60*21)/100</f>
        <v>0</v>
      </c>
      <c r="P60" t="s">
        <v>23</v>
      </c>
    </row>
    <row r="61" spans="1:5" ht="12.75">
      <c r="A61" s="27" t="s">
        <v>50</v>
      </c>
      <c r="E61" s="28" t="s">
        <v>949</v>
      </c>
    </row>
    <row r="62" spans="1:5" ht="114.75">
      <c r="A62" s="29" t="s">
        <v>52</v>
      </c>
      <c r="E62" s="30" t="s">
        <v>990</v>
      </c>
    </row>
    <row r="63" spans="1:5" ht="255">
      <c r="A63" t="s">
        <v>53</v>
      </c>
      <c r="E63" s="28" t="s">
        <v>951</v>
      </c>
    </row>
    <row r="64" spans="1:16" ht="12.75">
      <c r="A64" s="18" t="s">
        <v>45</v>
      </c>
      <c r="B64" s="22" t="s">
        <v>102</v>
      </c>
      <c r="C64" s="22" t="s">
        <v>952</v>
      </c>
      <c r="D64" s="18" t="s">
        <v>47</v>
      </c>
      <c r="E64" s="23" t="s">
        <v>953</v>
      </c>
      <c r="F64" s="24" t="s">
        <v>186</v>
      </c>
      <c r="G64" s="25">
        <v>482</v>
      </c>
      <c r="H64" s="26">
        <v>0</v>
      </c>
      <c r="I64" s="26">
        <f>ROUND(ROUND(H64,2)*ROUND(G64,3),2)</f>
        <v>0</v>
      </c>
      <c r="O64">
        <f>(I64*21)/100</f>
        <v>0</v>
      </c>
      <c r="P64" t="s">
        <v>23</v>
      </c>
    </row>
    <row r="65" spans="1:5" ht="12.75">
      <c r="A65" s="27" t="s">
        <v>50</v>
      </c>
      <c r="E65" s="28" t="s">
        <v>47</v>
      </c>
    </row>
    <row r="66" spans="1:5" ht="114.75">
      <c r="A66" s="29" t="s">
        <v>52</v>
      </c>
      <c r="E66" s="30" t="s">
        <v>991</v>
      </c>
    </row>
    <row r="67" spans="1:5" ht="38.25">
      <c r="A67" t="s">
        <v>53</v>
      </c>
      <c r="E67" s="28" t="s">
        <v>954</v>
      </c>
    </row>
    <row r="68" spans="1:16" ht="12.75">
      <c r="A68" s="18" t="s">
        <v>45</v>
      </c>
      <c r="B68" s="22" t="s">
        <v>212</v>
      </c>
      <c r="C68" s="22" t="s">
        <v>959</v>
      </c>
      <c r="D68" s="18" t="s">
        <v>47</v>
      </c>
      <c r="E68" s="23" t="s">
        <v>960</v>
      </c>
      <c r="F68" s="24" t="s">
        <v>89</v>
      </c>
      <c r="G68" s="25">
        <v>17</v>
      </c>
      <c r="H68" s="26">
        <v>0</v>
      </c>
      <c r="I68" s="26">
        <f>ROUND(ROUND(H68,2)*ROUND(G68,3),2)</f>
        <v>0</v>
      </c>
      <c r="O68">
        <f>(I68*21)/100</f>
        <v>0</v>
      </c>
      <c r="P68" t="s">
        <v>23</v>
      </c>
    </row>
    <row r="69" spans="1:5" ht="12.75">
      <c r="A69" s="27" t="s">
        <v>50</v>
      </c>
      <c r="E69" s="28" t="s">
        <v>961</v>
      </c>
    </row>
    <row r="70" spans="1:5" ht="89.25">
      <c r="A70" s="29" t="s">
        <v>52</v>
      </c>
      <c r="E70" s="30" t="s">
        <v>992</v>
      </c>
    </row>
    <row r="71" spans="1:5" ht="63.75">
      <c r="A71" t="s">
        <v>53</v>
      </c>
      <c r="E71" s="28" t="s">
        <v>963</v>
      </c>
    </row>
    <row r="72" spans="1:16" ht="12.75">
      <c r="A72" s="18" t="s">
        <v>45</v>
      </c>
      <c r="B72" s="22" t="s">
        <v>278</v>
      </c>
      <c r="C72" s="22" t="s">
        <v>964</v>
      </c>
      <c r="D72" s="18" t="s">
        <v>47</v>
      </c>
      <c r="E72" s="23" t="s">
        <v>965</v>
      </c>
      <c r="F72" s="24" t="s">
        <v>186</v>
      </c>
      <c r="G72" s="25">
        <v>482</v>
      </c>
      <c r="H72" s="26">
        <v>0</v>
      </c>
      <c r="I72" s="26">
        <f>ROUND(ROUND(H72,2)*ROUND(G72,3),2)</f>
        <v>0</v>
      </c>
      <c r="O72">
        <f>(I72*21)/100</f>
        <v>0</v>
      </c>
      <c r="P72" t="s">
        <v>23</v>
      </c>
    </row>
    <row r="73" spans="1:5" ht="12.75">
      <c r="A73" s="27" t="s">
        <v>50</v>
      </c>
      <c r="E73" s="28" t="s">
        <v>47</v>
      </c>
    </row>
    <row r="74" spans="1:5" ht="102">
      <c r="A74" s="29" t="s">
        <v>52</v>
      </c>
      <c r="E74" s="30" t="s">
        <v>993</v>
      </c>
    </row>
    <row r="75" spans="1:5" ht="63.75">
      <c r="A75" t="s">
        <v>53</v>
      </c>
      <c r="E75" s="28" t="s">
        <v>963</v>
      </c>
    </row>
    <row r="76" spans="1:16" ht="12.75">
      <c r="A76" s="18" t="s">
        <v>45</v>
      </c>
      <c r="B76" s="22" t="s">
        <v>283</v>
      </c>
      <c r="C76" s="22" t="s">
        <v>967</v>
      </c>
      <c r="D76" s="18" t="s">
        <v>47</v>
      </c>
      <c r="E76" s="23" t="s">
        <v>968</v>
      </c>
      <c r="F76" s="24" t="s">
        <v>186</v>
      </c>
      <c r="G76" s="25">
        <v>482</v>
      </c>
      <c r="H76" s="26">
        <v>0</v>
      </c>
      <c r="I76" s="26">
        <f>ROUND(ROUND(H76,2)*ROUND(G76,3),2)</f>
        <v>0</v>
      </c>
      <c r="O76">
        <f>(I76*21)/100</f>
        <v>0</v>
      </c>
      <c r="P76" t="s">
        <v>23</v>
      </c>
    </row>
    <row r="77" spans="1:5" ht="12.75">
      <c r="A77" s="27" t="s">
        <v>50</v>
      </c>
      <c r="E77" s="28" t="s">
        <v>969</v>
      </c>
    </row>
    <row r="78" spans="1:5" ht="102">
      <c r="A78" s="29" t="s">
        <v>52</v>
      </c>
      <c r="E78" s="30" t="s">
        <v>993</v>
      </c>
    </row>
    <row r="79" spans="1:5" ht="25.5">
      <c r="A79" t="s">
        <v>53</v>
      </c>
      <c r="E79" s="28" t="s">
        <v>970</v>
      </c>
    </row>
    <row r="80" spans="1:18" ht="12.75" customHeight="1">
      <c r="A80" s="5" t="s">
        <v>43</v>
      </c>
      <c r="B80" s="5"/>
      <c r="C80" s="32" t="s">
        <v>40</v>
      </c>
      <c r="D80" s="5"/>
      <c r="E80" s="20" t="s">
        <v>206</v>
      </c>
      <c r="F80" s="5"/>
      <c r="G80" s="5"/>
      <c r="H80" s="5"/>
      <c r="I80" s="33">
        <f>0+Q80</f>
        <v>0</v>
      </c>
      <c r="O80">
        <f>0+R80</f>
        <v>0</v>
      </c>
      <c r="Q80">
        <f>0+I81</f>
        <v>0</v>
      </c>
      <c r="R80">
        <f>0+O81</f>
        <v>0</v>
      </c>
    </row>
    <row r="81" spans="1:16" ht="12.75">
      <c r="A81" s="18" t="s">
        <v>45</v>
      </c>
      <c r="B81" s="22" t="s">
        <v>342</v>
      </c>
      <c r="C81" s="22" t="s">
        <v>994</v>
      </c>
      <c r="D81" s="18" t="s">
        <v>47</v>
      </c>
      <c r="E81" s="23" t="s">
        <v>995</v>
      </c>
      <c r="F81" s="24" t="s">
        <v>89</v>
      </c>
      <c r="G81" s="25">
        <v>2</v>
      </c>
      <c r="H81" s="26">
        <v>0</v>
      </c>
      <c r="I81" s="26">
        <f>ROUND(ROUND(H81,2)*ROUND(G81,3),2)</f>
        <v>0</v>
      </c>
      <c r="O81">
        <f>(I81*21)/100</f>
        <v>0</v>
      </c>
      <c r="P81" t="s">
        <v>23</v>
      </c>
    </row>
    <row r="82" spans="1:5" ht="12.75">
      <c r="A82" s="27" t="s">
        <v>50</v>
      </c>
      <c r="E82" s="28" t="s">
        <v>996</v>
      </c>
    </row>
    <row r="83" spans="1:5" ht="51">
      <c r="A83" s="29" t="s">
        <v>52</v>
      </c>
      <c r="E83" s="30" t="s">
        <v>997</v>
      </c>
    </row>
    <row r="84" spans="1:5" ht="409.5">
      <c r="A84" t="s">
        <v>53</v>
      </c>
      <c r="E84" s="28" t="s">
        <v>998</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53"/>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0+O8+O17</f>
        <v>0</v>
      </c>
      <c r="P2" t="s">
        <v>22</v>
      </c>
    </row>
    <row r="3" spans="1:16" ht="15" customHeight="1">
      <c r="A3" t="s">
        <v>12</v>
      </c>
      <c r="B3" s="10" t="s">
        <v>14</v>
      </c>
      <c r="C3" s="62" t="s">
        <v>15</v>
      </c>
      <c r="D3" s="58"/>
      <c r="E3" s="11" t="s">
        <v>16</v>
      </c>
      <c r="F3" s="1"/>
      <c r="G3" s="8"/>
      <c r="H3" s="7" t="s">
        <v>107</v>
      </c>
      <c r="I3" s="31">
        <f>0+I8+I17</f>
        <v>0</v>
      </c>
      <c r="O3" t="s">
        <v>19</v>
      </c>
      <c r="P3" t="s">
        <v>23</v>
      </c>
    </row>
    <row r="4" spans="1:16" ht="15" customHeight="1">
      <c r="A4" t="s">
        <v>17</v>
      </c>
      <c r="B4" s="13" t="s">
        <v>18</v>
      </c>
      <c r="C4" s="63" t="s">
        <v>107</v>
      </c>
      <c r="D4" s="64"/>
      <c r="E4" s="14" t="s">
        <v>108</v>
      </c>
      <c r="F4" s="5"/>
      <c r="G4" s="5"/>
      <c r="H4" s="15"/>
      <c r="I4" s="15"/>
      <c r="O4" t="s">
        <v>20</v>
      </c>
      <c r="P4" t="s">
        <v>23</v>
      </c>
    </row>
    <row r="5" spans="1:16" ht="12.75" customHeight="1">
      <c r="A5" s="61" t="s">
        <v>26</v>
      </c>
      <c r="B5" s="61" t="s">
        <v>28</v>
      </c>
      <c r="C5" s="61" t="s">
        <v>30</v>
      </c>
      <c r="D5" s="61" t="s">
        <v>31</v>
      </c>
      <c r="E5" s="61" t="s">
        <v>32</v>
      </c>
      <c r="F5" s="61" t="s">
        <v>34</v>
      </c>
      <c r="G5" s="61" t="s">
        <v>36</v>
      </c>
      <c r="H5" s="61" t="s">
        <v>38</v>
      </c>
      <c r="I5" s="61"/>
      <c r="O5" t="s">
        <v>21</v>
      </c>
      <c r="P5" t="s">
        <v>23</v>
      </c>
    </row>
    <row r="6" spans="1:9" ht="12.75" customHeight="1">
      <c r="A6" s="61"/>
      <c r="B6" s="61"/>
      <c r="C6" s="61"/>
      <c r="D6" s="61"/>
      <c r="E6" s="61"/>
      <c r="F6" s="61"/>
      <c r="G6" s="61"/>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44</v>
      </c>
      <c r="F8" s="15"/>
      <c r="G8" s="15"/>
      <c r="H8" s="15"/>
      <c r="I8" s="21">
        <f>0+Q8</f>
        <v>0</v>
      </c>
      <c r="O8">
        <f>0+R8</f>
        <v>0</v>
      </c>
      <c r="Q8">
        <f>0+I9+I13</f>
        <v>0</v>
      </c>
      <c r="R8">
        <f>0+O9+O13</f>
        <v>0</v>
      </c>
    </row>
    <row r="9" spans="1:16" ht="12.75">
      <c r="A9" s="18" t="s">
        <v>45</v>
      </c>
      <c r="B9" s="22" t="s">
        <v>29</v>
      </c>
      <c r="C9" s="22" t="s">
        <v>81</v>
      </c>
      <c r="D9" s="18" t="s">
        <v>47</v>
      </c>
      <c r="E9" s="23" t="s">
        <v>82</v>
      </c>
      <c r="F9" s="24" t="s">
        <v>49</v>
      </c>
      <c r="G9" s="25">
        <v>1</v>
      </c>
      <c r="H9" s="26">
        <v>0</v>
      </c>
      <c r="I9" s="26">
        <f>ROUND(ROUND(H9,2)*ROUND(G9,3),2)</f>
        <v>0</v>
      </c>
      <c r="O9">
        <f>(I9*21)/100</f>
        <v>0</v>
      </c>
      <c r="P9" t="s">
        <v>23</v>
      </c>
    </row>
    <row r="10" spans="1:5" ht="12.75">
      <c r="A10" s="27" t="s">
        <v>50</v>
      </c>
      <c r="E10" s="28" t="s">
        <v>109</v>
      </c>
    </row>
    <row r="11" spans="1:5" ht="12.75">
      <c r="A11" s="29" t="s">
        <v>52</v>
      </c>
      <c r="E11" s="30" t="s">
        <v>47</v>
      </c>
    </row>
    <row r="12" spans="1:5" ht="12.75">
      <c r="A12" t="s">
        <v>53</v>
      </c>
      <c r="E12" s="28" t="s">
        <v>85</v>
      </c>
    </row>
    <row r="13" spans="1:16" ht="12.75">
      <c r="A13" s="18" t="s">
        <v>45</v>
      </c>
      <c r="B13" s="22" t="s">
        <v>23</v>
      </c>
      <c r="C13" s="22" t="s">
        <v>103</v>
      </c>
      <c r="D13" s="18" t="s">
        <v>47</v>
      </c>
      <c r="E13" s="23" t="s">
        <v>104</v>
      </c>
      <c r="F13" s="24" t="s">
        <v>49</v>
      </c>
      <c r="G13" s="25">
        <v>1</v>
      </c>
      <c r="H13" s="26">
        <v>0</v>
      </c>
      <c r="I13" s="26">
        <f>ROUND(ROUND(H13,2)*ROUND(G13,3),2)</f>
        <v>0</v>
      </c>
      <c r="O13">
        <f>(I13*21)/100</f>
        <v>0</v>
      </c>
      <c r="P13" t="s">
        <v>23</v>
      </c>
    </row>
    <row r="14" spans="1:5" ht="25.5">
      <c r="A14" s="27" t="s">
        <v>50</v>
      </c>
      <c r="E14" s="28" t="s">
        <v>110</v>
      </c>
    </row>
    <row r="15" spans="1:5" ht="12.75">
      <c r="A15" s="29" t="s">
        <v>52</v>
      </c>
      <c r="E15" s="30" t="s">
        <v>47</v>
      </c>
    </row>
    <row r="16" spans="1:5" ht="12.75">
      <c r="A16" t="s">
        <v>53</v>
      </c>
      <c r="E16" s="28" t="s">
        <v>106</v>
      </c>
    </row>
    <row r="17" spans="1:18" ht="12.75" customHeight="1">
      <c r="A17" s="5" t="s">
        <v>43</v>
      </c>
      <c r="B17" s="5"/>
      <c r="C17" s="32" t="s">
        <v>29</v>
      </c>
      <c r="D17" s="5"/>
      <c r="E17" s="20" t="s">
        <v>111</v>
      </c>
      <c r="F17" s="5"/>
      <c r="G17" s="5"/>
      <c r="H17" s="5"/>
      <c r="I17" s="33">
        <f>0+Q17</f>
        <v>0</v>
      </c>
      <c r="O17">
        <f>0+R17</f>
        <v>0</v>
      </c>
      <c r="Q17">
        <f>0+I18+I22+I26+I30+I34+I38+I42+I46+I50</f>
        <v>0</v>
      </c>
      <c r="R17">
        <f>0+O18+O22+O26+O30+O34+O38+O42+O46+O50</f>
        <v>0</v>
      </c>
    </row>
    <row r="18" spans="1:16" ht="12.75">
      <c r="A18" s="18" t="s">
        <v>45</v>
      </c>
      <c r="B18" s="22" t="s">
        <v>22</v>
      </c>
      <c r="C18" s="22" t="s">
        <v>112</v>
      </c>
      <c r="D18" s="18" t="s">
        <v>47</v>
      </c>
      <c r="E18" s="23" t="s">
        <v>113</v>
      </c>
      <c r="F18" s="24" t="s">
        <v>114</v>
      </c>
      <c r="G18" s="25">
        <v>6619</v>
      </c>
      <c r="H18" s="26">
        <v>0</v>
      </c>
      <c r="I18" s="26">
        <f>ROUND(ROUND(H18,2)*ROUND(G18,3),2)</f>
        <v>0</v>
      </c>
      <c r="O18">
        <f>(I18*21)/100</f>
        <v>0</v>
      </c>
      <c r="P18" t="s">
        <v>23</v>
      </c>
    </row>
    <row r="19" spans="1:5" ht="12.75">
      <c r="A19" s="27" t="s">
        <v>50</v>
      </c>
      <c r="E19" s="28" t="s">
        <v>47</v>
      </c>
    </row>
    <row r="20" spans="1:5" ht="12.75">
      <c r="A20" s="29" t="s">
        <v>52</v>
      </c>
      <c r="E20" s="30" t="s">
        <v>115</v>
      </c>
    </row>
    <row r="21" spans="1:5" ht="38.25">
      <c r="A21" t="s">
        <v>53</v>
      </c>
      <c r="E21" s="28" t="s">
        <v>116</v>
      </c>
    </row>
    <row r="22" spans="1:16" ht="25.5">
      <c r="A22" s="18" t="s">
        <v>45</v>
      </c>
      <c r="B22" s="22" t="s">
        <v>33</v>
      </c>
      <c r="C22" s="22" t="s">
        <v>117</v>
      </c>
      <c r="D22" s="18" t="s">
        <v>47</v>
      </c>
      <c r="E22" s="23" t="s">
        <v>118</v>
      </c>
      <c r="F22" s="24" t="s">
        <v>89</v>
      </c>
      <c r="G22" s="25">
        <v>35</v>
      </c>
      <c r="H22" s="26">
        <v>0</v>
      </c>
      <c r="I22" s="26">
        <f>ROUND(ROUND(H22,2)*ROUND(G22,3),2)</f>
        <v>0</v>
      </c>
      <c r="O22">
        <f>(I22*21)/100</f>
        <v>0</v>
      </c>
      <c r="P22" t="s">
        <v>23</v>
      </c>
    </row>
    <row r="23" spans="1:5" ht="12.75">
      <c r="A23" s="27" t="s">
        <v>50</v>
      </c>
      <c r="E23" s="28" t="s">
        <v>47</v>
      </c>
    </row>
    <row r="24" spans="1:5" ht="12.75">
      <c r="A24" s="29" t="s">
        <v>52</v>
      </c>
      <c r="E24" s="30" t="s">
        <v>119</v>
      </c>
    </row>
    <row r="25" spans="1:5" ht="165.75">
      <c r="A25" t="s">
        <v>53</v>
      </c>
      <c r="E25" s="28" t="s">
        <v>120</v>
      </c>
    </row>
    <row r="26" spans="1:16" ht="25.5">
      <c r="A26" s="18" t="s">
        <v>45</v>
      </c>
      <c r="B26" s="22" t="s">
        <v>35</v>
      </c>
      <c r="C26" s="22" t="s">
        <v>121</v>
      </c>
      <c r="D26" s="18" t="s">
        <v>47</v>
      </c>
      <c r="E26" s="23" t="s">
        <v>122</v>
      </c>
      <c r="F26" s="24" t="s">
        <v>89</v>
      </c>
      <c r="G26" s="25">
        <v>10</v>
      </c>
      <c r="H26" s="26">
        <v>0</v>
      </c>
      <c r="I26" s="26">
        <f>ROUND(ROUND(H26,2)*ROUND(G26,3),2)</f>
        <v>0</v>
      </c>
      <c r="O26">
        <f>(I26*21)/100</f>
        <v>0</v>
      </c>
      <c r="P26" t="s">
        <v>23</v>
      </c>
    </row>
    <row r="27" spans="1:5" ht="12.75">
      <c r="A27" s="27" t="s">
        <v>50</v>
      </c>
      <c r="E27" s="28" t="s">
        <v>47</v>
      </c>
    </row>
    <row r="28" spans="1:5" ht="12.75">
      <c r="A28" s="29" t="s">
        <v>52</v>
      </c>
      <c r="E28" s="30" t="s">
        <v>123</v>
      </c>
    </row>
    <row r="29" spans="1:5" ht="165.75">
      <c r="A29" t="s">
        <v>53</v>
      </c>
      <c r="E29" s="28" t="s">
        <v>120</v>
      </c>
    </row>
    <row r="30" spans="1:16" ht="25.5">
      <c r="A30" s="18" t="s">
        <v>45</v>
      </c>
      <c r="B30" s="22" t="s">
        <v>37</v>
      </c>
      <c r="C30" s="22" t="s">
        <v>124</v>
      </c>
      <c r="D30" s="18" t="s">
        <v>47</v>
      </c>
      <c r="E30" s="23" t="s">
        <v>125</v>
      </c>
      <c r="F30" s="24" t="s">
        <v>89</v>
      </c>
      <c r="G30" s="25">
        <v>83</v>
      </c>
      <c r="H30" s="26">
        <v>0</v>
      </c>
      <c r="I30" s="26">
        <f>ROUND(ROUND(H30,2)*ROUND(G30,3),2)</f>
        <v>0</v>
      </c>
      <c r="O30">
        <f>(I30*21)/100</f>
        <v>0</v>
      </c>
      <c r="P30" t="s">
        <v>23</v>
      </c>
    </row>
    <row r="31" spans="1:5" ht="12.75">
      <c r="A31" s="27" t="s">
        <v>50</v>
      </c>
      <c r="E31" s="28" t="s">
        <v>47</v>
      </c>
    </row>
    <row r="32" spans="1:5" ht="12.75">
      <c r="A32" s="29" t="s">
        <v>52</v>
      </c>
      <c r="E32" s="30" t="s">
        <v>126</v>
      </c>
    </row>
    <row r="33" spans="1:5" ht="165.75">
      <c r="A33" t="s">
        <v>53</v>
      </c>
      <c r="E33" s="28" t="s">
        <v>127</v>
      </c>
    </row>
    <row r="34" spans="1:16" ht="12.75">
      <c r="A34" s="18" t="s">
        <v>45</v>
      </c>
      <c r="B34" s="22" t="s">
        <v>73</v>
      </c>
      <c r="C34" s="22" t="s">
        <v>128</v>
      </c>
      <c r="D34" s="18" t="s">
        <v>47</v>
      </c>
      <c r="E34" s="23" t="s">
        <v>129</v>
      </c>
      <c r="F34" s="24" t="s">
        <v>89</v>
      </c>
      <c r="G34" s="25">
        <v>4</v>
      </c>
      <c r="H34" s="26">
        <v>0</v>
      </c>
      <c r="I34" s="26">
        <f>ROUND(ROUND(H34,2)*ROUND(G34,3),2)</f>
        <v>0</v>
      </c>
      <c r="O34">
        <f>(I34*21)/100</f>
        <v>0</v>
      </c>
      <c r="P34" t="s">
        <v>23</v>
      </c>
    </row>
    <row r="35" spans="1:5" ht="12.75">
      <c r="A35" s="27" t="s">
        <v>50</v>
      </c>
      <c r="E35" s="28" t="s">
        <v>47</v>
      </c>
    </row>
    <row r="36" spans="1:5" ht="12.75">
      <c r="A36" s="29" t="s">
        <v>52</v>
      </c>
      <c r="E36" s="30" t="s">
        <v>47</v>
      </c>
    </row>
    <row r="37" spans="1:5" ht="89.25">
      <c r="A37" t="s">
        <v>53</v>
      </c>
      <c r="E37" s="28" t="s">
        <v>130</v>
      </c>
    </row>
    <row r="38" spans="1:16" ht="12.75">
      <c r="A38" s="18" t="s">
        <v>45</v>
      </c>
      <c r="B38" s="22" t="s">
        <v>77</v>
      </c>
      <c r="C38" s="22" t="s">
        <v>131</v>
      </c>
      <c r="D38" s="18" t="s">
        <v>47</v>
      </c>
      <c r="E38" s="23" t="s">
        <v>132</v>
      </c>
      <c r="F38" s="24" t="s">
        <v>133</v>
      </c>
      <c r="G38" s="25">
        <v>12.74</v>
      </c>
      <c r="H38" s="26">
        <v>0</v>
      </c>
      <c r="I38" s="26">
        <f>ROUND(ROUND(H38,2)*ROUND(G38,3),2)</f>
        <v>0</v>
      </c>
      <c r="O38">
        <f>(I38*21)/100</f>
        <v>0</v>
      </c>
      <c r="P38" t="s">
        <v>23</v>
      </c>
    </row>
    <row r="39" spans="1:5" ht="12.75">
      <c r="A39" s="27" t="s">
        <v>50</v>
      </c>
      <c r="E39" s="28" t="s">
        <v>134</v>
      </c>
    </row>
    <row r="40" spans="1:5" ht="12.75">
      <c r="A40" s="29" t="s">
        <v>52</v>
      </c>
      <c r="E40" s="30" t="s">
        <v>135</v>
      </c>
    </row>
    <row r="41" spans="1:5" ht="229.5">
      <c r="A41" t="s">
        <v>53</v>
      </c>
      <c r="E41" s="28" t="s">
        <v>136</v>
      </c>
    </row>
    <row r="42" spans="1:16" ht="12.75">
      <c r="A42" s="18" t="s">
        <v>45</v>
      </c>
      <c r="B42" s="22" t="s">
        <v>40</v>
      </c>
      <c r="C42" s="22" t="s">
        <v>137</v>
      </c>
      <c r="D42" s="18" t="s">
        <v>47</v>
      </c>
      <c r="E42" s="23" t="s">
        <v>138</v>
      </c>
      <c r="F42" s="24" t="s">
        <v>114</v>
      </c>
      <c r="G42" s="25">
        <v>850</v>
      </c>
      <c r="H42" s="26">
        <v>0</v>
      </c>
      <c r="I42" s="26">
        <f>ROUND(ROUND(H42,2)*ROUND(G42,3),2)</f>
        <v>0</v>
      </c>
      <c r="O42">
        <f>(I42*21)/100</f>
        <v>0</v>
      </c>
      <c r="P42" t="s">
        <v>23</v>
      </c>
    </row>
    <row r="43" spans="1:5" ht="25.5">
      <c r="A43" s="27" t="s">
        <v>50</v>
      </c>
      <c r="E43" s="28" t="s">
        <v>139</v>
      </c>
    </row>
    <row r="44" spans="1:5" ht="12.75">
      <c r="A44" s="29" t="s">
        <v>52</v>
      </c>
      <c r="E44" s="30" t="s">
        <v>140</v>
      </c>
    </row>
    <row r="45" spans="1:5" ht="38.25">
      <c r="A45" t="s">
        <v>53</v>
      </c>
      <c r="E45" s="28" t="s">
        <v>141</v>
      </c>
    </row>
    <row r="46" spans="1:16" ht="12.75">
      <c r="A46" s="18" t="s">
        <v>45</v>
      </c>
      <c r="B46" s="22" t="s">
        <v>42</v>
      </c>
      <c r="C46" s="22" t="s">
        <v>142</v>
      </c>
      <c r="D46" s="18" t="s">
        <v>47</v>
      </c>
      <c r="E46" s="23" t="s">
        <v>143</v>
      </c>
      <c r="F46" s="24" t="s">
        <v>89</v>
      </c>
      <c r="G46" s="25">
        <v>41</v>
      </c>
      <c r="H46" s="26">
        <v>0</v>
      </c>
      <c r="I46" s="26">
        <f>ROUND(ROUND(H46,2)*ROUND(G46,3),2)</f>
        <v>0</v>
      </c>
      <c r="O46">
        <f>(I46*21)/100</f>
        <v>0</v>
      </c>
      <c r="P46" t="s">
        <v>23</v>
      </c>
    </row>
    <row r="47" spans="1:5" ht="12.75">
      <c r="A47" s="27" t="s">
        <v>50</v>
      </c>
      <c r="E47" s="28" t="s">
        <v>47</v>
      </c>
    </row>
    <row r="48" spans="1:5" ht="12.75">
      <c r="A48" s="29" t="s">
        <v>52</v>
      </c>
      <c r="E48" s="30" t="s">
        <v>144</v>
      </c>
    </row>
    <row r="49" spans="1:5" ht="76.5">
      <c r="A49" t="s">
        <v>53</v>
      </c>
      <c r="E49" s="28" t="s">
        <v>145</v>
      </c>
    </row>
    <row r="50" spans="1:16" ht="12.75">
      <c r="A50" s="18" t="s">
        <v>45</v>
      </c>
      <c r="B50" s="22" t="s">
        <v>92</v>
      </c>
      <c r="C50" s="22" t="s">
        <v>146</v>
      </c>
      <c r="D50" s="18" t="s">
        <v>47</v>
      </c>
      <c r="E50" s="23" t="s">
        <v>147</v>
      </c>
      <c r="F50" s="24" t="s">
        <v>89</v>
      </c>
      <c r="G50" s="25">
        <v>2</v>
      </c>
      <c r="H50" s="26">
        <v>0</v>
      </c>
      <c r="I50" s="26">
        <f>ROUND(ROUND(H50,2)*ROUND(G50,3),2)</f>
        <v>0</v>
      </c>
      <c r="O50">
        <f>(I50*21)/100</f>
        <v>0</v>
      </c>
      <c r="P50" t="s">
        <v>23</v>
      </c>
    </row>
    <row r="51" spans="1:5" ht="12.75">
      <c r="A51" s="27" t="s">
        <v>50</v>
      </c>
      <c r="E51" s="28" t="s">
        <v>47</v>
      </c>
    </row>
    <row r="52" spans="1:5" ht="12.75">
      <c r="A52" s="29" t="s">
        <v>52</v>
      </c>
      <c r="E52" s="30" t="s">
        <v>148</v>
      </c>
    </row>
    <row r="53" spans="1:5" ht="76.5">
      <c r="A53" t="s">
        <v>53</v>
      </c>
      <c r="E53" s="28" t="s">
        <v>145</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drawing r:id="rId1"/>
</worksheet>
</file>

<file path=xl/worksheets/sheet30.xml><?xml version="1.0" encoding="utf-8"?>
<worksheet xmlns="http://schemas.openxmlformats.org/spreadsheetml/2006/main" xmlns:r="http://schemas.openxmlformats.org/officeDocument/2006/relationships">
  <sheetPr>
    <pageSetUpPr fitToPage="1"/>
  </sheetPr>
  <dimension ref="A1:R12"/>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10" t="s">
        <v>14</v>
      </c>
      <c r="C3" s="62" t="s">
        <v>15</v>
      </c>
      <c r="D3" s="58"/>
      <c r="E3" s="11" t="s">
        <v>16</v>
      </c>
      <c r="F3" s="1"/>
      <c r="G3" s="8"/>
      <c r="H3" s="7" t="s">
        <v>999</v>
      </c>
      <c r="I3" s="31">
        <f>0+I8</f>
        <v>0</v>
      </c>
      <c r="O3" t="s">
        <v>19</v>
      </c>
      <c r="P3" t="s">
        <v>23</v>
      </c>
    </row>
    <row r="4" spans="1:16" ht="15" customHeight="1">
      <c r="A4" t="s">
        <v>17</v>
      </c>
      <c r="B4" s="13" t="s">
        <v>18</v>
      </c>
      <c r="C4" s="63" t="s">
        <v>999</v>
      </c>
      <c r="D4" s="64"/>
      <c r="E4" s="14" t="s">
        <v>1000</v>
      </c>
      <c r="F4" s="5"/>
      <c r="G4" s="5"/>
      <c r="H4" s="15"/>
      <c r="I4" s="15"/>
      <c r="O4" t="s">
        <v>20</v>
      </c>
      <c r="P4" t="s">
        <v>23</v>
      </c>
    </row>
    <row r="5" spans="1:16" ht="12.75" customHeight="1">
      <c r="A5" s="61" t="s">
        <v>26</v>
      </c>
      <c r="B5" s="61" t="s">
        <v>28</v>
      </c>
      <c r="C5" s="61" t="s">
        <v>30</v>
      </c>
      <c r="D5" s="61" t="s">
        <v>31</v>
      </c>
      <c r="E5" s="61" t="s">
        <v>32</v>
      </c>
      <c r="F5" s="61" t="s">
        <v>34</v>
      </c>
      <c r="G5" s="61" t="s">
        <v>36</v>
      </c>
      <c r="H5" s="61" t="s">
        <v>38</v>
      </c>
      <c r="I5" s="61"/>
      <c r="O5" t="s">
        <v>21</v>
      </c>
      <c r="P5" t="s">
        <v>23</v>
      </c>
    </row>
    <row r="6" spans="1:9" ht="12.75" customHeight="1">
      <c r="A6" s="61"/>
      <c r="B6" s="61"/>
      <c r="C6" s="61"/>
      <c r="D6" s="61"/>
      <c r="E6" s="61"/>
      <c r="F6" s="61"/>
      <c r="G6" s="61"/>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44</v>
      </c>
      <c r="F8" s="15"/>
      <c r="G8" s="15"/>
      <c r="H8" s="15"/>
      <c r="I8" s="21">
        <f>0+Q8</f>
        <v>0</v>
      </c>
      <c r="O8">
        <f>0+R8</f>
        <v>0</v>
      </c>
      <c r="Q8">
        <f>0+I9</f>
        <v>0</v>
      </c>
      <c r="R8">
        <f>0+O9</f>
        <v>0</v>
      </c>
    </row>
    <row r="9" spans="1:16" ht="12.75">
      <c r="A9" s="18" t="s">
        <v>45</v>
      </c>
      <c r="B9" s="22" t="s">
        <v>29</v>
      </c>
      <c r="C9" s="22" t="s">
        <v>1001</v>
      </c>
      <c r="D9" s="18" t="s">
        <v>1002</v>
      </c>
      <c r="E9" s="23" t="s">
        <v>1003</v>
      </c>
      <c r="F9" s="24" t="s">
        <v>49</v>
      </c>
      <c r="G9" s="25">
        <v>1</v>
      </c>
      <c r="H9" s="26">
        <v>0</v>
      </c>
      <c r="I9" s="26">
        <f>ROUND(ROUND(H9,2)*ROUND(G9,3),2)</f>
        <v>0</v>
      </c>
      <c r="O9">
        <f>(I9*21)/100</f>
        <v>0</v>
      </c>
      <c r="P9" t="s">
        <v>23</v>
      </c>
    </row>
    <row r="10" spans="1:5" ht="12.75">
      <c r="A10" s="27" t="s">
        <v>50</v>
      </c>
      <c r="E10" s="28" t="s">
        <v>47</v>
      </c>
    </row>
    <row r="11" spans="1:5" ht="12.75">
      <c r="A11" s="29" t="s">
        <v>52</v>
      </c>
      <c r="E11" s="30" t="s">
        <v>47</v>
      </c>
    </row>
    <row r="12" spans="1:5" ht="12.75">
      <c r="A12" t="s">
        <v>53</v>
      </c>
      <c r="E12" s="28" t="s">
        <v>47</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drawing r:id="rId1"/>
</worksheet>
</file>

<file path=xl/worksheets/sheet31.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C25" sqref="C25"/>
    </sheetView>
  </sheetViews>
  <sheetFormatPr defaultColWidth="9.140625" defaultRowHeight="12.75"/>
  <cols>
    <col min="1" max="1" width="39.28125" style="48" bestFit="1" customWidth="1"/>
    <col min="2" max="2" width="9.140625" style="49" customWidth="1"/>
    <col min="3" max="3" width="11.28125" style="49" bestFit="1" customWidth="1"/>
    <col min="4" max="5" width="9.140625" style="37" customWidth="1"/>
    <col min="6" max="6" width="0" style="50" hidden="1" customWidth="1"/>
    <col min="7" max="16384" width="9.140625" style="37" customWidth="1"/>
  </cols>
  <sheetData>
    <row r="1" spans="1:4" ht="15">
      <c r="A1" s="34" t="s">
        <v>1004</v>
      </c>
      <c r="B1" s="35" t="s">
        <v>1005</v>
      </c>
      <c r="C1" s="35" t="s">
        <v>1006</v>
      </c>
      <c r="D1" s="36"/>
    </row>
    <row r="2" spans="1:4" ht="15">
      <c r="A2" s="38" t="s">
        <v>1007</v>
      </c>
      <c r="B2" s="39"/>
      <c r="C2" s="39"/>
      <c r="D2" s="36"/>
    </row>
    <row r="3" spans="1:4" ht="15">
      <c r="A3" s="40" t="s">
        <v>1008</v>
      </c>
      <c r="B3" s="41">
        <f>0</f>
        <v>0</v>
      </c>
      <c r="C3" s="41"/>
      <c r="D3" s="36"/>
    </row>
    <row r="4" spans="1:4" ht="15">
      <c r="A4" s="40" t="s">
        <v>1009</v>
      </c>
      <c r="B4" s="41">
        <f>B3*'SO 402 Parametry'!B16/100</f>
        <v>0</v>
      </c>
      <c r="C4" s="41">
        <f>B3*'SO 402 Parametry'!B17/100</f>
        <v>0</v>
      </c>
      <c r="D4" s="36"/>
    </row>
    <row r="5" spans="1:4" ht="15">
      <c r="A5" s="40" t="s">
        <v>1010</v>
      </c>
      <c r="B5" s="41"/>
      <c r="C5" s="41">
        <f>('SO 402 Soupis praci BEZ CEN'!E78)+0</f>
        <v>0</v>
      </c>
      <c r="D5" s="36"/>
    </row>
    <row r="6" spans="1:4" ht="15">
      <c r="A6" s="40" t="s">
        <v>1011</v>
      </c>
      <c r="B6" s="41"/>
      <c r="C6" s="41">
        <f>0+('SO 402 Soupis praci BEZ CEN'!H78)+0</f>
        <v>0</v>
      </c>
      <c r="D6" s="36"/>
    </row>
    <row r="7" spans="1:4" ht="15">
      <c r="A7" s="42" t="s">
        <v>1012</v>
      </c>
      <c r="B7" s="43">
        <f>B3+B4</f>
        <v>0</v>
      </c>
      <c r="C7" s="43">
        <f>C3+C4+C5+C6</f>
        <v>0</v>
      </c>
      <c r="D7" s="36"/>
    </row>
    <row r="8" spans="1:4" ht="15">
      <c r="A8" s="40" t="s">
        <v>1013</v>
      </c>
      <c r="B8" s="41"/>
      <c r="C8" s="41">
        <f>(C5+C6)*'SO 402 Parametry'!B18/100</f>
        <v>0</v>
      </c>
      <c r="D8" s="36"/>
    </row>
    <row r="9" spans="1:4" ht="15">
      <c r="A9" s="40" t="s">
        <v>1014</v>
      </c>
      <c r="B9" s="41"/>
      <c r="C9" s="41">
        <f>0+0</f>
        <v>0</v>
      </c>
      <c r="D9" s="36"/>
    </row>
    <row r="10" spans="1:4" ht="15">
      <c r="A10" s="40" t="s">
        <v>111</v>
      </c>
      <c r="B10" s="41"/>
      <c r="C10" s="41">
        <f>('SO 402 Soupis praci BEZ CEN'!E107)+('SO 402 Soupis praci BEZ CEN'!H107)</f>
        <v>0</v>
      </c>
      <c r="D10" s="36"/>
    </row>
    <row r="11" spans="1:4" ht="15">
      <c r="A11" s="40" t="s">
        <v>1015</v>
      </c>
      <c r="B11" s="41"/>
      <c r="C11" s="41">
        <f>(C9+C10)*'SO 402 Parametry'!B19/100</f>
        <v>0</v>
      </c>
      <c r="D11" s="36"/>
    </row>
    <row r="12" spans="1:4" ht="15">
      <c r="A12" s="42" t="s">
        <v>1016</v>
      </c>
      <c r="B12" s="43">
        <f>B7</f>
        <v>0</v>
      </c>
      <c r="C12" s="43">
        <f>C7+C8+C9+C10+C11</f>
        <v>0</v>
      </c>
      <c r="D12" s="36"/>
    </row>
    <row r="13" spans="1:4" ht="15">
      <c r="A13" s="40" t="s">
        <v>1017</v>
      </c>
      <c r="B13" s="41"/>
      <c r="C13" s="41">
        <f>(B12+C12)*'SO 402 Parametry'!B20/100</f>
        <v>0</v>
      </c>
      <c r="D13" s="36"/>
    </row>
    <row r="14" spans="1:4" ht="15">
      <c r="A14" s="40" t="s">
        <v>1018</v>
      </c>
      <c r="B14" s="41"/>
      <c r="C14" s="41">
        <f>(B12+C12)*'SO 402 Parametry'!B21/100</f>
        <v>0</v>
      </c>
      <c r="D14" s="36"/>
    </row>
    <row r="15" spans="1:4" ht="15">
      <c r="A15" s="40" t="s">
        <v>1019</v>
      </c>
      <c r="B15" s="41"/>
      <c r="C15" s="41">
        <f>(B7+C7)*'SO 402 Parametry'!B22/100</f>
        <v>0</v>
      </c>
      <c r="D15" s="36"/>
    </row>
    <row r="16" spans="1:4" ht="15">
      <c r="A16" s="38" t="s">
        <v>1020</v>
      </c>
      <c r="B16" s="39"/>
      <c r="C16" s="39">
        <f>B12+C12+C13+C14+C15</f>
        <v>0</v>
      </c>
      <c r="D16" s="36"/>
    </row>
    <row r="17" spans="1:4" ht="15">
      <c r="A17" s="40" t="s">
        <v>47</v>
      </c>
      <c r="B17" s="41"/>
      <c r="C17" s="41"/>
      <c r="D17" s="36"/>
    </row>
    <row r="18" spans="1:4" ht="15">
      <c r="A18" s="38" t="s">
        <v>1021</v>
      </c>
      <c r="B18" s="39"/>
      <c r="C18" s="39"/>
      <c r="D18" s="36"/>
    </row>
    <row r="19" spans="1:4" ht="15">
      <c r="A19" s="40" t="s">
        <v>1022</v>
      </c>
      <c r="B19" s="41"/>
      <c r="C19" s="41">
        <f>C12*'SO 402 Parametry'!B23/100</f>
        <v>0</v>
      </c>
      <c r="D19" s="36"/>
    </row>
    <row r="20" spans="1:4" ht="15">
      <c r="A20" s="40" t="s">
        <v>1023</v>
      </c>
      <c r="B20" s="41"/>
      <c r="C20" s="41">
        <f>C12*'SO 402 Parametry'!B24/100</f>
        <v>0</v>
      </c>
      <c r="D20" s="36"/>
    </row>
    <row r="21" spans="1:4" ht="15">
      <c r="A21" s="38" t="s">
        <v>1024</v>
      </c>
      <c r="B21" s="39"/>
      <c r="C21" s="39">
        <f>C19+C20</f>
        <v>0</v>
      </c>
      <c r="D21" s="36"/>
    </row>
    <row r="22" spans="1:4" ht="15">
      <c r="A22" s="40" t="s">
        <v>1025</v>
      </c>
      <c r="B22" s="41"/>
      <c r="C22" s="41">
        <f>'SO 402 Parametry'!B25*'SO 402 Parametry'!B28*(C16*'SO 402 Parametry'!B27)^'SO 402 Parametry'!B26</f>
        <v>0</v>
      </c>
      <c r="D22" s="36"/>
    </row>
    <row r="23" spans="1:4" ht="15">
      <c r="A23" s="44"/>
      <c r="B23" s="45"/>
      <c r="C23" s="45"/>
      <c r="D23" s="36"/>
    </row>
    <row r="24" spans="1:4" ht="15">
      <c r="A24" s="46" t="s">
        <v>1026</v>
      </c>
      <c r="B24" s="47"/>
      <c r="C24" s="47">
        <f>C16+C21+C22+C23</f>
        <v>0</v>
      </c>
      <c r="D24" s="36"/>
    </row>
    <row r="25" spans="1:4" ht="15">
      <c r="A25" s="40" t="s">
        <v>47</v>
      </c>
      <c r="B25" s="41"/>
      <c r="C25" s="41"/>
      <c r="D25" s="36"/>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r:id="rId1"/>
  <headerFooter>
    <oddHeader>&amp;C&amp;10&amp;Z&amp;F</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M108"/>
  <sheetViews>
    <sheetView zoomScalePageLayoutView="0" workbookViewId="0" topLeftCell="A1">
      <selection activeCell="Q33" sqref="Q33"/>
    </sheetView>
  </sheetViews>
  <sheetFormatPr defaultColWidth="9.140625" defaultRowHeight="12.75"/>
  <cols>
    <col min="1" max="1" width="79.8515625" style="48" bestFit="1" customWidth="1"/>
    <col min="2" max="2" width="4.00390625" style="48" bestFit="1" customWidth="1"/>
    <col min="3" max="3" width="6.421875" style="49" bestFit="1" customWidth="1"/>
    <col min="4" max="4" width="7.8515625" style="49" bestFit="1" customWidth="1"/>
    <col min="5" max="5" width="13.421875" style="49" bestFit="1" customWidth="1"/>
    <col min="6" max="6" width="7.00390625" style="48" bestFit="1" customWidth="1"/>
    <col min="7" max="7" width="7.8515625" style="49" bestFit="1" customWidth="1"/>
    <col min="8" max="8" width="12.57421875" style="49" bestFit="1" customWidth="1"/>
    <col min="9" max="9" width="7.8515625" style="49" bestFit="1" customWidth="1"/>
    <col min="10" max="10" width="11.421875" style="49" bestFit="1" customWidth="1"/>
    <col min="11" max="12" width="9.140625" style="37" customWidth="1"/>
    <col min="13" max="13" width="8.00390625" style="50" hidden="1" customWidth="1"/>
    <col min="14" max="16384" width="9.140625" style="37" customWidth="1"/>
  </cols>
  <sheetData>
    <row r="1" spans="1:13" ht="15">
      <c r="A1" s="34" t="s">
        <v>1004</v>
      </c>
      <c r="B1" s="34" t="s">
        <v>1027</v>
      </c>
      <c r="C1" s="35" t="s">
        <v>1028</v>
      </c>
      <c r="D1" s="35" t="s">
        <v>1029</v>
      </c>
      <c r="E1" s="35" t="s">
        <v>1030</v>
      </c>
      <c r="F1" s="34" t="s">
        <v>1031</v>
      </c>
      <c r="G1" s="35" t="s">
        <v>1032</v>
      </c>
      <c r="H1" s="35" t="s">
        <v>1033</v>
      </c>
      <c r="I1" s="35" t="s">
        <v>38</v>
      </c>
      <c r="J1" s="35" t="s">
        <v>1034</v>
      </c>
      <c r="K1" s="36"/>
      <c r="M1" s="50">
        <f>'SO 402 Parametry'!B33/100*E5+'SO 402 Parametry'!B33/100*E6+'SO 402 Parametry'!B33/100*E10+'SO 402 Parametry'!B33/100*E11+'SO 402 Parametry'!B33/100*E12+'SO 402 Parametry'!B33/100*E15+'SO 402 Parametry'!B33/100*E18+'SO 402 Parametry'!B33/100*E19+'SO 402 Parametry'!B33/100*E20+'SO 402 Parametry'!B33/100*E27+'SO 402 Parametry'!B33/100*E30+'SO 402 Parametry'!B33/100*E34+'SO 402 Parametry'!B33/100*E36+'SO 402 Parametry'!B33/100*E42+'SO 402 Parametry'!B33/100*E44+'SO 402 Parametry'!B33/100*E45+'SO 402 Parametry'!B33/100*E50+'SO 402 Parametry'!B33/100*E52+'SO 402 Parametry'!B33/100*E54+'SO 402 Parametry'!B33/100*E58+'SO 402 Parametry'!B33/100*E60+'SO 402 Parametry'!B33/100*E64+'SO 402 Parametry'!B33/100*E66</f>
        <v>0</v>
      </c>
    </row>
    <row r="2" spans="1:12" ht="15">
      <c r="A2" s="40" t="s">
        <v>47</v>
      </c>
      <c r="B2" s="40" t="s">
        <v>47</v>
      </c>
      <c r="C2" s="41"/>
      <c r="D2" s="41"/>
      <c r="E2" s="41"/>
      <c r="F2" s="40" t="s">
        <v>47</v>
      </c>
      <c r="G2" s="41"/>
      <c r="H2" s="41"/>
      <c r="I2" s="41">
        <f>D2+G2</f>
        <v>0</v>
      </c>
      <c r="J2" s="41">
        <f>E2+H2</f>
        <v>0</v>
      </c>
      <c r="K2" s="36"/>
      <c r="L2" s="36"/>
    </row>
    <row r="3" spans="1:12" ht="15">
      <c r="A3" s="46" t="s">
        <v>1035</v>
      </c>
      <c r="B3" s="46" t="s">
        <v>47</v>
      </c>
      <c r="C3" s="47"/>
      <c r="D3" s="47"/>
      <c r="E3" s="47"/>
      <c r="F3" s="46" t="s">
        <v>47</v>
      </c>
      <c r="G3" s="47"/>
      <c r="H3" s="47"/>
      <c r="I3" s="47"/>
      <c r="J3" s="47"/>
      <c r="K3" s="36"/>
      <c r="L3" s="36"/>
    </row>
    <row r="4" spans="1:12" ht="15">
      <c r="A4" s="38" t="s">
        <v>1036</v>
      </c>
      <c r="B4" s="38" t="s">
        <v>47</v>
      </c>
      <c r="C4" s="51"/>
      <c r="D4" s="51"/>
      <c r="E4" s="51"/>
      <c r="F4" s="38" t="s">
        <v>47</v>
      </c>
      <c r="G4" s="51"/>
      <c r="H4" s="51"/>
      <c r="I4" s="51"/>
      <c r="J4" s="51"/>
      <c r="K4" s="36"/>
      <c r="L4" s="36"/>
    </row>
    <row r="5" spans="1:12" ht="15">
      <c r="A5" s="40" t="s">
        <v>1037</v>
      </c>
      <c r="B5" s="40" t="s">
        <v>1038</v>
      </c>
      <c r="C5" s="41">
        <v>260</v>
      </c>
      <c r="D5" s="41"/>
      <c r="E5" s="41">
        <f>C5*D5</f>
        <v>0</v>
      </c>
      <c r="F5" s="40" t="s">
        <v>47</v>
      </c>
      <c r="G5" s="41"/>
      <c r="H5" s="41">
        <f>C5*G5</f>
        <v>0</v>
      </c>
      <c r="I5" s="41">
        <f>D5+G5</f>
        <v>0</v>
      </c>
      <c r="J5" s="41">
        <f>E5+H5</f>
        <v>0</v>
      </c>
      <c r="K5" s="36"/>
      <c r="L5" s="36"/>
    </row>
    <row r="6" spans="1:12" ht="15">
      <c r="A6" s="40" t="s">
        <v>1039</v>
      </c>
      <c r="B6" s="40" t="s">
        <v>1038</v>
      </c>
      <c r="C6" s="41">
        <v>40</v>
      </c>
      <c r="D6" s="41"/>
      <c r="E6" s="41">
        <f>C6*D6</f>
        <v>0</v>
      </c>
      <c r="F6" s="40" t="s">
        <v>47</v>
      </c>
      <c r="G6" s="41"/>
      <c r="H6" s="41">
        <f>C6*G6</f>
        <v>0</v>
      </c>
      <c r="I6" s="41">
        <f>D6+G6</f>
        <v>0</v>
      </c>
      <c r="J6" s="41">
        <f>E6+H6</f>
        <v>0</v>
      </c>
      <c r="K6" s="36"/>
      <c r="L6" s="36"/>
    </row>
    <row r="7" spans="1:12" ht="15">
      <c r="A7" s="38" t="s">
        <v>1040</v>
      </c>
      <c r="B7" s="38" t="s">
        <v>47</v>
      </c>
      <c r="C7" s="51"/>
      <c r="D7" s="51"/>
      <c r="E7" s="39">
        <f>SUM(E5:E6)</f>
        <v>0</v>
      </c>
      <c r="F7" s="38" t="s">
        <v>47</v>
      </c>
      <c r="G7" s="51"/>
      <c r="H7" s="39">
        <f>SUM(H5:H6)</f>
        <v>0</v>
      </c>
      <c r="I7" s="51"/>
      <c r="J7" s="39">
        <f>SUM(J5:J6)</f>
        <v>0</v>
      </c>
      <c r="K7" s="36"/>
      <c r="L7" s="36"/>
    </row>
    <row r="8" spans="1:12" ht="15">
      <c r="A8" s="38" t="s">
        <v>1041</v>
      </c>
      <c r="B8" s="38" t="s">
        <v>47</v>
      </c>
      <c r="C8" s="39"/>
      <c r="D8" s="39"/>
      <c r="E8" s="39"/>
      <c r="F8" s="38" t="s">
        <v>47</v>
      </c>
      <c r="G8" s="39"/>
      <c r="H8" s="39"/>
      <c r="I8" s="39"/>
      <c r="J8" s="39"/>
      <c r="K8" s="36"/>
      <c r="L8" s="36"/>
    </row>
    <row r="9" spans="1:12" ht="15">
      <c r="A9" s="52" t="s">
        <v>1042</v>
      </c>
      <c r="B9" s="52" t="s">
        <v>47</v>
      </c>
      <c r="C9" s="53"/>
      <c r="D9" s="53"/>
      <c r="E9" s="53"/>
      <c r="F9" s="52" t="s">
        <v>47</v>
      </c>
      <c r="G9" s="53"/>
      <c r="H9" s="53"/>
      <c r="I9" s="53"/>
      <c r="J9" s="53"/>
      <c r="K9" s="36"/>
      <c r="L9" s="36"/>
    </row>
    <row r="10" spans="1:12" ht="15">
      <c r="A10" s="40" t="s">
        <v>1043</v>
      </c>
      <c r="B10" s="40" t="s">
        <v>1038</v>
      </c>
      <c r="C10" s="41">
        <v>300</v>
      </c>
      <c r="D10" s="41"/>
      <c r="E10" s="41">
        <f>C10*D10</f>
        <v>0</v>
      </c>
      <c r="F10" s="40" t="s">
        <v>47</v>
      </c>
      <c r="G10" s="41"/>
      <c r="H10" s="41">
        <f>C10*G10</f>
        <v>0</v>
      </c>
      <c r="I10" s="41">
        <f aca="true" t="shared" si="0" ref="I10:J13">D10+G10</f>
        <v>0</v>
      </c>
      <c r="J10" s="41">
        <f t="shared" si="0"/>
        <v>0</v>
      </c>
      <c r="K10" s="36"/>
      <c r="L10" s="36"/>
    </row>
    <row r="11" spans="1:12" ht="15">
      <c r="A11" s="40" t="s">
        <v>1044</v>
      </c>
      <c r="B11" s="40" t="s">
        <v>1038</v>
      </c>
      <c r="C11" s="41">
        <v>54</v>
      </c>
      <c r="D11" s="41"/>
      <c r="E11" s="41">
        <f>C11*D11</f>
        <v>0</v>
      </c>
      <c r="F11" s="40" t="s">
        <v>47</v>
      </c>
      <c r="G11" s="41"/>
      <c r="H11" s="41">
        <f>C11*G11</f>
        <v>0</v>
      </c>
      <c r="I11" s="41">
        <f t="shared" si="0"/>
        <v>0</v>
      </c>
      <c r="J11" s="41">
        <f t="shared" si="0"/>
        <v>0</v>
      </c>
      <c r="K11" s="36"/>
      <c r="L11" s="36"/>
    </row>
    <row r="12" spans="1:12" ht="15">
      <c r="A12" s="40" t="s">
        <v>1045</v>
      </c>
      <c r="B12" s="40" t="s">
        <v>1038</v>
      </c>
      <c r="C12" s="41">
        <v>110</v>
      </c>
      <c r="D12" s="41"/>
      <c r="E12" s="41">
        <f>C12*D12</f>
        <v>0</v>
      </c>
      <c r="F12" s="40" t="s">
        <v>47</v>
      </c>
      <c r="G12" s="41"/>
      <c r="H12" s="41">
        <f>C12*G12</f>
        <v>0</v>
      </c>
      <c r="I12" s="41">
        <f t="shared" si="0"/>
        <v>0</v>
      </c>
      <c r="J12" s="41">
        <f t="shared" si="0"/>
        <v>0</v>
      </c>
      <c r="K12" s="36"/>
      <c r="L12" s="36"/>
    </row>
    <row r="13" spans="1:12" ht="15">
      <c r="A13" s="40" t="s">
        <v>47</v>
      </c>
      <c r="B13" s="40" t="s">
        <v>47</v>
      </c>
      <c r="C13" s="41"/>
      <c r="D13" s="41"/>
      <c r="E13" s="41"/>
      <c r="F13" s="40" t="s">
        <v>47</v>
      </c>
      <c r="G13" s="41"/>
      <c r="H13" s="41"/>
      <c r="I13" s="41">
        <f t="shared" si="0"/>
        <v>0</v>
      </c>
      <c r="J13" s="41">
        <f t="shared" si="0"/>
        <v>0</v>
      </c>
      <c r="K13" s="36"/>
      <c r="L13" s="36"/>
    </row>
    <row r="14" spans="1:12" ht="15">
      <c r="A14" s="52" t="s">
        <v>1046</v>
      </c>
      <c r="B14" s="52" t="s">
        <v>47</v>
      </c>
      <c r="C14" s="53"/>
      <c r="D14" s="53"/>
      <c r="E14" s="53"/>
      <c r="F14" s="52" t="s">
        <v>47</v>
      </c>
      <c r="G14" s="53"/>
      <c r="H14" s="53"/>
      <c r="I14" s="53"/>
      <c r="J14" s="53"/>
      <c r="K14" s="36"/>
      <c r="L14" s="36"/>
    </row>
    <row r="15" spans="1:12" ht="15">
      <c r="A15" s="40" t="s">
        <v>1047</v>
      </c>
      <c r="B15" s="40" t="s">
        <v>1038</v>
      </c>
      <c r="C15" s="41">
        <v>80</v>
      </c>
      <c r="D15" s="41"/>
      <c r="E15" s="41">
        <f>C15*D15</f>
        <v>0</v>
      </c>
      <c r="F15" s="40" t="s">
        <v>47</v>
      </c>
      <c r="G15" s="41"/>
      <c r="H15" s="41">
        <f>C15*G15</f>
        <v>0</v>
      </c>
      <c r="I15" s="41">
        <f>D15+G15</f>
        <v>0</v>
      </c>
      <c r="J15" s="41">
        <f>E15+H15</f>
        <v>0</v>
      </c>
      <c r="K15" s="36"/>
      <c r="L15" s="36"/>
    </row>
    <row r="16" spans="1:12" ht="15">
      <c r="A16" s="40" t="s">
        <v>47</v>
      </c>
      <c r="B16" s="40" t="s">
        <v>47</v>
      </c>
      <c r="C16" s="41"/>
      <c r="D16" s="41"/>
      <c r="E16" s="41"/>
      <c r="F16" s="40" t="s">
        <v>47</v>
      </c>
      <c r="G16" s="41"/>
      <c r="H16" s="41"/>
      <c r="I16" s="41">
        <f>D16+G16</f>
        <v>0</v>
      </c>
      <c r="J16" s="41">
        <f>E16+H16</f>
        <v>0</v>
      </c>
      <c r="K16" s="36"/>
      <c r="L16" s="36"/>
    </row>
    <row r="17" spans="1:12" ht="15">
      <c r="A17" s="52" t="s">
        <v>1048</v>
      </c>
      <c r="B17" s="52" t="s">
        <v>47</v>
      </c>
      <c r="C17" s="53"/>
      <c r="D17" s="53"/>
      <c r="E17" s="53"/>
      <c r="F17" s="52" t="s">
        <v>47</v>
      </c>
      <c r="G17" s="53"/>
      <c r="H17" s="53"/>
      <c r="I17" s="53"/>
      <c r="J17" s="53"/>
      <c r="K17" s="36"/>
      <c r="L17" s="36"/>
    </row>
    <row r="18" spans="1:12" ht="15">
      <c r="A18" s="40" t="s">
        <v>1049</v>
      </c>
      <c r="B18" s="40" t="s">
        <v>1050</v>
      </c>
      <c r="C18" s="41">
        <v>28</v>
      </c>
      <c r="D18" s="41"/>
      <c r="E18" s="41">
        <f>C18*D18</f>
        <v>0</v>
      </c>
      <c r="F18" s="40" t="s">
        <v>1051</v>
      </c>
      <c r="G18" s="41"/>
      <c r="H18" s="41">
        <f>C18*G18</f>
        <v>0</v>
      </c>
      <c r="I18" s="41">
        <f aca="true" t="shared" si="1" ref="I18:J21">D18+G18</f>
        <v>0</v>
      </c>
      <c r="J18" s="41">
        <f t="shared" si="1"/>
        <v>0</v>
      </c>
      <c r="K18" s="36"/>
      <c r="L18" s="36"/>
    </row>
    <row r="19" spans="1:12" ht="15">
      <c r="A19" s="40" t="s">
        <v>1052</v>
      </c>
      <c r="B19" s="40" t="s">
        <v>1050</v>
      </c>
      <c r="C19" s="41">
        <v>12</v>
      </c>
      <c r="D19" s="41"/>
      <c r="E19" s="41">
        <f>C19*D19</f>
        <v>0</v>
      </c>
      <c r="F19" s="40" t="s">
        <v>1053</v>
      </c>
      <c r="G19" s="41"/>
      <c r="H19" s="41">
        <f>C19*G19</f>
        <v>0</v>
      </c>
      <c r="I19" s="41">
        <f t="shared" si="1"/>
        <v>0</v>
      </c>
      <c r="J19" s="41">
        <f t="shared" si="1"/>
        <v>0</v>
      </c>
      <c r="K19" s="36"/>
      <c r="L19" s="36"/>
    </row>
    <row r="20" spans="1:12" ht="15">
      <c r="A20" s="40" t="s">
        <v>1054</v>
      </c>
      <c r="B20" s="40" t="s">
        <v>1050</v>
      </c>
      <c r="C20" s="41">
        <v>42</v>
      </c>
      <c r="D20" s="41"/>
      <c r="E20" s="41">
        <f>C20*D20</f>
        <v>0</v>
      </c>
      <c r="F20" s="40" t="s">
        <v>1055</v>
      </c>
      <c r="G20" s="41"/>
      <c r="H20" s="41">
        <f>C20*G20</f>
        <v>0</v>
      </c>
      <c r="I20" s="41">
        <f t="shared" si="1"/>
        <v>0</v>
      </c>
      <c r="J20" s="41">
        <f t="shared" si="1"/>
        <v>0</v>
      </c>
      <c r="K20" s="36"/>
      <c r="L20" s="36"/>
    </row>
    <row r="21" spans="1:12" ht="15">
      <c r="A21" s="40" t="s">
        <v>47</v>
      </c>
      <c r="B21" s="40" t="s">
        <v>47</v>
      </c>
      <c r="C21" s="41"/>
      <c r="D21" s="41"/>
      <c r="E21" s="41"/>
      <c r="F21" s="40" t="s">
        <v>47</v>
      </c>
      <c r="G21" s="41"/>
      <c r="H21" s="41"/>
      <c r="I21" s="41">
        <f t="shared" si="1"/>
        <v>0</v>
      </c>
      <c r="J21" s="41">
        <f t="shared" si="1"/>
        <v>0</v>
      </c>
      <c r="K21" s="36"/>
      <c r="L21" s="36"/>
    </row>
    <row r="22" spans="1:12" ht="15">
      <c r="A22" s="38" t="s">
        <v>1056</v>
      </c>
      <c r="B22" s="38" t="s">
        <v>47</v>
      </c>
      <c r="C22" s="39"/>
      <c r="D22" s="39"/>
      <c r="E22" s="39">
        <f>SUM(E9:E21)</f>
        <v>0</v>
      </c>
      <c r="F22" s="38" t="s">
        <v>47</v>
      </c>
      <c r="G22" s="39"/>
      <c r="H22" s="39">
        <f>SUM(H9:H21)</f>
        <v>0</v>
      </c>
      <c r="I22" s="39"/>
      <c r="J22" s="39">
        <f>SUM(J9:J21)</f>
        <v>0</v>
      </c>
      <c r="K22" s="36"/>
      <c r="L22" s="36"/>
    </row>
    <row r="23" spans="1:12" ht="15">
      <c r="A23" s="40" t="s">
        <v>47</v>
      </c>
      <c r="B23" s="40" t="s">
        <v>47</v>
      </c>
      <c r="C23" s="41"/>
      <c r="D23" s="41"/>
      <c r="E23" s="41"/>
      <c r="F23" s="40" t="s">
        <v>47</v>
      </c>
      <c r="G23" s="41"/>
      <c r="H23" s="41"/>
      <c r="I23" s="41">
        <f>D23+G23</f>
        <v>0</v>
      </c>
      <c r="J23" s="41">
        <f>E23+H23</f>
        <v>0</v>
      </c>
      <c r="K23" s="36"/>
      <c r="L23" s="36"/>
    </row>
    <row r="24" spans="1:12" ht="15">
      <c r="A24" s="38" t="s">
        <v>1057</v>
      </c>
      <c r="B24" s="38" t="s">
        <v>47</v>
      </c>
      <c r="C24" s="51"/>
      <c r="D24" s="51"/>
      <c r="E24" s="51"/>
      <c r="F24" s="38" t="s">
        <v>47</v>
      </c>
      <c r="G24" s="51"/>
      <c r="H24" s="51"/>
      <c r="I24" s="51"/>
      <c r="J24" s="51"/>
      <c r="K24" s="36"/>
      <c r="L24" s="36"/>
    </row>
    <row r="25" spans="1:12" ht="15">
      <c r="A25" s="54"/>
      <c r="B25" s="52"/>
      <c r="C25" s="55"/>
      <c r="D25" s="55"/>
      <c r="E25" s="55"/>
      <c r="F25" s="52"/>
      <c r="G25" s="55"/>
      <c r="H25" s="55"/>
      <c r="I25" s="55"/>
      <c r="J25" s="55"/>
      <c r="K25" s="36"/>
      <c r="L25" s="36"/>
    </row>
    <row r="26" spans="1:12" ht="15">
      <c r="A26" s="52"/>
      <c r="B26" s="52"/>
      <c r="C26" s="53"/>
      <c r="D26" s="53"/>
      <c r="E26" s="53"/>
      <c r="F26" s="52"/>
      <c r="G26" s="53"/>
      <c r="H26" s="53"/>
      <c r="I26" s="53"/>
      <c r="J26" s="53"/>
      <c r="K26" s="36"/>
      <c r="L26" s="36"/>
    </row>
    <row r="27" spans="1:12" ht="15">
      <c r="A27" s="40"/>
      <c r="B27" s="40"/>
      <c r="C27" s="45"/>
      <c r="D27" s="41"/>
      <c r="E27" s="41"/>
      <c r="F27" s="40"/>
      <c r="G27" s="41"/>
      <c r="H27" s="41"/>
      <c r="I27" s="41"/>
      <c r="J27" s="41"/>
      <c r="K27" s="36"/>
      <c r="L27" s="36"/>
    </row>
    <row r="28" spans="1:12" ht="15">
      <c r="A28" s="40"/>
      <c r="B28" s="40"/>
      <c r="C28" s="41"/>
      <c r="D28" s="41"/>
      <c r="E28" s="41"/>
      <c r="F28" s="40"/>
      <c r="G28" s="41"/>
      <c r="H28" s="41"/>
      <c r="I28" s="41"/>
      <c r="J28" s="41"/>
      <c r="K28" s="36"/>
      <c r="L28" s="36"/>
    </row>
    <row r="29" spans="1:12" ht="15">
      <c r="A29" s="54"/>
      <c r="B29" s="52"/>
      <c r="C29" s="55"/>
      <c r="D29" s="55"/>
      <c r="E29" s="55"/>
      <c r="F29" s="52"/>
      <c r="G29" s="55"/>
      <c r="H29" s="55"/>
      <c r="I29" s="55"/>
      <c r="J29" s="55"/>
      <c r="K29" s="36"/>
      <c r="L29" s="36"/>
    </row>
    <row r="30" spans="1:12" ht="15">
      <c r="A30" s="40"/>
      <c r="B30" s="40"/>
      <c r="C30" s="45"/>
      <c r="D30" s="41"/>
      <c r="E30" s="41"/>
      <c r="F30" s="40"/>
      <c r="G30" s="41"/>
      <c r="H30" s="41"/>
      <c r="I30" s="41"/>
      <c r="J30" s="41"/>
      <c r="K30" s="36"/>
      <c r="L30" s="36"/>
    </row>
    <row r="31" spans="1:12" ht="15">
      <c r="A31" s="38"/>
      <c r="B31" s="38"/>
      <c r="C31" s="51"/>
      <c r="D31" s="51"/>
      <c r="E31" s="39"/>
      <c r="F31" s="38"/>
      <c r="G31" s="51"/>
      <c r="H31" s="39"/>
      <c r="I31" s="51"/>
      <c r="J31" s="56"/>
      <c r="K31" s="36"/>
      <c r="L31" s="36"/>
    </row>
    <row r="32" spans="1:12" ht="15">
      <c r="A32" s="38" t="s">
        <v>1058</v>
      </c>
      <c r="B32" s="38" t="s">
        <v>47</v>
      </c>
      <c r="C32" s="39"/>
      <c r="D32" s="39"/>
      <c r="E32" s="39"/>
      <c r="F32" s="38" t="s">
        <v>47</v>
      </c>
      <c r="G32" s="39"/>
      <c r="H32" s="39"/>
      <c r="I32" s="39"/>
      <c r="J32" s="39"/>
      <c r="K32" s="36"/>
      <c r="L32" s="36"/>
    </row>
    <row r="33" spans="1:12" ht="15">
      <c r="A33" s="52" t="s">
        <v>1059</v>
      </c>
      <c r="B33" s="52" t="s">
        <v>47</v>
      </c>
      <c r="C33" s="53"/>
      <c r="D33" s="53"/>
      <c r="E33" s="53"/>
      <c r="F33" s="52" t="s">
        <v>47</v>
      </c>
      <c r="G33" s="53"/>
      <c r="H33" s="53"/>
      <c r="I33" s="53"/>
      <c r="J33" s="53"/>
      <c r="K33" s="36"/>
      <c r="L33" s="36"/>
    </row>
    <row r="34" spans="1:12" ht="15">
      <c r="A34" s="40" t="s">
        <v>1060</v>
      </c>
      <c r="B34" s="40" t="s">
        <v>1050</v>
      </c>
      <c r="C34" s="41">
        <v>7</v>
      </c>
      <c r="D34" s="41"/>
      <c r="E34" s="41">
        <f>C34*D34</f>
        <v>0</v>
      </c>
      <c r="F34" s="40" t="s">
        <v>1061</v>
      </c>
      <c r="G34" s="41"/>
      <c r="H34" s="41">
        <f>C34*G34</f>
        <v>0</v>
      </c>
      <c r="I34" s="41">
        <f>D34+G34</f>
        <v>0</v>
      </c>
      <c r="J34" s="41">
        <f>E34+H34</f>
        <v>0</v>
      </c>
      <c r="K34" s="36"/>
      <c r="L34" s="36"/>
    </row>
    <row r="35" spans="1:12" ht="15">
      <c r="A35" s="52" t="s">
        <v>1062</v>
      </c>
      <c r="B35" s="52" t="s">
        <v>47</v>
      </c>
      <c r="C35" s="53"/>
      <c r="D35" s="53"/>
      <c r="E35" s="53"/>
      <c r="F35" s="52" t="s">
        <v>47</v>
      </c>
      <c r="G35" s="53"/>
      <c r="H35" s="53"/>
      <c r="I35" s="53"/>
      <c r="J35" s="53"/>
      <c r="K35" s="36"/>
      <c r="L35" s="36"/>
    </row>
    <row r="36" spans="1:12" ht="15">
      <c r="A36" s="40" t="s">
        <v>1063</v>
      </c>
      <c r="B36" s="40" t="s">
        <v>1064</v>
      </c>
      <c r="C36" s="41">
        <v>7</v>
      </c>
      <c r="D36" s="41"/>
      <c r="E36" s="41">
        <f>C36*D36</f>
        <v>0</v>
      </c>
      <c r="F36" s="40" t="s">
        <v>47</v>
      </c>
      <c r="G36" s="41"/>
      <c r="H36" s="41">
        <f>C36*G36</f>
        <v>0</v>
      </c>
      <c r="I36" s="41">
        <f>D36+G36</f>
        <v>0</v>
      </c>
      <c r="J36" s="41">
        <f>E36+H36</f>
        <v>0</v>
      </c>
      <c r="K36" s="36"/>
      <c r="L36" s="36"/>
    </row>
    <row r="37" spans="1:12" ht="15">
      <c r="A37" s="40" t="s">
        <v>47</v>
      </c>
      <c r="B37" s="40" t="s">
        <v>47</v>
      </c>
      <c r="C37" s="41"/>
      <c r="D37" s="41"/>
      <c r="E37" s="41"/>
      <c r="F37" s="40" t="s">
        <v>47</v>
      </c>
      <c r="G37" s="41"/>
      <c r="H37" s="41"/>
      <c r="I37" s="41">
        <f>D37+G37</f>
        <v>0</v>
      </c>
      <c r="J37" s="41">
        <f>E37+H37</f>
        <v>0</v>
      </c>
      <c r="K37" s="36"/>
      <c r="L37" s="36"/>
    </row>
    <row r="38" spans="1:12" ht="15">
      <c r="A38" s="38" t="s">
        <v>1065</v>
      </c>
      <c r="B38" s="38" t="s">
        <v>47</v>
      </c>
      <c r="C38" s="39"/>
      <c r="D38" s="39"/>
      <c r="E38" s="39">
        <f>SUM(E33:E37)</f>
        <v>0</v>
      </c>
      <c r="F38" s="38" t="s">
        <v>47</v>
      </c>
      <c r="G38" s="39"/>
      <c r="H38" s="39">
        <f>SUM(H33:H37)</f>
        <v>0</v>
      </c>
      <c r="I38" s="39"/>
      <c r="J38" s="39">
        <f>SUM(J33:J37)</f>
        <v>0</v>
      </c>
      <c r="K38" s="36"/>
      <c r="L38" s="36"/>
    </row>
    <row r="39" spans="1:12" ht="15">
      <c r="A39" s="38" t="s">
        <v>1066</v>
      </c>
      <c r="B39" s="38" t="s">
        <v>47</v>
      </c>
      <c r="C39" s="39"/>
      <c r="D39" s="39"/>
      <c r="E39" s="39"/>
      <c r="F39" s="38" t="s">
        <v>47</v>
      </c>
      <c r="G39" s="39"/>
      <c r="H39" s="39"/>
      <c r="I39" s="39"/>
      <c r="J39" s="39"/>
      <c r="K39" s="36"/>
      <c r="L39" s="36"/>
    </row>
    <row r="40" spans="1:12" ht="15">
      <c r="A40" s="52" t="s">
        <v>1067</v>
      </c>
      <c r="B40" s="52" t="s">
        <v>47</v>
      </c>
      <c r="C40" s="53"/>
      <c r="D40" s="53"/>
      <c r="E40" s="53"/>
      <c r="F40" s="52" t="s">
        <v>47</v>
      </c>
      <c r="G40" s="53"/>
      <c r="H40" s="53"/>
      <c r="I40" s="53"/>
      <c r="J40" s="53"/>
      <c r="K40" s="36"/>
      <c r="L40" s="36"/>
    </row>
    <row r="41" spans="1:12" ht="15">
      <c r="A41" s="52" t="s">
        <v>1068</v>
      </c>
      <c r="B41" s="52" t="s">
        <v>47</v>
      </c>
      <c r="C41" s="53"/>
      <c r="D41" s="53"/>
      <c r="E41" s="53"/>
      <c r="F41" s="52" t="s">
        <v>47</v>
      </c>
      <c r="G41" s="53"/>
      <c r="H41" s="53"/>
      <c r="I41" s="53"/>
      <c r="J41" s="53"/>
      <c r="K41" s="36"/>
      <c r="L41" s="36"/>
    </row>
    <row r="42" spans="1:12" ht="15">
      <c r="A42" s="40" t="s">
        <v>1069</v>
      </c>
      <c r="B42" s="40" t="s">
        <v>1038</v>
      </c>
      <c r="C42" s="41">
        <v>350</v>
      </c>
      <c r="D42" s="41"/>
      <c r="E42" s="41">
        <f>C42*D42</f>
        <v>0</v>
      </c>
      <c r="F42" s="40" t="s">
        <v>47</v>
      </c>
      <c r="G42" s="41"/>
      <c r="H42" s="41">
        <f>C42*G42</f>
        <v>0</v>
      </c>
      <c r="I42" s="41">
        <f>D42+G42</f>
        <v>0</v>
      </c>
      <c r="J42" s="41">
        <f>E42+H42</f>
        <v>0</v>
      </c>
      <c r="K42" s="36"/>
      <c r="L42" s="36"/>
    </row>
    <row r="43" spans="1:12" ht="15">
      <c r="A43" s="52" t="s">
        <v>1070</v>
      </c>
      <c r="B43" s="52" t="s">
        <v>47</v>
      </c>
      <c r="C43" s="53"/>
      <c r="D43" s="53"/>
      <c r="E43" s="53"/>
      <c r="F43" s="52" t="s">
        <v>47</v>
      </c>
      <c r="G43" s="53"/>
      <c r="H43" s="53"/>
      <c r="I43" s="53"/>
      <c r="J43" s="53"/>
      <c r="K43" s="36"/>
      <c r="L43" s="36"/>
    </row>
    <row r="44" spans="1:12" ht="15">
      <c r="A44" s="40" t="s">
        <v>1071</v>
      </c>
      <c r="B44" s="40" t="s">
        <v>1050</v>
      </c>
      <c r="C44" s="41">
        <v>20</v>
      </c>
      <c r="D44" s="41"/>
      <c r="E44" s="41">
        <f>C44*D44</f>
        <v>0</v>
      </c>
      <c r="F44" s="40" t="s">
        <v>47</v>
      </c>
      <c r="G44" s="41"/>
      <c r="H44" s="41">
        <f>C44*G44</f>
        <v>0</v>
      </c>
      <c r="I44" s="41">
        <f aca="true" t="shared" si="2" ref="I44:J46">D44+G44</f>
        <v>0</v>
      </c>
      <c r="J44" s="41">
        <f t="shared" si="2"/>
        <v>0</v>
      </c>
      <c r="K44" s="36"/>
      <c r="L44" s="36"/>
    </row>
    <row r="45" spans="1:12" ht="15">
      <c r="A45" s="40" t="s">
        <v>1072</v>
      </c>
      <c r="B45" s="40" t="s">
        <v>1050</v>
      </c>
      <c r="C45" s="41">
        <v>20</v>
      </c>
      <c r="D45" s="41"/>
      <c r="E45" s="41">
        <f>C45*D45</f>
        <v>0</v>
      </c>
      <c r="F45" s="40" t="s">
        <v>47</v>
      </c>
      <c r="G45" s="41"/>
      <c r="H45" s="41">
        <f>C45*G45</f>
        <v>0</v>
      </c>
      <c r="I45" s="41">
        <f t="shared" si="2"/>
        <v>0</v>
      </c>
      <c r="J45" s="41">
        <f t="shared" si="2"/>
        <v>0</v>
      </c>
      <c r="K45" s="36"/>
      <c r="L45" s="36"/>
    </row>
    <row r="46" spans="1:12" ht="15">
      <c r="A46" s="40" t="s">
        <v>47</v>
      </c>
      <c r="B46" s="40" t="s">
        <v>47</v>
      </c>
      <c r="C46" s="41"/>
      <c r="D46" s="41"/>
      <c r="E46" s="41"/>
      <c r="F46" s="40" t="s">
        <v>47</v>
      </c>
      <c r="G46" s="41"/>
      <c r="H46" s="41"/>
      <c r="I46" s="41">
        <f t="shared" si="2"/>
        <v>0</v>
      </c>
      <c r="J46" s="41">
        <f t="shared" si="2"/>
        <v>0</v>
      </c>
      <c r="K46" s="36"/>
      <c r="L46" s="36"/>
    </row>
    <row r="47" spans="1:12" ht="15">
      <c r="A47" s="38" t="s">
        <v>1073</v>
      </c>
      <c r="B47" s="38" t="s">
        <v>47</v>
      </c>
      <c r="C47" s="39"/>
      <c r="D47" s="39"/>
      <c r="E47" s="39">
        <f>SUM(E40:E46)</f>
        <v>0</v>
      </c>
      <c r="F47" s="38" t="s">
        <v>47</v>
      </c>
      <c r="G47" s="39"/>
      <c r="H47" s="39">
        <f>SUM(H40:H46)</f>
        <v>0</v>
      </c>
      <c r="I47" s="39"/>
      <c r="J47" s="39">
        <f>SUM(J40:J46)</f>
        <v>0</v>
      </c>
      <c r="K47" s="36"/>
      <c r="L47" s="36"/>
    </row>
    <row r="48" spans="1:12" ht="15">
      <c r="A48" s="38" t="s">
        <v>1074</v>
      </c>
      <c r="B48" s="38" t="s">
        <v>47</v>
      </c>
      <c r="C48" s="51"/>
      <c r="D48" s="51"/>
      <c r="E48" s="51"/>
      <c r="F48" s="38" t="s">
        <v>47</v>
      </c>
      <c r="G48" s="51"/>
      <c r="H48" s="51"/>
      <c r="I48" s="51"/>
      <c r="J48" s="51"/>
      <c r="K48" s="36"/>
      <c r="L48" s="36"/>
    </row>
    <row r="49" spans="1:12" ht="15">
      <c r="A49" s="52" t="s">
        <v>1075</v>
      </c>
      <c r="B49" s="52" t="s">
        <v>47</v>
      </c>
      <c r="C49" s="55"/>
      <c r="D49" s="55"/>
      <c r="E49" s="55"/>
      <c r="F49" s="52" t="s">
        <v>47</v>
      </c>
      <c r="G49" s="55"/>
      <c r="H49" s="55"/>
      <c r="I49" s="55"/>
      <c r="J49" s="55"/>
      <c r="K49" s="36"/>
      <c r="L49" s="36"/>
    </row>
    <row r="50" spans="1:12" ht="15">
      <c r="A50" s="40" t="s">
        <v>1076</v>
      </c>
      <c r="B50" s="40" t="s">
        <v>1050</v>
      </c>
      <c r="C50" s="41">
        <v>5</v>
      </c>
      <c r="D50" s="41"/>
      <c r="E50" s="41">
        <f>C50*D50</f>
        <v>0</v>
      </c>
      <c r="F50" s="40" t="s">
        <v>47</v>
      </c>
      <c r="G50" s="41"/>
      <c r="H50" s="41">
        <f>C50*G50</f>
        <v>0</v>
      </c>
      <c r="I50" s="41">
        <f>D50+G50</f>
        <v>0</v>
      </c>
      <c r="J50" s="41">
        <f>E50+H50</f>
        <v>0</v>
      </c>
      <c r="K50" s="36"/>
      <c r="L50" s="36"/>
    </row>
    <row r="51" spans="1:12" ht="15">
      <c r="A51" s="52" t="s">
        <v>1077</v>
      </c>
      <c r="B51" s="52" t="s">
        <v>47</v>
      </c>
      <c r="C51" s="55"/>
      <c r="D51" s="55"/>
      <c r="E51" s="55"/>
      <c r="F51" s="52" t="s">
        <v>47</v>
      </c>
      <c r="G51" s="55"/>
      <c r="H51" s="55"/>
      <c r="I51" s="55"/>
      <c r="J51" s="55"/>
      <c r="K51" s="36"/>
      <c r="L51" s="36"/>
    </row>
    <row r="52" spans="1:12" ht="15">
      <c r="A52" s="40" t="s">
        <v>1078</v>
      </c>
      <c r="B52" s="40" t="s">
        <v>1050</v>
      </c>
      <c r="C52" s="41">
        <v>5</v>
      </c>
      <c r="D52" s="41"/>
      <c r="E52" s="41">
        <f>C52*D52</f>
        <v>0</v>
      </c>
      <c r="F52" s="40" t="s">
        <v>47</v>
      </c>
      <c r="G52" s="41"/>
      <c r="H52" s="41">
        <f>C52*G52</f>
        <v>0</v>
      </c>
      <c r="I52" s="41">
        <f>D52+G52</f>
        <v>0</v>
      </c>
      <c r="J52" s="41">
        <f>E52+H52</f>
        <v>0</v>
      </c>
      <c r="K52" s="36"/>
      <c r="L52" s="36"/>
    </row>
    <row r="53" spans="1:12" ht="15">
      <c r="A53" s="52" t="s">
        <v>1079</v>
      </c>
      <c r="B53" s="52" t="s">
        <v>47</v>
      </c>
      <c r="C53" s="55"/>
      <c r="D53" s="55"/>
      <c r="E53" s="55"/>
      <c r="F53" s="52" t="s">
        <v>47</v>
      </c>
      <c r="G53" s="55"/>
      <c r="H53" s="55"/>
      <c r="I53" s="55"/>
      <c r="J53" s="55"/>
      <c r="K53" s="36"/>
      <c r="L53" s="36"/>
    </row>
    <row r="54" spans="1:12" ht="15">
      <c r="A54" s="40" t="s">
        <v>1080</v>
      </c>
      <c r="B54" s="40" t="s">
        <v>1050</v>
      </c>
      <c r="C54" s="41">
        <v>5</v>
      </c>
      <c r="D54" s="41"/>
      <c r="E54" s="41">
        <f>C54*D54</f>
        <v>0</v>
      </c>
      <c r="F54" s="40" t="s">
        <v>47</v>
      </c>
      <c r="G54" s="41"/>
      <c r="H54" s="41">
        <f>C54*G54</f>
        <v>0</v>
      </c>
      <c r="I54" s="41">
        <f>D54+G54</f>
        <v>0</v>
      </c>
      <c r="J54" s="41">
        <f>E54+H54</f>
        <v>0</v>
      </c>
      <c r="K54" s="36"/>
      <c r="L54" s="36"/>
    </row>
    <row r="55" spans="1:12" ht="15">
      <c r="A55" s="38" t="s">
        <v>1081</v>
      </c>
      <c r="B55" s="38" t="s">
        <v>47</v>
      </c>
      <c r="C55" s="51"/>
      <c r="D55" s="51"/>
      <c r="E55" s="39">
        <f>SUM(E49:E54)</f>
        <v>0</v>
      </c>
      <c r="F55" s="38" t="s">
        <v>47</v>
      </c>
      <c r="G55" s="51"/>
      <c r="H55" s="39">
        <f>SUM(H49:H54)</f>
        <v>0</v>
      </c>
      <c r="I55" s="51"/>
      <c r="J55" s="39">
        <f>SUM(J49:J54)</f>
        <v>0</v>
      </c>
      <c r="K55" s="36"/>
      <c r="L55" s="36"/>
    </row>
    <row r="56" spans="1:12" ht="15">
      <c r="A56" s="38" t="s">
        <v>1082</v>
      </c>
      <c r="B56" s="38" t="s">
        <v>47</v>
      </c>
      <c r="C56" s="51"/>
      <c r="D56" s="51"/>
      <c r="E56" s="51"/>
      <c r="F56" s="38" t="s">
        <v>47</v>
      </c>
      <c r="G56" s="51"/>
      <c r="H56" s="51"/>
      <c r="I56" s="51"/>
      <c r="J56" s="51"/>
      <c r="K56" s="36"/>
      <c r="L56" s="36"/>
    </row>
    <row r="57" spans="1:12" ht="15">
      <c r="A57" s="52" t="s">
        <v>1083</v>
      </c>
      <c r="B57" s="52" t="s">
        <v>47</v>
      </c>
      <c r="C57" s="53"/>
      <c r="D57" s="53"/>
      <c r="E57" s="53"/>
      <c r="F57" s="52" t="s">
        <v>47</v>
      </c>
      <c r="G57" s="53"/>
      <c r="H57" s="53"/>
      <c r="I57" s="53"/>
      <c r="J57" s="53"/>
      <c r="K57" s="36"/>
      <c r="L57" s="36"/>
    </row>
    <row r="58" spans="1:12" ht="15">
      <c r="A58" s="40" t="s">
        <v>1084</v>
      </c>
      <c r="B58" s="40" t="s">
        <v>1085</v>
      </c>
      <c r="C58" s="41">
        <v>40</v>
      </c>
      <c r="D58" s="41"/>
      <c r="E58" s="41">
        <f>C58*D58</f>
        <v>0</v>
      </c>
      <c r="F58" s="40" t="s">
        <v>1086</v>
      </c>
      <c r="G58" s="41"/>
      <c r="H58" s="41">
        <f>C58*G58</f>
        <v>0</v>
      </c>
      <c r="I58" s="41">
        <f>D58+G58</f>
        <v>0</v>
      </c>
      <c r="J58" s="41">
        <f>E58+H58</f>
        <v>0</v>
      </c>
      <c r="K58" s="36"/>
      <c r="L58" s="36"/>
    </row>
    <row r="59" spans="1:12" ht="15">
      <c r="A59" s="52" t="s">
        <v>1087</v>
      </c>
      <c r="B59" s="52" t="s">
        <v>47</v>
      </c>
      <c r="C59" s="53"/>
      <c r="D59" s="53"/>
      <c r="E59" s="53"/>
      <c r="F59" s="52" t="s">
        <v>47</v>
      </c>
      <c r="G59" s="53"/>
      <c r="H59" s="53"/>
      <c r="I59" s="53"/>
      <c r="J59" s="53"/>
      <c r="K59" s="36"/>
      <c r="L59" s="36"/>
    </row>
    <row r="60" spans="1:12" ht="15">
      <c r="A60" s="40" t="s">
        <v>1088</v>
      </c>
      <c r="B60" s="40" t="s">
        <v>1050</v>
      </c>
      <c r="C60" s="41">
        <v>3</v>
      </c>
      <c r="D60" s="41"/>
      <c r="E60" s="41">
        <f>C60*D60</f>
        <v>0</v>
      </c>
      <c r="F60" s="40" t="s">
        <v>1086</v>
      </c>
      <c r="G60" s="41"/>
      <c r="H60" s="41">
        <f>C60*G60</f>
        <v>0</v>
      </c>
      <c r="I60" s="41">
        <f>D60+G60</f>
        <v>0</v>
      </c>
      <c r="J60" s="41">
        <f>E60+H60</f>
        <v>0</v>
      </c>
      <c r="K60" s="36"/>
      <c r="L60" s="36"/>
    </row>
    <row r="61" spans="1:12" ht="15">
      <c r="A61" s="38" t="s">
        <v>1089</v>
      </c>
      <c r="B61" s="38" t="s">
        <v>47</v>
      </c>
      <c r="C61" s="51"/>
      <c r="D61" s="51"/>
      <c r="E61" s="39">
        <f>SUM(E57:E60)</f>
        <v>0</v>
      </c>
      <c r="F61" s="38" t="s">
        <v>47</v>
      </c>
      <c r="G61" s="51"/>
      <c r="H61" s="39">
        <f>SUM(H57:H60)</f>
        <v>0</v>
      </c>
      <c r="I61" s="51"/>
      <c r="J61" s="39">
        <f>SUM(J57:J60)</f>
        <v>0</v>
      </c>
      <c r="K61" s="36"/>
      <c r="L61" s="36"/>
    </row>
    <row r="62" spans="1:12" ht="15">
      <c r="A62" s="40" t="s">
        <v>47</v>
      </c>
      <c r="B62" s="40" t="s">
        <v>47</v>
      </c>
      <c r="C62" s="41"/>
      <c r="D62" s="41"/>
      <c r="E62" s="41"/>
      <c r="F62" s="40" t="s">
        <v>47</v>
      </c>
      <c r="G62" s="41"/>
      <c r="H62" s="41"/>
      <c r="I62" s="41">
        <f>D62+G62</f>
        <v>0</v>
      </c>
      <c r="J62" s="41">
        <f>E62+H62</f>
        <v>0</v>
      </c>
      <c r="K62" s="36"/>
      <c r="L62" s="36"/>
    </row>
    <row r="63" spans="1:12" ht="15">
      <c r="A63" s="52" t="s">
        <v>1090</v>
      </c>
      <c r="B63" s="52" t="s">
        <v>47</v>
      </c>
      <c r="C63" s="53"/>
      <c r="D63" s="53"/>
      <c r="E63" s="53"/>
      <c r="F63" s="52" t="s">
        <v>47</v>
      </c>
      <c r="G63" s="53"/>
      <c r="H63" s="53"/>
      <c r="I63" s="53"/>
      <c r="J63" s="53"/>
      <c r="K63" s="36"/>
      <c r="L63" s="36"/>
    </row>
    <row r="64" spans="1:12" ht="15">
      <c r="A64" s="40" t="s">
        <v>1091</v>
      </c>
      <c r="B64" s="40" t="s">
        <v>1092</v>
      </c>
      <c r="C64" s="41">
        <v>16</v>
      </c>
      <c r="D64" s="41"/>
      <c r="E64" s="41">
        <f>C64*D64</f>
        <v>0</v>
      </c>
      <c r="F64" s="40" t="s">
        <v>47</v>
      </c>
      <c r="G64" s="41"/>
      <c r="H64" s="41">
        <f>C64*G64</f>
        <v>0</v>
      </c>
      <c r="I64" s="41">
        <f>D64+G64</f>
        <v>0</v>
      </c>
      <c r="J64" s="41">
        <f>E64+H64</f>
        <v>0</v>
      </c>
      <c r="K64" s="36"/>
      <c r="L64" s="36"/>
    </row>
    <row r="65" spans="1:12" ht="15">
      <c r="A65" s="52" t="s">
        <v>1093</v>
      </c>
      <c r="B65" s="52" t="s">
        <v>47</v>
      </c>
      <c r="C65" s="53"/>
      <c r="D65" s="53"/>
      <c r="E65" s="53"/>
      <c r="F65" s="52" t="s">
        <v>47</v>
      </c>
      <c r="G65" s="53"/>
      <c r="H65" s="53"/>
      <c r="I65" s="53"/>
      <c r="J65" s="53"/>
      <c r="K65" s="36"/>
      <c r="L65" s="36"/>
    </row>
    <row r="66" spans="1:12" ht="15">
      <c r="A66" s="40" t="s">
        <v>1094</v>
      </c>
      <c r="B66" s="40" t="s">
        <v>1092</v>
      </c>
      <c r="C66" s="41">
        <v>4</v>
      </c>
      <c r="D66" s="41"/>
      <c r="E66" s="41">
        <f>C66*D66</f>
        <v>0</v>
      </c>
      <c r="F66" s="40" t="s">
        <v>47</v>
      </c>
      <c r="G66" s="41"/>
      <c r="H66" s="41">
        <f>C66*G66</f>
        <v>0</v>
      </c>
      <c r="I66" s="41">
        <f aca="true" t="shared" si="3" ref="I66:J69">D66+G66</f>
        <v>0</v>
      </c>
      <c r="J66" s="41">
        <f t="shared" si="3"/>
        <v>0</v>
      </c>
      <c r="K66" s="36"/>
      <c r="L66" s="36"/>
    </row>
    <row r="67" spans="1:12" ht="15">
      <c r="A67" s="40" t="s">
        <v>1095</v>
      </c>
      <c r="B67" s="40" t="s">
        <v>1092</v>
      </c>
      <c r="C67" s="41">
        <v>20</v>
      </c>
      <c r="D67" s="41"/>
      <c r="E67" s="41">
        <f>C67*D67</f>
        <v>0</v>
      </c>
      <c r="F67" s="40" t="s">
        <v>47</v>
      </c>
      <c r="G67" s="41"/>
      <c r="H67" s="41">
        <f>C67*G67</f>
        <v>0</v>
      </c>
      <c r="I67" s="41">
        <f t="shared" si="3"/>
        <v>0</v>
      </c>
      <c r="J67" s="41">
        <f t="shared" si="3"/>
        <v>0</v>
      </c>
      <c r="K67" s="36"/>
      <c r="L67" s="36"/>
    </row>
    <row r="68" spans="1:12" ht="15">
      <c r="A68" s="40" t="s">
        <v>1096</v>
      </c>
      <c r="B68" s="40" t="s">
        <v>1092</v>
      </c>
      <c r="C68" s="41">
        <v>12</v>
      </c>
      <c r="D68" s="41"/>
      <c r="E68" s="41">
        <f>C68*D68</f>
        <v>0</v>
      </c>
      <c r="F68" s="40" t="s">
        <v>47</v>
      </c>
      <c r="G68" s="41"/>
      <c r="H68" s="41">
        <f>C68*G68</f>
        <v>0</v>
      </c>
      <c r="I68" s="41">
        <f t="shared" si="3"/>
        <v>0</v>
      </c>
      <c r="J68" s="41">
        <f t="shared" si="3"/>
        <v>0</v>
      </c>
      <c r="K68" s="36"/>
      <c r="L68" s="36"/>
    </row>
    <row r="69" spans="1:12" ht="15">
      <c r="A69" s="40" t="s">
        <v>1097</v>
      </c>
      <c r="B69" s="40" t="s">
        <v>1092</v>
      </c>
      <c r="C69" s="41">
        <v>30</v>
      </c>
      <c r="D69" s="41"/>
      <c r="E69" s="41">
        <f>C69*D69</f>
        <v>0</v>
      </c>
      <c r="F69" s="40" t="s">
        <v>47</v>
      </c>
      <c r="G69" s="41"/>
      <c r="H69" s="41">
        <f>C69*G69</f>
        <v>0</v>
      </c>
      <c r="I69" s="41">
        <f t="shared" si="3"/>
        <v>0</v>
      </c>
      <c r="J69" s="41">
        <f t="shared" si="3"/>
        <v>0</v>
      </c>
      <c r="K69" s="36"/>
      <c r="L69" s="36"/>
    </row>
    <row r="70" spans="1:12" ht="15">
      <c r="A70" s="52" t="s">
        <v>1098</v>
      </c>
      <c r="B70" s="52" t="s">
        <v>47</v>
      </c>
      <c r="C70" s="53"/>
      <c r="D70" s="53"/>
      <c r="E70" s="53"/>
      <c r="F70" s="52" t="s">
        <v>47</v>
      </c>
      <c r="G70" s="53"/>
      <c r="H70" s="53"/>
      <c r="I70" s="53"/>
      <c r="J70" s="53"/>
      <c r="K70" s="36"/>
      <c r="L70" s="36"/>
    </row>
    <row r="71" spans="1:12" ht="15">
      <c r="A71" s="40" t="s">
        <v>1099</v>
      </c>
      <c r="B71" s="40" t="s">
        <v>1092</v>
      </c>
      <c r="C71" s="41">
        <v>8</v>
      </c>
      <c r="D71" s="41"/>
      <c r="E71" s="41">
        <f>C71*D71</f>
        <v>0</v>
      </c>
      <c r="F71" s="40" t="s">
        <v>47</v>
      </c>
      <c r="G71" s="41"/>
      <c r="H71" s="41">
        <f>C71*G71</f>
        <v>0</v>
      </c>
      <c r="I71" s="41">
        <f>D71+G71</f>
        <v>0</v>
      </c>
      <c r="J71" s="41">
        <f>E71+H71</f>
        <v>0</v>
      </c>
      <c r="K71" s="36"/>
      <c r="L71" s="36"/>
    </row>
    <row r="72" spans="1:12" ht="15">
      <c r="A72" s="52" t="s">
        <v>1100</v>
      </c>
      <c r="B72" s="52" t="s">
        <v>47</v>
      </c>
      <c r="C72" s="53"/>
      <c r="D72" s="53"/>
      <c r="E72" s="53"/>
      <c r="F72" s="52" t="s">
        <v>47</v>
      </c>
      <c r="G72" s="53"/>
      <c r="H72" s="53"/>
      <c r="I72" s="53"/>
      <c r="J72" s="53"/>
      <c r="K72" s="36"/>
      <c r="L72" s="36"/>
    </row>
    <row r="73" spans="1:12" ht="15">
      <c r="A73" s="52" t="s">
        <v>1101</v>
      </c>
      <c r="B73" s="52" t="s">
        <v>47</v>
      </c>
      <c r="C73" s="53"/>
      <c r="D73" s="53"/>
      <c r="E73" s="53"/>
      <c r="F73" s="52" t="s">
        <v>47</v>
      </c>
      <c r="G73" s="53"/>
      <c r="H73" s="53"/>
      <c r="I73" s="53"/>
      <c r="J73" s="53"/>
      <c r="K73" s="36"/>
      <c r="L73" s="36"/>
    </row>
    <row r="74" spans="1:12" ht="15">
      <c r="A74" s="40" t="s">
        <v>1102</v>
      </c>
      <c r="B74" s="40" t="s">
        <v>1092</v>
      </c>
      <c r="C74" s="41">
        <v>18</v>
      </c>
      <c r="D74" s="41"/>
      <c r="E74" s="41">
        <f>C74*D74</f>
        <v>0</v>
      </c>
      <c r="F74" s="40" t="s">
        <v>47</v>
      </c>
      <c r="G74" s="41"/>
      <c r="H74" s="41">
        <f>C74*G74</f>
        <v>0</v>
      </c>
      <c r="I74" s="41">
        <f aca="true" t="shared" si="4" ref="I74:J77">D74+G74</f>
        <v>0</v>
      </c>
      <c r="J74" s="41">
        <f t="shared" si="4"/>
        <v>0</v>
      </c>
      <c r="K74" s="36"/>
      <c r="L74" s="36"/>
    </row>
    <row r="75" spans="1:12" ht="15">
      <c r="A75" s="40" t="s">
        <v>1103</v>
      </c>
      <c r="B75" s="40" t="s">
        <v>1092</v>
      </c>
      <c r="C75" s="41">
        <v>2</v>
      </c>
      <c r="D75" s="41"/>
      <c r="E75" s="41">
        <f>C75*D75</f>
        <v>0</v>
      </c>
      <c r="F75" s="40" t="s">
        <v>47</v>
      </c>
      <c r="G75" s="41"/>
      <c r="H75" s="41">
        <f>C75*G75</f>
        <v>0</v>
      </c>
      <c r="I75" s="41">
        <f t="shared" si="4"/>
        <v>0</v>
      </c>
      <c r="J75" s="41">
        <f t="shared" si="4"/>
        <v>0</v>
      </c>
      <c r="K75" s="36"/>
      <c r="L75" s="36"/>
    </row>
    <row r="76" spans="1:12" ht="15">
      <c r="A76" s="40" t="s">
        <v>47</v>
      </c>
      <c r="B76" s="40" t="s">
        <v>47</v>
      </c>
      <c r="C76" s="41"/>
      <c r="D76" s="41"/>
      <c r="E76" s="41"/>
      <c r="F76" s="40" t="s">
        <v>47</v>
      </c>
      <c r="G76" s="41"/>
      <c r="H76" s="41"/>
      <c r="I76" s="41">
        <f t="shared" si="4"/>
        <v>0</v>
      </c>
      <c r="J76" s="41">
        <f t="shared" si="4"/>
        <v>0</v>
      </c>
      <c r="K76" s="36"/>
      <c r="L76" s="36"/>
    </row>
    <row r="77" spans="1:12" ht="15">
      <c r="A77" s="40" t="s">
        <v>1104</v>
      </c>
      <c r="B77" s="40" t="s">
        <v>47</v>
      </c>
      <c r="C77" s="41"/>
      <c r="D77" s="41"/>
      <c r="E77" s="41">
        <f>M1+'SO 402 Parametry'!B33/100*E67+'SO 402 Parametry'!B33/100*E68+'SO 402 Parametry'!B33/100*E69+'SO 402 Parametry'!B33/100*E71+'SO 402 Parametry'!B33/100*E74+'SO 402 Parametry'!B33/100*E75</f>
        <v>0</v>
      </c>
      <c r="F77" s="40" t="s">
        <v>47</v>
      </c>
      <c r="G77" s="41"/>
      <c r="H77" s="41"/>
      <c r="I77" s="41">
        <f t="shared" si="4"/>
        <v>0</v>
      </c>
      <c r="J77" s="41">
        <f t="shared" si="4"/>
        <v>0</v>
      </c>
      <c r="K77" s="36"/>
      <c r="L77" s="36"/>
    </row>
    <row r="78" spans="1:12" ht="15">
      <c r="A78" s="46" t="s">
        <v>1105</v>
      </c>
      <c r="B78" s="46" t="s">
        <v>47</v>
      </c>
      <c r="C78" s="47"/>
      <c r="D78" s="47"/>
      <c r="E78" s="47">
        <f>SUM(E4:E6,E9:E21,E23,E25:E30,E33:E37,E40:E46,E49:E54,E57:E60,E62:E77)</f>
        <v>0</v>
      </c>
      <c r="F78" s="46" t="s">
        <v>47</v>
      </c>
      <c r="G78" s="47"/>
      <c r="H78" s="47">
        <f>SUM(H4:H6,H9:H21,H23,H25:H30,H33:H37,H40:H46,H49:H54,H57:H60,H62:H77)</f>
        <v>0</v>
      </c>
      <c r="I78" s="47"/>
      <c r="J78" s="47">
        <f>SUM(J4:J6,J9:J21,J23,J25:J30,J33:J37,J40:J46,J49:J54,J57:J60,J62:J77)</f>
        <v>0</v>
      </c>
      <c r="K78" s="36"/>
      <c r="L78" s="36"/>
    </row>
    <row r="79" spans="1:12" ht="15">
      <c r="A79" s="40" t="s">
        <v>47</v>
      </c>
      <c r="B79" s="40" t="s">
        <v>47</v>
      </c>
      <c r="C79" s="41"/>
      <c r="D79" s="41"/>
      <c r="E79" s="41"/>
      <c r="F79" s="40" t="s">
        <v>47</v>
      </c>
      <c r="G79" s="41"/>
      <c r="H79" s="41"/>
      <c r="I79" s="41">
        <f>D79+G79</f>
        <v>0</v>
      </c>
      <c r="J79" s="41">
        <f>E79+H79</f>
        <v>0</v>
      </c>
      <c r="K79" s="36"/>
      <c r="L79" s="36"/>
    </row>
    <row r="80" spans="1:12" ht="15">
      <c r="A80" s="46" t="s">
        <v>111</v>
      </c>
      <c r="B80" s="46" t="s">
        <v>47</v>
      </c>
      <c r="C80" s="47"/>
      <c r="D80" s="47"/>
      <c r="E80" s="47"/>
      <c r="F80" s="46" t="s">
        <v>47</v>
      </c>
      <c r="G80" s="47"/>
      <c r="H80" s="47"/>
      <c r="I80" s="47"/>
      <c r="J80" s="47"/>
      <c r="K80" s="36"/>
      <c r="L80" s="36"/>
    </row>
    <row r="81" spans="1:12" ht="15">
      <c r="A81" s="52" t="s">
        <v>1106</v>
      </c>
      <c r="B81" s="52" t="s">
        <v>47</v>
      </c>
      <c r="C81" s="53"/>
      <c r="D81" s="53"/>
      <c r="E81" s="53"/>
      <c r="F81" s="52" t="s">
        <v>47</v>
      </c>
      <c r="G81" s="53"/>
      <c r="H81" s="53"/>
      <c r="I81" s="53"/>
      <c r="J81" s="53"/>
      <c r="K81" s="36"/>
      <c r="L81" s="36"/>
    </row>
    <row r="82" spans="1:12" ht="15">
      <c r="A82" s="40" t="s">
        <v>1107</v>
      </c>
      <c r="B82" s="40" t="s">
        <v>1108</v>
      </c>
      <c r="C82" s="41">
        <v>0.5</v>
      </c>
      <c r="D82" s="41"/>
      <c r="E82" s="41">
        <f>C82*D82</f>
        <v>0</v>
      </c>
      <c r="F82" s="40" t="s">
        <v>47</v>
      </c>
      <c r="G82" s="41"/>
      <c r="H82" s="41">
        <f>C82*G82</f>
        <v>0</v>
      </c>
      <c r="I82" s="41">
        <f>D82+G82</f>
        <v>0</v>
      </c>
      <c r="J82" s="41">
        <f>E82+H82</f>
        <v>0</v>
      </c>
      <c r="K82" s="36"/>
      <c r="L82" s="36"/>
    </row>
    <row r="83" spans="1:12" ht="15">
      <c r="A83" s="52" t="s">
        <v>1109</v>
      </c>
      <c r="B83" s="52" t="s">
        <v>47</v>
      </c>
      <c r="C83" s="53"/>
      <c r="D83" s="53"/>
      <c r="E83" s="53"/>
      <c r="F83" s="52" t="s">
        <v>47</v>
      </c>
      <c r="G83" s="53"/>
      <c r="H83" s="53"/>
      <c r="I83" s="53"/>
      <c r="J83" s="53"/>
      <c r="K83" s="36"/>
      <c r="L83" s="36"/>
    </row>
    <row r="84" spans="1:12" ht="15">
      <c r="A84" s="52" t="s">
        <v>1110</v>
      </c>
      <c r="B84" s="52" t="s">
        <v>47</v>
      </c>
      <c r="C84" s="53"/>
      <c r="D84" s="53"/>
      <c r="E84" s="53"/>
      <c r="F84" s="52" t="s">
        <v>47</v>
      </c>
      <c r="G84" s="53"/>
      <c r="H84" s="53"/>
      <c r="I84" s="53"/>
      <c r="J84" s="53"/>
      <c r="K84" s="36"/>
      <c r="L84" s="36"/>
    </row>
    <row r="85" spans="1:12" ht="15">
      <c r="A85" s="40" t="s">
        <v>1111</v>
      </c>
      <c r="B85" s="40" t="s">
        <v>1112</v>
      </c>
      <c r="C85" s="41">
        <v>7.8</v>
      </c>
      <c r="D85" s="41"/>
      <c r="E85" s="41">
        <f>C85*D85</f>
        <v>0</v>
      </c>
      <c r="F85" s="40" t="s">
        <v>47</v>
      </c>
      <c r="G85" s="41"/>
      <c r="H85" s="41">
        <f>C85*G85</f>
        <v>0</v>
      </c>
      <c r="I85" s="41">
        <f>D85+G85</f>
        <v>0</v>
      </c>
      <c r="J85" s="41">
        <f>E85+H85</f>
        <v>0</v>
      </c>
      <c r="K85" s="36"/>
      <c r="L85" s="36"/>
    </row>
    <row r="86" spans="1:12" ht="15">
      <c r="A86" s="52" t="s">
        <v>1113</v>
      </c>
      <c r="B86" s="52" t="s">
        <v>47</v>
      </c>
      <c r="C86" s="53"/>
      <c r="D86" s="53"/>
      <c r="E86" s="53"/>
      <c r="F86" s="52" t="s">
        <v>47</v>
      </c>
      <c r="G86" s="53"/>
      <c r="H86" s="53"/>
      <c r="I86" s="53"/>
      <c r="J86" s="53"/>
      <c r="K86" s="36"/>
      <c r="L86" s="36"/>
    </row>
    <row r="87" spans="1:12" ht="15">
      <c r="A87" s="52" t="s">
        <v>1114</v>
      </c>
      <c r="B87" s="52" t="s">
        <v>47</v>
      </c>
      <c r="C87" s="53"/>
      <c r="D87" s="53"/>
      <c r="E87" s="53"/>
      <c r="F87" s="52" t="s">
        <v>47</v>
      </c>
      <c r="G87" s="53"/>
      <c r="H87" s="53"/>
      <c r="I87" s="53"/>
      <c r="J87" s="53"/>
      <c r="K87" s="36"/>
      <c r="L87" s="36"/>
    </row>
    <row r="88" spans="1:12" ht="15">
      <c r="A88" s="40" t="s">
        <v>1115</v>
      </c>
      <c r="B88" s="40" t="s">
        <v>1050</v>
      </c>
      <c r="C88" s="41">
        <v>2</v>
      </c>
      <c r="D88" s="41"/>
      <c r="E88" s="41">
        <f>C88*D88</f>
        <v>0</v>
      </c>
      <c r="F88" s="40" t="s">
        <v>47</v>
      </c>
      <c r="G88" s="41"/>
      <c r="H88" s="41">
        <f>C88*G88</f>
        <v>0</v>
      </c>
      <c r="I88" s="41">
        <f>D88+G88</f>
        <v>0</v>
      </c>
      <c r="J88" s="41">
        <f>E88+H88</f>
        <v>0</v>
      </c>
      <c r="K88" s="36"/>
      <c r="L88" s="36"/>
    </row>
    <row r="89" spans="1:12" ht="15">
      <c r="A89" s="40" t="s">
        <v>1116</v>
      </c>
      <c r="B89" s="40" t="s">
        <v>1050</v>
      </c>
      <c r="C89" s="41">
        <v>5</v>
      </c>
      <c r="D89" s="41"/>
      <c r="E89" s="41">
        <f>C89*D89</f>
        <v>0</v>
      </c>
      <c r="F89" s="40" t="s">
        <v>47</v>
      </c>
      <c r="G89" s="41"/>
      <c r="H89" s="41">
        <f>C89*G89</f>
        <v>0</v>
      </c>
      <c r="I89" s="41">
        <f>D89+G89</f>
        <v>0</v>
      </c>
      <c r="J89" s="41">
        <f>E89+H89</f>
        <v>0</v>
      </c>
      <c r="K89" s="36"/>
      <c r="L89" s="36"/>
    </row>
    <row r="90" spans="1:12" ht="15">
      <c r="A90" s="52" t="s">
        <v>1117</v>
      </c>
      <c r="B90" s="52" t="s">
        <v>47</v>
      </c>
      <c r="C90" s="53"/>
      <c r="D90" s="53"/>
      <c r="E90" s="53"/>
      <c r="F90" s="52" t="s">
        <v>47</v>
      </c>
      <c r="G90" s="53"/>
      <c r="H90" s="53"/>
      <c r="I90" s="53"/>
      <c r="J90" s="53"/>
      <c r="K90" s="36"/>
      <c r="L90" s="36"/>
    </row>
    <row r="91" spans="1:12" ht="15">
      <c r="A91" s="40" t="s">
        <v>1118</v>
      </c>
      <c r="B91" s="40" t="s">
        <v>1038</v>
      </c>
      <c r="C91" s="41">
        <v>3</v>
      </c>
      <c r="D91" s="41"/>
      <c r="E91" s="41">
        <f>C91*D91</f>
        <v>0</v>
      </c>
      <c r="F91" s="40" t="s">
        <v>47</v>
      </c>
      <c r="G91" s="41"/>
      <c r="H91" s="41">
        <f>C91*G91</f>
        <v>0</v>
      </c>
      <c r="I91" s="41">
        <f>D91+G91</f>
        <v>0</v>
      </c>
      <c r="J91" s="41">
        <f>E91+H91</f>
        <v>0</v>
      </c>
      <c r="K91" s="36"/>
      <c r="L91" s="36"/>
    </row>
    <row r="92" spans="1:12" ht="15">
      <c r="A92" s="40" t="s">
        <v>1119</v>
      </c>
      <c r="B92" s="40" t="s">
        <v>1038</v>
      </c>
      <c r="C92" s="41">
        <v>280</v>
      </c>
      <c r="D92" s="41"/>
      <c r="E92" s="41">
        <f>C92*D92</f>
        <v>0</v>
      </c>
      <c r="F92" s="40" t="s">
        <v>47</v>
      </c>
      <c r="G92" s="41"/>
      <c r="H92" s="41">
        <f>C92*G92</f>
        <v>0</v>
      </c>
      <c r="I92" s="41">
        <f>D92+G92</f>
        <v>0</v>
      </c>
      <c r="J92" s="41">
        <f>E92+H92</f>
        <v>0</v>
      </c>
      <c r="K92" s="36"/>
      <c r="L92" s="36"/>
    </row>
    <row r="93" spans="1:12" ht="15">
      <c r="A93" s="52" t="s">
        <v>1120</v>
      </c>
      <c r="B93" s="52" t="s">
        <v>47</v>
      </c>
      <c r="C93" s="53"/>
      <c r="D93" s="53"/>
      <c r="E93" s="53"/>
      <c r="F93" s="52" t="s">
        <v>47</v>
      </c>
      <c r="G93" s="53"/>
      <c r="H93" s="53"/>
      <c r="I93" s="53"/>
      <c r="J93" s="53"/>
      <c r="K93" s="36"/>
      <c r="L93" s="36"/>
    </row>
    <row r="94" spans="1:12" ht="15">
      <c r="A94" s="40" t="s">
        <v>1121</v>
      </c>
      <c r="B94" s="40" t="s">
        <v>1038</v>
      </c>
      <c r="C94" s="41">
        <v>280</v>
      </c>
      <c r="D94" s="41"/>
      <c r="E94" s="41">
        <f>C94*D94</f>
        <v>0</v>
      </c>
      <c r="F94" s="40" t="s">
        <v>47</v>
      </c>
      <c r="G94" s="41"/>
      <c r="H94" s="41">
        <f>C94*G94</f>
        <v>0</v>
      </c>
      <c r="I94" s="41">
        <f>D94+G94</f>
        <v>0</v>
      </c>
      <c r="J94" s="41">
        <f>E94+H94</f>
        <v>0</v>
      </c>
      <c r="K94" s="36"/>
      <c r="L94" s="36"/>
    </row>
    <row r="95" spans="1:12" ht="15">
      <c r="A95" s="52" t="s">
        <v>1122</v>
      </c>
      <c r="B95" s="52" t="s">
        <v>47</v>
      </c>
      <c r="C95" s="53"/>
      <c r="D95" s="53"/>
      <c r="E95" s="53"/>
      <c r="F95" s="52" t="s">
        <v>47</v>
      </c>
      <c r="G95" s="53"/>
      <c r="H95" s="53"/>
      <c r="I95" s="53"/>
      <c r="J95" s="53"/>
      <c r="K95" s="36"/>
      <c r="L95" s="36"/>
    </row>
    <row r="96" spans="1:12" ht="15">
      <c r="A96" s="40" t="s">
        <v>1123</v>
      </c>
      <c r="B96" s="40" t="s">
        <v>1038</v>
      </c>
      <c r="C96" s="41">
        <v>280</v>
      </c>
      <c r="D96" s="41"/>
      <c r="E96" s="41">
        <f>C96*D96</f>
        <v>0</v>
      </c>
      <c r="F96" s="40" t="s">
        <v>47</v>
      </c>
      <c r="G96" s="41"/>
      <c r="H96" s="41">
        <f>C96*G96</f>
        <v>0</v>
      </c>
      <c r="I96" s="41">
        <f>D96+G96</f>
        <v>0</v>
      </c>
      <c r="J96" s="41">
        <f>E96+H96</f>
        <v>0</v>
      </c>
      <c r="K96" s="36"/>
      <c r="L96" s="36"/>
    </row>
    <row r="97" spans="1:12" ht="15">
      <c r="A97" s="52" t="s">
        <v>1124</v>
      </c>
      <c r="B97" s="52" t="s">
        <v>47</v>
      </c>
      <c r="C97" s="53"/>
      <c r="D97" s="53"/>
      <c r="E97" s="53"/>
      <c r="F97" s="52" t="s">
        <v>47</v>
      </c>
      <c r="G97" s="53"/>
      <c r="H97" s="53"/>
      <c r="I97" s="53"/>
      <c r="J97" s="53"/>
      <c r="K97" s="36"/>
      <c r="L97" s="36"/>
    </row>
    <row r="98" spans="1:12" ht="15">
      <c r="A98" s="40" t="s">
        <v>1118</v>
      </c>
      <c r="B98" s="40" t="s">
        <v>1038</v>
      </c>
      <c r="C98" s="41">
        <v>30</v>
      </c>
      <c r="D98" s="41"/>
      <c r="E98" s="41">
        <f>C98*D98</f>
        <v>0</v>
      </c>
      <c r="F98" s="40" t="s">
        <v>47</v>
      </c>
      <c r="G98" s="41"/>
      <c r="H98" s="41">
        <f>C98*G98</f>
        <v>0</v>
      </c>
      <c r="I98" s="41">
        <f>D98+G98</f>
        <v>0</v>
      </c>
      <c r="J98" s="41">
        <f>E98+H98</f>
        <v>0</v>
      </c>
      <c r="K98" s="36"/>
      <c r="L98" s="36"/>
    </row>
    <row r="99" spans="1:12" ht="15">
      <c r="A99" s="40" t="s">
        <v>1119</v>
      </c>
      <c r="B99" s="40" t="s">
        <v>1038</v>
      </c>
      <c r="C99" s="41">
        <v>280</v>
      </c>
      <c r="D99" s="41"/>
      <c r="E99" s="41">
        <f>C99*D99</f>
        <v>0</v>
      </c>
      <c r="F99" s="40" t="s">
        <v>47</v>
      </c>
      <c r="G99" s="41"/>
      <c r="H99" s="41">
        <f>C99*G99</f>
        <v>0</v>
      </c>
      <c r="I99" s="41">
        <f>D99+G99</f>
        <v>0</v>
      </c>
      <c r="J99" s="41">
        <f>E99+H99</f>
        <v>0</v>
      </c>
      <c r="K99" s="36"/>
      <c r="L99" s="36"/>
    </row>
    <row r="100" spans="1:12" ht="15">
      <c r="A100" s="52" t="s">
        <v>1125</v>
      </c>
      <c r="B100" s="52" t="s">
        <v>47</v>
      </c>
      <c r="C100" s="53"/>
      <c r="D100" s="53"/>
      <c r="E100" s="53"/>
      <c r="F100" s="52" t="s">
        <v>47</v>
      </c>
      <c r="G100" s="53"/>
      <c r="H100" s="53"/>
      <c r="I100" s="53"/>
      <c r="J100" s="53"/>
      <c r="K100" s="36"/>
      <c r="L100" s="36"/>
    </row>
    <row r="101" spans="1:12" ht="15">
      <c r="A101" s="40" t="s">
        <v>1126</v>
      </c>
      <c r="B101" s="40" t="s">
        <v>1038</v>
      </c>
      <c r="C101" s="41">
        <v>12</v>
      </c>
      <c r="D101" s="41"/>
      <c r="E101" s="41">
        <f>C101*D101</f>
        <v>0</v>
      </c>
      <c r="F101" s="40" t="s">
        <v>47</v>
      </c>
      <c r="G101" s="41"/>
      <c r="H101" s="41">
        <f>C101*G101</f>
        <v>0</v>
      </c>
      <c r="I101" s="41">
        <f>D101+G101</f>
        <v>0</v>
      </c>
      <c r="J101" s="41">
        <f>E101+H101</f>
        <v>0</v>
      </c>
      <c r="K101" s="36"/>
      <c r="L101" s="36"/>
    </row>
    <row r="102" spans="1:12" ht="15">
      <c r="A102" s="52" t="s">
        <v>1127</v>
      </c>
      <c r="B102" s="52" t="s">
        <v>47</v>
      </c>
      <c r="C102" s="53"/>
      <c r="D102" s="53"/>
      <c r="E102" s="53"/>
      <c r="F102" s="52" t="s">
        <v>47</v>
      </c>
      <c r="G102" s="53"/>
      <c r="H102" s="53"/>
      <c r="I102" s="53"/>
      <c r="J102" s="53"/>
      <c r="K102" s="36"/>
      <c r="L102" s="36"/>
    </row>
    <row r="103" spans="1:12" ht="15">
      <c r="A103" s="40" t="s">
        <v>1128</v>
      </c>
      <c r="B103" s="40" t="s">
        <v>1050</v>
      </c>
      <c r="C103" s="41">
        <v>2</v>
      </c>
      <c r="D103" s="41"/>
      <c r="E103" s="41">
        <f>C103*D103</f>
        <v>0</v>
      </c>
      <c r="F103" s="40" t="s">
        <v>47</v>
      </c>
      <c r="G103" s="41"/>
      <c r="H103" s="41">
        <f>C103*G103</f>
        <v>0</v>
      </c>
      <c r="I103" s="41">
        <f>D103+G103</f>
        <v>0</v>
      </c>
      <c r="J103" s="41">
        <f>E103+H103</f>
        <v>0</v>
      </c>
      <c r="K103" s="36"/>
      <c r="L103" s="36"/>
    </row>
    <row r="104" spans="1:12" ht="15">
      <c r="A104" s="52" t="s">
        <v>1129</v>
      </c>
      <c r="B104" s="52" t="s">
        <v>47</v>
      </c>
      <c r="C104" s="53"/>
      <c r="D104" s="53"/>
      <c r="E104" s="53"/>
      <c r="F104" s="52" t="s">
        <v>47</v>
      </c>
      <c r="G104" s="53"/>
      <c r="H104" s="53"/>
      <c r="I104" s="53"/>
      <c r="J104" s="53"/>
      <c r="K104" s="36"/>
      <c r="L104" s="36"/>
    </row>
    <row r="105" spans="1:12" ht="15">
      <c r="A105" s="40" t="s">
        <v>1130</v>
      </c>
      <c r="B105" s="40" t="s">
        <v>1131</v>
      </c>
      <c r="C105" s="41">
        <v>160</v>
      </c>
      <c r="D105" s="41"/>
      <c r="E105" s="41">
        <f>C105*D105</f>
        <v>0</v>
      </c>
      <c r="F105" s="40" t="s">
        <v>47</v>
      </c>
      <c r="G105" s="41"/>
      <c r="H105" s="41">
        <f>C105*G105</f>
        <v>0</v>
      </c>
      <c r="I105" s="41">
        <f>D105+G105</f>
        <v>0</v>
      </c>
      <c r="J105" s="41">
        <f>E105+H105</f>
        <v>0</v>
      </c>
      <c r="K105" s="36"/>
      <c r="L105" s="36"/>
    </row>
    <row r="106" spans="1:12" ht="15">
      <c r="A106" s="40" t="s">
        <v>47</v>
      </c>
      <c r="B106" s="40" t="s">
        <v>47</v>
      </c>
      <c r="C106" s="41"/>
      <c r="D106" s="41"/>
      <c r="E106" s="41"/>
      <c r="F106" s="40" t="s">
        <v>47</v>
      </c>
      <c r="G106" s="41"/>
      <c r="H106" s="41"/>
      <c r="I106" s="41">
        <f>D106+G106</f>
        <v>0</v>
      </c>
      <c r="J106" s="41">
        <f>E106+H106</f>
        <v>0</v>
      </c>
      <c r="K106" s="36"/>
      <c r="L106" s="36"/>
    </row>
    <row r="107" spans="1:12" ht="15">
      <c r="A107" s="46" t="s">
        <v>1132</v>
      </c>
      <c r="B107" s="46" t="s">
        <v>47</v>
      </c>
      <c r="C107" s="47"/>
      <c r="D107" s="47"/>
      <c r="E107" s="47">
        <f>SUM(E81:E106)</f>
        <v>0</v>
      </c>
      <c r="F107" s="46" t="s">
        <v>47</v>
      </c>
      <c r="G107" s="47"/>
      <c r="H107" s="47">
        <f>SUM(H81:H106)</f>
        <v>0</v>
      </c>
      <c r="I107" s="47"/>
      <c r="J107" s="47">
        <f>SUM(J81:J106)</f>
        <v>0</v>
      </c>
      <c r="K107" s="36"/>
      <c r="L107" s="36"/>
    </row>
    <row r="108" spans="1:12" ht="15">
      <c r="A108" s="40" t="s">
        <v>47</v>
      </c>
      <c r="B108" s="40" t="s">
        <v>47</v>
      </c>
      <c r="C108" s="41"/>
      <c r="D108" s="41"/>
      <c r="E108" s="41"/>
      <c r="F108" s="40" t="s">
        <v>47</v>
      </c>
      <c r="G108" s="41"/>
      <c r="H108" s="41"/>
      <c r="I108" s="41">
        <f>D108+G108</f>
        <v>0</v>
      </c>
      <c r="J108" s="41">
        <f>E108+H108</f>
        <v>0</v>
      </c>
      <c r="K108" s="36"/>
      <c r="L108" s="36"/>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46" r:id="rId1"/>
</worksheet>
</file>

<file path=xl/worksheets/sheet33.xml><?xml version="1.0" encoding="utf-8"?>
<worksheet xmlns="http://schemas.openxmlformats.org/spreadsheetml/2006/main" xmlns:r="http://schemas.openxmlformats.org/officeDocument/2006/relationships">
  <sheetPr>
    <pageSetUpPr fitToPage="1"/>
  </sheetPr>
  <dimension ref="A1:C33"/>
  <sheetViews>
    <sheetView zoomScalePageLayoutView="0" workbookViewId="0" topLeftCell="A1">
      <selection activeCell="C25" sqref="C25"/>
    </sheetView>
  </sheetViews>
  <sheetFormatPr defaultColWidth="9.140625" defaultRowHeight="12.75"/>
  <cols>
    <col min="1" max="1" width="28.421875" style="48" bestFit="1" customWidth="1"/>
    <col min="2" max="2" width="63.421875" style="48" bestFit="1" customWidth="1"/>
    <col min="3" max="3" width="9.140625" style="37" customWidth="1"/>
    <col min="4" max="4" width="0" style="50" hidden="1" customWidth="1"/>
    <col min="5" max="16384" width="9.140625" style="37" customWidth="1"/>
  </cols>
  <sheetData>
    <row r="1" spans="1:3" ht="15">
      <c r="A1" s="34" t="s">
        <v>1004</v>
      </c>
      <c r="B1" s="34" t="s">
        <v>1133</v>
      </c>
      <c r="C1" s="36"/>
    </row>
    <row r="2" spans="1:3" ht="15">
      <c r="A2" s="34" t="s">
        <v>1134</v>
      </c>
      <c r="B2" s="46" t="s">
        <v>1135</v>
      </c>
      <c r="C2" s="36"/>
    </row>
    <row r="3" spans="1:3" ht="15">
      <c r="A3" s="34" t="s">
        <v>1136</v>
      </c>
      <c r="B3" s="38" t="s">
        <v>1137</v>
      </c>
      <c r="C3" s="36"/>
    </row>
    <row r="4" spans="1:3" ht="15">
      <c r="A4" s="34" t="s">
        <v>1138</v>
      </c>
      <c r="B4" s="38" t="s">
        <v>1139</v>
      </c>
      <c r="C4" s="36"/>
    </row>
    <row r="5" spans="1:3" ht="15">
      <c r="A5" s="34" t="s">
        <v>1140</v>
      </c>
      <c r="B5" s="38" t="s">
        <v>1141</v>
      </c>
      <c r="C5" s="36"/>
    </row>
    <row r="6" spans="1:3" ht="15">
      <c r="A6" s="34" t="s">
        <v>1142</v>
      </c>
      <c r="B6" s="38" t="s">
        <v>1143</v>
      </c>
      <c r="C6" s="36"/>
    </row>
    <row r="7" spans="1:3" ht="15">
      <c r="A7" s="34" t="s">
        <v>1144</v>
      </c>
      <c r="B7" s="38" t="s">
        <v>1145</v>
      </c>
      <c r="C7" s="36"/>
    </row>
    <row r="8" spans="1:3" ht="15">
      <c r="A8" s="34" t="s">
        <v>1146</v>
      </c>
      <c r="B8" s="38" t="s">
        <v>47</v>
      </c>
      <c r="C8" s="36"/>
    </row>
    <row r="9" spans="1:3" ht="15">
      <c r="A9" s="34" t="s">
        <v>1147</v>
      </c>
      <c r="B9" s="38" t="s">
        <v>1148</v>
      </c>
      <c r="C9" s="36"/>
    </row>
    <row r="10" spans="1:3" ht="15">
      <c r="A10" s="34" t="s">
        <v>1149</v>
      </c>
      <c r="B10" s="38" t="s">
        <v>1150</v>
      </c>
      <c r="C10" s="36"/>
    </row>
    <row r="11" spans="1:3" ht="15">
      <c r="A11" s="34" t="s">
        <v>1151</v>
      </c>
      <c r="B11" s="38" t="s">
        <v>47</v>
      </c>
      <c r="C11" s="36"/>
    </row>
    <row r="12" spans="1:3" ht="15">
      <c r="A12" s="34" t="s">
        <v>1152</v>
      </c>
      <c r="B12" s="38" t="s">
        <v>1153</v>
      </c>
      <c r="C12" s="36"/>
    </row>
    <row r="13" spans="1:3" ht="15">
      <c r="A13" s="34" t="s">
        <v>1154</v>
      </c>
      <c r="B13" s="38" t="s">
        <v>1155</v>
      </c>
      <c r="C13" s="36"/>
    </row>
    <row r="14" spans="1:3" ht="15">
      <c r="A14" s="34" t="s">
        <v>1156</v>
      </c>
      <c r="B14" s="38" t="s">
        <v>1157</v>
      </c>
      <c r="C14" s="36"/>
    </row>
    <row r="15" spans="1:3" ht="15">
      <c r="A15" s="34" t="s">
        <v>47</v>
      </c>
      <c r="B15" s="40" t="s">
        <v>47</v>
      </c>
      <c r="C15" s="36"/>
    </row>
    <row r="16" spans="1:3" ht="15">
      <c r="A16" s="34" t="s">
        <v>1158</v>
      </c>
      <c r="B16" s="42" t="s">
        <v>1159</v>
      </c>
      <c r="C16" s="36"/>
    </row>
    <row r="17" spans="1:3" ht="15">
      <c r="A17" s="34" t="s">
        <v>1160</v>
      </c>
      <c r="B17" s="42" t="s">
        <v>1161</v>
      </c>
      <c r="C17" s="36"/>
    </row>
    <row r="18" spans="1:3" ht="15">
      <c r="A18" s="34" t="s">
        <v>1162</v>
      </c>
      <c r="B18" s="42" t="s">
        <v>1163</v>
      </c>
      <c r="C18" s="36"/>
    </row>
    <row r="19" spans="1:3" ht="15">
      <c r="A19" s="34" t="s">
        <v>1164</v>
      </c>
      <c r="B19" s="42" t="s">
        <v>1161</v>
      </c>
      <c r="C19" s="36"/>
    </row>
    <row r="20" spans="1:3" ht="15">
      <c r="A20" s="34" t="s">
        <v>1165</v>
      </c>
      <c r="B20" s="42" t="s">
        <v>1166</v>
      </c>
      <c r="C20" s="36"/>
    </row>
    <row r="21" spans="1:3" ht="15">
      <c r="A21" s="34" t="s">
        <v>1167</v>
      </c>
      <c r="B21" s="42" t="s">
        <v>1166</v>
      </c>
      <c r="C21" s="36"/>
    </row>
    <row r="22" spans="1:3" ht="15">
      <c r="A22" s="34" t="s">
        <v>1168</v>
      </c>
      <c r="B22" s="42" t="s">
        <v>1169</v>
      </c>
      <c r="C22" s="36"/>
    </row>
    <row r="23" spans="1:3" ht="15">
      <c r="A23" s="34" t="s">
        <v>1170</v>
      </c>
      <c r="B23" s="42" t="s">
        <v>1171</v>
      </c>
      <c r="C23" s="36"/>
    </row>
    <row r="24" spans="1:3" ht="15">
      <c r="A24" s="34" t="s">
        <v>1172</v>
      </c>
      <c r="B24" s="42" t="s">
        <v>1173</v>
      </c>
      <c r="C24" s="36"/>
    </row>
    <row r="25" spans="1:3" ht="15">
      <c r="A25" s="34" t="s">
        <v>1174</v>
      </c>
      <c r="B25" s="42" t="s">
        <v>19</v>
      </c>
      <c r="C25" s="36"/>
    </row>
    <row r="26" spans="1:3" ht="15">
      <c r="A26" s="34" t="s">
        <v>1175</v>
      </c>
      <c r="B26" s="42" t="s">
        <v>1176</v>
      </c>
      <c r="C26" s="36"/>
    </row>
    <row r="27" spans="1:3" ht="15">
      <c r="A27" s="34" t="s">
        <v>1177</v>
      </c>
      <c r="B27" s="42" t="s">
        <v>19</v>
      </c>
      <c r="C27" s="36"/>
    </row>
    <row r="28" spans="1:3" ht="15">
      <c r="A28" s="34" t="s">
        <v>1178</v>
      </c>
      <c r="B28" s="42" t="s">
        <v>19</v>
      </c>
      <c r="C28" s="36"/>
    </row>
    <row r="29" spans="1:3" ht="15">
      <c r="A29" s="34" t="s">
        <v>1179</v>
      </c>
      <c r="B29" s="42" t="s">
        <v>19</v>
      </c>
      <c r="C29" s="36"/>
    </row>
    <row r="30" spans="1:3" ht="15">
      <c r="A30" s="34" t="s">
        <v>1180</v>
      </c>
      <c r="B30" s="42" t="s">
        <v>19</v>
      </c>
      <c r="C30" s="36"/>
    </row>
    <row r="31" spans="1:3" ht="24.75">
      <c r="A31" s="57" t="s">
        <v>1181</v>
      </c>
      <c r="B31" s="42" t="s">
        <v>426</v>
      </c>
      <c r="C31" s="36"/>
    </row>
    <row r="32" spans="1:3" ht="15">
      <c r="A32" s="34" t="s">
        <v>1182</v>
      </c>
      <c r="B32" s="42" t="s">
        <v>42</v>
      </c>
      <c r="C32" s="36"/>
    </row>
    <row r="33" spans="1:2" ht="15">
      <c r="A33" s="48" t="s">
        <v>1183</v>
      </c>
      <c r="B33" s="48">
        <v>5</v>
      </c>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R71"/>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0+O9+O22+O63</f>
        <v>0</v>
      </c>
      <c r="P2" t="s">
        <v>22</v>
      </c>
    </row>
    <row r="3" spans="1:16" ht="15" customHeight="1">
      <c r="A3" t="s">
        <v>12</v>
      </c>
      <c r="B3" s="10" t="s">
        <v>14</v>
      </c>
      <c r="C3" s="62" t="s">
        <v>15</v>
      </c>
      <c r="D3" s="58"/>
      <c r="E3" s="11" t="s">
        <v>16</v>
      </c>
      <c r="F3" s="1"/>
      <c r="G3" s="8"/>
      <c r="H3" s="7" t="s">
        <v>153</v>
      </c>
      <c r="I3" s="31">
        <f>0+I9+I22+I63</f>
        <v>0</v>
      </c>
      <c r="O3" t="s">
        <v>19</v>
      </c>
      <c r="P3" t="s">
        <v>23</v>
      </c>
    </row>
    <row r="4" spans="1:16" ht="15" customHeight="1">
      <c r="A4" t="s">
        <v>17</v>
      </c>
      <c r="B4" s="10" t="s">
        <v>149</v>
      </c>
      <c r="C4" s="62" t="s">
        <v>150</v>
      </c>
      <c r="D4" s="58"/>
      <c r="E4" s="11" t="s">
        <v>151</v>
      </c>
      <c r="F4" s="1"/>
      <c r="G4" s="1"/>
      <c r="H4" s="9"/>
      <c r="I4" s="9"/>
      <c r="O4" t="s">
        <v>20</v>
      </c>
      <c r="P4" t="s">
        <v>23</v>
      </c>
    </row>
    <row r="5" spans="1:16" ht="12.75" customHeight="1">
      <c r="A5" t="s">
        <v>152</v>
      </c>
      <c r="B5" s="13" t="s">
        <v>18</v>
      </c>
      <c r="C5" s="63" t="s">
        <v>153</v>
      </c>
      <c r="D5" s="64"/>
      <c r="E5" s="14" t="s">
        <v>154</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0+I10+I14+I18</f>
        <v>0</v>
      </c>
      <c r="R9">
        <f>0+O10+O14+O18</f>
        <v>0</v>
      </c>
    </row>
    <row r="10" spans="1:16" ht="12.75">
      <c r="A10" s="18" t="s">
        <v>45</v>
      </c>
      <c r="B10" s="22" t="s">
        <v>29</v>
      </c>
      <c r="C10" s="22" t="s">
        <v>155</v>
      </c>
      <c r="D10" s="18" t="s">
        <v>47</v>
      </c>
      <c r="E10" s="23" t="s">
        <v>156</v>
      </c>
      <c r="F10" s="24" t="s">
        <v>157</v>
      </c>
      <c r="G10" s="25">
        <v>3819.375</v>
      </c>
      <c r="H10" s="26">
        <v>0</v>
      </c>
      <c r="I10" s="26">
        <f>ROUND(ROUND(H10,2)*ROUND(G10,3),2)</f>
        <v>0</v>
      </c>
      <c r="O10">
        <f>(I10*21)/100</f>
        <v>0</v>
      </c>
      <c r="P10" t="s">
        <v>23</v>
      </c>
    </row>
    <row r="11" spans="1:5" ht="12.75">
      <c r="A11" s="27" t="s">
        <v>50</v>
      </c>
      <c r="E11" s="28" t="s">
        <v>158</v>
      </c>
    </row>
    <row r="12" spans="1:5" ht="114.75">
      <c r="A12" s="29" t="s">
        <v>52</v>
      </c>
      <c r="E12" s="30" t="s">
        <v>159</v>
      </c>
    </row>
    <row r="13" spans="1:5" ht="25.5">
      <c r="A13" t="s">
        <v>53</v>
      </c>
      <c r="E13" s="28" t="s">
        <v>160</v>
      </c>
    </row>
    <row r="14" spans="1:16" ht="12.75">
      <c r="A14" s="18" t="s">
        <v>45</v>
      </c>
      <c r="B14" s="22" t="s">
        <v>23</v>
      </c>
      <c r="C14" s="22" t="s">
        <v>161</v>
      </c>
      <c r="D14" s="18" t="s">
        <v>47</v>
      </c>
      <c r="E14" s="23" t="s">
        <v>162</v>
      </c>
      <c r="F14" s="24" t="s">
        <v>157</v>
      </c>
      <c r="G14" s="25">
        <v>45.511</v>
      </c>
      <c r="H14" s="26">
        <v>0</v>
      </c>
      <c r="I14" s="26">
        <f>ROUND(ROUND(H14,2)*ROUND(G14,3),2)</f>
        <v>0</v>
      </c>
      <c r="O14">
        <f>(I14*0)/100</f>
        <v>0</v>
      </c>
      <c r="P14" t="s">
        <v>27</v>
      </c>
    </row>
    <row r="15" spans="1:5" ht="12.75">
      <c r="A15" s="27" t="s">
        <v>50</v>
      </c>
      <c r="E15" s="28" t="s">
        <v>163</v>
      </c>
    </row>
    <row r="16" spans="1:5" ht="102">
      <c r="A16" s="29" t="s">
        <v>52</v>
      </c>
      <c r="E16" s="30" t="s">
        <v>164</v>
      </c>
    </row>
    <row r="17" spans="1:5" ht="25.5">
      <c r="A17" t="s">
        <v>53</v>
      </c>
      <c r="E17" s="28" t="s">
        <v>165</v>
      </c>
    </row>
    <row r="18" spans="1:16" ht="12.75">
      <c r="A18" s="18" t="s">
        <v>45</v>
      </c>
      <c r="B18" s="22" t="s">
        <v>22</v>
      </c>
      <c r="C18" s="22" t="s">
        <v>161</v>
      </c>
      <c r="D18" s="18" t="s">
        <v>23</v>
      </c>
      <c r="E18" s="23" t="s">
        <v>166</v>
      </c>
      <c r="F18" s="24" t="s">
        <v>157</v>
      </c>
      <c r="G18" s="25">
        <v>1140.35</v>
      </c>
      <c r="H18" s="26">
        <v>0</v>
      </c>
      <c r="I18" s="26">
        <f>ROUND(ROUND(H18,2)*ROUND(G18,3),2)</f>
        <v>0</v>
      </c>
      <c r="O18">
        <f>(I18*21)/100</f>
        <v>0</v>
      </c>
      <c r="P18" t="s">
        <v>23</v>
      </c>
    </row>
    <row r="19" spans="1:5" ht="12.75">
      <c r="A19" s="27" t="s">
        <v>50</v>
      </c>
      <c r="E19" s="28" t="s">
        <v>167</v>
      </c>
    </row>
    <row r="20" spans="1:5" ht="63.75">
      <c r="A20" s="29" t="s">
        <v>52</v>
      </c>
      <c r="E20" s="30" t="s">
        <v>168</v>
      </c>
    </row>
    <row r="21" spans="1:5" ht="25.5">
      <c r="A21" t="s">
        <v>53</v>
      </c>
      <c r="E21" s="28" t="s">
        <v>160</v>
      </c>
    </row>
    <row r="22" spans="1:18" ht="12.75" customHeight="1">
      <c r="A22" s="5" t="s">
        <v>43</v>
      </c>
      <c r="B22" s="5"/>
      <c r="C22" s="32" t="s">
        <v>29</v>
      </c>
      <c r="D22" s="5"/>
      <c r="E22" s="20" t="s">
        <v>111</v>
      </c>
      <c r="F22" s="5"/>
      <c r="G22" s="5"/>
      <c r="H22" s="5"/>
      <c r="I22" s="33">
        <f>0+Q22</f>
        <v>0</v>
      </c>
      <c r="O22">
        <f>0+R22</f>
        <v>0</v>
      </c>
      <c r="Q22">
        <f>0+I23+I27+I31+I35+I39+I43+I47+I51+I55+I59</f>
        <v>0</v>
      </c>
      <c r="R22">
        <f>0+O23+O27+O31+O35+O39+O43+O47+O51+O55+O59</f>
        <v>0</v>
      </c>
    </row>
    <row r="23" spans="1:16" ht="12.75">
      <c r="A23" s="18" t="s">
        <v>45</v>
      </c>
      <c r="B23" s="22" t="s">
        <v>33</v>
      </c>
      <c r="C23" s="22" t="s">
        <v>169</v>
      </c>
      <c r="D23" s="18" t="s">
        <v>47</v>
      </c>
      <c r="E23" s="23" t="s">
        <v>170</v>
      </c>
      <c r="F23" s="24" t="s">
        <v>114</v>
      </c>
      <c r="G23" s="25">
        <v>120</v>
      </c>
      <c r="H23" s="26">
        <v>0</v>
      </c>
      <c r="I23" s="26">
        <f>ROUND(ROUND(H23,2)*ROUND(G23,3),2)</f>
        <v>0</v>
      </c>
      <c r="O23">
        <f>(I23*21)/100</f>
        <v>0</v>
      </c>
      <c r="P23" t="s">
        <v>23</v>
      </c>
    </row>
    <row r="24" spans="1:5" ht="12.75">
      <c r="A24" s="27" t="s">
        <v>50</v>
      </c>
      <c r="E24" s="28" t="s">
        <v>47</v>
      </c>
    </row>
    <row r="25" spans="1:5" ht="63.75">
      <c r="A25" s="29" t="s">
        <v>52</v>
      </c>
      <c r="E25" s="30" t="s">
        <v>171</v>
      </c>
    </row>
    <row r="26" spans="1:5" ht="38.25">
      <c r="A26" t="s">
        <v>53</v>
      </c>
      <c r="E26" s="28" t="s">
        <v>172</v>
      </c>
    </row>
    <row r="27" spans="1:16" ht="25.5">
      <c r="A27" s="18" t="s">
        <v>45</v>
      </c>
      <c r="B27" s="22" t="s">
        <v>35</v>
      </c>
      <c r="C27" s="22" t="s">
        <v>124</v>
      </c>
      <c r="D27" s="18" t="s">
        <v>47</v>
      </c>
      <c r="E27" s="23" t="s">
        <v>125</v>
      </c>
      <c r="F27" s="24" t="s">
        <v>89</v>
      </c>
      <c r="G27" s="25">
        <v>40</v>
      </c>
      <c r="H27" s="26">
        <v>0</v>
      </c>
      <c r="I27" s="26">
        <f>ROUND(ROUND(H27,2)*ROUND(G27,3),2)</f>
        <v>0</v>
      </c>
      <c r="O27">
        <f>(I27*21)/100</f>
        <v>0</v>
      </c>
      <c r="P27" t="s">
        <v>23</v>
      </c>
    </row>
    <row r="28" spans="1:5" ht="12.75">
      <c r="A28" s="27" t="s">
        <v>50</v>
      </c>
      <c r="E28" s="28" t="s">
        <v>47</v>
      </c>
    </row>
    <row r="29" spans="1:5" ht="63.75">
      <c r="A29" s="29" t="s">
        <v>52</v>
      </c>
      <c r="E29" s="30" t="s">
        <v>173</v>
      </c>
    </row>
    <row r="30" spans="1:5" ht="165.75">
      <c r="A30" t="s">
        <v>53</v>
      </c>
      <c r="E30" s="28" t="s">
        <v>174</v>
      </c>
    </row>
    <row r="31" spans="1:16" ht="12.75">
      <c r="A31" s="18" t="s">
        <v>45</v>
      </c>
      <c r="B31" s="22" t="s">
        <v>37</v>
      </c>
      <c r="C31" s="22" t="s">
        <v>175</v>
      </c>
      <c r="D31" s="18" t="s">
        <v>47</v>
      </c>
      <c r="E31" s="23" t="s">
        <v>176</v>
      </c>
      <c r="F31" s="24" t="s">
        <v>133</v>
      </c>
      <c r="G31" s="25">
        <v>1163.65</v>
      </c>
      <c r="H31" s="26">
        <v>0</v>
      </c>
      <c r="I31" s="26">
        <f>ROUND(ROUND(H31,2)*ROUND(G31,3),2)</f>
        <v>0</v>
      </c>
      <c r="O31">
        <f>(I31*21)/100</f>
        <v>0</v>
      </c>
      <c r="P31" t="s">
        <v>23</v>
      </c>
    </row>
    <row r="32" spans="1:5" ht="51">
      <c r="A32" s="27" t="s">
        <v>50</v>
      </c>
      <c r="E32" s="28" t="s">
        <v>177</v>
      </c>
    </row>
    <row r="33" spans="1:5" ht="89.25">
      <c r="A33" s="29" t="s">
        <v>52</v>
      </c>
      <c r="E33" s="30" t="s">
        <v>178</v>
      </c>
    </row>
    <row r="34" spans="1:5" ht="63.75">
      <c r="A34" t="s">
        <v>53</v>
      </c>
      <c r="E34" s="28" t="s">
        <v>179</v>
      </c>
    </row>
    <row r="35" spans="1:16" ht="12.75">
      <c r="A35" s="18" t="s">
        <v>45</v>
      </c>
      <c r="B35" s="22" t="s">
        <v>73</v>
      </c>
      <c r="C35" s="22" t="s">
        <v>180</v>
      </c>
      <c r="D35" s="18" t="s">
        <v>47</v>
      </c>
      <c r="E35" s="23" t="s">
        <v>181</v>
      </c>
      <c r="F35" s="24" t="s">
        <v>114</v>
      </c>
      <c r="G35" s="25">
        <v>4143.75</v>
      </c>
      <c r="H35" s="26">
        <v>0</v>
      </c>
      <c r="I35" s="26">
        <f>ROUND(ROUND(H35,2)*ROUND(G35,3),2)</f>
        <v>0</v>
      </c>
      <c r="O35">
        <f>(I35*21)/100</f>
        <v>0</v>
      </c>
      <c r="P35" t="s">
        <v>23</v>
      </c>
    </row>
    <row r="36" spans="1:5" ht="12.75">
      <c r="A36" s="27" t="s">
        <v>50</v>
      </c>
      <c r="E36" s="28" t="s">
        <v>47</v>
      </c>
    </row>
    <row r="37" spans="1:5" ht="38.25">
      <c r="A37" s="29" t="s">
        <v>52</v>
      </c>
      <c r="E37" s="30" t="s">
        <v>182</v>
      </c>
    </row>
    <row r="38" spans="1:5" ht="25.5">
      <c r="A38" t="s">
        <v>53</v>
      </c>
      <c r="E38" s="28" t="s">
        <v>183</v>
      </c>
    </row>
    <row r="39" spans="1:16" ht="12.75">
      <c r="A39" s="18" t="s">
        <v>45</v>
      </c>
      <c r="B39" s="22" t="s">
        <v>77</v>
      </c>
      <c r="C39" s="22" t="s">
        <v>184</v>
      </c>
      <c r="D39" s="18" t="s">
        <v>47</v>
      </c>
      <c r="E39" s="23" t="s">
        <v>185</v>
      </c>
      <c r="F39" s="24" t="s">
        <v>186</v>
      </c>
      <c r="G39" s="25">
        <v>3415</v>
      </c>
      <c r="H39" s="26">
        <v>0</v>
      </c>
      <c r="I39" s="26">
        <f>ROUND(ROUND(H39,2)*ROUND(G39,3),2)</f>
        <v>0</v>
      </c>
      <c r="O39">
        <f>(I39*21)/100</f>
        <v>0</v>
      </c>
      <c r="P39" t="s">
        <v>23</v>
      </c>
    </row>
    <row r="40" spans="1:5" ht="12.75">
      <c r="A40" s="27" t="s">
        <v>50</v>
      </c>
      <c r="E40" s="28" t="s">
        <v>47</v>
      </c>
    </row>
    <row r="41" spans="1:5" ht="178.5">
      <c r="A41" s="29" t="s">
        <v>52</v>
      </c>
      <c r="E41" s="30" t="s">
        <v>187</v>
      </c>
    </row>
    <row r="42" spans="1:5" ht="25.5">
      <c r="A42" t="s">
        <v>53</v>
      </c>
      <c r="E42" s="28" t="s">
        <v>188</v>
      </c>
    </row>
    <row r="43" spans="1:16" ht="12.75">
      <c r="A43" s="18" t="s">
        <v>45</v>
      </c>
      <c r="B43" s="22" t="s">
        <v>40</v>
      </c>
      <c r="C43" s="22" t="s">
        <v>189</v>
      </c>
      <c r="D43" s="18" t="s">
        <v>47</v>
      </c>
      <c r="E43" s="23" t="s">
        <v>190</v>
      </c>
      <c r="F43" s="24" t="s">
        <v>186</v>
      </c>
      <c r="G43" s="25">
        <v>6</v>
      </c>
      <c r="H43" s="26">
        <v>0</v>
      </c>
      <c r="I43" s="26">
        <f>ROUND(ROUND(H43,2)*ROUND(G43,3),2)</f>
        <v>0</v>
      </c>
      <c r="O43">
        <f>(I43*21)/100</f>
        <v>0</v>
      </c>
      <c r="P43" t="s">
        <v>23</v>
      </c>
    </row>
    <row r="44" spans="1:5" ht="12.75">
      <c r="A44" s="27" t="s">
        <v>50</v>
      </c>
      <c r="E44" s="28" t="s">
        <v>47</v>
      </c>
    </row>
    <row r="45" spans="1:5" ht="12.75">
      <c r="A45" s="29" t="s">
        <v>52</v>
      </c>
      <c r="E45" s="30" t="s">
        <v>191</v>
      </c>
    </row>
    <row r="46" spans="1:5" ht="25.5">
      <c r="A46" t="s">
        <v>53</v>
      </c>
      <c r="E46" s="28" t="s">
        <v>188</v>
      </c>
    </row>
    <row r="47" spans="1:16" ht="12.75">
      <c r="A47" s="18" t="s">
        <v>45</v>
      </c>
      <c r="B47" s="22" t="s">
        <v>42</v>
      </c>
      <c r="C47" s="22" t="s">
        <v>192</v>
      </c>
      <c r="D47" s="18" t="s">
        <v>47</v>
      </c>
      <c r="E47" s="23" t="s">
        <v>193</v>
      </c>
      <c r="F47" s="24" t="s">
        <v>186</v>
      </c>
      <c r="G47" s="25">
        <v>28</v>
      </c>
      <c r="H47" s="26">
        <v>0</v>
      </c>
      <c r="I47" s="26">
        <f>ROUND(ROUND(H47,2)*ROUND(G47,3),2)</f>
        <v>0</v>
      </c>
      <c r="O47">
        <f>(I47*21)/100</f>
        <v>0</v>
      </c>
      <c r="P47" t="s">
        <v>23</v>
      </c>
    </row>
    <row r="48" spans="1:5" ht="12.75">
      <c r="A48" s="27" t="s">
        <v>50</v>
      </c>
      <c r="E48" s="28" t="s">
        <v>47</v>
      </c>
    </row>
    <row r="49" spans="1:5" ht="38.25">
      <c r="A49" s="29" t="s">
        <v>52</v>
      </c>
      <c r="E49" s="30" t="s">
        <v>194</v>
      </c>
    </row>
    <row r="50" spans="1:5" ht="25.5">
      <c r="A50" t="s">
        <v>53</v>
      </c>
      <c r="E50" s="28" t="s">
        <v>188</v>
      </c>
    </row>
    <row r="51" spans="1:16" ht="12.75">
      <c r="A51" s="18" t="s">
        <v>45</v>
      </c>
      <c r="B51" s="22" t="s">
        <v>92</v>
      </c>
      <c r="C51" s="22" t="s">
        <v>195</v>
      </c>
      <c r="D51" s="18" t="s">
        <v>47</v>
      </c>
      <c r="E51" s="23" t="s">
        <v>196</v>
      </c>
      <c r="F51" s="24" t="s">
        <v>186</v>
      </c>
      <c r="G51" s="25">
        <v>130</v>
      </c>
      <c r="H51" s="26">
        <v>0</v>
      </c>
      <c r="I51" s="26">
        <f>ROUND(ROUND(H51,2)*ROUND(G51,3),2)</f>
        <v>0</v>
      </c>
      <c r="O51">
        <f>(I51*21)/100</f>
        <v>0</v>
      </c>
      <c r="P51" t="s">
        <v>23</v>
      </c>
    </row>
    <row r="52" spans="1:5" ht="12.75">
      <c r="A52" s="27" t="s">
        <v>50</v>
      </c>
      <c r="E52" s="28" t="s">
        <v>47</v>
      </c>
    </row>
    <row r="53" spans="1:5" ht="38.25">
      <c r="A53" s="29" t="s">
        <v>52</v>
      </c>
      <c r="E53" s="30" t="s">
        <v>197</v>
      </c>
    </row>
    <row r="54" spans="1:5" ht="25.5">
      <c r="A54" t="s">
        <v>53</v>
      </c>
      <c r="E54" s="28" t="s">
        <v>188</v>
      </c>
    </row>
    <row r="55" spans="1:16" ht="12.75">
      <c r="A55" s="18" t="s">
        <v>45</v>
      </c>
      <c r="B55" s="22" t="s">
        <v>95</v>
      </c>
      <c r="C55" s="22" t="s">
        <v>198</v>
      </c>
      <c r="D55" s="18" t="s">
        <v>47</v>
      </c>
      <c r="E55" s="23" t="s">
        <v>199</v>
      </c>
      <c r="F55" s="24" t="s">
        <v>133</v>
      </c>
      <c r="G55" s="25">
        <v>1163.65</v>
      </c>
      <c r="H55" s="26">
        <v>0</v>
      </c>
      <c r="I55" s="26">
        <f>ROUND(ROUND(H55,2)*ROUND(G55,3),2)</f>
        <v>0</v>
      </c>
      <c r="O55">
        <f>(I55*21)/100</f>
        <v>0</v>
      </c>
      <c r="P55" t="s">
        <v>23</v>
      </c>
    </row>
    <row r="56" spans="1:5" ht="12.75">
      <c r="A56" s="27" t="s">
        <v>50</v>
      </c>
      <c r="E56" s="28" t="s">
        <v>47</v>
      </c>
    </row>
    <row r="57" spans="1:5" ht="63.75">
      <c r="A57" s="29" t="s">
        <v>52</v>
      </c>
      <c r="E57" s="30" t="s">
        <v>200</v>
      </c>
    </row>
    <row r="58" spans="1:5" ht="191.25">
      <c r="A58" t="s">
        <v>53</v>
      </c>
      <c r="E58" s="28" t="s">
        <v>201</v>
      </c>
    </row>
    <row r="59" spans="1:16" ht="12.75">
      <c r="A59" s="18" t="s">
        <v>45</v>
      </c>
      <c r="B59" s="22" t="s">
        <v>98</v>
      </c>
      <c r="C59" s="22" t="s">
        <v>202</v>
      </c>
      <c r="D59" s="18" t="s">
        <v>47</v>
      </c>
      <c r="E59" s="23" t="s">
        <v>203</v>
      </c>
      <c r="F59" s="24" t="s">
        <v>114</v>
      </c>
      <c r="G59" s="25">
        <v>47.1</v>
      </c>
      <c r="H59" s="26">
        <v>0</v>
      </c>
      <c r="I59" s="26">
        <f>ROUND(ROUND(H59,2)*ROUND(G59,3),2)</f>
        <v>0</v>
      </c>
      <c r="O59">
        <f>(I59*21)/100</f>
        <v>0</v>
      </c>
      <c r="P59" t="s">
        <v>23</v>
      </c>
    </row>
    <row r="60" spans="1:5" ht="12.75">
      <c r="A60" s="27" t="s">
        <v>50</v>
      </c>
      <c r="E60" s="28" t="s">
        <v>47</v>
      </c>
    </row>
    <row r="61" spans="1:5" ht="38.25">
      <c r="A61" s="29" t="s">
        <v>52</v>
      </c>
      <c r="E61" s="30" t="s">
        <v>204</v>
      </c>
    </row>
    <row r="62" spans="1:5" ht="38.25">
      <c r="A62" t="s">
        <v>53</v>
      </c>
      <c r="E62" s="28" t="s">
        <v>205</v>
      </c>
    </row>
    <row r="63" spans="1:18" ht="12.75" customHeight="1">
      <c r="A63" s="5" t="s">
        <v>43</v>
      </c>
      <c r="B63" s="5"/>
      <c r="C63" s="32" t="s">
        <v>40</v>
      </c>
      <c r="D63" s="5"/>
      <c r="E63" s="20" t="s">
        <v>206</v>
      </c>
      <c r="F63" s="5"/>
      <c r="G63" s="5"/>
      <c r="H63" s="5"/>
      <c r="I63" s="33">
        <f>0+Q63</f>
        <v>0</v>
      </c>
      <c r="O63">
        <f>0+R63</f>
        <v>0</v>
      </c>
      <c r="Q63">
        <f>0+I64+I68</f>
        <v>0</v>
      </c>
      <c r="R63">
        <f>0+O64+O68</f>
        <v>0</v>
      </c>
    </row>
    <row r="64" spans="1:16" ht="25.5">
      <c r="A64" s="18" t="s">
        <v>45</v>
      </c>
      <c r="B64" s="22" t="s">
        <v>102</v>
      </c>
      <c r="C64" s="22" t="s">
        <v>207</v>
      </c>
      <c r="D64" s="18" t="s">
        <v>47</v>
      </c>
      <c r="E64" s="23" t="s">
        <v>208</v>
      </c>
      <c r="F64" s="24" t="s">
        <v>186</v>
      </c>
      <c r="G64" s="25">
        <v>1960</v>
      </c>
      <c r="H64" s="26">
        <v>0</v>
      </c>
      <c r="I64" s="26">
        <f>ROUND(ROUND(H64,2)*ROUND(G64,3),2)</f>
        <v>0</v>
      </c>
      <c r="O64">
        <f>(I64*21)/100</f>
        <v>0</v>
      </c>
      <c r="P64" t="s">
        <v>23</v>
      </c>
    </row>
    <row r="65" spans="1:5" ht="12.75">
      <c r="A65" s="27" t="s">
        <v>50</v>
      </c>
      <c r="E65" s="28" t="s">
        <v>209</v>
      </c>
    </row>
    <row r="66" spans="1:5" ht="318.75">
      <c r="A66" s="29" t="s">
        <v>52</v>
      </c>
      <c r="E66" s="30" t="s">
        <v>210</v>
      </c>
    </row>
    <row r="67" spans="1:5" ht="38.25">
      <c r="A67" t="s">
        <v>53</v>
      </c>
      <c r="E67" s="28" t="s">
        <v>211</v>
      </c>
    </row>
    <row r="68" spans="1:16" ht="12.75">
      <c r="A68" s="18" t="s">
        <v>45</v>
      </c>
      <c r="B68" s="22" t="s">
        <v>212</v>
      </c>
      <c r="C68" s="22" t="s">
        <v>213</v>
      </c>
      <c r="D68" s="18" t="s">
        <v>47</v>
      </c>
      <c r="E68" s="23" t="s">
        <v>214</v>
      </c>
      <c r="F68" s="24" t="s">
        <v>186</v>
      </c>
      <c r="G68" s="25">
        <v>54</v>
      </c>
      <c r="H68" s="26">
        <v>0</v>
      </c>
      <c r="I68" s="26">
        <f>ROUND(ROUND(H68,2)*ROUND(G68,3),2)</f>
        <v>0</v>
      </c>
      <c r="O68">
        <f>(I68*21)/100</f>
        <v>0</v>
      </c>
      <c r="P68" t="s">
        <v>23</v>
      </c>
    </row>
    <row r="69" spans="1:5" ht="12.75">
      <c r="A69" s="27" t="s">
        <v>50</v>
      </c>
      <c r="E69" s="28" t="s">
        <v>47</v>
      </c>
    </row>
    <row r="70" spans="1:5" ht="12.75">
      <c r="A70" s="29" t="s">
        <v>52</v>
      </c>
      <c r="E70" s="30" t="s">
        <v>215</v>
      </c>
    </row>
    <row r="71" spans="1:5" ht="12.75">
      <c r="A71" t="s">
        <v>53</v>
      </c>
      <c r="E71" s="28" t="s">
        <v>216</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82"/>
  <sheetViews>
    <sheetView zoomScalePageLayoutView="0"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0+O10+O15+O24+O53+O58</f>
        <v>0</v>
      </c>
      <c r="P2" t="s">
        <v>22</v>
      </c>
    </row>
    <row r="3" spans="1:16" ht="15" customHeight="1">
      <c r="A3" t="s">
        <v>12</v>
      </c>
      <c r="B3" s="10" t="s">
        <v>14</v>
      </c>
      <c r="C3" s="62" t="s">
        <v>15</v>
      </c>
      <c r="D3" s="58"/>
      <c r="E3" s="11" t="s">
        <v>16</v>
      </c>
      <c r="F3" s="1"/>
      <c r="G3" s="8"/>
      <c r="H3" s="7" t="s">
        <v>217</v>
      </c>
      <c r="I3" s="31">
        <f>0+I10+I15+I24+I53+I58</f>
        <v>0</v>
      </c>
      <c r="O3" t="s">
        <v>19</v>
      </c>
      <c r="P3" t="s">
        <v>23</v>
      </c>
    </row>
    <row r="4" spans="1:16" ht="15" customHeight="1">
      <c r="A4" t="s">
        <v>17</v>
      </c>
      <c r="B4" s="10" t="s">
        <v>149</v>
      </c>
      <c r="C4" s="62" t="s">
        <v>150</v>
      </c>
      <c r="D4" s="58"/>
      <c r="E4" s="11" t="s">
        <v>151</v>
      </c>
      <c r="F4" s="1"/>
      <c r="G4" s="1"/>
      <c r="H4" s="9"/>
      <c r="I4" s="9"/>
      <c r="O4" t="s">
        <v>20</v>
      </c>
      <c r="P4" t="s">
        <v>23</v>
      </c>
    </row>
    <row r="5" spans="1:16" ht="12.75" customHeight="1">
      <c r="A5" t="s">
        <v>152</v>
      </c>
      <c r="B5" s="10" t="s">
        <v>149</v>
      </c>
      <c r="C5" s="62" t="s">
        <v>217</v>
      </c>
      <c r="D5" s="58"/>
      <c r="E5" s="11" t="s">
        <v>218</v>
      </c>
      <c r="F5" s="1"/>
      <c r="G5" s="1"/>
      <c r="H5" s="1"/>
      <c r="I5" s="1"/>
      <c r="O5" t="s">
        <v>21</v>
      </c>
      <c r="P5" t="s">
        <v>23</v>
      </c>
    </row>
    <row r="6" spans="1:9" ht="12.75" customHeight="1">
      <c r="A6" t="s">
        <v>219</v>
      </c>
      <c r="B6" s="13" t="s">
        <v>18</v>
      </c>
      <c r="C6" s="63" t="s">
        <v>217</v>
      </c>
      <c r="D6" s="64"/>
      <c r="E6" s="14" t="s">
        <v>220</v>
      </c>
      <c r="F6" s="5"/>
      <c r="G6" s="5"/>
      <c r="H6" s="5"/>
      <c r="I6" s="5"/>
    </row>
    <row r="7" spans="1:9" ht="12.75" customHeight="1">
      <c r="A7" s="61" t="s">
        <v>26</v>
      </c>
      <c r="B7" s="61" t="s">
        <v>28</v>
      </c>
      <c r="C7" s="61" t="s">
        <v>30</v>
      </c>
      <c r="D7" s="61" t="s">
        <v>31</v>
      </c>
      <c r="E7" s="61" t="s">
        <v>32</v>
      </c>
      <c r="F7" s="61" t="s">
        <v>34</v>
      </c>
      <c r="G7" s="61" t="s">
        <v>36</v>
      </c>
      <c r="H7" s="61" t="s">
        <v>38</v>
      </c>
      <c r="I7" s="61"/>
    </row>
    <row r="8" spans="1:9" ht="12.75" customHeight="1">
      <c r="A8" s="61"/>
      <c r="B8" s="61"/>
      <c r="C8" s="61"/>
      <c r="D8" s="61"/>
      <c r="E8" s="61"/>
      <c r="F8" s="61"/>
      <c r="G8" s="61"/>
      <c r="H8" s="12" t="s">
        <v>39</v>
      </c>
      <c r="I8" s="12" t="s">
        <v>41</v>
      </c>
    </row>
    <row r="9" spans="1:9" ht="12.75" customHeight="1">
      <c r="A9" s="12" t="s">
        <v>27</v>
      </c>
      <c r="B9" s="12" t="s">
        <v>29</v>
      </c>
      <c r="C9" s="12" t="s">
        <v>23</v>
      </c>
      <c r="D9" s="12" t="s">
        <v>22</v>
      </c>
      <c r="E9" s="12" t="s">
        <v>33</v>
      </c>
      <c r="F9" s="12" t="s">
        <v>35</v>
      </c>
      <c r="G9" s="12" t="s">
        <v>37</v>
      </c>
      <c r="H9" s="12" t="s">
        <v>40</v>
      </c>
      <c r="I9" s="12" t="s">
        <v>42</v>
      </c>
    </row>
    <row r="10" spans="1:18" ht="12.75" customHeight="1">
      <c r="A10" s="15" t="s">
        <v>43</v>
      </c>
      <c r="B10" s="15"/>
      <c r="C10" s="19" t="s">
        <v>27</v>
      </c>
      <c r="D10" s="15"/>
      <c r="E10" s="20" t="s">
        <v>44</v>
      </c>
      <c r="F10" s="15"/>
      <c r="G10" s="15"/>
      <c r="H10" s="15"/>
      <c r="I10" s="21">
        <f>0+Q10</f>
        <v>0</v>
      </c>
      <c r="O10">
        <f>0+R10</f>
        <v>0</v>
      </c>
      <c r="Q10">
        <f>0+I11</f>
        <v>0</v>
      </c>
      <c r="R10">
        <f>0+O11</f>
        <v>0</v>
      </c>
    </row>
    <row r="11" spans="1:16" ht="12.75">
      <c r="A11" s="18" t="s">
        <v>45</v>
      </c>
      <c r="B11" s="22" t="s">
        <v>29</v>
      </c>
      <c r="C11" s="22" t="s">
        <v>155</v>
      </c>
      <c r="D11" s="18" t="s">
        <v>47</v>
      </c>
      <c r="E11" s="23" t="s">
        <v>156</v>
      </c>
      <c r="F11" s="24" t="s">
        <v>157</v>
      </c>
      <c r="G11" s="25">
        <v>0.45</v>
      </c>
      <c r="H11" s="26">
        <v>0</v>
      </c>
      <c r="I11" s="26">
        <f>ROUND(ROUND(H11,2)*ROUND(G11,3),2)</f>
        <v>0</v>
      </c>
      <c r="O11">
        <f>(I11*21)/100</f>
        <v>0</v>
      </c>
      <c r="P11" t="s">
        <v>23</v>
      </c>
    </row>
    <row r="12" spans="1:5" ht="12.75">
      <c r="A12" s="27" t="s">
        <v>50</v>
      </c>
      <c r="E12" s="28" t="s">
        <v>158</v>
      </c>
    </row>
    <row r="13" spans="1:5" ht="63.75">
      <c r="A13" s="29" t="s">
        <v>52</v>
      </c>
      <c r="E13" s="30" t="s">
        <v>221</v>
      </c>
    </row>
    <row r="14" spans="1:5" ht="25.5">
      <c r="A14" t="s">
        <v>53</v>
      </c>
      <c r="E14" s="28" t="s">
        <v>160</v>
      </c>
    </row>
    <row r="15" spans="1:18" ht="12.75" customHeight="1">
      <c r="A15" s="5" t="s">
        <v>43</v>
      </c>
      <c r="B15" s="5"/>
      <c r="C15" s="32" t="s">
        <v>29</v>
      </c>
      <c r="D15" s="5"/>
      <c r="E15" s="20" t="s">
        <v>111</v>
      </c>
      <c r="F15" s="5"/>
      <c r="G15" s="5"/>
      <c r="H15" s="5"/>
      <c r="I15" s="33">
        <f>0+Q15</f>
        <v>0</v>
      </c>
      <c r="O15">
        <f>0+R15</f>
        <v>0</v>
      </c>
      <c r="Q15">
        <f>0+I16+I20</f>
        <v>0</v>
      </c>
      <c r="R15">
        <f>0+O16+O20</f>
        <v>0</v>
      </c>
    </row>
    <row r="16" spans="1:16" ht="12.75">
      <c r="A16" s="18" t="s">
        <v>45</v>
      </c>
      <c r="B16" s="22" t="s">
        <v>23</v>
      </c>
      <c r="C16" s="22" t="s">
        <v>198</v>
      </c>
      <c r="D16" s="18" t="s">
        <v>47</v>
      </c>
      <c r="E16" s="23" t="s">
        <v>199</v>
      </c>
      <c r="F16" s="24" t="s">
        <v>133</v>
      </c>
      <c r="G16" s="25">
        <v>414.375</v>
      </c>
      <c r="H16" s="26">
        <v>0</v>
      </c>
      <c r="I16" s="26">
        <f>ROUND(ROUND(H16,2)*ROUND(G16,3),2)</f>
        <v>0</v>
      </c>
      <c r="O16">
        <f>(I16*21)/100</f>
        <v>0</v>
      </c>
      <c r="P16" t="s">
        <v>23</v>
      </c>
    </row>
    <row r="17" spans="1:5" ht="12.75">
      <c r="A17" s="27" t="s">
        <v>50</v>
      </c>
      <c r="E17" s="28" t="s">
        <v>47</v>
      </c>
    </row>
    <row r="18" spans="1:5" ht="38.25">
      <c r="A18" s="29" t="s">
        <v>52</v>
      </c>
      <c r="E18" s="30" t="s">
        <v>222</v>
      </c>
    </row>
    <row r="19" spans="1:5" ht="191.25">
      <c r="A19" t="s">
        <v>53</v>
      </c>
      <c r="E19" s="28" t="s">
        <v>201</v>
      </c>
    </row>
    <row r="20" spans="1:16" ht="12.75">
      <c r="A20" s="18" t="s">
        <v>45</v>
      </c>
      <c r="B20" s="22" t="s">
        <v>22</v>
      </c>
      <c r="C20" s="22" t="s">
        <v>223</v>
      </c>
      <c r="D20" s="18" t="s">
        <v>47</v>
      </c>
      <c r="E20" s="23" t="s">
        <v>224</v>
      </c>
      <c r="F20" s="24" t="s">
        <v>114</v>
      </c>
      <c r="G20" s="25">
        <v>4143.75</v>
      </c>
      <c r="H20" s="26">
        <v>0</v>
      </c>
      <c r="I20" s="26">
        <f>ROUND(ROUND(H20,2)*ROUND(G20,3),2)</f>
        <v>0</v>
      </c>
      <c r="O20">
        <f>(I20*21)/100</f>
        <v>0</v>
      </c>
      <c r="P20" t="s">
        <v>23</v>
      </c>
    </row>
    <row r="21" spans="1:5" ht="12.75">
      <c r="A21" s="27" t="s">
        <v>50</v>
      </c>
      <c r="E21" s="28" t="s">
        <v>225</v>
      </c>
    </row>
    <row r="22" spans="1:5" ht="38.25">
      <c r="A22" s="29" t="s">
        <v>52</v>
      </c>
      <c r="E22" s="30" t="s">
        <v>182</v>
      </c>
    </row>
    <row r="23" spans="1:5" ht="12.75">
      <c r="A23" t="s">
        <v>53</v>
      </c>
      <c r="E23" s="28" t="s">
        <v>226</v>
      </c>
    </row>
    <row r="24" spans="1:18" ht="12.75" customHeight="1">
      <c r="A24" s="5" t="s">
        <v>43</v>
      </c>
      <c r="B24" s="5"/>
      <c r="C24" s="32" t="s">
        <v>35</v>
      </c>
      <c r="D24" s="5"/>
      <c r="E24" s="20" t="s">
        <v>218</v>
      </c>
      <c r="F24" s="5"/>
      <c r="G24" s="5"/>
      <c r="H24" s="5"/>
      <c r="I24" s="33">
        <f>0+Q24</f>
        <v>0</v>
      </c>
      <c r="O24">
        <f>0+R24</f>
        <v>0</v>
      </c>
      <c r="Q24">
        <f>0+I25+I29+I33+I37+I41+I45+I49</f>
        <v>0</v>
      </c>
      <c r="R24">
        <f>0+O25+O29+O33+O37+O41+O45+O49</f>
        <v>0</v>
      </c>
    </row>
    <row r="25" spans="1:16" ht="12.75">
      <c r="A25" s="18" t="s">
        <v>45</v>
      </c>
      <c r="B25" s="22" t="s">
        <v>33</v>
      </c>
      <c r="C25" s="22" t="s">
        <v>227</v>
      </c>
      <c r="D25" s="18" t="s">
        <v>47</v>
      </c>
      <c r="E25" s="23" t="s">
        <v>228</v>
      </c>
      <c r="F25" s="24" t="s">
        <v>114</v>
      </c>
      <c r="G25" s="25">
        <v>4143.75</v>
      </c>
      <c r="H25" s="26">
        <v>0</v>
      </c>
      <c r="I25" s="26">
        <f>ROUND(ROUND(H25,2)*ROUND(G25,3),2)</f>
        <v>0</v>
      </c>
      <c r="O25">
        <f>(I25*21)/100</f>
        <v>0</v>
      </c>
      <c r="P25" t="s">
        <v>23</v>
      </c>
    </row>
    <row r="26" spans="1:5" ht="12.75">
      <c r="A26" s="27" t="s">
        <v>50</v>
      </c>
      <c r="E26" s="28" t="s">
        <v>47</v>
      </c>
    </row>
    <row r="27" spans="1:5" ht="38.25">
      <c r="A27" s="29" t="s">
        <v>52</v>
      </c>
      <c r="E27" s="30" t="s">
        <v>182</v>
      </c>
    </row>
    <row r="28" spans="1:5" ht="102">
      <c r="A28" t="s">
        <v>53</v>
      </c>
      <c r="E28" s="28" t="s">
        <v>229</v>
      </c>
    </row>
    <row r="29" spans="1:16" ht="12.75">
      <c r="A29" s="18" t="s">
        <v>45</v>
      </c>
      <c r="B29" s="22" t="s">
        <v>35</v>
      </c>
      <c r="C29" s="22" t="s">
        <v>230</v>
      </c>
      <c r="D29" s="18" t="s">
        <v>47</v>
      </c>
      <c r="E29" s="23" t="s">
        <v>231</v>
      </c>
      <c r="F29" s="24" t="s">
        <v>114</v>
      </c>
      <c r="G29" s="25">
        <v>17956.25</v>
      </c>
      <c r="H29" s="26">
        <v>0</v>
      </c>
      <c r="I29" s="26">
        <f>ROUND(ROUND(H29,2)*ROUND(G29,3),2)</f>
        <v>0</v>
      </c>
      <c r="O29">
        <f>(I29*21)/100</f>
        <v>0</v>
      </c>
      <c r="P29" t="s">
        <v>23</v>
      </c>
    </row>
    <row r="30" spans="1:5" ht="51">
      <c r="A30" s="27" t="s">
        <v>50</v>
      </c>
      <c r="E30" s="28" t="s">
        <v>232</v>
      </c>
    </row>
    <row r="31" spans="1:5" ht="51">
      <c r="A31" s="29" t="s">
        <v>52</v>
      </c>
      <c r="E31" s="30" t="s">
        <v>233</v>
      </c>
    </row>
    <row r="32" spans="1:5" ht="51">
      <c r="A32" t="s">
        <v>53</v>
      </c>
      <c r="E32" s="28" t="s">
        <v>234</v>
      </c>
    </row>
    <row r="33" spans="1:16" ht="12.75">
      <c r="A33" s="18" t="s">
        <v>45</v>
      </c>
      <c r="B33" s="22" t="s">
        <v>37</v>
      </c>
      <c r="C33" s="22" t="s">
        <v>235</v>
      </c>
      <c r="D33" s="18" t="s">
        <v>47</v>
      </c>
      <c r="E33" s="23" t="s">
        <v>236</v>
      </c>
      <c r="F33" s="24" t="s">
        <v>114</v>
      </c>
      <c r="G33" s="25">
        <v>18508.75</v>
      </c>
      <c r="H33" s="26">
        <v>0</v>
      </c>
      <c r="I33" s="26">
        <f>ROUND(ROUND(H33,2)*ROUND(G33,3),2)</f>
        <v>0</v>
      </c>
      <c r="O33">
        <f>(I33*21)/100</f>
        <v>0</v>
      </c>
      <c r="P33" t="s">
        <v>23</v>
      </c>
    </row>
    <row r="34" spans="1:5" ht="51">
      <c r="A34" s="27" t="s">
        <v>50</v>
      </c>
      <c r="E34" s="28" t="s">
        <v>237</v>
      </c>
    </row>
    <row r="35" spans="1:5" ht="51">
      <c r="A35" s="29" t="s">
        <v>52</v>
      </c>
      <c r="E35" s="30" t="s">
        <v>238</v>
      </c>
    </row>
    <row r="36" spans="1:5" ht="51">
      <c r="A36" t="s">
        <v>53</v>
      </c>
      <c r="E36" s="28" t="s">
        <v>234</v>
      </c>
    </row>
    <row r="37" spans="1:16" ht="12.75">
      <c r="A37" s="18" t="s">
        <v>45</v>
      </c>
      <c r="B37" s="22" t="s">
        <v>73</v>
      </c>
      <c r="C37" s="22" t="s">
        <v>239</v>
      </c>
      <c r="D37" s="18" t="s">
        <v>47</v>
      </c>
      <c r="E37" s="23" t="s">
        <v>240</v>
      </c>
      <c r="F37" s="24" t="s">
        <v>114</v>
      </c>
      <c r="G37" s="25">
        <v>108</v>
      </c>
      <c r="H37" s="26">
        <v>0</v>
      </c>
      <c r="I37" s="26">
        <f>ROUND(ROUND(H37,2)*ROUND(G37,3),2)</f>
        <v>0</v>
      </c>
      <c r="O37">
        <f>(I37*21)/100</f>
        <v>0</v>
      </c>
      <c r="P37" t="s">
        <v>23</v>
      </c>
    </row>
    <row r="38" spans="1:5" ht="12.75">
      <c r="A38" s="27" t="s">
        <v>50</v>
      </c>
      <c r="E38" s="28" t="s">
        <v>47</v>
      </c>
    </row>
    <row r="39" spans="1:5" ht="12.75">
      <c r="A39" s="29" t="s">
        <v>52</v>
      </c>
      <c r="E39" s="30" t="s">
        <v>241</v>
      </c>
    </row>
    <row r="40" spans="1:5" ht="140.25">
      <c r="A40" t="s">
        <v>53</v>
      </c>
      <c r="E40" s="28" t="s">
        <v>242</v>
      </c>
    </row>
    <row r="41" spans="1:16" ht="12.75">
      <c r="A41" s="18" t="s">
        <v>45</v>
      </c>
      <c r="B41" s="22" t="s">
        <v>77</v>
      </c>
      <c r="C41" s="22" t="s">
        <v>243</v>
      </c>
      <c r="D41" s="18" t="s">
        <v>47</v>
      </c>
      <c r="E41" s="23" t="s">
        <v>244</v>
      </c>
      <c r="F41" s="24" t="s">
        <v>114</v>
      </c>
      <c r="G41" s="25">
        <v>17956.25</v>
      </c>
      <c r="H41" s="26">
        <v>0</v>
      </c>
      <c r="I41" s="26">
        <f>ROUND(ROUND(H41,2)*ROUND(G41,3),2)</f>
        <v>0</v>
      </c>
      <c r="O41">
        <f>(I41*21)/100</f>
        <v>0</v>
      </c>
      <c r="P41" t="s">
        <v>23</v>
      </c>
    </row>
    <row r="42" spans="1:5" ht="12.75">
      <c r="A42" s="27" t="s">
        <v>50</v>
      </c>
      <c r="E42" s="28" t="s">
        <v>245</v>
      </c>
    </row>
    <row r="43" spans="1:5" ht="76.5">
      <c r="A43" s="29" t="s">
        <v>52</v>
      </c>
      <c r="E43" s="30" t="s">
        <v>246</v>
      </c>
    </row>
    <row r="44" spans="1:5" ht="140.25">
      <c r="A44" t="s">
        <v>53</v>
      </c>
      <c r="E44" s="28" t="s">
        <v>247</v>
      </c>
    </row>
    <row r="45" spans="1:16" ht="12.75">
      <c r="A45" s="18" t="s">
        <v>45</v>
      </c>
      <c r="B45" s="22" t="s">
        <v>40</v>
      </c>
      <c r="C45" s="22" t="s">
        <v>248</v>
      </c>
      <c r="D45" s="18" t="s">
        <v>47</v>
      </c>
      <c r="E45" s="23" t="s">
        <v>249</v>
      </c>
      <c r="F45" s="24" t="s">
        <v>114</v>
      </c>
      <c r="G45" s="25">
        <v>18508.75</v>
      </c>
      <c r="H45" s="26">
        <v>0</v>
      </c>
      <c r="I45" s="26">
        <f>ROUND(ROUND(H45,2)*ROUND(G45,3),2)</f>
        <v>0</v>
      </c>
      <c r="O45">
        <f>(I45*21)/100</f>
        <v>0</v>
      </c>
      <c r="P45" t="s">
        <v>23</v>
      </c>
    </row>
    <row r="46" spans="1:5" ht="12.75">
      <c r="A46" s="27" t="s">
        <v>50</v>
      </c>
      <c r="E46" s="28" t="s">
        <v>250</v>
      </c>
    </row>
    <row r="47" spans="1:5" ht="51">
      <c r="A47" s="29" t="s">
        <v>52</v>
      </c>
      <c r="E47" s="30" t="s">
        <v>238</v>
      </c>
    </row>
    <row r="48" spans="1:5" ht="140.25">
      <c r="A48" t="s">
        <v>53</v>
      </c>
      <c r="E48" s="28" t="s">
        <v>247</v>
      </c>
    </row>
    <row r="49" spans="1:16" ht="12.75">
      <c r="A49" s="18" t="s">
        <v>45</v>
      </c>
      <c r="B49" s="22" t="s">
        <v>42</v>
      </c>
      <c r="C49" s="22" t="s">
        <v>251</v>
      </c>
      <c r="D49" s="18" t="s">
        <v>47</v>
      </c>
      <c r="E49" s="23" t="s">
        <v>252</v>
      </c>
      <c r="F49" s="24" t="s">
        <v>114</v>
      </c>
      <c r="G49" s="25">
        <v>2221.05</v>
      </c>
      <c r="H49" s="26">
        <v>0</v>
      </c>
      <c r="I49" s="26">
        <f>ROUND(ROUND(H49,2)*ROUND(G49,3),2)</f>
        <v>0</v>
      </c>
      <c r="O49">
        <f>(I49*21)/100</f>
        <v>0</v>
      </c>
      <c r="P49" t="s">
        <v>23</v>
      </c>
    </row>
    <row r="50" spans="1:5" ht="12.75">
      <c r="A50" s="27" t="s">
        <v>50</v>
      </c>
      <c r="E50" s="28" t="s">
        <v>253</v>
      </c>
    </row>
    <row r="51" spans="1:5" ht="51">
      <c r="A51" s="29" t="s">
        <v>52</v>
      </c>
      <c r="E51" s="30" t="s">
        <v>254</v>
      </c>
    </row>
    <row r="52" spans="1:5" ht="140.25">
      <c r="A52" t="s">
        <v>53</v>
      </c>
      <c r="E52" s="28" t="s">
        <v>247</v>
      </c>
    </row>
    <row r="53" spans="1:18" ht="12.75" customHeight="1">
      <c r="A53" s="5" t="s">
        <v>43</v>
      </c>
      <c r="B53" s="5"/>
      <c r="C53" s="32" t="s">
        <v>77</v>
      </c>
      <c r="D53" s="5"/>
      <c r="E53" s="20" t="s">
        <v>255</v>
      </c>
      <c r="F53" s="5"/>
      <c r="G53" s="5"/>
      <c r="H53" s="5"/>
      <c r="I53" s="33">
        <f>0+Q53</f>
        <v>0</v>
      </c>
      <c r="O53">
        <f>0+R53</f>
        <v>0</v>
      </c>
      <c r="Q53">
        <f>0+I54</f>
        <v>0</v>
      </c>
      <c r="R53">
        <f>0+O54</f>
        <v>0</v>
      </c>
    </row>
    <row r="54" spans="1:16" ht="12.75">
      <c r="A54" s="18" t="s">
        <v>45</v>
      </c>
      <c r="B54" s="22" t="s">
        <v>92</v>
      </c>
      <c r="C54" s="22" t="s">
        <v>256</v>
      </c>
      <c r="D54" s="18" t="s">
        <v>47</v>
      </c>
      <c r="E54" s="23" t="s">
        <v>257</v>
      </c>
      <c r="F54" s="24" t="s">
        <v>89</v>
      </c>
      <c r="G54" s="25">
        <v>8</v>
      </c>
      <c r="H54" s="26">
        <v>0</v>
      </c>
      <c r="I54" s="26">
        <f>ROUND(ROUND(H54,2)*ROUND(G54,3),2)</f>
        <v>0</v>
      </c>
      <c r="O54">
        <f>(I54*21)/100</f>
        <v>0</v>
      </c>
      <c r="P54" t="s">
        <v>23</v>
      </c>
    </row>
    <row r="55" spans="1:5" ht="12.75">
      <c r="A55" s="27" t="s">
        <v>50</v>
      </c>
      <c r="E55" s="28" t="s">
        <v>47</v>
      </c>
    </row>
    <row r="56" spans="1:5" ht="89.25">
      <c r="A56" s="29" t="s">
        <v>52</v>
      </c>
      <c r="E56" s="30" t="s">
        <v>258</v>
      </c>
    </row>
    <row r="57" spans="1:5" ht="38.25">
      <c r="A57" t="s">
        <v>53</v>
      </c>
      <c r="E57" s="28" t="s">
        <v>259</v>
      </c>
    </row>
    <row r="58" spans="1:18" ht="12.75" customHeight="1">
      <c r="A58" s="5" t="s">
        <v>43</v>
      </c>
      <c r="B58" s="5"/>
      <c r="C58" s="32" t="s">
        <v>40</v>
      </c>
      <c r="D58" s="5"/>
      <c r="E58" s="20" t="s">
        <v>206</v>
      </c>
      <c r="F58" s="5"/>
      <c r="G58" s="5"/>
      <c r="H58" s="5"/>
      <c r="I58" s="33">
        <f>0+Q58</f>
        <v>0</v>
      </c>
      <c r="O58">
        <f>0+R58</f>
        <v>0</v>
      </c>
      <c r="Q58">
        <f>0+I59+I63+I67+I71+I75+I79</f>
        <v>0</v>
      </c>
      <c r="R58">
        <f>0+O59+O63+O67+O71+O75+O79</f>
        <v>0</v>
      </c>
    </row>
    <row r="59" spans="1:16" ht="25.5">
      <c r="A59" s="18" t="s">
        <v>45</v>
      </c>
      <c r="B59" s="22" t="s">
        <v>95</v>
      </c>
      <c r="C59" s="22" t="s">
        <v>260</v>
      </c>
      <c r="D59" s="18" t="s">
        <v>47</v>
      </c>
      <c r="E59" s="23" t="s">
        <v>261</v>
      </c>
      <c r="F59" s="24" t="s">
        <v>186</v>
      </c>
      <c r="G59" s="25">
        <v>2240</v>
      </c>
      <c r="H59" s="26">
        <v>0</v>
      </c>
      <c r="I59" s="26">
        <f>ROUND(ROUND(H59,2)*ROUND(G59,3),2)</f>
        <v>0</v>
      </c>
      <c r="O59">
        <f>(I59*21)/100</f>
        <v>0</v>
      </c>
      <c r="P59" t="s">
        <v>23</v>
      </c>
    </row>
    <row r="60" spans="1:5" ht="12.75">
      <c r="A60" s="27" t="s">
        <v>50</v>
      </c>
      <c r="E60" s="28" t="s">
        <v>262</v>
      </c>
    </row>
    <row r="61" spans="1:5" ht="318.75">
      <c r="A61" s="29" t="s">
        <v>52</v>
      </c>
      <c r="E61" s="30" t="s">
        <v>263</v>
      </c>
    </row>
    <row r="62" spans="1:5" ht="127.5">
      <c r="A62" t="s">
        <v>53</v>
      </c>
      <c r="E62" s="28" t="s">
        <v>264</v>
      </c>
    </row>
    <row r="63" spans="1:16" ht="25.5">
      <c r="A63" s="18" t="s">
        <v>45</v>
      </c>
      <c r="B63" s="22" t="s">
        <v>98</v>
      </c>
      <c r="C63" s="22" t="s">
        <v>265</v>
      </c>
      <c r="D63" s="18" t="s">
        <v>47</v>
      </c>
      <c r="E63" s="23" t="s">
        <v>266</v>
      </c>
      <c r="F63" s="24" t="s">
        <v>186</v>
      </c>
      <c r="G63" s="25">
        <v>2</v>
      </c>
      <c r="H63" s="26">
        <v>0</v>
      </c>
      <c r="I63" s="26">
        <f>ROUND(ROUND(H63,2)*ROUND(G63,3),2)</f>
        <v>0</v>
      </c>
      <c r="O63">
        <f>(I63*21)/100</f>
        <v>0</v>
      </c>
      <c r="P63" t="s">
        <v>23</v>
      </c>
    </row>
    <row r="64" spans="1:5" ht="12.75">
      <c r="A64" s="27" t="s">
        <v>50</v>
      </c>
      <c r="E64" s="28" t="s">
        <v>267</v>
      </c>
    </row>
    <row r="65" spans="1:5" ht="12.75">
      <c r="A65" s="29" t="s">
        <v>52</v>
      </c>
      <c r="E65" s="30" t="s">
        <v>268</v>
      </c>
    </row>
    <row r="66" spans="1:5" ht="89.25">
      <c r="A66" t="s">
        <v>53</v>
      </c>
      <c r="E66" s="28" t="s">
        <v>269</v>
      </c>
    </row>
    <row r="67" spans="1:16" ht="12.75">
      <c r="A67" s="18" t="s">
        <v>45</v>
      </c>
      <c r="B67" s="22" t="s">
        <v>102</v>
      </c>
      <c r="C67" s="22" t="s">
        <v>270</v>
      </c>
      <c r="D67" s="18" t="s">
        <v>47</v>
      </c>
      <c r="E67" s="23" t="s">
        <v>271</v>
      </c>
      <c r="F67" s="24" t="s">
        <v>186</v>
      </c>
      <c r="G67" s="25">
        <v>80</v>
      </c>
      <c r="H67" s="26">
        <v>0</v>
      </c>
      <c r="I67" s="26">
        <f>ROUND(ROUND(H67,2)*ROUND(G67,3),2)</f>
        <v>0</v>
      </c>
      <c r="O67">
        <f>(I67*21)/100</f>
        <v>0</v>
      </c>
      <c r="P67" t="s">
        <v>23</v>
      </c>
    </row>
    <row r="68" spans="1:5" ht="25.5">
      <c r="A68" s="27" t="s">
        <v>50</v>
      </c>
      <c r="E68" s="28" t="s">
        <v>272</v>
      </c>
    </row>
    <row r="69" spans="1:5" ht="63.75">
      <c r="A69" s="29" t="s">
        <v>52</v>
      </c>
      <c r="E69" s="30" t="s">
        <v>273</v>
      </c>
    </row>
    <row r="70" spans="1:5" ht="51">
      <c r="A70" t="s">
        <v>53</v>
      </c>
      <c r="E70" s="28" t="s">
        <v>274</v>
      </c>
    </row>
    <row r="71" spans="1:16" ht="12.75">
      <c r="A71" s="18" t="s">
        <v>45</v>
      </c>
      <c r="B71" s="22" t="s">
        <v>212</v>
      </c>
      <c r="C71" s="22" t="s">
        <v>275</v>
      </c>
      <c r="D71" s="18" t="s">
        <v>47</v>
      </c>
      <c r="E71" s="23" t="s">
        <v>276</v>
      </c>
      <c r="F71" s="24" t="s">
        <v>186</v>
      </c>
      <c r="G71" s="25">
        <v>80</v>
      </c>
      <c r="H71" s="26">
        <v>0</v>
      </c>
      <c r="I71" s="26">
        <f>ROUND(ROUND(H71,2)*ROUND(G71,3),2)</f>
        <v>0</v>
      </c>
      <c r="O71">
        <f>(I71*21)/100</f>
        <v>0</v>
      </c>
      <c r="P71" t="s">
        <v>23</v>
      </c>
    </row>
    <row r="72" spans="1:5" ht="12.75">
      <c r="A72" s="27" t="s">
        <v>50</v>
      </c>
      <c r="E72" s="28" t="s">
        <v>277</v>
      </c>
    </row>
    <row r="73" spans="1:5" ht="63.75">
      <c r="A73" s="29" t="s">
        <v>52</v>
      </c>
      <c r="E73" s="30" t="s">
        <v>273</v>
      </c>
    </row>
    <row r="74" spans="1:5" ht="51">
      <c r="A74" t="s">
        <v>53</v>
      </c>
      <c r="E74" s="28" t="s">
        <v>274</v>
      </c>
    </row>
    <row r="75" spans="1:16" ht="12.75">
      <c r="A75" s="18" t="s">
        <v>45</v>
      </c>
      <c r="B75" s="22" t="s">
        <v>278</v>
      </c>
      <c r="C75" s="22" t="s">
        <v>279</v>
      </c>
      <c r="D75" s="18" t="s">
        <v>47</v>
      </c>
      <c r="E75" s="23" t="s">
        <v>280</v>
      </c>
      <c r="F75" s="24" t="s">
        <v>186</v>
      </c>
      <c r="G75" s="25">
        <v>54</v>
      </c>
      <c r="H75" s="26">
        <v>0</v>
      </c>
      <c r="I75" s="26">
        <f>ROUND(ROUND(H75,2)*ROUND(G75,3),2)</f>
        <v>0</v>
      </c>
      <c r="O75">
        <f>(I75*21)/100</f>
        <v>0</v>
      </c>
      <c r="P75" t="s">
        <v>23</v>
      </c>
    </row>
    <row r="76" spans="1:5" ht="12.75">
      <c r="A76" s="27" t="s">
        <v>50</v>
      </c>
      <c r="E76" s="28" t="s">
        <v>281</v>
      </c>
    </row>
    <row r="77" spans="1:5" ht="12.75">
      <c r="A77" s="29" t="s">
        <v>52</v>
      </c>
      <c r="E77" s="30" t="s">
        <v>215</v>
      </c>
    </row>
    <row r="78" spans="1:5" ht="38.25">
      <c r="A78" t="s">
        <v>53</v>
      </c>
      <c r="E78" s="28" t="s">
        <v>282</v>
      </c>
    </row>
    <row r="79" spans="1:16" ht="25.5">
      <c r="A79" s="18" t="s">
        <v>45</v>
      </c>
      <c r="B79" s="22" t="s">
        <v>283</v>
      </c>
      <c r="C79" s="22" t="s">
        <v>284</v>
      </c>
      <c r="D79" s="18" t="s">
        <v>47</v>
      </c>
      <c r="E79" s="23" t="s">
        <v>285</v>
      </c>
      <c r="F79" s="24" t="s">
        <v>186</v>
      </c>
      <c r="G79" s="25">
        <v>80</v>
      </c>
      <c r="H79" s="26">
        <v>0</v>
      </c>
      <c r="I79" s="26">
        <f>ROUND(ROUND(H79,2)*ROUND(G79,3),2)</f>
        <v>0</v>
      </c>
      <c r="O79">
        <f>(I79*21)/100</f>
        <v>0</v>
      </c>
      <c r="P79" t="s">
        <v>23</v>
      </c>
    </row>
    <row r="80" spans="1:5" ht="12.75">
      <c r="A80" s="27" t="s">
        <v>50</v>
      </c>
      <c r="E80" s="28" t="s">
        <v>47</v>
      </c>
    </row>
    <row r="81" spans="1:5" ht="63.75">
      <c r="A81" s="29" t="s">
        <v>52</v>
      </c>
      <c r="E81" s="30" t="s">
        <v>273</v>
      </c>
    </row>
    <row r="82" spans="1:5" ht="89.25">
      <c r="A82" t="s">
        <v>53</v>
      </c>
      <c r="E82" s="28" t="s">
        <v>286</v>
      </c>
    </row>
  </sheetData>
  <sheetProtection/>
  <mergeCells count="12">
    <mergeCell ref="A7:A8"/>
    <mergeCell ref="B7:B8"/>
    <mergeCell ref="C7:C8"/>
    <mergeCell ref="D7:D8"/>
    <mergeCell ref="E7:E8"/>
    <mergeCell ref="F7:F8"/>
    <mergeCell ref="G7:G8"/>
    <mergeCell ref="H7:I7"/>
    <mergeCell ref="C3:D3"/>
    <mergeCell ref="C4:D4"/>
    <mergeCell ref="C5:D5"/>
    <mergeCell ref="C6:D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0+O9+O14</f>
        <v>0</v>
      </c>
      <c r="P2" t="s">
        <v>22</v>
      </c>
    </row>
    <row r="3" spans="1:16" ht="15" customHeight="1">
      <c r="A3" t="s">
        <v>12</v>
      </c>
      <c r="B3" s="10" t="s">
        <v>14</v>
      </c>
      <c r="C3" s="62" t="s">
        <v>15</v>
      </c>
      <c r="D3" s="58"/>
      <c r="E3" s="11" t="s">
        <v>16</v>
      </c>
      <c r="F3" s="1"/>
      <c r="G3" s="8"/>
      <c r="H3" s="7" t="s">
        <v>289</v>
      </c>
      <c r="I3" s="31">
        <f>0+I9+I14</f>
        <v>0</v>
      </c>
      <c r="O3" t="s">
        <v>19</v>
      </c>
      <c r="P3" t="s">
        <v>23</v>
      </c>
    </row>
    <row r="4" spans="1:16" ht="15" customHeight="1">
      <c r="A4" t="s">
        <v>17</v>
      </c>
      <c r="B4" s="10" t="s">
        <v>149</v>
      </c>
      <c r="C4" s="62" t="s">
        <v>287</v>
      </c>
      <c r="D4" s="58"/>
      <c r="E4" s="11" t="s">
        <v>288</v>
      </c>
      <c r="F4" s="1"/>
      <c r="G4" s="1"/>
      <c r="H4" s="9"/>
      <c r="I4" s="9"/>
      <c r="O4" t="s">
        <v>20</v>
      </c>
      <c r="P4" t="s">
        <v>23</v>
      </c>
    </row>
    <row r="5" spans="1:16" ht="12.75" customHeight="1">
      <c r="A5" t="s">
        <v>152</v>
      </c>
      <c r="B5" s="13" t="s">
        <v>18</v>
      </c>
      <c r="C5" s="63" t="s">
        <v>289</v>
      </c>
      <c r="D5" s="64"/>
      <c r="E5" s="14" t="s">
        <v>290</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f>
        <v>0</v>
      </c>
      <c r="R9">
        <f>0+O10</f>
        <v>0</v>
      </c>
    </row>
    <row r="10" spans="1:16" ht="12.75">
      <c r="A10" s="18" t="s">
        <v>45</v>
      </c>
      <c r="B10" s="22" t="s">
        <v>29</v>
      </c>
      <c r="C10" s="22" t="s">
        <v>161</v>
      </c>
      <c r="D10" s="18" t="s">
        <v>23</v>
      </c>
      <c r="E10" s="23" t="s">
        <v>166</v>
      </c>
      <c r="F10" s="24" t="s">
        <v>157</v>
      </c>
      <c r="G10" s="25">
        <v>66.55</v>
      </c>
      <c r="H10" s="26">
        <v>0</v>
      </c>
      <c r="I10" s="26">
        <f>ROUND(ROUND(H10,2)*ROUND(G10,3),2)</f>
        <v>0</v>
      </c>
      <c r="O10">
        <f>(I10*21)/100</f>
        <v>0</v>
      </c>
      <c r="P10" t="s">
        <v>23</v>
      </c>
    </row>
    <row r="11" spans="1:5" ht="12.75">
      <c r="A11" s="27" t="s">
        <v>50</v>
      </c>
      <c r="E11" s="28" t="s">
        <v>167</v>
      </c>
    </row>
    <row r="12" spans="1:5" ht="38.25">
      <c r="A12" s="29" t="s">
        <v>52</v>
      </c>
      <c r="E12" s="30" t="s">
        <v>291</v>
      </c>
    </row>
    <row r="13" spans="1:5" ht="25.5">
      <c r="A13" t="s">
        <v>53</v>
      </c>
      <c r="E13" s="28" t="s">
        <v>160</v>
      </c>
    </row>
    <row r="14" spans="1:18" ht="12.75" customHeight="1">
      <c r="A14" s="5" t="s">
        <v>43</v>
      </c>
      <c r="B14" s="5"/>
      <c r="C14" s="32" t="s">
        <v>29</v>
      </c>
      <c r="D14" s="5"/>
      <c r="E14" s="20" t="s">
        <v>111</v>
      </c>
      <c r="F14" s="5"/>
      <c r="G14" s="5"/>
      <c r="H14" s="5"/>
      <c r="I14" s="33">
        <f>0+Q14</f>
        <v>0</v>
      </c>
      <c r="O14">
        <f>0+R14</f>
        <v>0</v>
      </c>
      <c r="Q14">
        <f>0+I15+I19</f>
        <v>0</v>
      </c>
      <c r="R14">
        <f>0+O15+O19</f>
        <v>0</v>
      </c>
    </row>
    <row r="15" spans="1:16" ht="12.75">
      <c r="A15" s="18" t="s">
        <v>45</v>
      </c>
      <c r="B15" s="22" t="s">
        <v>23</v>
      </c>
      <c r="C15" s="22" t="s">
        <v>175</v>
      </c>
      <c r="D15" s="18" t="s">
        <v>47</v>
      </c>
      <c r="E15" s="23" t="s">
        <v>176</v>
      </c>
      <c r="F15" s="24" t="s">
        <v>133</v>
      </c>
      <c r="G15" s="25">
        <v>33.275</v>
      </c>
      <c r="H15" s="26">
        <v>0</v>
      </c>
      <c r="I15" s="26">
        <f>ROUND(ROUND(H15,2)*ROUND(G15,3),2)</f>
        <v>0</v>
      </c>
      <c r="O15">
        <f>(I15*21)/100</f>
        <v>0</v>
      </c>
      <c r="P15" t="s">
        <v>23</v>
      </c>
    </row>
    <row r="16" spans="1:5" ht="12.75">
      <c r="A16" s="27" t="s">
        <v>50</v>
      </c>
      <c r="E16" s="28" t="s">
        <v>292</v>
      </c>
    </row>
    <row r="17" spans="1:5" ht="127.5">
      <c r="A17" s="29" t="s">
        <v>52</v>
      </c>
      <c r="E17" s="30" t="s">
        <v>293</v>
      </c>
    </row>
    <row r="18" spans="1:5" ht="63.75">
      <c r="A18" t="s">
        <v>53</v>
      </c>
      <c r="E18" s="28" t="s">
        <v>179</v>
      </c>
    </row>
    <row r="19" spans="1:16" ht="12.75">
      <c r="A19" s="18" t="s">
        <v>45</v>
      </c>
      <c r="B19" s="22" t="s">
        <v>22</v>
      </c>
      <c r="C19" s="22" t="s">
        <v>198</v>
      </c>
      <c r="D19" s="18" t="s">
        <v>47</v>
      </c>
      <c r="E19" s="23" t="s">
        <v>199</v>
      </c>
      <c r="F19" s="24" t="s">
        <v>133</v>
      </c>
      <c r="G19" s="25">
        <v>33.275</v>
      </c>
      <c r="H19" s="26">
        <v>0</v>
      </c>
      <c r="I19" s="26">
        <f>ROUND(ROUND(H19,2)*ROUND(G19,3),2)</f>
        <v>0</v>
      </c>
      <c r="O19">
        <f>(I19*21)/100</f>
        <v>0</v>
      </c>
      <c r="P19" t="s">
        <v>23</v>
      </c>
    </row>
    <row r="20" spans="1:5" ht="12.75">
      <c r="A20" s="27" t="s">
        <v>50</v>
      </c>
      <c r="E20" s="28" t="s">
        <v>47</v>
      </c>
    </row>
    <row r="21" spans="1:5" ht="63.75">
      <c r="A21" s="29" t="s">
        <v>52</v>
      </c>
      <c r="E21" s="30" t="s">
        <v>294</v>
      </c>
    </row>
    <row r="22" spans="1:5" ht="191.25">
      <c r="A22" t="s">
        <v>53</v>
      </c>
      <c r="E22" s="28" t="s">
        <v>201</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f>
        <v>0</v>
      </c>
      <c r="P2" t="s">
        <v>22</v>
      </c>
    </row>
    <row r="3" spans="1:16" ht="15" customHeight="1">
      <c r="A3" t="s">
        <v>12</v>
      </c>
      <c r="B3" s="10" t="s">
        <v>14</v>
      </c>
      <c r="C3" s="62" t="s">
        <v>15</v>
      </c>
      <c r="D3" s="58"/>
      <c r="E3" s="11" t="s">
        <v>16</v>
      </c>
      <c r="F3" s="1"/>
      <c r="G3" s="8"/>
      <c r="H3" s="7" t="s">
        <v>295</v>
      </c>
      <c r="I3" s="31">
        <f>0+I9</f>
        <v>0</v>
      </c>
      <c r="O3" t="s">
        <v>19</v>
      </c>
      <c r="P3" t="s">
        <v>23</v>
      </c>
    </row>
    <row r="4" spans="1:16" ht="15" customHeight="1">
      <c r="A4" t="s">
        <v>17</v>
      </c>
      <c r="B4" s="10" t="s">
        <v>149</v>
      </c>
      <c r="C4" s="62" t="s">
        <v>287</v>
      </c>
      <c r="D4" s="58"/>
      <c r="E4" s="11" t="s">
        <v>288</v>
      </c>
      <c r="F4" s="1"/>
      <c r="G4" s="1"/>
      <c r="H4" s="9"/>
      <c r="I4" s="9"/>
      <c r="O4" t="s">
        <v>20</v>
      </c>
      <c r="P4" t="s">
        <v>23</v>
      </c>
    </row>
    <row r="5" spans="1:16" ht="12.75" customHeight="1">
      <c r="A5" t="s">
        <v>152</v>
      </c>
      <c r="B5" s="13" t="s">
        <v>18</v>
      </c>
      <c r="C5" s="63" t="s">
        <v>295</v>
      </c>
      <c r="D5" s="64"/>
      <c r="E5" s="14" t="s">
        <v>296</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35</v>
      </c>
      <c r="D9" s="15"/>
      <c r="E9" s="20" t="s">
        <v>218</v>
      </c>
      <c r="F9" s="15"/>
      <c r="G9" s="15"/>
      <c r="H9" s="15"/>
      <c r="I9" s="21">
        <f>0+Q9</f>
        <v>0</v>
      </c>
      <c r="O9">
        <f>0+R9</f>
        <v>0</v>
      </c>
      <c r="Q9">
        <f>0+I10+I14+I18+I22</f>
        <v>0</v>
      </c>
      <c r="R9">
        <f>0+O10+O14+O18+O22</f>
        <v>0</v>
      </c>
    </row>
    <row r="10" spans="1:16" ht="12.75">
      <c r="A10" s="18" t="s">
        <v>45</v>
      </c>
      <c r="B10" s="22" t="s">
        <v>29</v>
      </c>
      <c r="C10" s="22" t="s">
        <v>230</v>
      </c>
      <c r="D10" s="18" t="s">
        <v>47</v>
      </c>
      <c r="E10" s="23" t="s">
        <v>231</v>
      </c>
      <c r="F10" s="24" t="s">
        <v>114</v>
      </c>
      <c r="G10" s="25">
        <v>665.5</v>
      </c>
      <c r="H10" s="26">
        <v>0</v>
      </c>
      <c r="I10" s="26">
        <f>ROUND(ROUND(H10,2)*ROUND(G10,3),2)</f>
        <v>0</v>
      </c>
      <c r="O10">
        <f>(I10*21)/100</f>
        <v>0</v>
      </c>
      <c r="P10" t="s">
        <v>23</v>
      </c>
    </row>
    <row r="11" spans="1:5" ht="51">
      <c r="A11" s="27" t="s">
        <v>50</v>
      </c>
      <c r="E11" s="28" t="s">
        <v>232</v>
      </c>
    </row>
    <row r="12" spans="1:5" ht="114.75">
      <c r="A12" s="29" t="s">
        <v>52</v>
      </c>
      <c r="E12" s="30" t="s">
        <v>297</v>
      </c>
    </row>
    <row r="13" spans="1:5" ht="51">
      <c r="A13" t="s">
        <v>53</v>
      </c>
      <c r="E13" s="28" t="s">
        <v>234</v>
      </c>
    </row>
    <row r="14" spans="1:16" ht="12.75">
      <c r="A14" s="18" t="s">
        <v>45</v>
      </c>
      <c r="B14" s="22" t="s">
        <v>23</v>
      </c>
      <c r="C14" s="22" t="s">
        <v>235</v>
      </c>
      <c r="D14" s="18" t="s">
        <v>47</v>
      </c>
      <c r="E14" s="23" t="s">
        <v>236</v>
      </c>
      <c r="F14" s="24" t="s">
        <v>114</v>
      </c>
      <c r="G14" s="25">
        <v>665.5</v>
      </c>
      <c r="H14" s="26">
        <v>0</v>
      </c>
      <c r="I14" s="26">
        <f>ROUND(ROUND(H14,2)*ROUND(G14,3),2)</f>
        <v>0</v>
      </c>
      <c r="O14">
        <f>(I14*21)/100</f>
        <v>0</v>
      </c>
      <c r="P14" t="s">
        <v>23</v>
      </c>
    </row>
    <row r="15" spans="1:5" ht="51">
      <c r="A15" s="27" t="s">
        <v>50</v>
      </c>
      <c r="E15" s="28" t="s">
        <v>237</v>
      </c>
    </row>
    <row r="16" spans="1:5" ht="114.75">
      <c r="A16" s="29" t="s">
        <v>52</v>
      </c>
      <c r="E16" s="30" t="s">
        <v>297</v>
      </c>
    </row>
    <row r="17" spans="1:5" ht="51">
      <c r="A17" t="s">
        <v>53</v>
      </c>
      <c r="E17" s="28" t="s">
        <v>234</v>
      </c>
    </row>
    <row r="18" spans="1:16" ht="12.75">
      <c r="A18" s="18" t="s">
        <v>45</v>
      </c>
      <c r="B18" s="22" t="s">
        <v>22</v>
      </c>
      <c r="C18" s="22" t="s">
        <v>243</v>
      </c>
      <c r="D18" s="18" t="s">
        <v>47</v>
      </c>
      <c r="E18" s="23" t="s">
        <v>244</v>
      </c>
      <c r="F18" s="24" t="s">
        <v>114</v>
      </c>
      <c r="G18" s="25">
        <v>665.5</v>
      </c>
      <c r="H18" s="26">
        <v>0</v>
      </c>
      <c r="I18" s="26">
        <f>ROUND(ROUND(H18,2)*ROUND(G18,3),2)</f>
        <v>0</v>
      </c>
      <c r="O18">
        <f>(I18*21)/100</f>
        <v>0</v>
      </c>
      <c r="P18" t="s">
        <v>23</v>
      </c>
    </row>
    <row r="19" spans="1:5" ht="12.75">
      <c r="A19" s="27" t="s">
        <v>50</v>
      </c>
      <c r="E19" s="28" t="s">
        <v>245</v>
      </c>
    </row>
    <row r="20" spans="1:5" ht="114.75">
      <c r="A20" s="29" t="s">
        <v>52</v>
      </c>
      <c r="E20" s="30" t="s">
        <v>297</v>
      </c>
    </row>
    <row r="21" spans="1:5" ht="140.25">
      <c r="A21" t="s">
        <v>53</v>
      </c>
      <c r="E21" s="28" t="s">
        <v>247</v>
      </c>
    </row>
    <row r="22" spans="1:16" ht="12.75">
      <c r="A22" s="18" t="s">
        <v>45</v>
      </c>
      <c r="B22" s="22" t="s">
        <v>33</v>
      </c>
      <c r="C22" s="22" t="s">
        <v>248</v>
      </c>
      <c r="D22" s="18" t="s">
        <v>47</v>
      </c>
      <c r="E22" s="23" t="s">
        <v>249</v>
      </c>
      <c r="F22" s="24" t="s">
        <v>114</v>
      </c>
      <c r="G22" s="25">
        <v>665.5</v>
      </c>
      <c r="H22" s="26">
        <v>0</v>
      </c>
      <c r="I22" s="26">
        <f>ROUND(ROUND(H22,2)*ROUND(G22,3),2)</f>
        <v>0</v>
      </c>
      <c r="O22">
        <f>(I22*21)/100</f>
        <v>0</v>
      </c>
      <c r="P22" t="s">
        <v>23</v>
      </c>
    </row>
    <row r="23" spans="1:5" ht="12.75">
      <c r="A23" s="27" t="s">
        <v>50</v>
      </c>
      <c r="E23" s="28" t="s">
        <v>250</v>
      </c>
    </row>
    <row r="24" spans="1:5" ht="114.75">
      <c r="A24" s="29" t="s">
        <v>52</v>
      </c>
      <c r="E24" s="30" t="s">
        <v>297</v>
      </c>
    </row>
    <row r="25" spans="1:5" ht="140.25">
      <c r="A25" t="s">
        <v>53</v>
      </c>
      <c r="E25" s="28" t="s">
        <v>247</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87"/>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0+O9+O26+O71</f>
        <v>0</v>
      </c>
      <c r="P2" t="s">
        <v>22</v>
      </c>
    </row>
    <row r="3" spans="1:16" ht="15" customHeight="1">
      <c r="A3" t="s">
        <v>12</v>
      </c>
      <c r="B3" s="10" t="s">
        <v>14</v>
      </c>
      <c r="C3" s="62" t="s">
        <v>15</v>
      </c>
      <c r="D3" s="58"/>
      <c r="E3" s="11" t="s">
        <v>16</v>
      </c>
      <c r="F3" s="1"/>
      <c r="G3" s="8"/>
      <c r="H3" s="7" t="s">
        <v>300</v>
      </c>
      <c r="I3" s="31">
        <f>0+I9+I26+I71</f>
        <v>0</v>
      </c>
      <c r="O3" t="s">
        <v>19</v>
      </c>
      <c r="P3" t="s">
        <v>23</v>
      </c>
    </row>
    <row r="4" spans="1:16" ht="15" customHeight="1">
      <c r="A4" t="s">
        <v>17</v>
      </c>
      <c r="B4" s="10" t="s">
        <v>149</v>
      </c>
      <c r="C4" s="62" t="s">
        <v>298</v>
      </c>
      <c r="D4" s="58"/>
      <c r="E4" s="11" t="s">
        <v>299</v>
      </c>
      <c r="F4" s="1"/>
      <c r="G4" s="1"/>
      <c r="H4" s="9"/>
      <c r="I4" s="9"/>
      <c r="O4" t="s">
        <v>20</v>
      </c>
      <c r="P4" t="s">
        <v>23</v>
      </c>
    </row>
    <row r="5" spans="1:16" ht="12.75" customHeight="1">
      <c r="A5" t="s">
        <v>152</v>
      </c>
      <c r="B5" s="13" t="s">
        <v>18</v>
      </c>
      <c r="C5" s="63" t="s">
        <v>300</v>
      </c>
      <c r="D5" s="64"/>
      <c r="E5" s="14" t="s">
        <v>154</v>
      </c>
      <c r="F5" s="5"/>
      <c r="G5" s="5"/>
      <c r="H5" s="5"/>
      <c r="I5" s="5"/>
      <c r="O5" t="s">
        <v>21</v>
      </c>
      <c r="P5" t="s">
        <v>23</v>
      </c>
    </row>
    <row r="6" spans="1:9" ht="12.75" customHeight="1">
      <c r="A6" s="61" t="s">
        <v>26</v>
      </c>
      <c r="B6" s="61" t="s">
        <v>28</v>
      </c>
      <c r="C6" s="61" t="s">
        <v>30</v>
      </c>
      <c r="D6" s="61" t="s">
        <v>31</v>
      </c>
      <c r="E6" s="61" t="s">
        <v>32</v>
      </c>
      <c r="F6" s="61" t="s">
        <v>34</v>
      </c>
      <c r="G6" s="61" t="s">
        <v>36</v>
      </c>
      <c r="H6" s="61" t="s">
        <v>38</v>
      </c>
      <c r="I6" s="61"/>
    </row>
    <row r="7" spans="1:9" ht="12.75" customHeight="1">
      <c r="A7" s="61"/>
      <c r="B7" s="61"/>
      <c r="C7" s="61"/>
      <c r="D7" s="61"/>
      <c r="E7" s="61"/>
      <c r="F7" s="61"/>
      <c r="G7" s="61"/>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44</v>
      </c>
      <c r="F9" s="15"/>
      <c r="G9" s="15"/>
      <c r="H9" s="15"/>
      <c r="I9" s="21">
        <f>0+Q9</f>
        <v>0</v>
      </c>
      <c r="O9">
        <f>0+R9</f>
        <v>0</v>
      </c>
      <c r="Q9">
        <f>0+I10+I14+I18+I22</f>
        <v>0</v>
      </c>
      <c r="R9">
        <f>0+O10+O14+O18+O22</f>
        <v>0</v>
      </c>
    </row>
    <row r="10" spans="1:16" ht="12.75">
      <c r="A10" s="18" t="s">
        <v>45</v>
      </c>
      <c r="B10" s="22" t="s">
        <v>29</v>
      </c>
      <c r="C10" s="22" t="s">
        <v>155</v>
      </c>
      <c r="D10" s="18" t="s">
        <v>47</v>
      </c>
      <c r="E10" s="23" t="s">
        <v>156</v>
      </c>
      <c r="F10" s="24" t="s">
        <v>157</v>
      </c>
      <c r="G10" s="25">
        <v>95.13</v>
      </c>
      <c r="H10" s="26">
        <v>0</v>
      </c>
      <c r="I10" s="26">
        <f>ROUND(ROUND(H10,2)*ROUND(G10,3),2)</f>
        <v>0</v>
      </c>
      <c r="O10">
        <f>(I10*21)/100</f>
        <v>0</v>
      </c>
      <c r="P10" t="s">
        <v>23</v>
      </c>
    </row>
    <row r="11" spans="1:5" ht="12.75">
      <c r="A11" s="27" t="s">
        <v>50</v>
      </c>
      <c r="E11" s="28" t="s">
        <v>158</v>
      </c>
    </row>
    <row r="12" spans="1:5" ht="12.75">
      <c r="A12" s="29" t="s">
        <v>52</v>
      </c>
      <c r="E12" s="30" t="s">
        <v>301</v>
      </c>
    </row>
    <row r="13" spans="1:5" ht="25.5">
      <c r="A13" t="s">
        <v>53</v>
      </c>
      <c r="E13" s="28" t="s">
        <v>160</v>
      </c>
    </row>
    <row r="14" spans="1:16" ht="12.75">
      <c r="A14" s="18" t="s">
        <v>45</v>
      </c>
      <c r="B14" s="22" t="s">
        <v>23</v>
      </c>
      <c r="C14" s="22" t="s">
        <v>302</v>
      </c>
      <c r="D14" s="18" t="s">
        <v>47</v>
      </c>
      <c r="E14" s="23" t="s">
        <v>303</v>
      </c>
      <c r="F14" s="24" t="s">
        <v>157</v>
      </c>
      <c r="G14" s="25">
        <v>2441.67</v>
      </c>
      <c r="H14" s="26">
        <v>0</v>
      </c>
      <c r="I14" s="26">
        <f>ROUND(ROUND(H14,2)*ROUND(G14,3),2)</f>
        <v>0</v>
      </c>
      <c r="O14">
        <f>(I14*21)/100</f>
        <v>0</v>
      </c>
      <c r="P14" t="s">
        <v>23</v>
      </c>
    </row>
    <row r="15" spans="1:5" ht="12.75">
      <c r="A15" s="27" t="s">
        <v>50</v>
      </c>
      <c r="E15" s="28" t="s">
        <v>304</v>
      </c>
    </row>
    <row r="16" spans="1:5" ht="12.75">
      <c r="A16" s="29" t="s">
        <v>52</v>
      </c>
      <c r="E16" s="30" t="s">
        <v>305</v>
      </c>
    </row>
    <row r="17" spans="1:5" ht="25.5">
      <c r="A17" t="s">
        <v>53</v>
      </c>
      <c r="E17" s="28" t="s">
        <v>160</v>
      </c>
    </row>
    <row r="18" spans="1:16" ht="12.75">
      <c r="A18" s="18" t="s">
        <v>45</v>
      </c>
      <c r="B18" s="22" t="s">
        <v>22</v>
      </c>
      <c r="C18" s="22" t="s">
        <v>161</v>
      </c>
      <c r="D18" s="18" t="s">
        <v>47</v>
      </c>
      <c r="E18" s="23" t="s">
        <v>166</v>
      </c>
      <c r="F18" s="24" t="s">
        <v>157</v>
      </c>
      <c r="G18" s="25">
        <v>1.08</v>
      </c>
      <c r="H18" s="26">
        <v>0</v>
      </c>
      <c r="I18" s="26">
        <f>ROUND(ROUND(H18,2)*ROUND(G18,3),2)</f>
        <v>0</v>
      </c>
      <c r="O18">
        <f>(I18*21)/100</f>
        <v>0</v>
      </c>
      <c r="P18" t="s">
        <v>23</v>
      </c>
    </row>
    <row r="19" spans="1:5" ht="12.75">
      <c r="A19" s="27" t="s">
        <v>50</v>
      </c>
      <c r="E19" s="28" t="s">
        <v>306</v>
      </c>
    </row>
    <row r="20" spans="1:5" ht="76.5">
      <c r="A20" s="29" t="s">
        <v>52</v>
      </c>
      <c r="E20" s="30" t="s">
        <v>307</v>
      </c>
    </row>
    <row r="21" spans="1:5" ht="25.5">
      <c r="A21" t="s">
        <v>53</v>
      </c>
      <c r="E21" s="28" t="s">
        <v>160</v>
      </c>
    </row>
    <row r="22" spans="1:16" ht="12.75">
      <c r="A22" s="18" t="s">
        <v>45</v>
      </c>
      <c r="B22" s="22" t="s">
        <v>33</v>
      </c>
      <c r="C22" s="22" t="s">
        <v>161</v>
      </c>
      <c r="D22" s="18" t="s">
        <v>23</v>
      </c>
      <c r="E22" s="23" t="s">
        <v>166</v>
      </c>
      <c r="F22" s="24" t="s">
        <v>157</v>
      </c>
      <c r="G22" s="25">
        <v>525.8</v>
      </c>
      <c r="H22" s="26">
        <v>0</v>
      </c>
      <c r="I22" s="26">
        <f>ROUND(ROUND(H22,2)*ROUND(G22,3),2)</f>
        <v>0</v>
      </c>
      <c r="O22">
        <f>(I22*21)/100</f>
        <v>0</v>
      </c>
      <c r="P22" t="s">
        <v>23</v>
      </c>
    </row>
    <row r="23" spans="1:5" ht="12.75">
      <c r="A23" s="27" t="s">
        <v>50</v>
      </c>
      <c r="E23" s="28" t="s">
        <v>167</v>
      </c>
    </row>
    <row r="24" spans="1:5" ht="51">
      <c r="A24" s="29" t="s">
        <v>52</v>
      </c>
      <c r="E24" s="30" t="s">
        <v>308</v>
      </c>
    </row>
    <row r="25" spans="1:5" ht="25.5">
      <c r="A25" t="s">
        <v>53</v>
      </c>
      <c r="E25" s="28" t="s">
        <v>160</v>
      </c>
    </row>
    <row r="26" spans="1:18" ht="12.75" customHeight="1">
      <c r="A26" s="5" t="s">
        <v>43</v>
      </c>
      <c r="B26" s="5"/>
      <c r="C26" s="32" t="s">
        <v>29</v>
      </c>
      <c r="D26" s="5"/>
      <c r="E26" s="20" t="s">
        <v>111</v>
      </c>
      <c r="F26" s="5"/>
      <c r="G26" s="5"/>
      <c r="H26" s="5"/>
      <c r="I26" s="33">
        <f>0+Q26</f>
        <v>0</v>
      </c>
      <c r="O26">
        <f>0+R26</f>
        <v>0</v>
      </c>
      <c r="Q26">
        <f>0+I27+I31+I35+I39+I43+I47+I51+I55+I59+I63+I67</f>
        <v>0</v>
      </c>
      <c r="R26">
        <f>0+O27+O31+O35+O39+O43+O47+O51+O55+O59+O63+O67</f>
        <v>0</v>
      </c>
    </row>
    <row r="27" spans="1:16" ht="12.75">
      <c r="A27" s="18" t="s">
        <v>45</v>
      </c>
      <c r="B27" s="22" t="s">
        <v>35</v>
      </c>
      <c r="C27" s="22" t="s">
        <v>309</v>
      </c>
      <c r="D27" s="18" t="s">
        <v>47</v>
      </c>
      <c r="E27" s="23" t="s">
        <v>310</v>
      </c>
      <c r="F27" s="24" t="s">
        <v>114</v>
      </c>
      <c r="G27" s="25">
        <v>1057</v>
      </c>
      <c r="H27" s="26">
        <v>0</v>
      </c>
      <c r="I27" s="26">
        <f>ROUND(ROUND(H27,2)*ROUND(G27,3),2)</f>
        <v>0</v>
      </c>
      <c r="O27">
        <f>(I27*21)/100</f>
        <v>0</v>
      </c>
      <c r="P27" t="s">
        <v>23</v>
      </c>
    </row>
    <row r="28" spans="1:5" ht="12.75">
      <c r="A28" s="27" t="s">
        <v>50</v>
      </c>
      <c r="E28" s="28" t="s">
        <v>47</v>
      </c>
    </row>
    <row r="29" spans="1:5" ht="12.75">
      <c r="A29" s="29" t="s">
        <v>52</v>
      </c>
      <c r="E29" s="30" t="s">
        <v>311</v>
      </c>
    </row>
    <row r="30" spans="1:5" ht="25.5">
      <c r="A30" t="s">
        <v>53</v>
      </c>
      <c r="E30" s="28" t="s">
        <v>312</v>
      </c>
    </row>
    <row r="31" spans="1:16" ht="12.75">
      <c r="A31" s="18" t="s">
        <v>45</v>
      </c>
      <c r="B31" s="22" t="s">
        <v>37</v>
      </c>
      <c r="C31" s="22" t="s">
        <v>169</v>
      </c>
      <c r="D31" s="18" t="s">
        <v>47</v>
      </c>
      <c r="E31" s="23" t="s">
        <v>170</v>
      </c>
      <c r="F31" s="24" t="s">
        <v>114</v>
      </c>
      <c r="G31" s="25">
        <v>60</v>
      </c>
      <c r="H31" s="26">
        <v>0</v>
      </c>
      <c r="I31" s="26">
        <f>ROUND(ROUND(H31,2)*ROUND(G31,3),2)</f>
        <v>0</v>
      </c>
      <c r="O31">
        <f>(I31*21)/100</f>
        <v>0</v>
      </c>
      <c r="P31" t="s">
        <v>23</v>
      </c>
    </row>
    <row r="32" spans="1:5" ht="12.75">
      <c r="A32" s="27" t="s">
        <v>50</v>
      </c>
      <c r="E32" s="28" t="s">
        <v>47</v>
      </c>
    </row>
    <row r="33" spans="1:5" ht="38.25">
      <c r="A33" s="29" t="s">
        <v>52</v>
      </c>
      <c r="E33" s="30" t="s">
        <v>313</v>
      </c>
    </row>
    <row r="34" spans="1:5" ht="38.25">
      <c r="A34" t="s">
        <v>53</v>
      </c>
      <c r="E34" s="28" t="s">
        <v>172</v>
      </c>
    </row>
    <row r="35" spans="1:16" ht="25.5">
      <c r="A35" s="18" t="s">
        <v>45</v>
      </c>
      <c r="B35" s="22" t="s">
        <v>73</v>
      </c>
      <c r="C35" s="22" t="s">
        <v>124</v>
      </c>
      <c r="D35" s="18" t="s">
        <v>47</v>
      </c>
      <c r="E35" s="23" t="s">
        <v>125</v>
      </c>
      <c r="F35" s="24" t="s">
        <v>89</v>
      </c>
      <c r="G35" s="25">
        <v>19</v>
      </c>
      <c r="H35" s="26">
        <v>0</v>
      </c>
      <c r="I35" s="26">
        <f>ROUND(ROUND(H35,2)*ROUND(G35,3),2)</f>
        <v>0</v>
      </c>
      <c r="O35">
        <f>(I35*21)/100</f>
        <v>0</v>
      </c>
      <c r="P35" t="s">
        <v>23</v>
      </c>
    </row>
    <row r="36" spans="1:5" ht="12.75">
      <c r="A36" s="27" t="s">
        <v>50</v>
      </c>
      <c r="E36" s="28" t="s">
        <v>47</v>
      </c>
    </row>
    <row r="37" spans="1:5" ht="102">
      <c r="A37" s="29" t="s">
        <v>52</v>
      </c>
      <c r="E37" s="30" t="s">
        <v>314</v>
      </c>
    </row>
    <row r="38" spans="1:5" ht="165.75">
      <c r="A38" t="s">
        <v>53</v>
      </c>
      <c r="E38" s="28" t="s">
        <v>174</v>
      </c>
    </row>
    <row r="39" spans="1:16" ht="25.5">
      <c r="A39" s="18" t="s">
        <v>45</v>
      </c>
      <c r="B39" s="22" t="s">
        <v>77</v>
      </c>
      <c r="C39" s="22" t="s">
        <v>315</v>
      </c>
      <c r="D39" s="18" t="s">
        <v>47</v>
      </c>
      <c r="E39" s="23" t="s">
        <v>316</v>
      </c>
      <c r="F39" s="24" t="s">
        <v>133</v>
      </c>
      <c r="G39" s="25">
        <v>1220.835</v>
      </c>
      <c r="H39" s="26">
        <v>0</v>
      </c>
      <c r="I39" s="26">
        <f>ROUND(ROUND(H39,2)*ROUND(G39,3),2)</f>
        <v>0</v>
      </c>
      <c r="O39">
        <f>(I39*21)/100</f>
        <v>0</v>
      </c>
      <c r="P39" t="s">
        <v>23</v>
      </c>
    </row>
    <row r="40" spans="1:5" ht="12.75">
      <c r="A40" s="27" t="s">
        <v>50</v>
      </c>
      <c r="E40" s="28" t="s">
        <v>317</v>
      </c>
    </row>
    <row r="41" spans="1:5" ht="25.5">
      <c r="A41" s="29" t="s">
        <v>52</v>
      </c>
      <c r="E41" s="30" t="s">
        <v>318</v>
      </c>
    </row>
    <row r="42" spans="1:5" ht="25.5">
      <c r="A42" t="s">
        <v>53</v>
      </c>
      <c r="E42" s="28" t="s">
        <v>319</v>
      </c>
    </row>
    <row r="43" spans="1:16" ht="12.75">
      <c r="A43" s="18" t="s">
        <v>45</v>
      </c>
      <c r="B43" s="22" t="s">
        <v>40</v>
      </c>
      <c r="C43" s="22" t="s">
        <v>175</v>
      </c>
      <c r="D43" s="18" t="s">
        <v>47</v>
      </c>
      <c r="E43" s="23" t="s">
        <v>176</v>
      </c>
      <c r="F43" s="24" t="s">
        <v>133</v>
      </c>
      <c r="G43" s="25">
        <v>262.9</v>
      </c>
      <c r="H43" s="26">
        <v>0</v>
      </c>
      <c r="I43" s="26">
        <f>ROUND(ROUND(H43,2)*ROUND(G43,3),2)</f>
        <v>0</v>
      </c>
      <c r="O43">
        <f>(I43*21)/100</f>
        <v>0</v>
      </c>
      <c r="P43" t="s">
        <v>23</v>
      </c>
    </row>
    <row r="44" spans="1:5" ht="12.75">
      <c r="A44" s="27" t="s">
        <v>50</v>
      </c>
      <c r="E44" s="28" t="s">
        <v>292</v>
      </c>
    </row>
    <row r="45" spans="1:5" ht="51">
      <c r="A45" s="29" t="s">
        <v>52</v>
      </c>
      <c r="E45" s="30" t="s">
        <v>320</v>
      </c>
    </row>
    <row r="46" spans="1:5" ht="63.75">
      <c r="A46" t="s">
        <v>53</v>
      </c>
      <c r="E46" s="28" t="s">
        <v>179</v>
      </c>
    </row>
    <row r="47" spans="1:16" ht="12.75">
      <c r="A47" s="18" t="s">
        <v>45</v>
      </c>
      <c r="B47" s="22" t="s">
        <v>42</v>
      </c>
      <c r="C47" s="22" t="s">
        <v>321</v>
      </c>
      <c r="D47" s="18" t="s">
        <v>47</v>
      </c>
      <c r="E47" s="23" t="s">
        <v>322</v>
      </c>
      <c r="F47" s="24" t="s">
        <v>133</v>
      </c>
      <c r="G47" s="25">
        <v>105.7</v>
      </c>
      <c r="H47" s="26">
        <v>0</v>
      </c>
      <c r="I47" s="26">
        <f>ROUND(ROUND(H47,2)*ROUND(G47,3),2)</f>
        <v>0</v>
      </c>
      <c r="O47">
        <f>(I47*21)/100</f>
        <v>0</v>
      </c>
      <c r="P47" t="s">
        <v>23</v>
      </c>
    </row>
    <row r="48" spans="1:5" ht="12.75">
      <c r="A48" s="27" t="s">
        <v>50</v>
      </c>
      <c r="E48" s="28" t="s">
        <v>323</v>
      </c>
    </row>
    <row r="49" spans="1:5" ht="12.75">
      <c r="A49" s="29" t="s">
        <v>52</v>
      </c>
      <c r="E49" s="30" t="s">
        <v>324</v>
      </c>
    </row>
    <row r="50" spans="1:5" ht="38.25">
      <c r="A50" t="s">
        <v>53</v>
      </c>
      <c r="E50" s="28" t="s">
        <v>325</v>
      </c>
    </row>
    <row r="51" spans="1:16" ht="12.75">
      <c r="A51" s="18" t="s">
        <v>45</v>
      </c>
      <c r="B51" s="22" t="s">
        <v>92</v>
      </c>
      <c r="C51" s="22" t="s">
        <v>180</v>
      </c>
      <c r="D51" s="18" t="s">
        <v>47</v>
      </c>
      <c r="E51" s="23" t="s">
        <v>181</v>
      </c>
      <c r="F51" s="24" t="s">
        <v>114</v>
      </c>
      <c r="G51" s="25">
        <v>528.5</v>
      </c>
      <c r="H51" s="26">
        <v>0</v>
      </c>
      <c r="I51" s="26">
        <f>ROUND(ROUND(H51,2)*ROUND(G51,3),2)</f>
        <v>0</v>
      </c>
      <c r="O51">
        <f>(I51*21)/100</f>
        <v>0</v>
      </c>
      <c r="P51" t="s">
        <v>23</v>
      </c>
    </row>
    <row r="52" spans="1:5" ht="12.75">
      <c r="A52" s="27" t="s">
        <v>50</v>
      </c>
      <c r="E52" s="28" t="s">
        <v>47</v>
      </c>
    </row>
    <row r="53" spans="1:5" ht="12.75">
      <c r="A53" s="29" t="s">
        <v>52</v>
      </c>
      <c r="E53" s="30" t="s">
        <v>326</v>
      </c>
    </row>
    <row r="54" spans="1:5" ht="25.5">
      <c r="A54" t="s">
        <v>53</v>
      </c>
      <c r="E54" s="28" t="s">
        <v>183</v>
      </c>
    </row>
    <row r="55" spans="1:16" ht="12.75">
      <c r="A55" s="18" t="s">
        <v>45</v>
      </c>
      <c r="B55" s="22" t="s">
        <v>95</v>
      </c>
      <c r="C55" s="22" t="s">
        <v>327</v>
      </c>
      <c r="D55" s="18" t="s">
        <v>47</v>
      </c>
      <c r="E55" s="23" t="s">
        <v>328</v>
      </c>
      <c r="F55" s="24" t="s">
        <v>186</v>
      </c>
      <c r="G55" s="25">
        <v>65</v>
      </c>
      <c r="H55" s="26">
        <v>0</v>
      </c>
      <c r="I55" s="26">
        <f>ROUND(ROUND(H55,2)*ROUND(G55,3),2)</f>
        <v>0</v>
      </c>
      <c r="O55">
        <f>(I55*21)/100</f>
        <v>0</v>
      </c>
      <c r="P55" t="s">
        <v>23</v>
      </c>
    </row>
    <row r="56" spans="1:5" ht="12.75">
      <c r="A56" s="27" t="s">
        <v>50</v>
      </c>
      <c r="E56" s="28" t="s">
        <v>47</v>
      </c>
    </row>
    <row r="57" spans="1:5" ht="25.5">
      <c r="A57" s="29" t="s">
        <v>52</v>
      </c>
      <c r="E57" s="30" t="s">
        <v>329</v>
      </c>
    </row>
    <row r="58" spans="1:5" ht="25.5">
      <c r="A58" t="s">
        <v>53</v>
      </c>
      <c r="E58" s="28" t="s">
        <v>188</v>
      </c>
    </row>
    <row r="59" spans="1:16" ht="12.75">
      <c r="A59" s="18" t="s">
        <v>45</v>
      </c>
      <c r="B59" s="22" t="s">
        <v>98</v>
      </c>
      <c r="C59" s="22" t="s">
        <v>189</v>
      </c>
      <c r="D59" s="18" t="s">
        <v>47</v>
      </c>
      <c r="E59" s="23" t="s">
        <v>190</v>
      </c>
      <c r="F59" s="24" t="s">
        <v>186</v>
      </c>
      <c r="G59" s="25">
        <v>18</v>
      </c>
      <c r="H59" s="26">
        <v>0</v>
      </c>
      <c r="I59" s="26">
        <f>ROUND(ROUND(H59,2)*ROUND(G59,3),2)</f>
        <v>0</v>
      </c>
      <c r="O59">
        <f>(I59*21)/100</f>
        <v>0</v>
      </c>
      <c r="P59" t="s">
        <v>23</v>
      </c>
    </row>
    <row r="60" spans="1:5" ht="12.75">
      <c r="A60" s="27" t="s">
        <v>50</v>
      </c>
      <c r="E60" s="28" t="s">
        <v>47</v>
      </c>
    </row>
    <row r="61" spans="1:5" ht="63.75">
      <c r="A61" s="29" t="s">
        <v>52</v>
      </c>
      <c r="E61" s="30" t="s">
        <v>330</v>
      </c>
    </row>
    <row r="62" spans="1:5" ht="25.5">
      <c r="A62" t="s">
        <v>53</v>
      </c>
      <c r="E62" s="28" t="s">
        <v>188</v>
      </c>
    </row>
    <row r="63" spans="1:16" ht="12.75">
      <c r="A63" s="18" t="s">
        <v>45</v>
      </c>
      <c r="B63" s="22" t="s">
        <v>102</v>
      </c>
      <c r="C63" s="22" t="s">
        <v>198</v>
      </c>
      <c r="D63" s="18" t="s">
        <v>47</v>
      </c>
      <c r="E63" s="23" t="s">
        <v>199</v>
      </c>
      <c r="F63" s="24" t="s">
        <v>133</v>
      </c>
      <c r="G63" s="25">
        <v>263.9</v>
      </c>
      <c r="H63" s="26">
        <v>0</v>
      </c>
      <c r="I63" s="26">
        <f>ROUND(ROUND(H63,2)*ROUND(G63,3),2)</f>
        <v>0</v>
      </c>
      <c r="O63">
        <f>(I63*21)/100</f>
        <v>0</v>
      </c>
      <c r="P63" t="s">
        <v>23</v>
      </c>
    </row>
    <row r="64" spans="1:5" ht="12.75">
      <c r="A64" s="27" t="s">
        <v>50</v>
      </c>
      <c r="E64" s="28" t="s">
        <v>47</v>
      </c>
    </row>
    <row r="65" spans="1:5" ht="63.75">
      <c r="A65" s="29" t="s">
        <v>52</v>
      </c>
      <c r="E65" s="30" t="s">
        <v>331</v>
      </c>
    </row>
    <row r="66" spans="1:5" ht="191.25">
      <c r="A66" t="s">
        <v>53</v>
      </c>
      <c r="E66" s="28" t="s">
        <v>201</v>
      </c>
    </row>
    <row r="67" spans="1:16" ht="12.75">
      <c r="A67" s="18" t="s">
        <v>45</v>
      </c>
      <c r="B67" s="22" t="s">
        <v>212</v>
      </c>
      <c r="C67" s="22" t="s">
        <v>202</v>
      </c>
      <c r="D67" s="18" t="s">
        <v>47</v>
      </c>
      <c r="E67" s="23" t="s">
        <v>203</v>
      </c>
      <c r="F67" s="24" t="s">
        <v>114</v>
      </c>
      <c r="G67" s="25">
        <v>43.175</v>
      </c>
      <c r="H67" s="26">
        <v>0</v>
      </c>
      <c r="I67" s="26">
        <f>ROUND(ROUND(H67,2)*ROUND(G67,3),2)</f>
        <v>0</v>
      </c>
      <c r="O67">
        <f>(I67*21)/100</f>
        <v>0</v>
      </c>
      <c r="P67" t="s">
        <v>23</v>
      </c>
    </row>
    <row r="68" spans="1:5" ht="12.75">
      <c r="A68" s="27" t="s">
        <v>50</v>
      </c>
      <c r="E68" s="28" t="s">
        <v>47</v>
      </c>
    </row>
    <row r="69" spans="1:5" ht="38.25">
      <c r="A69" s="29" t="s">
        <v>52</v>
      </c>
      <c r="E69" s="30" t="s">
        <v>332</v>
      </c>
    </row>
    <row r="70" spans="1:5" ht="38.25">
      <c r="A70" t="s">
        <v>53</v>
      </c>
      <c r="E70" s="28" t="s">
        <v>205</v>
      </c>
    </row>
    <row r="71" spans="1:18" ht="12.75" customHeight="1">
      <c r="A71" s="5" t="s">
        <v>43</v>
      </c>
      <c r="B71" s="5"/>
      <c r="C71" s="32" t="s">
        <v>40</v>
      </c>
      <c r="D71" s="5"/>
      <c r="E71" s="20" t="s">
        <v>206</v>
      </c>
      <c r="F71" s="5"/>
      <c r="G71" s="5"/>
      <c r="H71" s="5"/>
      <c r="I71" s="33">
        <f>0+Q71</f>
        <v>0</v>
      </c>
      <c r="O71">
        <f>0+R71</f>
        <v>0</v>
      </c>
      <c r="Q71">
        <f>0+I72+I76+I80+I84</f>
        <v>0</v>
      </c>
      <c r="R71">
        <f>0+O72+O76+O80+O84</f>
        <v>0</v>
      </c>
    </row>
    <row r="72" spans="1:16" ht="12.75">
      <c r="A72" s="18" t="s">
        <v>45</v>
      </c>
      <c r="B72" s="22" t="s">
        <v>278</v>
      </c>
      <c r="C72" s="22" t="s">
        <v>333</v>
      </c>
      <c r="D72" s="18" t="s">
        <v>47</v>
      </c>
      <c r="E72" s="23" t="s">
        <v>334</v>
      </c>
      <c r="F72" s="24" t="s">
        <v>186</v>
      </c>
      <c r="G72" s="25">
        <v>4</v>
      </c>
      <c r="H72" s="26">
        <v>0</v>
      </c>
      <c r="I72" s="26">
        <f>ROUND(ROUND(H72,2)*ROUND(G72,3),2)</f>
        <v>0</v>
      </c>
      <c r="O72">
        <f>(I72*21)/100</f>
        <v>0</v>
      </c>
      <c r="P72" t="s">
        <v>23</v>
      </c>
    </row>
    <row r="73" spans="1:5" ht="12.75">
      <c r="A73" s="27" t="s">
        <v>50</v>
      </c>
      <c r="E73" s="28" t="s">
        <v>47</v>
      </c>
    </row>
    <row r="74" spans="1:5" ht="25.5">
      <c r="A74" s="29" t="s">
        <v>52</v>
      </c>
      <c r="E74" s="30" t="s">
        <v>335</v>
      </c>
    </row>
    <row r="75" spans="1:5" ht="89.25">
      <c r="A75" t="s">
        <v>53</v>
      </c>
      <c r="E75" s="28" t="s">
        <v>336</v>
      </c>
    </row>
    <row r="76" spans="1:16" ht="12.75">
      <c r="A76" s="18" t="s">
        <v>45</v>
      </c>
      <c r="B76" s="22" t="s">
        <v>283</v>
      </c>
      <c r="C76" s="22" t="s">
        <v>337</v>
      </c>
      <c r="D76" s="18" t="s">
        <v>47</v>
      </c>
      <c r="E76" s="23" t="s">
        <v>338</v>
      </c>
      <c r="F76" s="24" t="s">
        <v>186</v>
      </c>
      <c r="G76" s="25">
        <v>1</v>
      </c>
      <c r="H76" s="26">
        <v>0</v>
      </c>
      <c r="I76" s="26">
        <f>ROUND(ROUND(H76,2)*ROUND(G76,3),2)</f>
        <v>0</v>
      </c>
      <c r="O76">
        <f>(I76*21)/100</f>
        <v>0</v>
      </c>
      <c r="P76" t="s">
        <v>23</v>
      </c>
    </row>
    <row r="77" spans="1:5" ht="12.75">
      <c r="A77" s="27" t="s">
        <v>50</v>
      </c>
      <c r="E77" s="28" t="s">
        <v>339</v>
      </c>
    </row>
    <row r="78" spans="1:5" ht="25.5">
      <c r="A78" s="29" t="s">
        <v>52</v>
      </c>
      <c r="E78" s="30" t="s">
        <v>340</v>
      </c>
    </row>
    <row r="79" spans="1:5" ht="114.75">
      <c r="A79" t="s">
        <v>53</v>
      </c>
      <c r="E79" s="28" t="s">
        <v>341</v>
      </c>
    </row>
    <row r="80" spans="1:16" ht="12.75">
      <c r="A80" s="18" t="s">
        <v>45</v>
      </c>
      <c r="B80" s="22" t="s">
        <v>342</v>
      </c>
      <c r="C80" s="22" t="s">
        <v>343</v>
      </c>
      <c r="D80" s="18" t="s">
        <v>47</v>
      </c>
      <c r="E80" s="23" t="s">
        <v>344</v>
      </c>
      <c r="F80" s="24" t="s">
        <v>186</v>
      </c>
      <c r="G80" s="25">
        <v>122</v>
      </c>
      <c r="H80" s="26">
        <v>0</v>
      </c>
      <c r="I80" s="26">
        <f>ROUND(ROUND(H80,2)*ROUND(G80,3),2)</f>
        <v>0</v>
      </c>
      <c r="O80">
        <f>(I80*21)/100</f>
        <v>0</v>
      </c>
      <c r="P80" t="s">
        <v>23</v>
      </c>
    </row>
    <row r="81" spans="1:5" ht="12.75">
      <c r="A81" s="27" t="s">
        <v>50</v>
      </c>
      <c r="E81" s="28" t="s">
        <v>339</v>
      </c>
    </row>
    <row r="82" spans="1:5" ht="63.75">
      <c r="A82" s="29" t="s">
        <v>52</v>
      </c>
      <c r="E82" s="30" t="s">
        <v>345</v>
      </c>
    </row>
    <row r="83" spans="1:5" ht="114.75">
      <c r="A83" t="s">
        <v>53</v>
      </c>
      <c r="E83" s="28" t="s">
        <v>341</v>
      </c>
    </row>
    <row r="84" spans="1:16" ht="12.75">
      <c r="A84" s="18" t="s">
        <v>45</v>
      </c>
      <c r="B84" s="22" t="s">
        <v>346</v>
      </c>
      <c r="C84" s="22" t="s">
        <v>347</v>
      </c>
      <c r="D84" s="18" t="s">
        <v>47</v>
      </c>
      <c r="E84" s="23" t="s">
        <v>348</v>
      </c>
      <c r="F84" s="24" t="s">
        <v>349</v>
      </c>
      <c r="G84" s="25">
        <v>200</v>
      </c>
      <c r="H84" s="26">
        <v>0</v>
      </c>
      <c r="I84" s="26">
        <f>ROUND(ROUND(H84,2)*ROUND(G84,3),2)</f>
        <v>0</v>
      </c>
      <c r="O84">
        <f>(I84*21)/100</f>
        <v>0</v>
      </c>
      <c r="P84" t="s">
        <v>23</v>
      </c>
    </row>
    <row r="85" spans="1:5" ht="63.75">
      <c r="A85" s="27" t="s">
        <v>50</v>
      </c>
      <c r="E85" s="28" t="s">
        <v>350</v>
      </c>
    </row>
    <row r="86" spans="1:5" ht="25.5">
      <c r="A86" s="29" t="s">
        <v>52</v>
      </c>
      <c r="E86" s="30" t="s">
        <v>351</v>
      </c>
    </row>
    <row r="87" spans="1:5" ht="229.5">
      <c r="A87" t="s">
        <v>53</v>
      </c>
      <c r="E87" s="28" t="s">
        <v>352</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174"/>
  <sheetViews>
    <sheetView zoomScalePageLayoutView="0" workbookViewId="0" topLeftCell="B1">
      <pane ySplit="9" topLeftCell="A141" activePane="bottomLeft" state="frozen"/>
      <selection pane="topLeft" activeCell="A1" sqref="A1"/>
      <selection pane="bottomLeft" activeCell="D141" sqref="D14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0+O10+O15+O56+O73+O82+O95+O128+O137+O158</f>
        <v>0</v>
      </c>
      <c r="P2" t="s">
        <v>22</v>
      </c>
    </row>
    <row r="3" spans="1:16" ht="15" customHeight="1">
      <c r="A3" t="s">
        <v>12</v>
      </c>
      <c r="B3" s="10" t="s">
        <v>14</v>
      </c>
      <c r="C3" s="62" t="s">
        <v>15</v>
      </c>
      <c r="D3" s="58"/>
      <c r="E3" s="11" t="s">
        <v>16</v>
      </c>
      <c r="F3" s="1"/>
      <c r="G3" s="8"/>
      <c r="H3" s="7" t="s">
        <v>353</v>
      </c>
      <c r="I3" s="31">
        <f>0+I10+I15+I56+I73+I82+I95+I128+I137+I158</f>
        <v>0</v>
      </c>
      <c r="O3" t="s">
        <v>19</v>
      </c>
      <c r="P3" t="s">
        <v>23</v>
      </c>
    </row>
    <row r="4" spans="1:16" ht="15" customHeight="1">
      <c r="A4" t="s">
        <v>17</v>
      </c>
      <c r="B4" s="10" t="s">
        <v>149</v>
      </c>
      <c r="C4" s="62" t="s">
        <v>298</v>
      </c>
      <c r="D4" s="58"/>
      <c r="E4" s="11" t="s">
        <v>299</v>
      </c>
      <c r="F4" s="1"/>
      <c r="G4" s="1"/>
      <c r="H4" s="9"/>
      <c r="I4" s="9"/>
      <c r="O4" t="s">
        <v>20</v>
      </c>
      <c r="P4" t="s">
        <v>23</v>
      </c>
    </row>
    <row r="5" spans="1:16" ht="12.75" customHeight="1">
      <c r="A5" t="s">
        <v>152</v>
      </c>
      <c r="B5" s="10" t="s">
        <v>149</v>
      </c>
      <c r="C5" s="62" t="s">
        <v>353</v>
      </c>
      <c r="D5" s="58"/>
      <c r="E5" s="11" t="s">
        <v>218</v>
      </c>
      <c r="F5" s="1"/>
      <c r="G5" s="1"/>
      <c r="H5" s="1"/>
      <c r="I5" s="1"/>
      <c r="O5" t="s">
        <v>21</v>
      </c>
      <c r="P5" t="s">
        <v>23</v>
      </c>
    </row>
    <row r="6" spans="1:9" ht="12.75" customHeight="1">
      <c r="A6" t="s">
        <v>219</v>
      </c>
      <c r="B6" s="13" t="s">
        <v>18</v>
      </c>
      <c r="C6" s="63" t="s">
        <v>353</v>
      </c>
      <c r="D6" s="64"/>
      <c r="E6" s="14" t="s">
        <v>220</v>
      </c>
      <c r="F6" s="5"/>
      <c r="G6" s="5"/>
      <c r="H6" s="5"/>
      <c r="I6" s="5"/>
    </row>
    <row r="7" spans="1:9" ht="12.75" customHeight="1">
      <c r="A7" s="61" t="s">
        <v>26</v>
      </c>
      <c r="B7" s="61" t="s">
        <v>28</v>
      </c>
      <c r="C7" s="61" t="s">
        <v>30</v>
      </c>
      <c r="D7" s="61" t="s">
        <v>31</v>
      </c>
      <c r="E7" s="61" t="s">
        <v>32</v>
      </c>
      <c r="F7" s="61" t="s">
        <v>34</v>
      </c>
      <c r="G7" s="61" t="s">
        <v>36</v>
      </c>
      <c r="H7" s="61" t="s">
        <v>38</v>
      </c>
      <c r="I7" s="61"/>
    </row>
    <row r="8" spans="1:9" ht="12.75" customHeight="1">
      <c r="A8" s="61"/>
      <c r="B8" s="61"/>
      <c r="C8" s="61"/>
      <c r="D8" s="61"/>
      <c r="E8" s="61"/>
      <c r="F8" s="61"/>
      <c r="G8" s="61"/>
      <c r="H8" s="12" t="s">
        <v>39</v>
      </c>
      <c r="I8" s="12" t="s">
        <v>41</v>
      </c>
    </row>
    <row r="9" spans="1:9" ht="12.75" customHeight="1">
      <c r="A9" s="12" t="s">
        <v>27</v>
      </c>
      <c r="B9" s="12" t="s">
        <v>29</v>
      </c>
      <c r="C9" s="12" t="s">
        <v>23</v>
      </c>
      <c r="D9" s="12" t="s">
        <v>22</v>
      </c>
      <c r="E9" s="12" t="s">
        <v>33</v>
      </c>
      <c r="F9" s="12" t="s">
        <v>35</v>
      </c>
      <c r="G9" s="12" t="s">
        <v>37</v>
      </c>
      <c r="H9" s="12" t="s">
        <v>40</v>
      </c>
      <c r="I9" s="12" t="s">
        <v>42</v>
      </c>
    </row>
    <row r="10" spans="1:18" ht="12.75" customHeight="1">
      <c r="A10" s="15" t="s">
        <v>43</v>
      </c>
      <c r="B10" s="15"/>
      <c r="C10" s="19" t="s">
        <v>27</v>
      </c>
      <c r="D10" s="15"/>
      <c r="E10" s="20" t="s">
        <v>44</v>
      </c>
      <c r="F10" s="15"/>
      <c r="G10" s="15"/>
      <c r="H10" s="15"/>
      <c r="I10" s="21">
        <f>0+Q10</f>
        <v>0</v>
      </c>
      <c r="O10">
        <f>0+R10</f>
        <v>0</v>
      </c>
      <c r="Q10">
        <f>0+I11</f>
        <v>0</v>
      </c>
      <c r="R10">
        <f>0+O11</f>
        <v>0</v>
      </c>
    </row>
    <row r="11" spans="1:16" ht="12.75">
      <c r="A11" s="18" t="s">
        <v>45</v>
      </c>
      <c r="B11" s="22" t="s">
        <v>29</v>
      </c>
      <c r="C11" s="22" t="s">
        <v>155</v>
      </c>
      <c r="D11" s="18" t="s">
        <v>47</v>
      </c>
      <c r="E11" s="23" t="s">
        <v>156</v>
      </c>
      <c r="F11" s="24" t="s">
        <v>157</v>
      </c>
      <c r="G11" s="25">
        <v>870.3</v>
      </c>
      <c r="H11" s="26">
        <v>0</v>
      </c>
      <c r="I11" s="26">
        <f>ROUND(ROUND(H11,2)*ROUND(G11,3),2)</f>
        <v>0</v>
      </c>
      <c r="O11">
        <f>(I11*21)/100</f>
        <v>0</v>
      </c>
      <c r="P11" t="s">
        <v>23</v>
      </c>
    </row>
    <row r="12" spans="1:5" ht="12.75">
      <c r="A12" s="27" t="s">
        <v>50</v>
      </c>
      <c r="E12" s="28" t="s">
        <v>158</v>
      </c>
    </row>
    <row r="13" spans="1:5" ht="38.25">
      <c r="A13" s="29" t="s">
        <v>52</v>
      </c>
      <c r="E13" s="30" t="s">
        <v>354</v>
      </c>
    </row>
    <row r="14" spans="1:5" ht="25.5">
      <c r="A14" t="s">
        <v>53</v>
      </c>
      <c r="E14" s="28" t="s">
        <v>160</v>
      </c>
    </row>
    <row r="15" spans="1:18" ht="12.75" customHeight="1">
      <c r="A15" s="5" t="s">
        <v>43</v>
      </c>
      <c r="B15" s="5"/>
      <c r="C15" s="32" t="s">
        <v>29</v>
      </c>
      <c r="D15" s="5"/>
      <c r="E15" s="20" t="s">
        <v>111</v>
      </c>
      <c r="F15" s="5"/>
      <c r="G15" s="5"/>
      <c r="H15" s="5"/>
      <c r="I15" s="33">
        <f>0+Q15</f>
        <v>0</v>
      </c>
      <c r="O15">
        <f>0+R15</f>
        <v>0</v>
      </c>
      <c r="Q15">
        <f>0+I16+I20+I24+I28+I32+I36+I40+I44+I48+I52</f>
        <v>0</v>
      </c>
      <c r="R15">
        <f>0+O16+O20+O24+O28+O32+O36+O40+O44+O48+O52</f>
        <v>0</v>
      </c>
    </row>
    <row r="16" spans="1:16" ht="12.75">
      <c r="A16" s="18" t="s">
        <v>45</v>
      </c>
      <c r="B16" s="22" t="s">
        <v>23</v>
      </c>
      <c r="C16" s="22" t="s">
        <v>355</v>
      </c>
      <c r="D16" s="18" t="s">
        <v>47</v>
      </c>
      <c r="E16" s="23" t="s">
        <v>356</v>
      </c>
      <c r="F16" s="24" t="s">
        <v>133</v>
      </c>
      <c r="G16" s="25">
        <v>200</v>
      </c>
      <c r="H16" s="26">
        <v>0</v>
      </c>
      <c r="I16" s="26">
        <f>ROUND(ROUND(H16,2)*ROUND(G16,3),2)</f>
        <v>0</v>
      </c>
      <c r="O16">
        <f>(I16*21)/100</f>
        <v>0</v>
      </c>
      <c r="P16" t="s">
        <v>23</v>
      </c>
    </row>
    <row r="17" spans="1:5" ht="12.75">
      <c r="A17" s="27" t="s">
        <v>50</v>
      </c>
      <c r="E17" s="28" t="s">
        <v>47</v>
      </c>
    </row>
    <row r="18" spans="1:5" ht="38.25">
      <c r="A18" s="29" t="s">
        <v>52</v>
      </c>
      <c r="E18" s="30" t="s">
        <v>357</v>
      </c>
    </row>
    <row r="19" spans="1:5" ht="369.75">
      <c r="A19" t="s">
        <v>53</v>
      </c>
      <c r="E19" s="28" t="s">
        <v>358</v>
      </c>
    </row>
    <row r="20" spans="1:16" ht="12.75">
      <c r="A20" s="18" t="s">
        <v>45</v>
      </c>
      <c r="B20" s="22" t="s">
        <v>22</v>
      </c>
      <c r="C20" s="22" t="s">
        <v>359</v>
      </c>
      <c r="D20" s="18" t="s">
        <v>47</v>
      </c>
      <c r="E20" s="23" t="s">
        <v>360</v>
      </c>
      <c r="F20" s="24" t="s">
        <v>133</v>
      </c>
      <c r="G20" s="25">
        <v>283.5</v>
      </c>
      <c r="H20" s="26">
        <v>0</v>
      </c>
      <c r="I20" s="26">
        <f>ROUND(ROUND(H20,2)*ROUND(G20,3),2)</f>
        <v>0</v>
      </c>
      <c r="O20">
        <f>(I20*21)/100</f>
        <v>0</v>
      </c>
      <c r="P20" t="s">
        <v>23</v>
      </c>
    </row>
    <row r="21" spans="1:5" ht="12.75">
      <c r="A21" s="27" t="s">
        <v>50</v>
      </c>
      <c r="E21" s="28" t="s">
        <v>47</v>
      </c>
    </row>
    <row r="22" spans="1:5" ht="38.25">
      <c r="A22" s="29" t="s">
        <v>52</v>
      </c>
      <c r="E22" s="30" t="s">
        <v>361</v>
      </c>
    </row>
    <row r="23" spans="1:5" ht="318.75">
      <c r="A23" t="s">
        <v>53</v>
      </c>
      <c r="E23" s="28" t="s">
        <v>362</v>
      </c>
    </row>
    <row r="24" spans="1:16" ht="12.75">
      <c r="A24" s="18" t="s">
        <v>45</v>
      </c>
      <c r="B24" s="22" t="s">
        <v>33</v>
      </c>
      <c r="C24" s="22" t="s">
        <v>198</v>
      </c>
      <c r="D24" s="18" t="s">
        <v>47</v>
      </c>
      <c r="E24" s="23" t="s">
        <v>199</v>
      </c>
      <c r="F24" s="24" t="s">
        <v>133</v>
      </c>
      <c r="G24" s="25">
        <v>200</v>
      </c>
      <c r="H24" s="26">
        <v>0</v>
      </c>
      <c r="I24" s="26">
        <f>ROUND(ROUND(H24,2)*ROUND(G24,3),2)</f>
        <v>0</v>
      </c>
      <c r="O24">
        <f>(I24*21)/100</f>
        <v>0</v>
      </c>
      <c r="P24" t="s">
        <v>23</v>
      </c>
    </row>
    <row r="25" spans="1:5" ht="12.75">
      <c r="A25" s="27" t="s">
        <v>50</v>
      </c>
      <c r="E25" s="28" t="s">
        <v>47</v>
      </c>
    </row>
    <row r="26" spans="1:5" ht="12.75">
      <c r="A26" s="29" t="s">
        <v>52</v>
      </c>
      <c r="E26" s="30" t="s">
        <v>363</v>
      </c>
    </row>
    <row r="27" spans="1:5" ht="191.25">
      <c r="A27" t="s">
        <v>53</v>
      </c>
      <c r="E27" s="28" t="s">
        <v>201</v>
      </c>
    </row>
    <row r="28" spans="1:16" ht="12.75">
      <c r="A28" s="18" t="s">
        <v>45</v>
      </c>
      <c r="B28" s="22" t="s">
        <v>35</v>
      </c>
      <c r="C28" s="22" t="s">
        <v>364</v>
      </c>
      <c r="D28" s="18" t="s">
        <v>47</v>
      </c>
      <c r="E28" s="23" t="s">
        <v>365</v>
      </c>
      <c r="F28" s="24" t="s">
        <v>133</v>
      </c>
      <c r="G28" s="25">
        <v>12.5</v>
      </c>
      <c r="H28" s="26">
        <v>0</v>
      </c>
      <c r="I28" s="26">
        <f>ROUND(ROUND(H28,2)*ROUND(G28,3),2)</f>
        <v>0</v>
      </c>
      <c r="O28">
        <f>(I28*21)/100</f>
        <v>0</v>
      </c>
      <c r="P28" t="s">
        <v>23</v>
      </c>
    </row>
    <row r="29" spans="1:5" ht="12.75">
      <c r="A29" s="27" t="s">
        <v>50</v>
      </c>
      <c r="E29" s="28" t="s">
        <v>366</v>
      </c>
    </row>
    <row r="30" spans="1:5" ht="25.5">
      <c r="A30" s="29" t="s">
        <v>52</v>
      </c>
      <c r="E30" s="30" t="s">
        <v>367</v>
      </c>
    </row>
    <row r="31" spans="1:5" ht="280.5">
      <c r="A31" t="s">
        <v>53</v>
      </c>
      <c r="E31" s="28" t="s">
        <v>368</v>
      </c>
    </row>
    <row r="32" spans="1:16" ht="12.75">
      <c r="A32" s="18" t="s">
        <v>45</v>
      </c>
      <c r="B32" s="22" t="s">
        <v>37</v>
      </c>
      <c r="C32" s="22" t="s">
        <v>369</v>
      </c>
      <c r="D32" s="18" t="s">
        <v>47</v>
      </c>
      <c r="E32" s="23" t="s">
        <v>370</v>
      </c>
      <c r="F32" s="24" t="s">
        <v>133</v>
      </c>
      <c r="G32" s="25">
        <v>25</v>
      </c>
      <c r="H32" s="26">
        <v>0</v>
      </c>
      <c r="I32" s="26">
        <f>ROUND(ROUND(H32,2)*ROUND(G32,3),2)</f>
        <v>0</v>
      </c>
      <c r="O32">
        <f>(I32*21)/100</f>
        <v>0</v>
      </c>
      <c r="P32" t="s">
        <v>23</v>
      </c>
    </row>
    <row r="33" spans="1:5" ht="12.75">
      <c r="A33" s="27" t="s">
        <v>50</v>
      </c>
      <c r="E33" s="28" t="s">
        <v>47</v>
      </c>
    </row>
    <row r="34" spans="1:5" ht="25.5">
      <c r="A34" s="29" t="s">
        <v>52</v>
      </c>
      <c r="E34" s="30" t="s">
        <v>371</v>
      </c>
    </row>
    <row r="35" spans="1:5" ht="280.5">
      <c r="A35" t="s">
        <v>53</v>
      </c>
      <c r="E35" s="28" t="s">
        <v>368</v>
      </c>
    </row>
    <row r="36" spans="1:16" ht="12.75">
      <c r="A36" s="18" t="s">
        <v>45</v>
      </c>
      <c r="B36" s="22" t="s">
        <v>73</v>
      </c>
      <c r="C36" s="22" t="s">
        <v>372</v>
      </c>
      <c r="D36" s="18" t="s">
        <v>47</v>
      </c>
      <c r="E36" s="23" t="s">
        <v>373</v>
      </c>
      <c r="F36" s="24" t="s">
        <v>133</v>
      </c>
      <c r="G36" s="25">
        <v>21.6</v>
      </c>
      <c r="H36" s="26">
        <v>0</v>
      </c>
      <c r="I36" s="26">
        <f>ROUND(ROUND(H36,2)*ROUND(G36,3),2)</f>
        <v>0</v>
      </c>
      <c r="O36">
        <f>(I36*21)/100</f>
        <v>0</v>
      </c>
      <c r="P36" t="s">
        <v>23</v>
      </c>
    </row>
    <row r="37" spans="1:5" ht="12.75">
      <c r="A37" s="27" t="s">
        <v>50</v>
      </c>
      <c r="E37" s="28" t="s">
        <v>47</v>
      </c>
    </row>
    <row r="38" spans="1:5" ht="12.75">
      <c r="A38" s="29" t="s">
        <v>52</v>
      </c>
      <c r="E38" s="30" t="s">
        <v>374</v>
      </c>
    </row>
    <row r="39" spans="1:5" ht="229.5">
      <c r="A39" t="s">
        <v>53</v>
      </c>
      <c r="E39" s="28" t="s">
        <v>375</v>
      </c>
    </row>
    <row r="40" spans="1:16" ht="12.75">
      <c r="A40" s="18" t="s">
        <v>45</v>
      </c>
      <c r="B40" s="22" t="s">
        <v>77</v>
      </c>
      <c r="C40" s="22" t="s">
        <v>376</v>
      </c>
      <c r="D40" s="18" t="s">
        <v>47</v>
      </c>
      <c r="E40" s="23" t="s">
        <v>377</v>
      </c>
      <c r="F40" s="24" t="s">
        <v>133</v>
      </c>
      <c r="G40" s="25">
        <v>12</v>
      </c>
      <c r="H40" s="26">
        <v>0</v>
      </c>
      <c r="I40" s="26">
        <f>ROUND(ROUND(H40,2)*ROUND(G40,3),2)</f>
        <v>0</v>
      </c>
      <c r="O40">
        <f>(I40*21)/100</f>
        <v>0</v>
      </c>
      <c r="P40" t="s">
        <v>23</v>
      </c>
    </row>
    <row r="41" spans="1:5" ht="12.75">
      <c r="A41" s="27" t="s">
        <v>50</v>
      </c>
      <c r="E41" s="28" t="s">
        <v>47</v>
      </c>
    </row>
    <row r="42" spans="1:5" ht="12.75">
      <c r="A42" s="29" t="s">
        <v>52</v>
      </c>
      <c r="E42" s="30" t="s">
        <v>378</v>
      </c>
    </row>
    <row r="43" spans="1:5" ht="293.25">
      <c r="A43" t="s">
        <v>53</v>
      </c>
      <c r="E43" s="28" t="s">
        <v>379</v>
      </c>
    </row>
    <row r="44" spans="1:16" ht="12.75">
      <c r="A44" s="18" t="s">
        <v>45</v>
      </c>
      <c r="B44" s="22" t="s">
        <v>40</v>
      </c>
      <c r="C44" s="22" t="s">
        <v>380</v>
      </c>
      <c r="D44" s="18" t="s">
        <v>47</v>
      </c>
      <c r="E44" s="23" t="s">
        <v>381</v>
      </c>
      <c r="F44" s="24" t="s">
        <v>114</v>
      </c>
      <c r="G44" s="25">
        <v>1395.24</v>
      </c>
      <c r="H44" s="26">
        <v>0</v>
      </c>
      <c r="I44" s="26">
        <f>ROUND(ROUND(H44,2)*ROUND(G44,3),2)</f>
        <v>0</v>
      </c>
      <c r="O44">
        <f>(I44*21)/100</f>
        <v>0</v>
      </c>
      <c r="P44" t="s">
        <v>23</v>
      </c>
    </row>
    <row r="45" spans="1:5" ht="12.75">
      <c r="A45" s="27" t="s">
        <v>50</v>
      </c>
      <c r="E45" s="28" t="s">
        <v>47</v>
      </c>
    </row>
    <row r="46" spans="1:5" ht="25.5">
      <c r="A46" s="29" t="s">
        <v>52</v>
      </c>
      <c r="E46" s="30" t="s">
        <v>382</v>
      </c>
    </row>
    <row r="47" spans="1:5" ht="25.5">
      <c r="A47" t="s">
        <v>53</v>
      </c>
      <c r="E47" s="28" t="s">
        <v>383</v>
      </c>
    </row>
    <row r="48" spans="1:16" ht="12.75">
      <c r="A48" s="18" t="s">
        <v>45</v>
      </c>
      <c r="B48" s="22" t="s">
        <v>42</v>
      </c>
      <c r="C48" s="22" t="s">
        <v>384</v>
      </c>
      <c r="D48" s="18" t="s">
        <v>47</v>
      </c>
      <c r="E48" s="23" t="s">
        <v>385</v>
      </c>
      <c r="F48" s="24" t="s">
        <v>114</v>
      </c>
      <c r="G48" s="25">
        <v>2092.86</v>
      </c>
      <c r="H48" s="26">
        <v>0</v>
      </c>
      <c r="I48" s="26">
        <f>ROUND(ROUND(H48,2)*ROUND(G48,3),2)</f>
        <v>0</v>
      </c>
      <c r="O48">
        <f>(I48*21)/100</f>
        <v>0</v>
      </c>
      <c r="P48" t="s">
        <v>23</v>
      </c>
    </row>
    <row r="49" spans="1:5" ht="12.75">
      <c r="A49" s="27" t="s">
        <v>50</v>
      </c>
      <c r="E49" s="28" t="s">
        <v>386</v>
      </c>
    </row>
    <row r="50" spans="1:5" ht="25.5">
      <c r="A50" s="29" t="s">
        <v>52</v>
      </c>
      <c r="E50" s="30" t="s">
        <v>387</v>
      </c>
    </row>
    <row r="51" spans="1:5" ht="25.5">
      <c r="A51" t="s">
        <v>53</v>
      </c>
      <c r="E51" s="28" t="s">
        <v>383</v>
      </c>
    </row>
    <row r="52" spans="1:16" ht="12.75">
      <c r="A52" s="18" t="s">
        <v>45</v>
      </c>
      <c r="B52" s="22" t="s">
        <v>92</v>
      </c>
      <c r="C52" s="22" t="s">
        <v>223</v>
      </c>
      <c r="D52" s="18" t="s">
        <v>47</v>
      </c>
      <c r="E52" s="23" t="s">
        <v>224</v>
      </c>
      <c r="F52" s="24" t="s">
        <v>114</v>
      </c>
      <c r="G52" s="25">
        <v>1057</v>
      </c>
      <c r="H52" s="26">
        <v>0</v>
      </c>
      <c r="I52" s="26">
        <f>ROUND(ROUND(H52,2)*ROUND(G52,3),2)</f>
        <v>0</v>
      </c>
      <c r="O52">
        <f>(I52*21)/100</f>
        <v>0</v>
      </c>
      <c r="P52" t="s">
        <v>23</v>
      </c>
    </row>
    <row r="53" spans="1:5" ht="12.75">
      <c r="A53" s="27" t="s">
        <v>50</v>
      </c>
      <c r="E53" s="28" t="s">
        <v>225</v>
      </c>
    </row>
    <row r="54" spans="1:5" ht="12.75">
      <c r="A54" s="29" t="s">
        <v>52</v>
      </c>
      <c r="E54" s="30" t="s">
        <v>311</v>
      </c>
    </row>
    <row r="55" spans="1:5" ht="12.75">
      <c r="A55" t="s">
        <v>53</v>
      </c>
      <c r="E55" s="28" t="s">
        <v>226</v>
      </c>
    </row>
    <row r="56" spans="1:18" ht="12.75" customHeight="1">
      <c r="A56" s="5" t="s">
        <v>43</v>
      </c>
      <c r="B56" s="5"/>
      <c r="C56" s="32" t="s">
        <v>23</v>
      </c>
      <c r="D56" s="5"/>
      <c r="E56" s="20" t="s">
        <v>388</v>
      </c>
      <c r="F56" s="5"/>
      <c r="G56" s="5"/>
      <c r="H56" s="5"/>
      <c r="I56" s="33">
        <f>0+Q56</f>
        <v>0</v>
      </c>
      <c r="O56">
        <f>0+R56</f>
        <v>0</v>
      </c>
      <c r="Q56">
        <f>0+I57+I61+I65+I69</f>
        <v>0</v>
      </c>
      <c r="R56">
        <f>0+O57+O61+O65+O69</f>
        <v>0</v>
      </c>
    </row>
    <row r="57" spans="1:16" ht="12.75">
      <c r="A57" s="18" t="s">
        <v>45</v>
      </c>
      <c r="B57" s="22" t="s">
        <v>95</v>
      </c>
      <c r="C57" s="22" t="s">
        <v>389</v>
      </c>
      <c r="D57" s="18" t="s">
        <v>47</v>
      </c>
      <c r="E57" s="23" t="s">
        <v>390</v>
      </c>
      <c r="F57" s="24" t="s">
        <v>114</v>
      </c>
      <c r="G57" s="25">
        <v>2062.5</v>
      </c>
      <c r="H57" s="26">
        <v>0</v>
      </c>
      <c r="I57" s="26">
        <f>ROUND(ROUND(H57,2)*ROUND(G57,3),2)</f>
        <v>0</v>
      </c>
      <c r="O57">
        <f>(I57*21)/100</f>
        <v>0</v>
      </c>
      <c r="P57" t="s">
        <v>23</v>
      </c>
    </row>
    <row r="58" spans="1:5" ht="25.5">
      <c r="A58" s="27" t="s">
        <v>50</v>
      </c>
      <c r="E58" s="28" t="s">
        <v>391</v>
      </c>
    </row>
    <row r="59" spans="1:5" ht="12.75">
      <c r="A59" s="29" t="s">
        <v>52</v>
      </c>
      <c r="E59" s="30" t="s">
        <v>392</v>
      </c>
    </row>
    <row r="60" spans="1:5" ht="38.25">
      <c r="A60" t="s">
        <v>53</v>
      </c>
      <c r="E60" s="28" t="s">
        <v>393</v>
      </c>
    </row>
    <row r="61" spans="1:16" ht="12.75">
      <c r="A61" s="18" t="s">
        <v>45</v>
      </c>
      <c r="B61" s="22" t="s">
        <v>98</v>
      </c>
      <c r="C61" s="22" t="s">
        <v>394</v>
      </c>
      <c r="D61" s="18" t="s">
        <v>47</v>
      </c>
      <c r="E61" s="23" t="s">
        <v>395</v>
      </c>
      <c r="F61" s="24" t="s">
        <v>186</v>
      </c>
      <c r="G61" s="25">
        <v>825</v>
      </c>
      <c r="H61" s="26">
        <v>0</v>
      </c>
      <c r="I61" s="26">
        <f>ROUND(ROUND(H61,2)*ROUND(G61,3),2)</f>
        <v>0</v>
      </c>
      <c r="O61">
        <f>(I61*21)/100</f>
        <v>0</v>
      </c>
      <c r="P61" t="s">
        <v>23</v>
      </c>
    </row>
    <row r="62" spans="1:5" ht="12.75">
      <c r="A62" s="27" t="s">
        <v>50</v>
      </c>
      <c r="E62" s="28" t="s">
        <v>396</v>
      </c>
    </row>
    <row r="63" spans="1:5" ht="63.75">
      <c r="A63" s="29" t="s">
        <v>52</v>
      </c>
      <c r="E63" s="30" t="s">
        <v>397</v>
      </c>
    </row>
    <row r="64" spans="1:5" ht="178.5">
      <c r="A64" t="s">
        <v>53</v>
      </c>
      <c r="E64" s="28" t="s">
        <v>398</v>
      </c>
    </row>
    <row r="65" spans="1:16" ht="12.75">
      <c r="A65" s="18" t="s">
        <v>45</v>
      </c>
      <c r="B65" s="22" t="s">
        <v>102</v>
      </c>
      <c r="C65" s="22" t="s">
        <v>399</v>
      </c>
      <c r="D65" s="18" t="s">
        <v>47</v>
      </c>
      <c r="E65" s="23" t="s">
        <v>400</v>
      </c>
      <c r="F65" s="24" t="s">
        <v>186</v>
      </c>
      <c r="G65" s="25">
        <v>24.5</v>
      </c>
      <c r="H65" s="26">
        <v>0</v>
      </c>
      <c r="I65" s="26">
        <f>ROUND(ROUND(H65,2)*ROUND(G65,3),2)</f>
        <v>0</v>
      </c>
      <c r="O65">
        <f>(I65*21)/100</f>
        <v>0</v>
      </c>
      <c r="P65" t="s">
        <v>23</v>
      </c>
    </row>
    <row r="66" spans="1:5" ht="12.75">
      <c r="A66" s="27" t="s">
        <v>50</v>
      </c>
      <c r="E66" s="28" t="s">
        <v>401</v>
      </c>
    </row>
    <row r="67" spans="1:5" ht="12.75">
      <c r="A67" s="29" t="s">
        <v>52</v>
      </c>
      <c r="E67" s="30" t="s">
        <v>402</v>
      </c>
    </row>
    <row r="68" spans="1:5" ht="102">
      <c r="A68" t="s">
        <v>53</v>
      </c>
      <c r="E68" s="28" t="s">
        <v>403</v>
      </c>
    </row>
    <row r="69" spans="1:16" ht="12.75">
      <c r="A69" s="18" t="s">
        <v>45</v>
      </c>
      <c r="B69" s="22" t="s">
        <v>212</v>
      </c>
      <c r="C69" s="22" t="s">
        <v>404</v>
      </c>
      <c r="D69" s="18" t="s">
        <v>47</v>
      </c>
      <c r="E69" s="23" t="s">
        <v>405</v>
      </c>
      <c r="F69" s="24" t="s">
        <v>133</v>
      </c>
      <c r="G69" s="25">
        <v>4.9</v>
      </c>
      <c r="H69" s="26">
        <v>0</v>
      </c>
      <c r="I69" s="26">
        <f>ROUND(ROUND(H69,2)*ROUND(G69,3),2)</f>
        <v>0</v>
      </c>
      <c r="O69">
        <f>(I69*21)/100</f>
        <v>0</v>
      </c>
      <c r="P69" t="s">
        <v>23</v>
      </c>
    </row>
    <row r="70" spans="1:5" ht="12.75">
      <c r="A70" s="27" t="s">
        <v>50</v>
      </c>
      <c r="E70" s="28" t="s">
        <v>401</v>
      </c>
    </row>
    <row r="71" spans="1:5" ht="12.75">
      <c r="A71" s="29" t="s">
        <v>52</v>
      </c>
      <c r="E71" s="30" t="s">
        <v>406</v>
      </c>
    </row>
    <row r="72" spans="1:5" ht="369.75">
      <c r="A72" t="s">
        <v>53</v>
      </c>
      <c r="E72" s="28" t="s">
        <v>407</v>
      </c>
    </row>
    <row r="73" spans="1:18" ht="12.75" customHeight="1">
      <c r="A73" s="5" t="s">
        <v>43</v>
      </c>
      <c r="B73" s="5"/>
      <c r="C73" s="32" t="s">
        <v>22</v>
      </c>
      <c r="D73" s="5"/>
      <c r="E73" s="20" t="s">
        <v>408</v>
      </c>
      <c r="F73" s="5"/>
      <c r="G73" s="5"/>
      <c r="H73" s="5"/>
      <c r="I73" s="33">
        <f>0+Q73</f>
        <v>0</v>
      </c>
      <c r="O73">
        <f>0+R73</f>
        <v>0</v>
      </c>
      <c r="Q73">
        <f>0+I74+I78</f>
        <v>0</v>
      </c>
      <c r="R73">
        <f>0+O74+O78</f>
        <v>0</v>
      </c>
    </row>
    <row r="74" spans="1:16" ht="25.5">
      <c r="A74" s="18" t="s">
        <v>45</v>
      </c>
      <c r="B74" s="22" t="s">
        <v>278</v>
      </c>
      <c r="C74" s="22" t="s">
        <v>409</v>
      </c>
      <c r="D74" s="18" t="s">
        <v>47</v>
      </c>
      <c r="E74" s="23" t="s">
        <v>410</v>
      </c>
      <c r="F74" s="24" t="s">
        <v>157</v>
      </c>
      <c r="G74" s="25">
        <v>1.464</v>
      </c>
      <c r="H74" s="26">
        <v>0</v>
      </c>
      <c r="I74" s="26">
        <f>ROUND(ROUND(H74,2)*ROUND(G74,3),2)</f>
        <v>0</v>
      </c>
      <c r="O74">
        <f>(I74*21)/100</f>
        <v>0</v>
      </c>
      <c r="P74" t="s">
        <v>23</v>
      </c>
    </row>
    <row r="75" spans="1:5" ht="12.75">
      <c r="A75" s="27" t="s">
        <v>50</v>
      </c>
      <c r="E75" s="28" t="s">
        <v>401</v>
      </c>
    </row>
    <row r="76" spans="1:5" ht="25.5">
      <c r="A76" s="29" t="s">
        <v>52</v>
      </c>
      <c r="E76" s="30" t="s">
        <v>411</v>
      </c>
    </row>
    <row r="77" spans="1:5" ht="38.25">
      <c r="A77" t="s">
        <v>53</v>
      </c>
      <c r="E77" s="28" t="s">
        <v>412</v>
      </c>
    </row>
    <row r="78" spans="1:16" ht="12.75">
      <c r="A78" s="18" t="s">
        <v>45</v>
      </c>
      <c r="B78" s="22" t="s">
        <v>283</v>
      </c>
      <c r="C78" s="22" t="s">
        <v>413</v>
      </c>
      <c r="D78" s="18" t="s">
        <v>47</v>
      </c>
      <c r="E78" s="23" t="s">
        <v>414</v>
      </c>
      <c r="F78" s="24" t="s">
        <v>133</v>
      </c>
      <c r="G78" s="25">
        <v>1.22</v>
      </c>
      <c r="H78" s="26">
        <v>0</v>
      </c>
      <c r="I78" s="26">
        <f>ROUND(ROUND(H78,2)*ROUND(G78,3),2)</f>
        <v>0</v>
      </c>
      <c r="O78">
        <f>(I78*21)/100</f>
        <v>0</v>
      </c>
      <c r="P78" t="s">
        <v>23</v>
      </c>
    </row>
    <row r="79" spans="1:5" ht="25.5">
      <c r="A79" s="27" t="s">
        <v>50</v>
      </c>
      <c r="E79" s="28" t="s">
        <v>415</v>
      </c>
    </row>
    <row r="80" spans="1:5" ht="12.75">
      <c r="A80" s="29" t="s">
        <v>52</v>
      </c>
      <c r="E80" s="30" t="s">
        <v>416</v>
      </c>
    </row>
    <row r="81" spans="1:5" ht="38.25">
      <c r="A81" t="s">
        <v>53</v>
      </c>
      <c r="E81" s="28" t="s">
        <v>417</v>
      </c>
    </row>
    <row r="82" spans="1:18" ht="12.75" customHeight="1">
      <c r="A82" s="5" t="s">
        <v>43</v>
      </c>
      <c r="B82" s="5"/>
      <c r="C82" s="32" t="s">
        <v>33</v>
      </c>
      <c r="D82" s="5"/>
      <c r="E82" s="20" t="s">
        <v>418</v>
      </c>
      <c r="F82" s="5"/>
      <c r="G82" s="5"/>
      <c r="H82" s="5"/>
      <c r="I82" s="33">
        <f>0+Q82</f>
        <v>0</v>
      </c>
      <c r="O82">
        <f>0+R82</f>
        <v>0</v>
      </c>
      <c r="Q82">
        <f>0+I83+I87+I91</f>
        <v>0</v>
      </c>
      <c r="R82">
        <f>0+O83+O87+O91</f>
        <v>0</v>
      </c>
    </row>
    <row r="83" spans="1:16" ht="12.75">
      <c r="A83" s="18" t="s">
        <v>45</v>
      </c>
      <c r="B83" s="22" t="s">
        <v>342</v>
      </c>
      <c r="C83" s="22" t="s">
        <v>419</v>
      </c>
      <c r="D83" s="18" t="s">
        <v>47</v>
      </c>
      <c r="E83" s="23" t="s">
        <v>420</v>
      </c>
      <c r="F83" s="24" t="s">
        <v>133</v>
      </c>
      <c r="G83" s="25">
        <v>0.4</v>
      </c>
      <c r="H83" s="26">
        <v>0</v>
      </c>
      <c r="I83" s="26">
        <f>ROUND(ROUND(H83,2)*ROUND(G83,3),2)</f>
        <v>0</v>
      </c>
      <c r="O83">
        <f>(I83*21)/100</f>
        <v>0</v>
      </c>
      <c r="P83" t="s">
        <v>23</v>
      </c>
    </row>
    <row r="84" spans="1:5" ht="12.75">
      <c r="A84" s="27" t="s">
        <v>50</v>
      </c>
      <c r="E84" s="28" t="s">
        <v>401</v>
      </c>
    </row>
    <row r="85" spans="1:5" ht="38.25">
      <c r="A85" s="29" t="s">
        <v>52</v>
      </c>
      <c r="E85" s="30" t="s">
        <v>421</v>
      </c>
    </row>
    <row r="86" spans="1:5" ht="229.5">
      <c r="A86" t="s">
        <v>53</v>
      </c>
      <c r="E86" s="28" t="s">
        <v>422</v>
      </c>
    </row>
    <row r="87" spans="1:16" ht="12.75">
      <c r="A87" s="18" t="s">
        <v>45</v>
      </c>
      <c r="B87" s="22" t="s">
        <v>346</v>
      </c>
      <c r="C87" s="22" t="s">
        <v>423</v>
      </c>
      <c r="D87" s="18" t="s">
        <v>47</v>
      </c>
      <c r="E87" s="23" t="s">
        <v>424</v>
      </c>
      <c r="F87" s="24" t="s">
        <v>133</v>
      </c>
      <c r="G87" s="25">
        <v>3.6</v>
      </c>
      <c r="H87" s="26">
        <v>0</v>
      </c>
      <c r="I87" s="26">
        <f>ROUND(ROUND(H87,2)*ROUND(G87,3),2)</f>
        <v>0</v>
      </c>
      <c r="O87">
        <f>(I87*21)/100</f>
        <v>0</v>
      </c>
      <c r="P87" t="s">
        <v>23</v>
      </c>
    </row>
    <row r="88" spans="1:5" ht="12.75">
      <c r="A88" s="27" t="s">
        <v>50</v>
      </c>
      <c r="E88" s="28" t="s">
        <v>47</v>
      </c>
    </row>
    <row r="89" spans="1:5" ht="12.75">
      <c r="A89" s="29" t="s">
        <v>52</v>
      </c>
      <c r="E89" s="30" t="s">
        <v>425</v>
      </c>
    </row>
    <row r="90" spans="1:5" ht="38.25">
      <c r="A90" t="s">
        <v>53</v>
      </c>
      <c r="E90" s="28" t="s">
        <v>417</v>
      </c>
    </row>
    <row r="91" spans="1:16" ht="12.75">
      <c r="A91" s="18" t="s">
        <v>45</v>
      </c>
      <c r="B91" s="22" t="s">
        <v>426</v>
      </c>
      <c r="C91" s="22" t="s">
        <v>427</v>
      </c>
      <c r="D91" s="18" t="s">
        <v>47</v>
      </c>
      <c r="E91" s="23" t="s">
        <v>428</v>
      </c>
      <c r="F91" s="24" t="s">
        <v>114</v>
      </c>
      <c r="G91" s="25">
        <v>210</v>
      </c>
      <c r="H91" s="26">
        <v>0</v>
      </c>
      <c r="I91" s="26">
        <f>ROUND(ROUND(H91,2)*ROUND(G91,3),2)</f>
        <v>0</v>
      </c>
      <c r="O91">
        <f>(I91*21)/100</f>
        <v>0</v>
      </c>
      <c r="P91" t="s">
        <v>23</v>
      </c>
    </row>
    <row r="92" spans="1:5" ht="12.75">
      <c r="A92" s="27" t="s">
        <v>50</v>
      </c>
      <c r="E92" s="28" t="s">
        <v>47</v>
      </c>
    </row>
    <row r="93" spans="1:5" ht="38.25">
      <c r="A93" s="29" t="s">
        <v>52</v>
      </c>
      <c r="E93" s="30" t="s">
        <v>429</v>
      </c>
    </row>
    <row r="94" spans="1:5" ht="127.5">
      <c r="A94" t="s">
        <v>53</v>
      </c>
      <c r="E94" s="28" t="s">
        <v>430</v>
      </c>
    </row>
    <row r="95" spans="1:18" ht="12.75" customHeight="1">
      <c r="A95" s="5" t="s">
        <v>43</v>
      </c>
      <c r="B95" s="5"/>
      <c r="C95" s="32" t="s">
        <v>35</v>
      </c>
      <c r="D95" s="5"/>
      <c r="E95" s="20" t="s">
        <v>218</v>
      </c>
      <c r="F95" s="5"/>
      <c r="G95" s="5"/>
      <c r="H95" s="5"/>
      <c r="I95" s="33">
        <f>0+Q95</f>
        <v>0</v>
      </c>
      <c r="O95">
        <f>0+R95</f>
        <v>0</v>
      </c>
      <c r="Q95">
        <f>0+I96+I100+I104+I108+I112+I116+I120+I124</f>
        <v>0</v>
      </c>
      <c r="R95">
        <f>0+O96+O100+O104+O108+O112+O116+O120+O124</f>
        <v>0</v>
      </c>
    </row>
    <row r="96" spans="1:16" ht="12.75">
      <c r="A96" s="18" t="s">
        <v>45</v>
      </c>
      <c r="B96" s="22" t="s">
        <v>431</v>
      </c>
      <c r="C96" s="22" t="s">
        <v>432</v>
      </c>
      <c r="D96" s="18" t="s">
        <v>47</v>
      </c>
      <c r="E96" s="23" t="s">
        <v>433</v>
      </c>
      <c r="F96" s="24" t="s">
        <v>114</v>
      </c>
      <c r="G96" s="25">
        <v>3488.1</v>
      </c>
      <c r="H96" s="26">
        <v>0</v>
      </c>
      <c r="I96" s="26">
        <f>ROUND(ROUND(H96,2)*ROUND(G96,3),2)</f>
        <v>0</v>
      </c>
      <c r="O96">
        <f>(I96*21)/100</f>
        <v>0</v>
      </c>
      <c r="P96" t="s">
        <v>23</v>
      </c>
    </row>
    <row r="97" spans="1:5" ht="12.75">
      <c r="A97" s="27" t="s">
        <v>50</v>
      </c>
      <c r="E97" s="28" t="s">
        <v>434</v>
      </c>
    </row>
    <row r="98" spans="1:5" ht="25.5">
      <c r="A98" s="29" t="s">
        <v>52</v>
      </c>
      <c r="E98" s="30" t="s">
        <v>435</v>
      </c>
    </row>
    <row r="99" spans="1:5" ht="51">
      <c r="A99" t="s">
        <v>53</v>
      </c>
      <c r="E99" s="28" t="s">
        <v>436</v>
      </c>
    </row>
    <row r="100" spans="1:16" ht="12.75">
      <c r="A100" s="18" t="s">
        <v>45</v>
      </c>
      <c r="B100" s="22" t="s">
        <v>437</v>
      </c>
      <c r="C100" s="22" t="s">
        <v>432</v>
      </c>
      <c r="D100" s="18" t="s">
        <v>29</v>
      </c>
      <c r="E100" s="23" t="s">
        <v>433</v>
      </c>
      <c r="F100" s="24" t="s">
        <v>114</v>
      </c>
      <c r="G100" s="25">
        <v>3488.1</v>
      </c>
      <c r="H100" s="26">
        <v>0</v>
      </c>
      <c r="I100" s="26">
        <f>ROUND(ROUND(H100,2)*ROUND(G100,3),2)</f>
        <v>0</v>
      </c>
      <c r="O100">
        <f>(I100*21)/100</f>
        <v>0</v>
      </c>
      <c r="P100" t="s">
        <v>23</v>
      </c>
    </row>
    <row r="101" spans="1:5" ht="12.75">
      <c r="A101" s="27" t="s">
        <v>50</v>
      </c>
      <c r="E101" s="28" t="s">
        <v>438</v>
      </c>
    </row>
    <row r="102" spans="1:5" ht="25.5">
      <c r="A102" s="29" t="s">
        <v>52</v>
      </c>
      <c r="E102" s="30" t="s">
        <v>435</v>
      </c>
    </row>
    <row r="103" spans="1:5" ht="51">
      <c r="A103" t="s">
        <v>53</v>
      </c>
      <c r="E103" s="28" t="s">
        <v>436</v>
      </c>
    </row>
    <row r="104" spans="1:16" ht="12.75">
      <c r="A104" s="18" t="s">
        <v>45</v>
      </c>
      <c r="B104" s="22" t="s">
        <v>439</v>
      </c>
      <c r="C104" s="22" t="s">
        <v>440</v>
      </c>
      <c r="D104" s="18" t="s">
        <v>47</v>
      </c>
      <c r="E104" s="23" t="s">
        <v>441</v>
      </c>
      <c r="F104" s="24" t="s">
        <v>114</v>
      </c>
      <c r="G104" s="25">
        <v>3171</v>
      </c>
      <c r="H104" s="26">
        <v>0</v>
      </c>
      <c r="I104" s="26">
        <f>ROUND(ROUND(H104,2)*ROUND(G104,3),2)</f>
        <v>0</v>
      </c>
      <c r="O104">
        <f>(I104*21)/100</f>
        <v>0</v>
      </c>
      <c r="P104" t="s">
        <v>23</v>
      </c>
    </row>
    <row r="105" spans="1:5" ht="63.75">
      <c r="A105" s="27" t="s">
        <v>50</v>
      </c>
      <c r="E105" s="28" t="s">
        <v>442</v>
      </c>
    </row>
    <row r="106" spans="1:5" ht="12.75">
      <c r="A106" s="29" t="s">
        <v>52</v>
      </c>
      <c r="E106" s="30" t="s">
        <v>443</v>
      </c>
    </row>
    <row r="107" spans="1:5" ht="51">
      <c r="A107" t="s">
        <v>53</v>
      </c>
      <c r="E107" s="28" t="s">
        <v>234</v>
      </c>
    </row>
    <row r="108" spans="1:16" ht="12.75">
      <c r="A108" s="18" t="s">
        <v>45</v>
      </c>
      <c r="B108" s="22" t="s">
        <v>444</v>
      </c>
      <c r="C108" s="22" t="s">
        <v>230</v>
      </c>
      <c r="D108" s="18" t="s">
        <v>47</v>
      </c>
      <c r="E108" s="23" t="s">
        <v>231</v>
      </c>
      <c r="F108" s="24" t="s">
        <v>114</v>
      </c>
      <c r="G108" s="25">
        <v>3171</v>
      </c>
      <c r="H108" s="26">
        <v>0</v>
      </c>
      <c r="I108" s="26">
        <f>ROUND(ROUND(H108,2)*ROUND(G108,3),2)</f>
        <v>0</v>
      </c>
      <c r="O108">
        <f>(I108*21)/100</f>
        <v>0</v>
      </c>
      <c r="P108" t="s">
        <v>23</v>
      </c>
    </row>
    <row r="109" spans="1:5" ht="51">
      <c r="A109" s="27" t="s">
        <v>50</v>
      </c>
      <c r="E109" s="28" t="s">
        <v>232</v>
      </c>
    </row>
    <row r="110" spans="1:5" ht="12.75">
      <c r="A110" s="29" t="s">
        <v>52</v>
      </c>
      <c r="E110" s="30" t="s">
        <v>443</v>
      </c>
    </row>
    <row r="111" spans="1:5" ht="51">
      <c r="A111" t="s">
        <v>53</v>
      </c>
      <c r="E111" s="28" t="s">
        <v>234</v>
      </c>
    </row>
    <row r="112" spans="1:16" ht="12.75">
      <c r="A112" s="18" t="s">
        <v>45</v>
      </c>
      <c r="B112" s="22" t="s">
        <v>445</v>
      </c>
      <c r="C112" s="22" t="s">
        <v>235</v>
      </c>
      <c r="D112" s="18" t="s">
        <v>47</v>
      </c>
      <c r="E112" s="23" t="s">
        <v>236</v>
      </c>
      <c r="F112" s="24" t="s">
        <v>114</v>
      </c>
      <c r="G112" s="25">
        <v>3171</v>
      </c>
      <c r="H112" s="26">
        <v>0</v>
      </c>
      <c r="I112" s="26">
        <f>ROUND(ROUND(H112,2)*ROUND(G112,3),2)</f>
        <v>0</v>
      </c>
      <c r="O112">
        <f>(I112*21)/100</f>
        <v>0</v>
      </c>
      <c r="P112" t="s">
        <v>23</v>
      </c>
    </row>
    <row r="113" spans="1:5" ht="51">
      <c r="A113" s="27" t="s">
        <v>50</v>
      </c>
      <c r="E113" s="28" t="s">
        <v>237</v>
      </c>
    </row>
    <row r="114" spans="1:5" ht="12.75">
      <c r="A114" s="29" t="s">
        <v>52</v>
      </c>
      <c r="E114" s="30" t="s">
        <v>443</v>
      </c>
    </row>
    <row r="115" spans="1:5" ht="51">
      <c r="A115" t="s">
        <v>53</v>
      </c>
      <c r="E115" s="28" t="s">
        <v>234</v>
      </c>
    </row>
    <row r="116" spans="1:16" ht="12.75">
      <c r="A116" s="18" t="s">
        <v>45</v>
      </c>
      <c r="B116" s="22" t="s">
        <v>446</v>
      </c>
      <c r="C116" s="22" t="s">
        <v>243</v>
      </c>
      <c r="D116" s="18" t="s">
        <v>47</v>
      </c>
      <c r="E116" s="23" t="s">
        <v>244</v>
      </c>
      <c r="F116" s="24" t="s">
        <v>114</v>
      </c>
      <c r="G116" s="25">
        <v>3171</v>
      </c>
      <c r="H116" s="26">
        <v>0</v>
      </c>
      <c r="I116" s="26">
        <f>ROUND(ROUND(H116,2)*ROUND(G116,3),2)</f>
        <v>0</v>
      </c>
      <c r="O116">
        <f>(I116*21)/100</f>
        <v>0</v>
      </c>
      <c r="P116" t="s">
        <v>23</v>
      </c>
    </row>
    <row r="117" spans="1:5" ht="12.75">
      <c r="A117" s="27" t="s">
        <v>50</v>
      </c>
      <c r="E117" s="28" t="s">
        <v>245</v>
      </c>
    </row>
    <row r="118" spans="1:5" ht="12.75">
      <c r="A118" s="29" t="s">
        <v>52</v>
      </c>
      <c r="E118" s="30" t="s">
        <v>443</v>
      </c>
    </row>
    <row r="119" spans="1:5" ht="140.25">
      <c r="A119" t="s">
        <v>53</v>
      </c>
      <c r="E119" s="28" t="s">
        <v>247</v>
      </c>
    </row>
    <row r="120" spans="1:16" ht="12.75">
      <c r="A120" s="18" t="s">
        <v>45</v>
      </c>
      <c r="B120" s="22" t="s">
        <v>447</v>
      </c>
      <c r="C120" s="22" t="s">
        <v>248</v>
      </c>
      <c r="D120" s="18" t="s">
        <v>47</v>
      </c>
      <c r="E120" s="23" t="s">
        <v>249</v>
      </c>
      <c r="F120" s="24" t="s">
        <v>114</v>
      </c>
      <c r="G120" s="25">
        <v>3171</v>
      </c>
      <c r="H120" s="26">
        <v>0</v>
      </c>
      <c r="I120" s="26">
        <f>ROUND(ROUND(H120,2)*ROUND(G120,3),2)</f>
        <v>0</v>
      </c>
      <c r="O120">
        <f>(I120*21)/100</f>
        <v>0</v>
      </c>
      <c r="P120" t="s">
        <v>23</v>
      </c>
    </row>
    <row r="121" spans="1:5" ht="12.75">
      <c r="A121" s="27" t="s">
        <v>50</v>
      </c>
      <c r="E121" s="28" t="s">
        <v>250</v>
      </c>
    </row>
    <row r="122" spans="1:5" ht="12.75">
      <c r="A122" s="29" t="s">
        <v>52</v>
      </c>
      <c r="E122" s="30" t="s">
        <v>443</v>
      </c>
    </row>
    <row r="123" spans="1:5" ht="140.25">
      <c r="A123" t="s">
        <v>53</v>
      </c>
      <c r="E123" s="28" t="s">
        <v>247</v>
      </c>
    </row>
    <row r="124" spans="1:16" ht="12.75">
      <c r="A124" s="18" t="s">
        <v>45</v>
      </c>
      <c r="B124" s="22" t="s">
        <v>448</v>
      </c>
      <c r="C124" s="22" t="s">
        <v>251</v>
      </c>
      <c r="D124" s="18" t="s">
        <v>47</v>
      </c>
      <c r="E124" s="23" t="s">
        <v>252</v>
      </c>
      <c r="F124" s="24" t="s">
        <v>114</v>
      </c>
      <c r="G124" s="25">
        <v>3171</v>
      </c>
      <c r="H124" s="26">
        <v>0</v>
      </c>
      <c r="I124" s="26">
        <f>ROUND(ROUND(H124,2)*ROUND(G124,3),2)</f>
        <v>0</v>
      </c>
      <c r="O124">
        <f>(I124*21)/100</f>
        <v>0</v>
      </c>
      <c r="P124" t="s">
        <v>23</v>
      </c>
    </row>
    <row r="125" spans="1:5" ht="12.75">
      <c r="A125" s="27" t="s">
        <v>50</v>
      </c>
      <c r="E125" s="28" t="s">
        <v>253</v>
      </c>
    </row>
    <row r="126" spans="1:5" ht="12.75">
      <c r="A126" s="29" t="s">
        <v>52</v>
      </c>
      <c r="E126" s="30" t="s">
        <v>443</v>
      </c>
    </row>
    <row r="127" spans="1:5" ht="140.25">
      <c r="A127" t="s">
        <v>53</v>
      </c>
      <c r="E127" s="28" t="s">
        <v>247</v>
      </c>
    </row>
    <row r="128" spans="1:18" ht="12.75" customHeight="1">
      <c r="A128" s="5" t="s">
        <v>43</v>
      </c>
      <c r="B128" s="5"/>
      <c r="C128" s="32" t="s">
        <v>73</v>
      </c>
      <c r="D128" s="5"/>
      <c r="E128" s="20" t="s">
        <v>449</v>
      </c>
      <c r="F128" s="5"/>
      <c r="G128" s="5"/>
      <c r="H128" s="5"/>
      <c r="I128" s="33">
        <f>0+Q128</f>
        <v>0</v>
      </c>
      <c r="O128">
        <f>0+R128</f>
        <v>0</v>
      </c>
      <c r="Q128">
        <f>0+I129+I133</f>
        <v>0</v>
      </c>
      <c r="R128">
        <f>0+O129+O133</f>
        <v>0</v>
      </c>
    </row>
    <row r="129" spans="1:16" ht="12.75">
      <c r="A129" s="18" t="s">
        <v>45</v>
      </c>
      <c r="B129" s="22" t="s">
        <v>450</v>
      </c>
      <c r="C129" s="22" t="s">
        <v>451</v>
      </c>
      <c r="D129" s="18" t="s">
        <v>47</v>
      </c>
      <c r="E129" s="23" t="s">
        <v>452</v>
      </c>
      <c r="F129" s="24" t="s">
        <v>114</v>
      </c>
      <c r="G129" s="25">
        <v>122</v>
      </c>
      <c r="H129" s="26">
        <v>0</v>
      </c>
      <c r="I129" s="26">
        <f>ROUND(ROUND(H129,2)*ROUND(G129,3),2)</f>
        <v>0</v>
      </c>
      <c r="O129">
        <f>(I129*21)/100</f>
        <v>0</v>
      </c>
      <c r="P129" t="s">
        <v>23</v>
      </c>
    </row>
    <row r="130" spans="1:5" ht="12.75">
      <c r="A130" s="27" t="s">
        <v>50</v>
      </c>
      <c r="E130" s="28" t="s">
        <v>47</v>
      </c>
    </row>
    <row r="131" spans="1:5" ht="63.75">
      <c r="A131" s="29" t="s">
        <v>52</v>
      </c>
      <c r="E131" s="30" t="s">
        <v>345</v>
      </c>
    </row>
    <row r="132" spans="1:5" ht="102">
      <c r="A132" t="s">
        <v>53</v>
      </c>
      <c r="E132" s="28" t="s">
        <v>453</v>
      </c>
    </row>
    <row r="133" spans="1:16" ht="12.75">
      <c r="A133" s="18" t="s">
        <v>45</v>
      </c>
      <c r="B133" s="22" t="s">
        <v>454</v>
      </c>
      <c r="C133" s="22" t="s">
        <v>455</v>
      </c>
      <c r="D133" s="18" t="s">
        <v>47</v>
      </c>
      <c r="E133" s="23" t="s">
        <v>456</v>
      </c>
      <c r="F133" s="24" t="s">
        <v>114</v>
      </c>
      <c r="G133" s="25">
        <v>18</v>
      </c>
      <c r="H133" s="26">
        <v>0</v>
      </c>
      <c r="I133" s="26">
        <f>ROUND(ROUND(H133,2)*ROUND(G133,3),2)</f>
        <v>0</v>
      </c>
      <c r="O133">
        <f>(I133*21)/100</f>
        <v>0</v>
      </c>
      <c r="P133" t="s">
        <v>23</v>
      </c>
    </row>
    <row r="134" spans="1:5" ht="12.75">
      <c r="A134" s="27" t="s">
        <v>50</v>
      </c>
      <c r="E134" s="28" t="s">
        <v>47</v>
      </c>
    </row>
    <row r="135" spans="1:5" ht="63.75">
      <c r="A135" s="29" t="s">
        <v>52</v>
      </c>
      <c r="E135" s="30" t="s">
        <v>457</v>
      </c>
    </row>
    <row r="136" spans="1:5" ht="89.25">
      <c r="A136" t="s">
        <v>53</v>
      </c>
      <c r="E136" s="28" t="s">
        <v>458</v>
      </c>
    </row>
    <row r="137" spans="1:18" ht="12.75" customHeight="1">
      <c r="A137" s="5" t="s">
        <v>43</v>
      </c>
      <c r="B137" s="5"/>
      <c r="C137" s="32" t="s">
        <v>77</v>
      </c>
      <c r="D137" s="5"/>
      <c r="E137" s="20" t="s">
        <v>255</v>
      </c>
      <c r="F137" s="5"/>
      <c r="G137" s="5"/>
      <c r="H137" s="5"/>
      <c r="I137" s="33">
        <f>0+Q137</f>
        <v>0</v>
      </c>
      <c r="O137">
        <f>0+R137</f>
        <v>0</v>
      </c>
      <c r="Q137">
        <f>0+I138+I142+I146+I150+I154</f>
        <v>0</v>
      </c>
      <c r="R137">
        <f>0+O138+O142+O146+O150+O154</f>
        <v>0</v>
      </c>
    </row>
    <row r="138" spans="1:16" ht="12.75">
      <c r="A138" s="18" t="s">
        <v>45</v>
      </c>
      <c r="B138" s="22" t="s">
        <v>459</v>
      </c>
      <c r="C138" s="22" t="s">
        <v>460</v>
      </c>
      <c r="D138" s="18" t="s">
        <v>47</v>
      </c>
      <c r="E138" s="23" t="s">
        <v>461</v>
      </c>
      <c r="F138" s="24" t="s">
        <v>186</v>
      </c>
      <c r="G138" s="25">
        <v>188</v>
      </c>
      <c r="H138" s="26">
        <v>0</v>
      </c>
      <c r="I138" s="26">
        <f>ROUND(ROUND(H138,2)*ROUND(G138,3),2)</f>
        <v>0</v>
      </c>
      <c r="O138">
        <f>(I138*21)/100</f>
        <v>0</v>
      </c>
      <c r="P138" t="s">
        <v>23</v>
      </c>
    </row>
    <row r="139" spans="1:5" ht="25.5">
      <c r="A139" s="27" t="s">
        <v>50</v>
      </c>
      <c r="E139" s="65" t="s">
        <v>1184</v>
      </c>
    </row>
    <row r="140" spans="1:5" ht="395.25">
      <c r="A140" s="29" t="s">
        <v>52</v>
      </c>
      <c r="E140" s="30" t="s">
        <v>462</v>
      </c>
    </row>
    <row r="141" spans="1:5" ht="267.75">
      <c r="A141" t="s">
        <v>53</v>
      </c>
      <c r="E141" s="66" t="s">
        <v>1185</v>
      </c>
    </row>
    <row r="142" spans="1:16" ht="12.75">
      <c r="A142" s="18" t="s">
        <v>45</v>
      </c>
      <c r="B142" s="22" t="s">
        <v>463</v>
      </c>
      <c r="C142" s="22" t="s">
        <v>464</v>
      </c>
      <c r="D142" s="18" t="s">
        <v>47</v>
      </c>
      <c r="E142" s="23" t="s">
        <v>465</v>
      </c>
      <c r="F142" s="24" t="s">
        <v>186</v>
      </c>
      <c r="G142" s="25">
        <v>20</v>
      </c>
      <c r="H142" s="26">
        <v>0</v>
      </c>
      <c r="I142" s="26">
        <f>ROUND(ROUND(H142,2)*ROUND(G142,3),2)</f>
        <v>0</v>
      </c>
      <c r="O142">
        <f>(I142*21)/100</f>
        <v>0</v>
      </c>
      <c r="P142" t="s">
        <v>23</v>
      </c>
    </row>
    <row r="143" spans="1:5" ht="12.75">
      <c r="A143" s="27" t="s">
        <v>50</v>
      </c>
      <c r="E143" s="28" t="s">
        <v>466</v>
      </c>
    </row>
    <row r="144" spans="1:5" ht="38.25">
      <c r="A144" s="29" t="s">
        <v>52</v>
      </c>
      <c r="E144" s="30" t="s">
        <v>467</v>
      </c>
    </row>
    <row r="145" spans="1:5" ht="255">
      <c r="A145" t="s">
        <v>53</v>
      </c>
      <c r="E145" s="28" t="s">
        <v>468</v>
      </c>
    </row>
    <row r="146" spans="1:16" ht="12.75">
      <c r="A146" s="18" t="s">
        <v>45</v>
      </c>
      <c r="B146" s="22" t="s">
        <v>469</v>
      </c>
      <c r="C146" s="22" t="s">
        <v>470</v>
      </c>
      <c r="D146" s="18" t="s">
        <v>47</v>
      </c>
      <c r="E146" s="23" t="s">
        <v>471</v>
      </c>
      <c r="F146" s="24" t="s">
        <v>186</v>
      </c>
      <c r="G146" s="25">
        <v>3</v>
      </c>
      <c r="H146" s="26">
        <v>0</v>
      </c>
      <c r="I146" s="26">
        <f>ROUND(ROUND(H146,2)*ROUND(G146,3),2)</f>
        <v>0</v>
      </c>
      <c r="O146">
        <f>(I146*21)/100</f>
        <v>0</v>
      </c>
      <c r="P146" t="s">
        <v>23</v>
      </c>
    </row>
    <row r="147" spans="1:5" ht="12.75">
      <c r="A147" s="27" t="s">
        <v>50</v>
      </c>
      <c r="E147" s="28" t="s">
        <v>472</v>
      </c>
    </row>
    <row r="148" spans="1:5" ht="25.5">
      <c r="A148" s="29" t="s">
        <v>52</v>
      </c>
      <c r="E148" s="30" t="s">
        <v>473</v>
      </c>
    </row>
    <row r="149" spans="1:5" ht="242.25">
      <c r="A149" t="s">
        <v>53</v>
      </c>
      <c r="E149" s="28" t="s">
        <v>474</v>
      </c>
    </row>
    <row r="150" spans="1:16" ht="12.75">
      <c r="A150" s="18" t="s">
        <v>45</v>
      </c>
      <c r="B150" s="22" t="s">
        <v>475</v>
      </c>
      <c r="C150" s="22" t="s">
        <v>476</v>
      </c>
      <c r="D150" s="18" t="s">
        <v>47</v>
      </c>
      <c r="E150" s="23" t="s">
        <v>477</v>
      </c>
      <c r="F150" s="24" t="s">
        <v>89</v>
      </c>
      <c r="G150" s="25">
        <v>30</v>
      </c>
      <c r="H150" s="26">
        <v>0</v>
      </c>
      <c r="I150" s="26">
        <f>ROUND(ROUND(H150,2)*ROUND(G150,3),2)</f>
        <v>0</v>
      </c>
      <c r="O150">
        <f>(I150*21)/100</f>
        <v>0</v>
      </c>
      <c r="P150" t="s">
        <v>23</v>
      </c>
    </row>
    <row r="151" spans="1:5" ht="38.25">
      <c r="A151" s="27" t="s">
        <v>50</v>
      </c>
      <c r="E151" s="28" t="s">
        <v>478</v>
      </c>
    </row>
    <row r="152" spans="1:5" ht="395.25">
      <c r="A152" s="29" t="s">
        <v>52</v>
      </c>
      <c r="E152" s="30" t="s">
        <v>479</v>
      </c>
    </row>
    <row r="153" spans="1:5" ht="306">
      <c r="A153" t="s">
        <v>53</v>
      </c>
      <c r="E153" s="28" t="s">
        <v>480</v>
      </c>
    </row>
    <row r="154" spans="1:16" ht="12.75">
      <c r="A154" s="18" t="s">
        <v>45</v>
      </c>
      <c r="B154" s="22" t="s">
        <v>481</v>
      </c>
      <c r="C154" s="22" t="s">
        <v>482</v>
      </c>
      <c r="D154" s="18" t="s">
        <v>47</v>
      </c>
      <c r="E154" s="23" t="s">
        <v>483</v>
      </c>
      <c r="F154" s="24" t="s">
        <v>89</v>
      </c>
      <c r="G154" s="25">
        <v>2</v>
      </c>
      <c r="H154" s="26">
        <v>0</v>
      </c>
      <c r="I154" s="26">
        <f>ROUND(ROUND(H154,2)*ROUND(G154,3),2)</f>
        <v>0</v>
      </c>
      <c r="O154">
        <f>(I154*21)/100</f>
        <v>0</v>
      </c>
      <c r="P154" t="s">
        <v>23</v>
      </c>
    </row>
    <row r="155" spans="1:5" ht="12.75">
      <c r="A155" s="27" t="s">
        <v>50</v>
      </c>
      <c r="E155" s="28" t="s">
        <v>466</v>
      </c>
    </row>
    <row r="156" spans="1:5" ht="38.25">
      <c r="A156" s="29" t="s">
        <v>52</v>
      </c>
      <c r="E156" s="30" t="s">
        <v>484</v>
      </c>
    </row>
    <row r="157" spans="1:5" ht="242.25">
      <c r="A157" t="s">
        <v>53</v>
      </c>
      <c r="E157" s="28" t="s">
        <v>485</v>
      </c>
    </row>
    <row r="158" spans="1:18" ht="12.75" customHeight="1">
      <c r="A158" s="5" t="s">
        <v>43</v>
      </c>
      <c r="B158" s="5"/>
      <c r="C158" s="32" t="s">
        <v>40</v>
      </c>
      <c r="D158" s="5"/>
      <c r="E158" s="20" t="s">
        <v>206</v>
      </c>
      <c r="F158" s="5"/>
      <c r="G158" s="5"/>
      <c r="H158" s="5"/>
      <c r="I158" s="33">
        <f>0+Q158</f>
        <v>0</v>
      </c>
      <c r="O158">
        <f>0+R158</f>
        <v>0</v>
      </c>
      <c r="Q158">
        <f>0+I159+I163+I167+I171</f>
        <v>0</v>
      </c>
      <c r="R158">
        <f>0+O159+O163+O167+O171</f>
        <v>0</v>
      </c>
    </row>
    <row r="159" spans="1:16" ht="12.75">
      <c r="A159" s="18" t="s">
        <v>45</v>
      </c>
      <c r="B159" s="22" t="s">
        <v>486</v>
      </c>
      <c r="C159" s="22" t="s">
        <v>487</v>
      </c>
      <c r="D159" s="18" t="s">
        <v>23</v>
      </c>
      <c r="E159" s="23" t="s">
        <v>488</v>
      </c>
      <c r="F159" s="24" t="s">
        <v>186</v>
      </c>
      <c r="G159" s="25">
        <v>85.68</v>
      </c>
      <c r="H159" s="26">
        <v>0</v>
      </c>
      <c r="I159" s="26">
        <f>ROUND(ROUND(H159,2)*ROUND(G159,3),2)</f>
        <v>0</v>
      </c>
      <c r="O159">
        <f>(I159*21)/100</f>
        <v>0</v>
      </c>
      <c r="P159" t="s">
        <v>23</v>
      </c>
    </row>
    <row r="160" spans="1:5" ht="38.25">
      <c r="A160" s="27" t="s">
        <v>50</v>
      </c>
      <c r="E160" s="28" t="s">
        <v>489</v>
      </c>
    </row>
    <row r="161" spans="1:5" ht="293.25">
      <c r="A161" s="29" t="s">
        <v>52</v>
      </c>
      <c r="E161" s="30" t="s">
        <v>490</v>
      </c>
    </row>
    <row r="162" spans="1:5" ht="63.75">
      <c r="A162" t="s">
        <v>53</v>
      </c>
      <c r="E162" s="28" t="s">
        <v>491</v>
      </c>
    </row>
    <row r="163" spans="1:16" ht="12.75">
      <c r="A163" s="18" t="s">
        <v>45</v>
      </c>
      <c r="B163" s="22" t="s">
        <v>492</v>
      </c>
      <c r="C163" s="22" t="s">
        <v>487</v>
      </c>
      <c r="D163" s="18" t="s">
        <v>22</v>
      </c>
      <c r="E163" s="23" t="s">
        <v>493</v>
      </c>
      <c r="F163" s="24" t="s">
        <v>186</v>
      </c>
      <c r="G163" s="25">
        <v>42</v>
      </c>
      <c r="H163" s="26">
        <v>0</v>
      </c>
      <c r="I163" s="26">
        <f>ROUND(ROUND(H163,2)*ROUND(G163,3),2)</f>
        <v>0</v>
      </c>
      <c r="O163">
        <f>(I163*21)/100</f>
        <v>0</v>
      </c>
      <c r="P163" t="s">
        <v>23</v>
      </c>
    </row>
    <row r="164" spans="1:5" ht="38.25">
      <c r="A164" s="27" t="s">
        <v>50</v>
      </c>
      <c r="E164" s="28" t="s">
        <v>494</v>
      </c>
    </row>
    <row r="165" spans="1:5" ht="38.25">
      <c r="A165" s="29" t="s">
        <v>52</v>
      </c>
      <c r="E165" s="30" t="s">
        <v>495</v>
      </c>
    </row>
    <row r="166" spans="1:5" ht="63.75">
      <c r="A166" t="s">
        <v>53</v>
      </c>
      <c r="E166" s="28" t="s">
        <v>491</v>
      </c>
    </row>
    <row r="167" spans="1:16" ht="12.75">
      <c r="A167" s="18" t="s">
        <v>45</v>
      </c>
      <c r="B167" s="22" t="s">
        <v>496</v>
      </c>
      <c r="C167" s="22" t="s">
        <v>275</v>
      </c>
      <c r="D167" s="18" t="s">
        <v>47</v>
      </c>
      <c r="E167" s="23" t="s">
        <v>276</v>
      </c>
      <c r="F167" s="24" t="s">
        <v>186</v>
      </c>
      <c r="G167" s="25">
        <v>844.14</v>
      </c>
      <c r="H167" s="26">
        <v>0</v>
      </c>
      <c r="I167" s="26">
        <f>ROUND(ROUND(H167,2)*ROUND(G167,3),2)</f>
        <v>0</v>
      </c>
      <c r="O167">
        <f>(I167*21)/100</f>
        <v>0</v>
      </c>
      <c r="P167" t="s">
        <v>23</v>
      </c>
    </row>
    <row r="168" spans="1:5" ht="25.5">
      <c r="A168" s="27" t="s">
        <v>50</v>
      </c>
      <c r="E168" s="28" t="s">
        <v>497</v>
      </c>
    </row>
    <row r="169" spans="1:5" ht="165.75">
      <c r="A169" s="29" t="s">
        <v>52</v>
      </c>
      <c r="E169" s="30" t="s">
        <v>498</v>
      </c>
    </row>
    <row r="170" spans="1:5" ht="51">
      <c r="A170" t="s">
        <v>53</v>
      </c>
      <c r="E170" s="28" t="s">
        <v>274</v>
      </c>
    </row>
    <row r="171" spans="1:16" ht="12.75">
      <c r="A171" s="18" t="s">
        <v>45</v>
      </c>
      <c r="B171" s="22" t="s">
        <v>499</v>
      </c>
      <c r="C171" s="22" t="s">
        <v>279</v>
      </c>
      <c r="D171" s="18" t="s">
        <v>47</v>
      </c>
      <c r="E171" s="23" t="s">
        <v>280</v>
      </c>
      <c r="F171" s="24" t="s">
        <v>186</v>
      </c>
      <c r="G171" s="25">
        <v>30</v>
      </c>
      <c r="H171" s="26">
        <v>0</v>
      </c>
      <c r="I171" s="26">
        <f>ROUND(ROUND(H171,2)*ROUND(G171,3),2)</f>
        <v>0</v>
      </c>
      <c r="O171">
        <f>(I171*21)/100</f>
        <v>0</v>
      </c>
      <c r="P171" t="s">
        <v>23</v>
      </c>
    </row>
    <row r="172" spans="1:5" ht="12.75">
      <c r="A172" s="27" t="s">
        <v>50</v>
      </c>
      <c r="E172" s="28" t="s">
        <v>281</v>
      </c>
    </row>
    <row r="173" spans="1:5" ht="25.5">
      <c r="A173" s="29" t="s">
        <v>52</v>
      </c>
      <c r="E173" s="30" t="s">
        <v>500</v>
      </c>
    </row>
    <row r="174" spans="1:5" ht="38.25">
      <c r="A174" t="s">
        <v>53</v>
      </c>
      <c r="E174" s="28" t="s">
        <v>282</v>
      </c>
    </row>
  </sheetData>
  <sheetProtection/>
  <mergeCells count="12">
    <mergeCell ref="A7:A8"/>
    <mergeCell ref="B7:B8"/>
    <mergeCell ref="C7:C8"/>
    <mergeCell ref="D7:D8"/>
    <mergeCell ref="E7:E8"/>
    <mergeCell ref="F7:F8"/>
    <mergeCell ref="G7:G8"/>
    <mergeCell ref="H7:I7"/>
    <mergeCell ref="C3:D3"/>
    <mergeCell ref="C4:D4"/>
    <mergeCell ref="C5:D5"/>
    <mergeCell ref="C6:D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Pentium12</cp:lastModifiedBy>
  <dcterms:modified xsi:type="dcterms:W3CDTF">2020-01-29T16:24:05Z</dcterms:modified>
  <cp:category/>
  <cp:version/>
  <cp:contentType/>
  <cp:contentStatus/>
</cp:coreProperties>
</file>