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Uznatelné náklady" sheetId="2" r:id="rId2"/>
    <sheet name="02 - Neuznatelné náklady" sheetId="3" r:id="rId3"/>
    <sheet name="VRN - Vedlejší rozpočtové..." sheetId="4" r:id="rId4"/>
  </sheets>
  <definedNames>
    <definedName name="_xlnm.Print_Area" localSheetId="0">'Rekapitulace stavby'!$D$4:$AO$36,'Rekapitulace stavby'!$C$42:$AQ$58</definedName>
    <definedName name="_xlnm._FilterDatabase" localSheetId="1" hidden="1">'01 - Uznatelné náklady'!$C$90:$K$310</definedName>
    <definedName name="_xlnm.Print_Area" localSheetId="1">'01 - Uznatelné náklady'!$C$4:$J$39,'01 - Uznatelné náklady'!$C$45:$J$72,'01 - Uznatelné náklady'!$C$78:$K$310</definedName>
    <definedName name="_xlnm._FilterDatabase" localSheetId="2" hidden="1">'02 - Neuznatelné náklady'!$C$80:$K$140</definedName>
    <definedName name="_xlnm.Print_Area" localSheetId="2">'02 - Neuznatelné náklady'!$C$4:$J$39,'02 - Neuznatelné náklady'!$C$45:$J$62,'02 - Neuznatelné náklady'!$C$68:$K$140</definedName>
    <definedName name="_xlnm._FilterDatabase" localSheetId="3" hidden="1">'VRN - Vedlejší rozpočtové...'!$C$80:$K$84</definedName>
    <definedName name="_xlnm.Print_Area" localSheetId="3">'VRN - Vedlejší rozpočtové...'!$C$4:$J$39,'VRN - Vedlejší rozpočtové...'!$C$45:$J$62,'VRN - Vedlejší rozpočtové...'!$C$68:$K$84</definedName>
    <definedName name="_xlnm.Print_Titles" localSheetId="0">'Rekapitulace stavby'!$52:$52</definedName>
    <definedName name="_xlnm.Print_Titles" localSheetId="1">'01 - Uznatelné náklady'!$90:$90</definedName>
    <definedName name="_xlnm.Print_Titles" localSheetId="2">'02 - Neuznatelné náklady'!$80:$80</definedName>
    <definedName name="_xlnm.Print_Titles" localSheetId="3">'VRN - Vedlejší rozpočtové...'!$80:$80</definedName>
  </definedNames>
  <calcPr fullCalcOnLoad="1"/>
</workbook>
</file>

<file path=xl/sharedStrings.xml><?xml version="1.0" encoding="utf-8"?>
<sst xmlns="http://schemas.openxmlformats.org/spreadsheetml/2006/main" count="3809" uniqueCount="756">
  <si>
    <t>Export Komplet</t>
  </si>
  <si>
    <t/>
  </si>
  <si>
    <t>2.0</t>
  </si>
  <si>
    <t>ZAMOK</t>
  </si>
  <si>
    <t>False</t>
  </si>
  <si>
    <t>{9904b408-a76f-4966-a404-7508510b737a}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</si>
  <si>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</si>
  <si>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</si>
  <si>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</si>
  <si>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</si>
  <si>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</si>
  <si>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</si>
  <si>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</si>
  <si>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</si>
  <si>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2018/119/oprava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</si>
  <si>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</si>
  <si>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</si>
  <si>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Revitalizace zeleně v areálu SUPŠ Jihlava - Helenín</t>
  </si>
  <si>
    <t>KSO:</t>
  </si>
  <si>
    <t>CC-CZ:</t>
  </si>
  <si>
    <t>Místo:</t>
  </si>
  <si>
    <t>k.ú. Helenín</t>
  </si>
  <si>
    <t>Datum:</t>
  </si>
  <si>
    <t>23. 11. 2018</t>
  </si>
  <si>
    <t>Zadavatel:</t>
  </si>
  <si>
    <t>IČ:</t>
  </si>
  <si>
    <t>Kraj Vysočina, Žižkova 57, 587 33 Jihlava</t>
  </si>
  <si>
    <t>DIČ:</t>
  </si>
  <si>
    <t>Uchazeč:</t>
  </si>
  <si>
    <t>Vyplň údaj</t>
  </si>
  <si>
    <t>Projektant:</t>
  </si>
  <si>
    <t>Atregia, s.r.o., Šebrov 215, 679 22</t>
  </si>
  <si>
    <t>True</t>
  </si>
  <si>
    <t>Zpracovatel:</t>
  </si>
  <si>
    <t>Ing. Lenka Požárová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</si>
  <si>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</si>
  <si>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</si>
  <si>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</si>
  <si>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</si>
  <si>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</si>
  <si>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</si>
  <si>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</si>
  <si>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</si>
  <si>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</si>
  <si>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</si>
  <si>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</si>
  <si>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</si>
  <si>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</si>
  <si>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</si>
  <si>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</si>
  <si>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</si>
  <si>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</si>
  <si>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</si>
  <si>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</si>
  <si>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</si>
  <si>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</si>
  <si>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</si>
  <si>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</si>
  <si>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</si>
  <si>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</si>
  <si>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</si>
  <si>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</si>
  <si>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</si>
  <si>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</si>
  <si>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</si>
  <si>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</si>
  <si>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</si>
  <si>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</si>
  <si>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</si>
  <si>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</si>
  <si>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</si>
  <si>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</si>
  <si>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</si>
  <si>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</si>
  <si>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</si>
  <si>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</si>
  <si>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Uznatelné náklady</t>
  </si>
  <si>
    <t>STA</t>
  </si>
  <si>
    <t>1</t>
  </si>
  <si>
    <t>{128e5579-f6ee-44d1-a83b-52e61100ff16}</t>
  </si>
  <si>
    <t>2</t>
  </si>
  <si>
    <t>02</t>
  </si>
  <si>
    <t>Neuznatelné náklady</t>
  </si>
  <si>
    <t>{f6a23fd0-ebd0-4ae3-be10-1ce82390bc8a}</t>
  </si>
  <si>
    <t>VRN</t>
  </si>
  <si>
    <t>Vedlejší rozpočtové náklady</t>
  </si>
  <si>
    <t>{982fc796-9730-4221-bc77-4c89b5f5c420}</t>
  </si>
  <si>
    <t>kácení_objem_korun</t>
  </si>
  <si>
    <t>výpočet objemu větví kácených stromů</t>
  </si>
  <si>
    <t>m3</t>
  </si>
  <si>
    <t>2,5</t>
  </si>
  <si>
    <t>3</t>
  </si>
  <si>
    <t>keře</t>
  </si>
  <si>
    <t>počet navržených keřů ve skupinách</t>
  </si>
  <si>
    <t>ks</t>
  </si>
  <si>
    <t>25</t>
  </si>
  <si>
    <t>KRYCÍ LIST SOUPISU PRACÍ</t>
  </si>
  <si>
    <t>pl_keře_skup</t>
  </si>
  <si>
    <t>plocha navrhovaných keřů skupin</t>
  </si>
  <si>
    <t>m2</t>
  </si>
  <si>
    <t>35</t>
  </si>
  <si>
    <t>rezy_objem_korun</t>
  </si>
  <si>
    <t>výpočet objemu větví ošetřených stromů</t>
  </si>
  <si>
    <t>42,55</t>
  </si>
  <si>
    <t>stromy</t>
  </si>
  <si>
    <t>navržené stromy celkem</t>
  </si>
  <si>
    <t>22</t>
  </si>
  <si>
    <t>stromy_jehl</t>
  </si>
  <si>
    <t>navržené stromy jehličnaté</t>
  </si>
  <si>
    <t>Objekt:</t>
  </si>
  <si>
    <t>stromy_list</t>
  </si>
  <si>
    <t>navržené stromy listnaté</t>
  </si>
  <si>
    <t>19</t>
  </si>
  <si>
    <t>01 - Uznatelné náklady</t>
  </si>
  <si>
    <t>trávník_rov</t>
  </si>
  <si>
    <t>plocha navrženého trávníku v rovině</t>
  </si>
  <si>
    <t>280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</si>
  <si>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</si>
  <si>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</si>
  <si>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</si>
  <si>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</si>
  <si>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</si>
  <si>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</si>
  <si>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N013 - Kácení dřevin</t>
  </si>
  <si>
    <t xml:space="preserve">    N02 - Ošetření dřevin</t>
  </si>
  <si>
    <t xml:space="preserve">    N01 - Sadové úpravy</t>
  </si>
  <si>
    <t xml:space="preserve">      N03 - Příprava půdy</t>
  </si>
  <si>
    <t xml:space="preserve">      N05 - Výsadba dřevin</t>
  </si>
  <si>
    <t xml:space="preserve">        N06 - Materiál pro výsadbu</t>
  </si>
  <si>
    <t xml:space="preserve">          N010 - Stromy</t>
  </si>
  <si>
    <t xml:space="preserve">          N08 - Keře</t>
  </si>
  <si>
    <t xml:space="preserve">      N021 - Založení trávníku</t>
  </si>
  <si>
    <t xml:space="preserve">      998 - Přesun hmot</t>
  </si>
  <si>
    <t xml:space="preserve">    OST1 - Následná péče po dobu 3 let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</si>
  <si>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</si>
  <si>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</si>
  <si>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</si>
  <si>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</si>
  <si>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</si>
  <si>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</si>
  <si>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</si>
  <si>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</si>
  <si>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</si>
  <si>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</si>
  <si>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</si>
  <si>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</si>
  <si>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</si>
  <si>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</si>
  <si>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</si>
  <si>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4</t>
  </si>
  <si>
    <t>ROZPOCET</t>
  </si>
  <si>
    <t>N013</t>
  </si>
  <si>
    <t>Kácení dřevin</t>
  </si>
  <si>
    <t>K</t>
  </si>
  <si>
    <t>112151313</t>
  </si>
  <si>
    <t>Pokácení stromu postupné bez spouštění částí kmene a koruny o průměru na řezné ploše pařezu přes 300 do 400 mm</t>
  </si>
  <si>
    <t>kus</t>
  </si>
  <si>
    <t>CS ÚRS 2018 01</t>
  </si>
  <si>
    <t>179409797</t>
  </si>
  <si>
    <t>VV</t>
  </si>
  <si>
    <t>"dle inv.tab.č.55"1</t>
  </si>
  <si>
    <t>112151316</t>
  </si>
  <si>
    <t>Pokácení stromu postupné bez spouštění částí kmene a koruny o průměru na řezné ploše pařezu přes 600 do 700 mm</t>
  </si>
  <si>
    <t>-1780608714</t>
  </si>
  <si>
    <t>"dle inv.tab.č.19"1</t>
  </si>
  <si>
    <t>162301412</t>
  </si>
  <si>
    <t>Vodorovné přemístění větví, kmenů nebo pařezů  s naložením, složením a dopravou do 5000 m kmenů stromů listnatých, průměru přes 300 do 500 mm</t>
  </si>
  <si>
    <t>512</t>
  </si>
  <si>
    <t>354143776</t>
  </si>
  <si>
    <t>"dle inv.tab."1</t>
  </si>
  <si>
    <t>162301413</t>
  </si>
  <si>
    <t>Vodorovné přemístění větví, kmenů nebo pařezů  s naložením, složením a dopravou do 5000 m kmenů stromů listnatých, průměru přes 500 do 700 mm</t>
  </si>
  <si>
    <t>834458559</t>
  </si>
  <si>
    <t>5</t>
  </si>
  <si>
    <t>111251111.1</t>
  </si>
  <si>
    <t>Drcení ořezaných větví strojně - (štěpkování) o průměru větví do 100 mm</t>
  </si>
  <si>
    <t>756663744</t>
  </si>
  <si>
    <t>6</t>
  </si>
  <si>
    <t>R-171201201</t>
  </si>
  <si>
    <t>Uložení bioodpadu na skládky</t>
  </si>
  <si>
    <t>vlastní položka</t>
  </si>
  <si>
    <t>-2001007310</t>
  </si>
  <si>
    <t>bioodpad_1</t>
  </si>
  <si>
    <t>"objem nadrcených korun, přepočteno na 1prms"kácení_objem_korun*0,35</t>
  </si>
  <si>
    <t>7</t>
  </si>
  <si>
    <t>R-997221855.1</t>
  </si>
  <si>
    <t xml:space="preserve">Poplatek za uložení bioodpadu na skládce (skládkovné) </t>
  </si>
  <si>
    <t>t</t>
  </si>
  <si>
    <t>-1312111038</t>
  </si>
  <si>
    <t>"převod z m3 na kg a tuny"bioodpad_1*550/1000</t>
  </si>
  <si>
    <t>N02</t>
  </si>
  <si>
    <t>Ošetření dřevin</t>
  </si>
  <si>
    <t>8</t>
  </si>
  <si>
    <t>184852114</t>
  </si>
  <si>
    <t>Řez stromů prováděný lezeckou technikou bezpečnostní, plocha koruny stromu přes 90 do 120 m2</t>
  </si>
  <si>
    <t>1221934730</t>
  </si>
  <si>
    <t>"dle inv.tab.č.104"1</t>
  </si>
  <si>
    <t>9</t>
  </si>
  <si>
    <t>184852115</t>
  </si>
  <si>
    <t>Řez stromů prováděný lezeckou technikou bezpečnostní, plocha koruny stromu přes 120 do 150 m2</t>
  </si>
  <si>
    <t>-1219613707</t>
  </si>
  <si>
    <t>"dle inv.tab.č.37,106,107,108,114,117"6</t>
  </si>
  <si>
    <t>10</t>
  </si>
  <si>
    <t>184852116</t>
  </si>
  <si>
    <t>Řez stromů prováděný lezeckou technikou bezpečnostní, plocha koruny stromu přes 150 do 180 m2</t>
  </si>
  <si>
    <t>-1487339297</t>
  </si>
  <si>
    <t>"dle inv.tab.č.100,129,207"3</t>
  </si>
  <si>
    <t>11</t>
  </si>
  <si>
    <t>184852118</t>
  </si>
  <si>
    <t>Řez stromů prováděný lezeckou technikou bezpečnostní, plocha koruny stromu přes 210 do 240 m2</t>
  </si>
  <si>
    <t>-549499227</t>
  </si>
  <si>
    <t>"dle inv.tab.č.204,205"2</t>
  </si>
  <si>
    <t>12</t>
  </si>
  <si>
    <t>184852119</t>
  </si>
  <si>
    <t>Řez stromů prováděný lezeckou technikou bezpečnostní, plocha koruny stromu přes 240 do 270 m2</t>
  </si>
  <si>
    <t>-846462813</t>
  </si>
  <si>
    <t>"dle inv.tab.č.130"1</t>
  </si>
  <si>
    <t>13</t>
  </si>
  <si>
    <t>184852122</t>
  </si>
  <si>
    <t>Řez stromů prováděný lezeckou technikou bezpečnostní, plocha koruny stromu přes 300 do 330 m2</t>
  </si>
  <si>
    <t>-1858245228</t>
  </si>
  <si>
    <t>"dle inv.tab.č.195"1</t>
  </si>
  <si>
    <t>14</t>
  </si>
  <si>
    <t>184852124</t>
  </si>
  <si>
    <t>Řez stromů prováděný lezeckou technikou bezpečnostní, plocha koruny stromu přes 360 do 390 m2</t>
  </si>
  <si>
    <t>778535938</t>
  </si>
  <si>
    <t>"dle inv.tab.č.201"1</t>
  </si>
  <si>
    <t>184852213</t>
  </si>
  <si>
    <t>Řez stromů prováděný lezeckou technikou zdravotní, plocha koruny stromu přes 60 do 90 m2</t>
  </si>
  <si>
    <t>849581826</t>
  </si>
  <si>
    <t>"dle inv.tab.č.25,95"2</t>
  </si>
  <si>
    <t>16</t>
  </si>
  <si>
    <t>184852214</t>
  </si>
  <si>
    <t>Řez stromů prováděný lezeckou technikou zdravotní, plocha koruny stromu přes 90 do 120 m2</t>
  </si>
  <si>
    <t>1449516917</t>
  </si>
  <si>
    <t>"dle inv.tab.č.24,34,105"3</t>
  </si>
  <si>
    <t>17</t>
  </si>
  <si>
    <t>184852215</t>
  </si>
  <si>
    <t>Řez stromů prováděný lezeckou technikou zdravotní, plocha koruny stromu přes 120 do 150 m2</t>
  </si>
  <si>
    <t>989474738</t>
  </si>
  <si>
    <t>"dle inv.tab.č.8,17,31,111,169"5</t>
  </si>
  <si>
    <t>18</t>
  </si>
  <si>
    <t>184852216</t>
  </si>
  <si>
    <t>Řez stromů prováděný lezeckou technikou zdravotní, plocha koruny stromu přes 150 do 180 m2</t>
  </si>
  <si>
    <t>1027356167</t>
  </si>
  <si>
    <t>"dle inv.tab.č.116"1</t>
  </si>
  <si>
    <t>184852217</t>
  </si>
  <si>
    <t>Řez stromů prováděný lezeckou technikou zdravotní, plocha koruny stromu přes 180 do 210 m2</t>
  </si>
  <si>
    <t>-341823015</t>
  </si>
  <si>
    <t>"dle inv.tab.č.200"1</t>
  </si>
  <si>
    <t>20</t>
  </si>
  <si>
    <t>184852219</t>
  </si>
  <si>
    <t>Řez stromů prováděný lezeckou technikou zdravotní, plocha koruny stromu přes 240 do 270 m2</t>
  </si>
  <si>
    <t>-1308697256</t>
  </si>
  <si>
    <t>"dle inv.tab.č.18"1</t>
  </si>
  <si>
    <t>184852221</t>
  </si>
  <si>
    <t>Řez stromů prováděný lezeckou technikou zdravotní, plocha koruny stromu přes 270 do 300 m2</t>
  </si>
  <si>
    <t>1435034732</t>
  </si>
  <si>
    <t>"dle inv.tab.č.35"1</t>
  </si>
  <si>
    <t>184852222</t>
  </si>
  <si>
    <t>Řez stromů prováděný lezeckou technikou zdravotní, plocha koruny stromu přes 300 do 330 m2</t>
  </si>
  <si>
    <t>-1910572708</t>
  </si>
  <si>
    <t>"dle inv.tab.č.44"1</t>
  </si>
  <si>
    <t>23</t>
  </si>
  <si>
    <t>R-184852214/1</t>
  </si>
  <si>
    <t>Řez stromů prováděný lezeckou technikou redukční lokální z důvodu stabilizace, plocha koruny stromu přes 90 do 120 m2</t>
  </si>
  <si>
    <t>-193915628</t>
  </si>
  <si>
    <t>"dle inv.tab č.105"1</t>
  </si>
  <si>
    <t>24</t>
  </si>
  <si>
    <t>R-184852415</t>
  </si>
  <si>
    <t>Řez stromů prováděný lezeckou technikou redukční lokální z důvodu stabilizace z důvodu stabilizace, plocha koruny stromu přes 120 do 150 m2</t>
  </si>
  <si>
    <t>1380979954</t>
  </si>
  <si>
    <t>"dle inv. tab č.8,17,37"3</t>
  </si>
  <si>
    <t>R-184852216/1</t>
  </si>
  <si>
    <t>Řez stromů prováděný lezeckou technikou redukční lokální z důvodu stabilizace, plocha koruny stromu přes 150 do 180 m2</t>
  </si>
  <si>
    <t>901266705</t>
  </si>
  <si>
    <t>"dle inv.tab č.116,129"2</t>
  </si>
  <si>
    <t>26</t>
  </si>
  <si>
    <t>R-184852219</t>
  </si>
  <si>
    <t>Řez stromů prováděný lezeckou technikou redukční lokální z důvodu stabilizace, plocha koruny stromu přes 240 do 270 m2</t>
  </si>
  <si>
    <t>1366741337</t>
  </si>
  <si>
    <t>27</t>
  </si>
  <si>
    <t>R-184852221</t>
  </si>
  <si>
    <t>Řez stromů prováděný lezeckou technikou redukční lokální z důvodu stabilizace, plocha koruny stromu přes 270 do 300 m2</t>
  </si>
  <si>
    <t>-2004717509</t>
  </si>
  <si>
    <t>28</t>
  </si>
  <si>
    <t>R-184852422.1</t>
  </si>
  <si>
    <t>Řez stromů prováděný lezeckou technikou redukční lokální z důvodu stabilizace, plocha koruny stromu přes 300 do 330 m2</t>
  </si>
  <si>
    <t>830916073</t>
  </si>
  <si>
    <t>29</t>
  </si>
  <si>
    <t>R-184852213/3</t>
  </si>
  <si>
    <t>Řez stromů prováděný lezeckou technikou  redukční lokální z důvodu úpravy průjezdního (průchozího) profilu, plocha koruny stromu přes 60 do 90 m2</t>
  </si>
  <si>
    <t>1140246411</t>
  </si>
  <si>
    <t>"dle inv.tab č.22,208,209,210"4</t>
  </si>
  <si>
    <t>30</t>
  </si>
  <si>
    <t>184852312</t>
  </si>
  <si>
    <t>Řez stromů výchovný alejové stromy, výšky přes 4 do 6 m</t>
  </si>
  <si>
    <t>114760375</t>
  </si>
  <si>
    <t>"dle inv.tab.č.5,36,93,94,99,101,102,103,139,190,191,192,193,194"14</t>
  </si>
  <si>
    <t>31</t>
  </si>
  <si>
    <t>R-184852311.1</t>
  </si>
  <si>
    <t>Řez stromu - odstranění výmladků</t>
  </si>
  <si>
    <t>245261363</t>
  </si>
  <si>
    <t>"dle inv.tab č.95,114"2</t>
  </si>
  <si>
    <t>32</t>
  </si>
  <si>
    <t>R-184852311/4</t>
  </si>
  <si>
    <t>Vazba koruny dynamická</t>
  </si>
  <si>
    <t>1238304971</t>
  </si>
  <si>
    <t>"dle inv.tab.č.34,35,37,44"4</t>
  </si>
  <si>
    <t>33</t>
  </si>
  <si>
    <t>184806153</t>
  </si>
  <si>
    <t>Řez stromů, keřů nebo růží průklestem keřů netrnitých, o průměru koruny přes 3 do 5 m</t>
  </si>
  <si>
    <t>312598141</t>
  </si>
  <si>
    <t>"dle inv.tab č.32,39,48,52"4</t>
  </si>
  <si>
    <t>34</t>
  </si>
  <si>
    <t>184806172</t>
  </si>
  <si>
    <t>Řez stromů, keřů nebo růží zmlazením keřů netrnitých o průměru koruny přes 1,5 do 3 m</t>
  </si>
  <si>
    <t>462723489</t>
  </si>
  <si>
    <t>"dle inv.tab č.26,56"2</t>
  </si>
  <si>
    <t>R-111212351</t>
  </si>
  <si>
    <t>Odstranění nevhodných dřevin průměru kmene do 100 mm výšky přes 1 m s odstraněním pařezu do 100 m2 v rovině nebo na svahu do 1:5 - negativní probírka</t>
  </si>
  <si>
    <t>-2083518072</t>
  </si>
  <si>
    <t>"probírka 30% z plochy skupiny č.41,46,47,58"pl_NPROB*0,3</t>
  </si>
  <si>
    <t>36</t>
  </si>
  <si>
    <t>R-111212356</t>
  </si>
  <si>
    <t>Odstranění nevhodných dřevin průměru kmene do 100 mm výšky přes 1 m s odstraněním pařezu přes 100 do 500 m2 na svahu přes 1:5 do 1:2 -  negativní probírka</t>
  </si>
  <si>
    <t>1746044294</t>
  </si>
  <si>
    <t>"probírka 30% z plochy skupiny č.135"pl_NPROB_svah*0,3</t>
  </si>
  <si>
    <t>37</t>
  </si>
  <si>
    <t>R-111212352</t>
  </si>
  <si>
    <t>Odstranění nevhodných dřevin průměru kmene do 100 mm výšky přes 1 m s odstraněním pařezu do 100 m2 na svahu přes 1:5 do 1:2 - pozitivní probírka</t>
  </si>
  <si>
    <t>-733893618</t>
  </si>
  <si>
    <t>"probírka 70% z plochy skupiny č.45"pl_PROB*0,7</t>
  </si>
  <si>
    <t>38</t>
  </si>
  <si>
    <t>184215173</t>
  </si>
  <si>
    <t>Odstranění ukotvení dřeviny kůly třemi kůly, délky přes 2 do 3 m</t>
  </si>
  <si>
    <t>-885536897</t>
  </si>
  <si>
    <t>"dle inv.tab.č.93,94,99,101,102,103,139,189"8</t>
  </si>
  <si>
    <t>39</t>
  </si>
  <si>
    <t>111251111</t>
  </si>
  <si>
    <t>-1848872341</t>
  </si>
  <si>
    <t>40</t>
  </si>
  <si>
    <t>-496732459</t>
  </si>
  <si>
    <t>bioodpad</t>
  </si>
  <si>
    <t>"objem nadrcených korun, přepočteno na 1prms"rezy_objem_korun*0,35</t>
  </si>
  <si>
    <t>41</t>
  </si>
  <si>
    <t>R-997221855</t>
  </si>
  <si>
    <t>-1909493162</t>
  </si>
  <si>
    <t>"převod z m3 na kg a tuny"bioodpad*550/1000</t>
  </si>
  <si>
    <t>N01</t>
  </si>
  <si>
    <t>Sadové úpravy</t>
  </si>
  <si>
    <t>N03</t>
  </si>
  <si>
    <t>Příprava půdy</t>
  </si>
  <si>
    <t>42</t>
  </si>
  <si>
    <t>111301111</t>
  </si>
  <si>
    <t>Sejmutí drnu tl. do 100 mm, v jakékoliv ploše</t>
  </si>
  <si>
    <t>735172952</t>
  </si>
  <si>
    <t>43</t>
  </si>
  <si>
    <t>162702111</t>
  </si>
  <si>
    <t>Vodorovné přemístění drnu na suchu na vzdálenost přes 5000 do 6000 m</t>
  </si>
  <si>
    <t>2141916202</t>
  </si>
  <si>
    <t>44</t>
  </si>
  <si>
    <t>-1731507489</t>
  </si>
  <si>
    <t>bioodpad_drn</t>
  </si>
  <si>
    <t>pl_keře_skup*0,1</t>
  </si>
  <si>
    <t>45</t>
  </si>
  <si>
    <t>171201211</t>
  </si>
  <si>
    <t>Uložení bioodpadu poplatek za uložení na skládce (skládkovné)</t>
  </si>
  <si>
    <t>1795935783</t>
  </si>
  <si>
    <t>"převod z m3 na kg a tuny"bioodpad_drn*550/1000</t>
  </si>
  <si>
    <t>46</t>
  </si>
  <si>
    <t>183403132</t>
  </si>
  <si>
    <t>Obdělání půdy  rytím půdy hl. do 200 mm v zemině tř. 3 v rovině nebo na svahu do 1:5</t>
  </si>
  <si>
    <t>-2001850357</t>
  </si>
  <si>
    <t>47</t>
  </si>
  <si>
    <t>184802111.1</t>
  </si>
  <si>
    <t>Chemické odplevelení půdy před založením kultury, trávníku nebo zpevněných ploch o výměře jednotlivě přes 20 m2 v rovině nebo na svahu do 1:5 postřikem na široko</t>
  </si>
  <si>
    <t>-1512403746</t>
  </si>
  <si>
    <t>pl_keře_skup*2</t>
  </si>
  <si>
    <t>48</t>
  </si>
  <si>
    <t>M</t>
  </si>
  <si>
    <t>252340010.1.1</t>
  </si>
  <si>
    <t>herbicidy - totální bal. 1 l, dávkování 5l/ha</t>
  </si>
  <si>
    <t>litr</t>
  </si>
  <si>
    <t>-336831937</t>
  </si>
  <si>
    <t>70*0,0005 'Přepočtené koeficientem množství</t>
  </si>
  <si>
    <t>49</t>
  </si>
  <si>
    <t>183403153</t>
  </si>
  <si>
    <t>Obdělání půdy hrabáním v rovině nebo na svahu do 1:5</t>
  </si>
  <si>
    <t>1975012014</t>
  </si>
  <si>
    <t>N05</t>
  </si>
  <si>
    <t>Výsadba dřevin</t>
  </si>
  <si>
    <t>50</t>
  </si>
  <si>
    <t>183111113</t>
  </si>
  <si>
    <t>Hloubení jamek pro vysazování rostlin v zemině tř.1 až 4 bez výměny půdy v rovině nebo na svahu do 1:5, objemu přes 0,005 do 0,01 m3</t>
  </si>
  <si>
    <t>-1184951914</t>
  </si>
  <si>
    <t>51</t>
  </si>
  <si>
    <t>183101115</t>
  </si>
  <si>
    <t>Hloubení jamek pro vysazování rostlin v zemině tř.1 až 4 bez výměny půdy v rovině nebo na svahu do 1:5, objemu přes 0,125 do 0,40 m3</t>
  </si>
  <si>
    <t>1706096653</t>
  </si>
  <si>
    <t>stromy-9"svah"</t>
  </si>
  <si>
    <t>52</t>
  </si>
  <si>
    <t>183102135</t>
  </si>
  <si>
    <t>Hloubení jamek pro vysazování rostlin v zemině tř.1 až 4 bez výměny půdy  na svahu přes 1:5 do 1:2, objemu přes 0,125 do 0,40 m3</t>
  </si>
  <si>
    <t>-882079479</t>
  </si>
  <si>
    <t>"stromy listnaté ve svahu"9</t>
  </si>
  <si>
    <t>53</t>
  </si>
  <si>
    <t>184102111</t>
  </si>
  <si>
    <t>Výsadba dřeviny s balem do předem vyhloubené jamky se zalitím v rovině nebo na svahu do 1:5, při průměru balu přes 100 do 200 mm</t>
  </si>
  <si>
    <t>2064759172</t>
  </si>
  <si>
    <t>54</t>
  </si>
  <si>
    <t>184102114</t>
  </si>
  <si>
    <t>Výsadba dřeviny s balem do předem vyhloubené jamky se zalitím v rovině nebo na svahu do 1:5, při průměru balu přes 400 do 500 mm</t>
  </si>
  <si>
    <t>-1742548388</t>
  </si>
  <si>
    <t>55</t>
  </si>
  <si>
    <t>184102124</t>
  </si>
  <si>
    <t>Výsadba dřeviny s balem do předem vyhloubené jamky se zalitím  na svahu přes 1:5 do 1:2, při průměru balu přes 400 do 500 mm</t>
  </si>
  <si>
    <t>-115846336</t>
  </si>
  <si>
    <t>56</t>
  </si>
  <si>
    <t>R-185802114</t>
  </si>
  <si>
    <t>Aplikace půdního kondicionéru k jednotlivým rostlinám a na široko v rovině a svahu od 1:5 do 1:2</t>
  </si>
  <si>
    <t>-1104676491</t>
  </si>
  <si>
    <t>21,5*0,001 'Přepočtené koeficientem množství</t>
  </si>
  <si>
    <t>57</t>
  </si>
  <si>
    <t>251911550-R</t>
  </si>
  <si>
    <t>Půdní kondicionér vícesložkový včetně dovozu</t>
  </si>
  <si>
    <t>kg</t>
  </si>
  <si>
    <t>125352279</t>
  </si>
  <si>
    <t>"stromy - množství 0,75 kg/ks"0,75*stromy</t>
  </si>
  <si>
    <t>"keře - množství 200g/ks"0,2*keře</t>
  </si>
  <si>
    <t>Součet</t>
  </si>
  <si>
    <t>58</t>
  </si>
  <si>
    <t>184215133</t>
  </si>
  <si>
    <t>Ukotvení dřeviny kůly třemi kůly, délky přes 2 do 3 m</t>
  </si>
  <si>
    <t>1782764385</t>
  </si>
  <si>
    <t>stromy_list-1"zavětvený listnatý č.5"</t>
  </si>
  <si>
    <t>59</t>
  </si>
  <si>
    <t>184215113</t>
  </si>
  <si>
    <t>Ukotvení dřeviny kůly jedním kůlem, délky přes 2 do 3 m</t>
  </si>
  <si>
    <t>488537690</t>
  </si>
  <si>
    <t>stromy_jehl+1"zavětvený listnatý č.5"</t>
  </si>
  <si>
    <t>60</t>
  </si>
  <si>
    <t>184911111</t>
  </si>
  <si>
    <t>Uvázání dřeviny úvazkem ke stávajícímu kůlu</t>
  </si>
  <si>
    <t>1487041879</t>
  </si>
  <si>
    <t>61</t>
  </si>
  <si>
    <t>R-1004-3</t>
  </si>
  <si>
    <t>Kůl dřevěný frézovaný s fazetou a špicí, s tlakovou impregmnací, délka 250 cm, průměr 6 cm</t>
  </si>
  <si>
    <t>509517528</t>
  </si>
  <si>
    <t>"počet stromů listnatých*3ks kůlů ke každému"3*(stromy_list-1)</t>
  </si>
  <si>
    <t>"počet stromů jehličnatých*1ks kůlů ke každému"stromy_jehl+1</t>
  </si>
  <si>
    <t>62</t>
  </si>
  <si>
    <t>R-1005</t>
  </si>
  <si>
    <t>Příčka z půlené frézované kulatiny prům. 8 cm, délka 100 cm</t>
  </si>
  <si>
    <t>-221919365</t>
  </si>
  <si>
    <t>"počet stromů*3ks příčky ke každému"3*stromy_list</t>
  </si>
  <si>
    <t>63</t>
  </si>
  <si>
    <t>R-1008</t>
  </si>
  <si>
    <t>Úvazek bavlněný, šířka 30 mm, balení po 50bm</t>
  </si>
  <si>
    <t>m</t>
  </si>
  <si>
    <t>271377573</t>
  </si>
  <si>
    <t>"1,5m úvazku/1ks stromu"1,5*stromy</t>
  </si>
  <si>
    <t>64</t>
  </si>
  <si>
    <t>R-914911511.1.1</t>
  </si>
  <si>
    <t>Natření kmene průměru kmene do 200 mm proti korní spále speciálním nátěrem, včetně očištění kmene</t>
  </si>
  <si>
    <t>-911210045</t>
  </si>
  <si>
    <t>stromy_list-1"zavětvený č.5"</t>
  </si>
  <si>
    <t>65</t>
  </si>
  <si>
    <t>100</t>
  </si>
  <si>
    <t>Ochranný nátěr na kmeny proti korní spále způsobené teplotními vlivy - základový + ochranný nátěr</t>
  </si>
  <si>
    <t>-1551896757</t>
  </si>
  <si>
    <t>66</t>
  </si>
  <si>
    <t>184215412</t>
  </si>
  <si>
    <t>Zhotovení závlahové mísy u solitérních dřevin v rovině nebo na svahu do 1:5, o průměru mísy přes 0,5 do 1 m</t>
  </si>
  <si>
    <t>-251394460</t>
  </si>
  <si>
    <t>67</t>
  </si>
  <si>
    <t>184215422</t>
  </si>
  <si>
    <t>Zhotovení závlahové mísy u solitérních dřevin na svahu přes 1:5 do 1:2, o průměru mísy přes 0,5 do 1 m</t>
  </si>
  <si>
    <t>1640982709</t>
  </si>
  <si>
    <t>68</t>
  </si>
  <si>
    <t>184911421</t>
  </si>
  <si>
    <t>Mulčování vysazených rostlin mulčovací kůrou, tl. do 100 mm v rovině nebo na svahu do 1:5</t>
  </si>
  <si>
    <t>-1671499545</t>
  </si>
  <si>
    <t>stromy-9+pl_keře_skup</t>
  </si>
  <si>
    <t>69</t>
  </si>
  <si>
    <t>184911422</t>
  </si>
  <si>
    <t>Mulčování vysazených rostlin mulčovací kůrou, tl. do 100 mm na svahu přes 1:5 do 1:2</t>
  </si>
  <si>
    <t>1901258713</t>
  </si>
  <si>
    <t>"stromy svah"9</t>
  </si>
  <si>
    <t>70</t>
  </si>
  <si>
    <t>103911000</t>
  </si>
  <si>
    <t>výrobky ostatní kůra mulčovací              VL</t>
  </si>
  <si>
    <t>-1851825910</t>
  </si>
  <si>
    <t>57*0,1 'Přepočtené koeficientem množství</t>
  </si>
  <si>
    <t>71</t>
  </si>
  <si>
    <t>R-184813121</t>
  </si>
  <si>
    <t>Ochrana krčku dřevin před ožínáním mechanicky v rovině nebo ve svahu od 1:5 do 1:2, chráničkou z plastu</t>
  </si>
  <si>
    <t>-1624651724</t>
  </si>
  <si>
    <t>72</t>
  </si>
  <si>
    <t>2861022-R</t>
  </si>
  <si>
    <t>Chránička kmene proti poškození krčku, plastová - polyetylen, se vzduchovými kapsami, zelená, vel. 21x36x0,2 cm</t>
  </si>
  <si>
    <t>306350488</t>
  </si>
  <si>
    <t>73</t>
  </si>
  <si>
    <t>185804312</t>
  </si>
  <si>
    <t>Zalití rostlin vodou plochy záhonů jednotlivě přes 20 m2</t>
  </si>
  <si>
    <t>-810451338</t>
  </si>
  <si>
    <t>"stromy - převod na m3*počet stromů"(80/1000)*stromy</t>
  </si>
  <si>
    <t>"keře - převod na m3*m2"(10/1000)*pl_keře_skup</t>
  </si>
  <si>
    <t>74</t>
  </si>
  <si>
    <t>185851121</t>
  </si>
  <si>
    <t>Dovoz vody pro zálivku rostlin na vzdálenost do 1000 m</t>
  </si>
  <si>
    <t>-1542433141</t>
  </si>
  <si>
    <t>75</t>
  </si>
  <si>
    <t>185851129</t>
  </si>
  <si>
    <t>Dovoz vody pro zálivku rostlin Příplatek k ceně za každých dalších i započatých 1000 m</t>
  </si>
  <si>
    <t>1280000241</t>
  </si>
  <si>
    <t>76</t>
  </si>
  <si>
    <t>082113210</t>
  </si>
  <si>
    <t>voda pitná voda pitná pro ostatní odběratele</t>
  </si>
  <si>
    <t>-1297120981</t>
  </si>
  <si>
    <t>N06</t>
  </si>
  <si>
    <t>Materiál pro výsadbu</t>
  </si>
  <si>
    <t>N010</t>
  </si>
  <si>
    <t>Stromy</t>
  </si>
  <si>
    <t>77</t>
  </si>
  <si>
    <t>R_200085.2.1</t>
  </si>
  <si>
    <t>Acer platanoides, obvod kmene 12-14 cm, s balem, ztratné 3%v ceně</t>
  </si>
  <si>
    <t>-484407642</t>
  </si>
  <si>
    <t>78</t>
  </si>
  <si>
    <t>R_200021</t>
  </si>
  <si>
    <t>Acer pseudoplatanus, obvod kmene 12-14 cm, s balem, ztratné 3%v ceně</t>
  </si>
  <si>
    <t>-2141672552</t>
  </si>
  <si>
    <t>79</t>
  </si>
  <si>
    <t>R_200027.1</t>
  </si>
  <si>
    <t>Carpinus betulus obvod kmene 12-14 s balem (ztratné 3% v ceně)</t>
  </si>
  <si>
    <t>637452732</t>
  </si>
  <si>
    <t>80</t>
  </si>
  <si>
    <t>R_200034</t>
  </si>
  <si>
    <t>Fagus sylvatica, obvod kmene 12-14, s balem, ztratné 3%v ceně</t>
  </si>
  <si>
    <t>-224331893</t>
  </si>
  <si>
    <t>81</t>
  </si>
  <si>
    <t>R_200032</t>
  </si>
  <si>
    <t>Fagus sylvatica ´Riversii´, v 250-300, s balem, ztratné 3%v ceně</t>
  </si>
  <si>
    <t>-307096764</t>
  </si>
  <si>
    <t>82</t>
  </si>
  <si>
    <t>SLL1070.1</t>
  </si>
  <si>
    <t>Prunus avium ´Plena´, ok 12-14, s balem, ztratné 3% v ceně</t>
  </si>
  <si>
    <t>217597258</t>
  </si>
  <si>
    <t>83</t>
  </si>
  <si>
    <t>R_200112</t>
  </si>
  <si>
    <t>Quercus robur, ok 12-14, s balem, ztratné 3% v ceně</t>
  </si>
  <si>
    <t>959161010</t>
  </si>
  <si>
    <t>84</t>
  </si>
  <si>
    <t>R_200091</t>
  </si>
  <si>
    <t>Sorbus aucuparia, obvod kmene 12-14, s balem, ztratné 3%v ceně</t>
  </si>
  <si>
    <t>-1652713461</t>
  </si>
  <si>
    <t>85</t>
  </si>
  <si>
    <t>SLL1468.1</t>
  </si>
  <si>
    <t>Tilia cordata, ok 12-14, s balem, ztratné 3% v ceně</t>
  </si>
  <si>
    <t>1595763965</t>
  </si>
  <si>
    <t>86</t>
  </si>
  <si>
    <t>R_200228.1</t>
  </si>
  <si>
    <t>Tilia platyphyllos, ok 12-14, s balem, ztratné 3% v ceně</t>
  </si>
  <si>
    <t>-1139281941</t>
  </si>
  <si>
    <t>87</t>
  </si>
  <si>
    <t>R_2000510</t>
  </si>
  <si>
    <t>Larix decidua, v 150-175 cm s balem, ztratné 3%v ceně</t>
  </si>
  <si>
    <t>-1214024418</t>
  </si>
  <si>
    <t>88</t>
  </si>
  <si>
    <t>R_200073</t>
  </si>
  <si>
    <t>Pseudotsuga menziesii, v 125-150, cm s balem, ztratné 3%v ceně</t>
  </si>
  <si>
    <t>-1894897196</t>
  </si>
  <si>
    <t>N08</t>
  </si>
  <si>
    <t>Keře</t>
  </si>
  <si>
    <t>89</t>
  </si>
  <si>
    <t>R_300079</t>
  </si>
  <si>
    <t>Taxus baccata, v 60-80cm, s balem, ztratné 3% v ceně</t>
  </si>
  <si>
    <t>403452082</t>
  </si>
  <si>
    <t>N021</t>
  </si>
  <si>
    <t>Založení trávníku</t>
  </si>
  <si>
    <t>90</t>
  </si>
  <si>
    <t>183403114</t>
  </si>
  <si>
    <t>Obdělání půdy  kultivátorováním v rovině nebo na svahu do 1:5</t>
  </si>
  <si>
    <t>1903888768</t>
  </si>
  <si>
    <t>91</t>
  </si>
  <si>
    <t>-95400219</t>
  </si>
  <si>
    <t>92</t>
  </si>
  <si>
    <t>159324914</t>
  </si>
  <si>
    <t>280*0,0005 'Přepočtené koeficientem množství</t>
  </si>
  <si>
    <t>93</t>
  </si>
  <si>
    <t>-716653574</t>
  </si>
  <si>
    <t>94</t>
  </si>
  <si>
    <t>183403161</t>
  </si>
  <si>
    <t>Obdělání půdy válením v rovině nebo na svahu do 1:5</t>
  </si>
  <si>
    <t>-1407365876</t>
  </si>
  <si>
    <t>95</t>
  </si>
  <si>
    <t>181411131</t>
  </si>
  <si>
    <t>Založení trávníku na půdě předem připravené plochy do 1000 m2 výsevem včetně utažení parkového v rovině nebo na svahu do 1:5</t>
  </si>
  <si>
    <t>-1413904332</t>
  </si>
  <si>
    <t>96</t>
  </si>
  <si>
    <t>00572474</t>
  </si>
  <si>
    <t>osivo směs travní krajinná</t>
  </si>
  <si>
    <t>1510119586</t>
  </si>
  <si>
    <t>280*0,02 'Přepočtené koeficientem množství</t>
  </si>
  <si>
    <t>97</t>
  </si>
  <si>
    <t>185803211</t>
  </si>
  <si>
    <t>Uválcování trávníku v rovině nebo na svahu</t>
  </si>
  <si>
    <t>-872310808</t>
  </si>
  <si>
    <t>998</t>
  </si>
  <si>
    <t>Přesun hmot</t>
  </si>
  <si>
    <t>98</t>
  </si>
  <si>
    <t>998231311</t>
  </si>
  <si>
    <t>Přesun hmot pro sadovnické a krajinářské úpravy dopravní vzdálenost do 5000 m</t>
  </si>
  <si>
    <t>-2051906166</t>
  </si>
  <si>
    <t>99</t>
  </si>
  <si>
    <t>998231411</t>
  </si>
  <si>
    <t>Ruční přesun hmot pro sadovnické a krajinářské úpravy bez užití mechanizace vodorovná dopravní vzdálenost do 100 m</t>
  </si>
  <si>
    <t>1425163883</t>
  </si>
  <si>
    <t>OST1</t>
  </si>
  <si>
    <t>Následná péče po dobu 3 let</t>
  </si>
  <si>
    <t>185804213</t>
  </si>
  <si>
    <t>Vypletí v rovině nebo na svahu do 1:5 dřevin solitérních</t>
  </si>
  <si>
    <t>578218183</t>
  </si>
  <si>
    <t>"plocha mulče kolem stromů"(stromy-9)*2*3</t>
  </si>
  <si>
    <t>101</t>
  </si>
  <si>
    <t>185804233</t>
  </si>
  <si>
    <t>Vypletí  na svahu přes 1:5 do 1:2 dřevin solitérních</t>
  </si>
  <si>
    <t>-1409670381</t>
  </si>
  <si>
    <t>"plocha mulče kolem stromů"9*2*3</t>
  </si>
  <si>
    <t>102</t>
  </si>
  <si>
    <t>185804214</t>
  </si>
  <si>
    <t>Vypletí v rovině nebo na svahu do 1:5 dřevin ve skupinách</t>
  </si>
  <si>
    <t>-1299194890</t>
  </si>
  <si>
    <t>"plocha mulče keřů ve skupinách a soliterních"pl_keře_skup*2*3</t>
  </si>
  <si>
    <t>103</t>
  </si>
  <si>
    <t>-1259553556</t>
  </si>
  <si>
    <t>"stromy - převod na m3*m2"(50/1000)*stromy*(8+6+6)</t>
  </si>
  <si>
    <t>"keře - převod na m3*ks"(10/1000)*keře*(8+6+6)</t>
  </si>
  <si>
    <t>104</t>
  </si>
  <si>
    <t>1456670191</t>
  </si>
  <si>
    <t>105</t>
  </si>
  <si>
    <t>1568294196</t>
  </si>
  <si>
    <t>106</t>
  </si>
  <si>
    <t>407969193</t>
  </si>
  <si>
    <t>107</t>
  </si>
  <si>
    <t>R-1009</t>
  </si>
  <si>
    <t>Kontrola kotvení kůlů a úvazků</t>
  </si>
  <si>
    <t>-150418595</t>
  </si>
  <si>
    <t>"kontrola na všech stromech"stromy*2*3</t>
  </si>
  <si>
    <t>108</t>
  </si>
  <si>
    <t>-921856466</t>
  </si>
  <si>
    <t>stromy_list-1</t>
  </si>
  <si>
    <t>109</t>
  </si>
  <si>
    <t>184215153</t>
  </si>
  <si>
    <t>Odstranění ukotvení dřeviny kůly jedním kůlem, délky přes 2 do 3 m</t>
  </si>
  <si>
    <t>1827567602</t>
  </si>
  <si>
    <t>110</t>
  </si>
  <si>
    <t>506860714</t>
  </si>
  <si>
    <t>36,475</t>
  </si>
  <si>
    <t>02 - Neuznatelné náklady</t>
  </si>
  <si>
    <t>111212355</t>
  </si>
  <si>
    <t>Odstranění nevhodných dřevin průměru kmene do 100 mm výšky přes 1 m s odstraněním pařezu přes 100 do 500 m2 v rovině nebo na svahu do 1:5</t>
  </si>
  <si>
    <t>1269393642</t>
  </si>
  <si>
    <t>"dle inv.tab.č.2,3,59,138"65</t>
  </si>
  <si>
    <t>112151311</t>
  </si>
  <si>
    <t>Pokácení stromu postupné bez spouštění částí kmene a koruny o průměru na řezné ploše pařezu přes 100 do 200 mm</t>
  </si>
  <si>
    <t>603435566</t>
  </si>
  <si>
    <t>"dle inv.tab.č.7,10,23,134-2x"5</t>
  </si>
  <si>
    <t>112151312</t>
  </si>
  <si>
    <t>Pokácení stromu postupné bez spouštění částí kmene a koruny o průměru na řezné ploše pařezu přes 200 do 300 mm</t>
  </si>
  <si>
    <t>-1453446550</t>
  </si>
  <si>
    <t>"dle inv.tab.č.98"1</t>
  </si>
  <si>
    <t>-666394270</t>
  </si>
  <si>
    <t>"dle inv.tab.č.33,109,112,199"4</t>
  </si>
  <si>
    <t>112151314</t>
  </si>
  <si>
    <t>Pokácení stromu postupné bez spouštění částí kmene a koruny o průměru na řezné ploše pařezu přes 400 do 500 mm</t>
  </si>
  <si>
    <t>2107792095</t>
  </si>
  <si>
    <t>"dle inv.tab.č.6,9,12,16,27,110"6</t>
  </si>
  <si>
    <t>112151315</t>
  </si>
  <si>
    <t>Pokácení stromu postupné bez spouštění částí kmene a koruny o průměru na řezné ploše pařezu přes 500 do 600 mm</t>
  </si>
  <si>
    <t>1478792060</t>
  </si>
  <si>
    <t>"dle inv.tab.č.13,197,198,199"4</t>
  </si>
  <si>
    <t>1846589371</t>
  </si>
  <si>
    <t>"dle inv.tab.č.113,196,199"3</t>
  </si>
  <si>
    <t>162301411</t>
  </si>
  <si>
    <t>Vodorovné přemístění větví, kmenů nebo pařezů  s naložením, složením a dopravou do 5000 m kmenů stromů listnatých, průměru přes 100 do 300 mm</t>
  </si>
  <si>
    <t>1347774252</t>
  </si>
  <si>
    <t>"dle inv.tab."5+1</t>
  </si>
  <si>
    <t>493486800</t>
  </si>
  <si>
    <t>"dle inv.tab."8</t>
  </si>
  <si>
    <t>-1636117174</t>
  </si>
  <si>
    <t>"dle inv.tab."4+3</t>
  </si>
  <si>
    <t>162301416</t>
  </si>
  <si>
    <t>Vodorovné přemístění větví, kmenů nebo pařezů  s naložením, složením a dopravou do 5000 m kmenů stromů jehličnatých, průměru přes 300 do 500 mm</t>
  </si>
  <si>
    <t>-1802469660</t>
  </si>
  <si>
    <t>"dle inv.tab."2</t>
  </si>
  <si>
    <t>-1834416463</t>
  </si>
  <si>
    <t>-2016158363</t>
  </si>
  <si>
    <t>1567755455</t>
  </si>
  <si>
    <t>112201111</t>
  </si>
  <si>
    <t>Odstranění pařezu v rovině nebo na svahu do 1:5 o průměru pařezu na řezné ploše do 200 mm</t>
  </si>
  <si>
    <t>-1661424075</t>
  </si>
  <si>
    <t>"dle inv.tab."3</t>
  </si>
  <si>
    <t>112201112</t>
  </si>
  <si>
    <t>Odstranění pařezu v rovině nebo na svahu do 1:5 o průměru pařezu na řezné ploše přes 200 do 300 mm</t>
  </si>
  <si>
    <t>904295602</t>
  </si>
  <si>
    <t>112201113</t>
  </si>
  <si>
    <t>Odstranění pařezu v rovině nebo na svahu do 1:5 o průměru pařezu na řezné ploše přes 300 do 400 mm</t>
  </si>
  <si>
    <t>-98901085</t>
  </si>
  <si>
    <t>"ponechané stávající pařezy-průměr"7</t>
  </si>
  <si>
    <t>112201114</t>
  </si>
  <si>
    <t>Odstranění pařezu v rovině nebo na svahu do 1:5 o průměru pařezu na řezné ploše přes 400 do 500 mm</t>
  </si>
  <si>
    <t>1252497801</t>
  </si>
  <si>
    <t>112201115</t>
  </si>
  <si>
    <t>Odstranění pařezu v rovině nebo na svahu do 1:5 o průměru pařezu na řezné ploše přes 500 do 600 mm</t>
  </si>
  <si>
    <t>1617453883</t>
  </si>
  <si>
    <t>"dle inv.tab."7</t>
  </si>
  <si>
    <t>112201116</t>
  </si>
  <si>
    <t>Odstranění pařezu v rovině nebo na svahu do 1:5 o průměru pařezu na řezné ploše přes 600 do 700 mm</t>
  </si>
  <si>
    <t>652493932</t>
  </si>
  <si>
    <t>112201117</t>
  </si>
  <si>
    <t>Odstranění pařezu v rovině nebo na svahu do 1:5 o průměru pařezu na řezné ploše přes 700 do 800 mm</t>
  </si>
  <si>
    <t>-205210956</t>
  </si>
  <si>
    <t>112201118</t>
  </si>
  <si>
    <t>Odstranění pařezu v rovině nebo na svahu do 1:5 o průměru pařezu na řezné ploše přes 800 do 900 mm</t>
  </si>
  <si>
    <t>-1180808771</t>
  </si>
  <si>
    <t>"dle inv.tab."4</t>
  </si>
  <si>
    <t>R-1012.1</t>
  </si>
  <si>
    <t>Zemina tříděná zahradní, 1m3=1,4t, fr. 0-10mm, vč. dopravy</t>
  </si>
  <si>
    <t>1386020263</t>
  </si>
  <si>
    <t>zemina_pařez</t>
  </si>
  <si>
    <t>"objem pařezů dle tab"obsah_pařez*0,5</t>
  </si>
  <si>
    <t>"převod na tuny"zemina_pařez*2000/1000</t>
  </si>
  <si>
    <t>162301421</t>
  </si>
  <si>
    <t>Vodorovné přemístění větví, kmenů nebo pařezů s naložením, složením a dopravou do 5000 m pařezů kmenů, průměru přes 100 do 300 mm</t>
  </si>
  <si>
    <t>1821518189</t>
  </si>
  <si>
    <t>3+1</t>
  </si>
  <si>
    <t>162301422</t>
  </si>
  <si>
    <t>Vodorovné přemístění větví, kmenů nebo pařezů s naložením, složením a dopravou do 5000 m pařezů kmenů, průměru přes 300 do 500 mm</t>
  </si>
  <si>
    <t>1799154351</t>
  </si>
  <si>
    <t>8+3</t>
  </si>
  <si>
    <t>162301423</t>
  </si>
  <si>
    <t>Vodorovné přemístění větví, kmenů nebo pařezů s naložením, složením a dopravou do 5000 m pařezů kmenů, průměru přes 500 do 700 mm</t>
  </si>
  <si>
    <t>557552273</t>
  </si>
  <si>
    <t>7+1</t>
  </si>
  <si>
    <t>162301424</t>
  </si>
  <si>
    <t>Vodorovné přemístění větví, kmenů nebo pařezů s naložením, složením a dopravou do 5000 m pařezů kmenů, průměru přes 700 do 900 mm</t>
  </si>
  <si>
    <t>-1294714377</t>
  </si>
  <si>
    <t>2+4</t>
  </si>
  <si>
    <t>VRN - Vedlejší rozpočtové náklady</t>
  </si>
  <si>
    <t xml:space="preserve">    VRN - Vedlejší rozpočtové náklady</t>
  </si>
  <si>
    <t>R-033002000</t>
  </si>
  <si>
    <t>Vytyčení tras inženýrských sítí v řešeném území</t>
  </si>
  <si>
    <t>kpl</t>
  </si>
  <si>
    <t>1024</t>
  </si>
  <si>
    <t>1487360476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</si>
</sst>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i/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28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18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/>
    </xf>
    <xf numFmtId="0" fontId="11" fillId="0" borderId="3" xfId="0" applyFont="1" applyBorder="1" applyAlignment="1">
      <alignment/>
    </xf>
    <xf numFmtId="0" fontId="11" fillId="0" borderId="14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166" fontId="11" fillId="0" borderId="0" xfId="0" applyNumberFormat="1" applyFont="1" applyBorder="1" applyAlignment="1" applyProtection="1">
      <alignment/>
      <protection/>
    </xf>
    <xf numFmtId="166" fontId="11" fillId="0" borderId="15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vertical="center"/>
    </xf>
    <xf numFmtId="0" fontId="9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pans="2:71" ht="18.45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ht="12" customHeight="1">
      <c r="B13" s="19"/>
      <c r="C13" s="20"/>
      <c r="D13" s="30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29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29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27</v>
      </c>
      <c r="AL14" s="20"/>
      <c r="AM14" s="20"/>
      <c r="AN14" s="32" t="s">
        <v>29</v>
      </c>
      <c r="AO14" s="20"/>
      <c r="AP14" s="20"/>
      <c r="AQ14" s="20"/>
      <c r="AR14" s="18"/>
      <c r="BE14" s="29"/>
      <c r="BS14" s="15" t="s">
        <v>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ht="12" customHeight="1">
      <c r="B16" s="19"/>
      <c r="C16" s="20"/>
      <c r="D16" s="30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ht="18.45" customHeight="1">
      <c r="B17" s="19"/>
      <c r="C17" s="20"/>
      <c r="D17" s="20"/>
      <c r="E17" s="25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32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ht="12" customHeight="1">
      <c r="B19" s="19"/>
      <c r="C19" s="20"/>
      <c r="D19" s="30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ht="18.45" customHeight="1">
      <c r="B20" s="19"/>
      <c r="C20" s="20"/>
      <c r="D20" s="20"/>
      <c r="E20" s="25" t="s">
        <v>34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4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ht="12" customHeight="1">
      <c r="B22" s="19"/>
      <c r="C22" s="20"/>
      <c r="D22" s="30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2:57" s="1" customFormat="1" ht="25.9" customHeight="1"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ROUND(AG54,2)</f>
        <v>0</v>
      </c>
      <c r="AL26" s="39"/>
      <c r="AM26" s="39"/>
      <c r="AN26" s="39"/>
      <c r="AO26" s="39"/>
      <c r="AP26" s="37"/>
      <c r="AQ26" s="37"/>
      <c r="AR26" s="41"/>
      <c r="BE26" s="29"/>
    </row>
    <row r="27" spans="2:57" s="1" customFormat="1" ht="6.95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9"/>
    </row>
    <row r="28" spans="2:57" s="1" customFormat="1" ht="12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41"/>
      <c r="BE28" s="29"/>
    </row>
    <row r="29" spans="2:57" s="2" customFormat="1" ht="14.4" customHeight="1">
      <c r="B29" s="43"/>
      <c r="C29" s="44"/>
      <c r="D29" s="30" t="s">
        <v>40</v>
      </c>
      <c r="E29" s="44"/>
      <c r="F29" s="30" t="s">
        <v>41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ROUND(AZ54,2)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ROUND(AV54,2)</f>
        <v>0</v>
      </c>
      <c r="AL29" s="44"/>
      <c r="AM29" s="44"/>
      <c r="AN29" s="44"/>
      <c r="AO29" s="44"/>
      <c r="AP29" s="44"/>
      <c r="AQ29" s="44"/>
      <c r="AR29" s="47"/>
      <c r="BE29" s="29"/>
    </row>
    <row r="30" spans="2:57" s="2" customFormat="1" ht="14.4" customHeight="1">
      <c r="B30" s="43"/>
      <c r="C30" s="44"/>
      <c r="D30" s="44"/>
      <c r="E30" s="44"/>
      <c r="F30" s="30" t="s">
        <v>42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ROUND(BA54,2)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ROUND(AW54,2)</f>
        <v>0</v>
      </c>
      <c r="AL30" s="44"/>
      <c r="AM30" s="44"/>
      <c r="AN30" s="44"/>
      <c r="AO30" s="44"/>
      <c r="AP30" s="44"/>
      <c r="AQ30" s="44"/>
      <c r="AR30" s="47"/>
      <c r="BE30" s="29"/>
    </row>
    <row r="31" spans="2:57" s="2" customFormat="1" ht="14.4" customHeight="1" hidden="1">
      <c r="B31" s="43"/>
      <c r="C31" s="44"/>
      <c r="D31" s="44"/>
      <c r="E31" s="44"/>
      <c r="F31" s="30" t="s">
        <v>43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ROUND(BB54,2)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29"/>
    </row>
    <row r="32" spans="2:57" s="2" customFormat="1" ht="14.4" customHeight="1" hidden="1">
      <c r="B32" s="43"/>
      <c r="C32" s="44"/>
      <c r="D32" s="44"/>
      <c r="E32" s="44"/>
      <c r="F32" s="30" t="s">
        <v>44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ROUND(BC54,2)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29"/>
    </row>
    <row r="33" spans="2:57" s="2" customFormat="1" ht="14.4" customHeight="1" hidden="1">
      <c r="B33" s="43"/>
      <c r="C33" s="44"/>
      <c r="D33" s="44"/>
      <c r="E33" s="44"/>
      <c r="F33" s="30" t="s">
        <v>45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ROUND(BD54,2)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29"/>
    </row>
    <row r="34" spans="2:57" s="1" customFormat="1" ht="6.9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9"/>
    </row>
    <row r="35" spans="2:44" s="1" customFormat="1" ht="25.9" customHeight="1">
      <c r="B35" s="36"/>
      <c r="C35" s="48"/>
      <c r="D35" s="49" t="s">
        <v>46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47</v>
      </c>
      <c r="U35" s="50"/>
      <c r="V35" s="50"/>
      <c r="W35" s="50"/>
      <c r="X35" s="52" t="s">
        <v>48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1"/>
    </row>
    <row r="36" spans="2:44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</row>
    <row r="37" spans="2:44" s="1" customFormat="1" ht="6.95" customHeight="1"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41"/>
    </row>
    <row r="41" spans="2:44" s="1" customFormat="1" ht="6.95" customHeight="1"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41"/>
    </row>
    <row r="42" spans="2:44" s="1" customFormat="1" ht="24.95" customHeight="1">
      <c r="B42" s="36"/>
      <c r="C42" s="21" t="s">
        <v>49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1"/>
    </row>
    <row r="43" spans="2:44" s="1" customFormat="1" ht="6.95" customHeight="1"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1"/>
    </row>
    <row r="44" spans="2:44" s="1" customFormat="1" ht="12" customHeight="1">
      <c r="B44" s="36"/>
      <c r="C44" s="30" t="s">
        <v>13</v>
      </c>
      <c r="D44" s="37"/>
      <c r="E44" s="37"/>
      <c r="F44" s="37"/>
      <c r="G44" s="37"/>
      <c r="H44" s="37"/>
      <c r="I44" s="37"/>
      <c r="J44" s="37"/>
      <c r="K44" s="37"/>
      <c r="L44" s="37" t="str">
        <f>K5</f>
        <v>2018/119/oprava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41"/>
    </row>
    <row r="45" spans="2:44" s="3" customFormat="1" ht="36.95" customHeight="1">
      <c r="B45" s="59"/>
      <c r="C45" s="60" t="s">
        <v>16</v>
      </c>
      <c r="D45" s="61"/>
      <c r="E45" s="61"/>
      <c r="F45" s="61"/>
      <c r="G45" s="61"/>
      <c r="H45" s="61"/>
      <c r="I45" s="61"/>
      <c r="J45" s="61"/>
      <c r="K45" s="61"/>
      <c r="L45" s="62" t="str">
        <f>K6</f>
        <v>Revitalizace zeleně v areálu SUPŠ Jihlava - Helenín</v>
      </c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3"/>
    </row>
    <row r="46" spans="2:44" s="1" customFormat="1" ht="6.9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1"/>
    </row>
    <row r="47" spans="2:44" s="1" customFormat="1" ht="12" customHeight="1">
      <c r="B47" s="36"/>
      <c r="C47" s="30" t="s">
        <v>20</v>
      </c>
      <c r="D47" s="37"/>
      <c r="E47" s="37"/>
      <c r="F47" s="37"/>
      <c r="G47" s="37"/>
      <c r="H47" s="37"/>
      <c r="I47" s="37"/>
      <c r="J47" s="37"/>
      <c r="K47" s="37"/>
      <c r="L47" s="64" t="str">
        <f>IF(K8="","",K8)</f>
        <v>k.ú. Helenín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22</v>
      </c>
      <c r="AJ47" s="37"/>
      <c r="AK47" s="37"/>
      <c r="AL47" s="37"/>
      <c r="AM47" s="65" t="str">
        <f>IF(AN8="","",AN8)</f>
        <v>23. 11. 2018</v>
      </c>
      <c r="AN47" s="65"/>
      <c r="AO47" s="37"/>
      <c r="AP47" s="37"/>
      <c r="AQ47" s="37"/>
      <c r="AR47" s="41"/>
    </row>
    <row r="48" spans="2:44" s="1" customFormat="1" ht="6.95" customHeight="1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1"/>
    </row>
    <row r="49" spans="2:56" s="1" customFormat="1" ht="24.9" customHeight="1">
      <c r="B49" s="36"/>
      <c r="C49" s="30" t="s">
        <v>24</v>
      </c>
      <c r="D49" s="37"/>
      <c r="E49" s="37"/>
      <c r="F49" s="37"/>
      <c r="G49" s="37"/>
      <c r="H49" s="37"/>
      <c r="I49" s="37"/>
      <c r="J49" s="37"/>
      <c r="K49" s="37"/>
      <c r="L49" s="37" t="str">
        <f>IF(E11="","",E11)</f>
        <v>Kraj Vysočina, Žižkova 57, 587 33 Jihlava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30</v>
      </c>
      <c r="AJ49" s="37"/>
      <c r="AK49" s="37"/>
      <c r="AL49" s="37"/>
      <c r="AM49" s="66" t="str">
        <f>IF(E17="","",E17)</f>
        <v>Atregia, s.r.o., Šebrov 215, 679 22</v>
      </c>
      <c r="AN49" s="37"/>
      <c r="AO49" s="37"/>
      <c r="AP49" s="37"/>
      <c r="AQ49" s="37"/>
      <c r="AR49" s="41"/>
      <c r="AS49" s="67" t="s">
        <v>50</v>
      </c>
      <c r="AT49" s="68"/>
      <c r="AU49" s="69"/>
      <c r="AV49" s="69"/>
      <c r="AW49" s="69"/>
      <c r="AX49" s="69"/>
      <c r="AY49" s="69"/>
      <c r="AZ49" s="69"/>
      <c r="BA49" s="69"/>
      <c r="BB49" s="69"/>
      <c r="BC49" s="69"/>
      <c r="BD49" s="70"/>
    </row>
    <row r="50" spans="2:56" s="1" customFormat="1" ht="13.65" customHeight="1">
      <c r="B50" s="36"/>
      <c r="C50" s="30" t="s">
        <v>28</v>
      </c>
      <c r="D50" s="37"/>
      <c r="E50" s="37"/>
      <c r="F50" s="37"/>
      <c r="G50" s="37"/>
      <c r="H50" s="37"/>
      <c r="I50" s="37"/>
      <c r="J50" s="37"/>
      <c r="K50" s="37"/>
      <c r="L50" s="37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33</v>
      </c>
      <c r="AJ50" s="37"/>
      <c r="AK50" s="37"/>
      <c r="AL50" s="37"/>
      <c r="AM50" s="66" t="str">
        <f>IF(E20="","",E20)</f>
        <v>Ing. Lenka Požárová</v>
      </c>
      <c r="AN50" s="37"/>
      <c r="AO50" s="37"/>
      <c r="AP50" s="37"/>
      <c r="AQ50" s="37"/>
      <c r="AR50" s="41"/>
      <c r="AS50" s="71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4"/>
    </row>
    <row r="51" spans="2:56" s="1" customFormat="1" ht="10.8" customHeight="1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1"/>
      <c r="AS51" s="75"/>
      <c r="AT51" s="76"/>
      <c r="AU51" s="77"/>
      <c r="AV51" s="77"/>
      <c r="AW51" s="77"/>
      <c r="AX51" s="77"/>
      <c r="AY51" s="77"/>
      <c r="AZ51" s="77"/>
      <c r="BA51" s="77"/>
      <c r="BB51" s="77"/>
      <c r="BC51" s="77"/>
      <c r="BD51" s="78"/>
    </row>
    <row r="52" spans="2:56" s="1" customFormat="1" ht="29.25" customHeight="1">
      <c r="B52" s="36"/>
      <c r="C52" s="79" t="s">
        <v>51</v>
      </c>
      <c r="D52" s="80"/>
      <c r="E52" s="80"/>
      <c r="F52" s="80"/>
      <c r="G52" s="80"/>
      <c r="H52" s="81"/>
      <c r="I52" s="82" t="s">
        <v>52</v>
      </c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3" t="s">
        <v>53</v>
      </c>
      <c r="AH52" s="80"/>
      <c r="AI52" s="80"/>
      <c r="AJ52" s="80"/>
      <c r="AK52" s="80"/>
      <c r="AL52" s="80"/>
      <c r="AM52" s="80"/>
      <c r="AN52" s="82" t="s">
        <v>54</v>
      </c>
      <c r="AO52" s="80"/>
      <c r="AP52" s="84"/>
      <c r="AQ52" s="85" t="s">
        <v>55</v>
      </c>
      <c r="AR52" s="41"/>
      <c r="AS52" s="86" t="s">
        <v>56</v>
      </c>
      <c r="AT52" s="87" t="s">
        <v>57</v>
      </c>
      <c r="AU52" s="87" t="s">
        <v>58</v>
      </c>
      <c r="AV52" s="87" t="s">
        <v>59</v>
      </c>
      <c r="AW52" s="87" t="s">
        <v>60</v>
      </c>
      <c r="AX52" s="87" t="s">
        <v>61</v>
      </c>
      <c r="AY52" s="87" t="s">
        <v>62</v>
      </c>
      <c r="AZ52" s="87" t="s">
        <v>63</v>
      </c>
      <c r="BA52" s="87" t="s">
        <v>64</v>
      </c>
      <c r="BB52" s="87" t="s">
        <v>65</v>
      </c>
      <c r="BC52" s="87" t="s">
        <v>66</v>
      </c>
      <c r="BD52" s="88" t="s">
        <v>67</v>
      </c>
    </row>
    <row r="53" spans="2:56" s="1" customFormat="1" ht="10.8" customHeight="1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1"/>
      <c r="AS53" s="89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1"/>
    </row>
    <row r="54" spans="2:90" s="4" customFormat="1" ht="32.4" customHeight="1">
      <c r="B54" s="92"/>
      <c r="C54" s="93" t="s">
        <v>68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5">
        <f>ROUND(SUM(AG55:AG57),2)</f>
        <v>0</v>
      </c>
      <c r="AH54" s="95"/>
      <c r="AI54" s="95"/>
      <c r="AJ54" s="95"/>
      <c r="AK54" s="95"/>
      <c r="AL54" s="95"/>
      <c r="AM54" s="95"/>
      <c r="AN54" s="96">
        <f>SUM(AG54,AT54)</f>
        <v>0</v>
      </c>
      <c r="AO54" s="96"/>
      <c r="AP54" s="96"/>
      <c r="AQ54" s="97" t="s">
        <v>1</v>
      </c>
      <c r="AR54" s="98"/>
      <c r="AS54" s="99">
        <f>ROUND(SUM(AS55:AS57),2)</f>
        <v>0</v>
      </c>
      <c r="AT54" s="100">
        <f>ROUND(SUM(AV54:AW54),2)</f>
        <v>0</v>
      </c>
      <c r="AU54" s="101">
        <f>ROUND(SUM(AU55:AU57),5)</f>
        <v>0</v>
      </c>
      <c r="AV54" s="100">
        <f>ROUND(AZ54*L29,2)</f>
        <v>0</v>
      </c>
      <c r="AW54" s="100">
        <f>ROUND(BA54*L30,2)</f>
        <v>0</v>
      </c>
      <c r="AX54" s="100">
        <f>ROUND(BB54*L29,2)</f>
        <v>0</v>
      </c>
      <c r="AY54" s="100">
        <f>ROUND(BC54*L30,2)</f>
        <v>0</v>
      </c>
      <c r="AZ54" s="100">
        <f>ROUND(SUM(AZ55:AZ57),2)</f>
        <v>0</v>
      </c>
      <c r="BA54" s="100">
        <f>ROUND(SUM(BA55:BA57),2)</f>
        <v>0</v>
      </c>
      <c r="BB54" s="100">
        <f>ROUND(SUM(BB55:BB57),2)</f>
        <v>0</v>
      </c>
      <c r="BC54" s="100">
        <f>ROUND(SUM(BC55:BC57),2)</f>
        <v>0</v>
      </c>
      <c r="BD54" s="102">
        <f>ROUND(SUM(BD55:BD57),2)</f>
        <v>0</v>
      </c>
      <c r="BS54" s="103" t="s">
        <v>69</v>
      </c>
      <c r="BT54" s="103" t="s">
        <v>70</v>
      </c>
      <c r="BU54" s="104" t="s">
        <v>71</v>
      </c>
      <c r="BV54" s="103" t="s">
        <v>72</v>
      </c>
      <c r="BW54" s="103" t="s">
        <v>5</v>
      </c>
      <c r="BX54" s="103" t="s">
        <v>73</v>
      </c>
      <c r="CL54" s="103" t="s">
        <v>1</v>
      </c>
    </row>
    <row r="55" spans="1:91" s="5" customFormat="1" ht="16.5" customHeight="1">
      <c r="A55" s="105" t="s">
        <v>74</v>
      </c>
      <c r="B55" s="106"/>
      <c r="C55" s="107"/>
      <c r="D55" s="108" t="s">
        <v>75</v>
      </c>
      <c r="E55" s="108"/>
      <c r="F55" s="108"/>
      <c r="G55" s="108"/>
      <c r="H55" s="108"/>
      <c r="I55" s="109"/>
      <c r="J55" s="108" t="s">
        <v>76</v>
      </c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10">
        <f>'01 - Uznatelné náklady'!J30</f>
        <v>0</v>
      </c>
      <c r="AH55" s="109"/>
      <c r="AI55" s="109"/>
      <c r="AJ55" s="109"/>
      <c r="AK55" s="109"/>
      <c r="AL55" s="109"/>
      <c r="AM55" s="109"/>
      <c r="AN55" s="110">
        <f>SUM(AG55,AT55)</f>
        <v>0</v>
      </c>
      <c r="AO55" s="109"/>
      <c r="AP55" s="109"/>
      <c r="AQ55" s="111" t="s">
        <v>77</v>
      </c>
      <c r="AR55" s="112"/>
      <c r="AS55" s="113">
        <v>0</v>
      </c>
      <c r="AT55" s="114">
        <f>ROUND(SUM(AV55:AW55),2)</f>
        <v>0</v>
      </c>
      <c r="AU55" s="115">
        <f>'01 - Uznatelné náklady'!P91</f>
        <v>0</v>
      </c>
      <c r="AV55" s="114">
        <f>'01 - Uznatelné náklady'!J33</f>
        <v>0</v>
      </c>
      <c r="AW55" s="114">
        <f>'01 - Uznatelné náklady'!J34</f>
        <v>0</v>
      </c>
      <c r="AX55" s="114">
        <f>'01 - Uznatelné náklady'!J35</f>
        <v>0</v>
      </c>
      <c r="AY55" s="114">
        <f>'01 - Uznatelné náklady'!J36</f>
        <v>0</v>
      </c>
      <c r="AZ55" s="114">
        <f>'01 - Uznatelné náklady'!F33</f>
        <v>0</v>
      </c>
      <c r="BA55" s="114">
        <f>'01 - Uznatelné náklady'!F34</f>
        <v>0</v>
      </c>
      <c r="BB55" s="114">
        <f>'01 - Uznatelné náklady'!F35</f>
        <v>0</v>
      </c>
      <c r="BC55" s="114">
        <f>'01 - Uznatelné náklady'!F36</f>
        <v>0</v>
      </c>
      <c r="BD55" s="116">
        <f>'01 - Uznatelné náklady'!F37</f>
        <v>0</v>
      </c>
      <c r="BT55" s="117" t="s">
        <v>78</v>
      </c>
      <c r="BV55" s="117" t="s">
        <v>72</v>
      </c>
      <c r="BW55" s="117" t="s">
        <v>79</v>
      </c>
      <c r="BX55" s="117" t="s">
        <v>5</v>
      </c>
      <c r="CL55" s="117" t="s">
        <v>1</v>
      </c>
      <c r="CM55" s="117" t="s">
        <v>80</v>
      </c>
    </row>
    <row r="56" spans="1:91" s="5" customFormat="1" ht="16.5" customHeight="1">
      <c r="A56" s="105" t="s">
        <v>74</v>
      </c>
      <c r="B56" s="106"/>
      <c r="C56" s="107"/>
      <c r="D56" s="108" t="s">
        <v>81</v>
      </c>
      <c r="E56" s="108"/>
      <c r="F56" s="108"/>
      <c r="G56" s="108"/>
      <c r="H56" s="108"/>
      <c r="I56" s="109"/>
      <c r="J56" s="108" t="s">
        <v>82</v>
      </c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10">
        <f>'02 - Neuznatelné náklady'!J30</f>
        <v>0</v>
      </c>
      <c r="AH56" s="109"/>
      <c r="AI56" s="109"/>
      <c r="AJ56" s="109"/>
      <c r="AK56" s="109"/>
      <c r="AL56" s="109"/>
      <c r="AM56" s="109"/>
      <c r="AN56" s="110">
        <f>SUM(AG56,AT56)</f>
        <v>0</v>
      </c>
      <c r="AO56" s="109"/>
      <c r="AP56" s="109"/>
      <c r="AQ56" s="111" t="s">
        <v>77</v>
      </c>
      <c r="AR56" s="112"/>
      <c r="AS56" s="113">
        <v>0</v>
      </c>
      <c r="AT56" s="114">
        <f>ROUND(SUM(AV56:AW56),2)</f>
        <v>0</v>
      </c>
      <c r="AU56" s="115">
        <f>'02 - Neuznatelné náklady'!P81</f>
        <v>0</v>
      </c>
      <c r="AV56" s="114">
        <f>'02 - Neuznatelné náklady'!J33</f>
        <v>0</v>
      </c>
      <c r="AW56" s="114">
        <f>'02 - Neuznatelné náklady'!J34</f>
        <v>0</v>
      </c>
      <c r="AX56" s="114">
        <f>'02 - Neuznatelné náklady'!J35</f>
        <v>0</v>
      </c>
      <c r="AY56" s="114">
        <f>'02 - Neuznatelné náklady'!J36</f>
        <v>0</v>
      </c>
      <c r="AZ56" s="114">
        <f>'02 - Neuznatelné náklady'!F33</f>
        <v>0</v>
      </c>
      <c r="BA56" s="114">
        <f>'02 - Neuznatelné náklady'!F34</f>
        <v>0</v>
      </c>
      <c r="BB56" s="114">
        <f>'02 - Neuznatelné náklady'!F35</f>
        <v>0</v>
      </c>
      <c r="BC56" s="114">
        <f>'02 - Neuznatelné náklady'!F36</f>
        <v>0</v>
      </c>
      <c r="BD56" s="116">
        <f>'02 - Neuznatelné náklady'!F37</f>
        <v>0</v>
      </c>
      <c r="BT56" s="117" t="s">
        <v>78</v>
      </c>
      <c r="BV56" s="117" t="s">
        <v>72</v>
      </c>
      <c r="BW56" s="117" t="s">
        <v>83</v>
      </c>
      <c r="BX56" s="117" t="s">
        <v>5</v>
      </c>
      <c r="CL56" s="117" t="s">
        <v>1</v>
      </c>
      <c r="CM56" s="117" t="s">
        <v>80</v>
      </c>
    </row>
    <row r="57" spans="1:91" s="5" customFormat="1" ht="16.5" customHeight="1">
      <c r="A57" s="105" t="s">
        <v>74</v>
      </c>
      <c r="B57" s="106"/>
      <c r="C57" s="107"/>
      <c r="D57" s="108" t="s">
        <v>84</v>
      </c>
      <c r="E57" s="108"/>
      <c r="F57" s="108"/>
      <c r="G57" s="108"/>
      <c r="H57" s="108"/>
      <c r="I57" s="109"/>
      <c r="J57" s="108" t="s">
        <v>85</v>
      </c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10">
        <f>'VRN - Vedlejší rozpočtové...'!J30</f>
        <v>0</v>
      </c>
      <c r="AH57" s="109"/>
      <c r="AI57" s="109"/>
      <c r="AJ57" s="109"/>
      <c r="AK57" s="109"/>
      <c r="AL57" s="109"/>
      <c r="AM57" s="109"/>
      <c r="AN57" s="110">
        <f>SUM(AG57,AT57)</f>
        <v>0</v>
      </c>
      <c r="AO57" s="109"/>
      <c r="AP57" s="109"/>
      <c r="AQ57" s="111" t="s">
        <v>77</v>
      </c>
      <c r="AR57" s="112"/>
      <c r="AS57" s="118">
        <v>0</v>
      </c>
      <c r="AT57" s="119">
        <f>ROUND(SUM(AV57:AW57),2)</f>
        <v>0</v>
      </c>
      <c r="AU57" s="120">
        <f>'VRN - Vedlejší rozpočtové...'!P81</f>
        <v>0</v>
      </c>
      <c r="AV57" s="119">
        <f>'VRN - Vedlejší rozpočtové...'!J33</f>
        <v>0</v>
      </c>
      <c r="AW57" s="119">
        <f>'VRN - Vedlejší rozpočtové...'!J34</f>
        <v>0</v>
      </c>
      <c r="AX57" s="119">
        <f>'VRN - Vedlejší rozpočtové...'!J35</f>
        <v>0</v>
      </c>
      <c r="AY57" s="119">
        <f>'VRN - Vedlejší rozpočtové...'!J36</f>
        <v>0</v>
      </c>
      <c r="AZ57" s="119">
        <f>'VRN - Vedlejší rozpočtové...'!F33</f>
        <v>0</v>
      </c>
      <c r="BA57" s="119">
        <f>'VRN - Vedlejší rozpočtové...'!F34</f>
        <v>0</v>
      </c>
      <c r="BB57" s="119">
        <f>'VRN - Vedlejší rozpočtové...'!F35</f>
        <v>0</v>
      </c>
      <c r="BC57" s="119">
        <f>'VRN - Vedlejší rozpočtové...'!F36</f>
        <v>0</v>
      </c>
      <c r="BD57" s="121">
        <f>'VRN - Vedlejší rozpočtové...'!F37</f>
        <v>0</v>
      </c>
      <c r="BT57" s="117" t="s">
        <v>78</v>
      </c>
      <c r="BV57" s="117" t="s">
        <v>72</v>
      </c>
      <c r="BW57" s="117" t="s">
        <v>86</v>
      </c>
      <c r="BX57" s="117" t="s">
        <v>5</v>
      </c>
      <c r="CL57" s="117" t="s">
        <v>1</v>
      </c>
      <c r="CM57" s="117" t="s">
        <v>80</v>
      </c>
    </row>
    <row r="58" spans="2:44" s="1" customFormat="1" ht="30" customHeight="1"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41"/>
    </row>
    <row r="59" spans="2:44" s="1" customFormat="1" ht="6.95" customHeight="1"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41"/>
    </row>
  </sheetData>
  <sheetProtection password="CC35" sheet="1" objects="1" scenarios="1" formatColumns="0" formatRows="0"/>
  <mergeCells count="50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</mergeCells>
  <hyperlinks>
    <hyperlink ref="A55" location="'01 - Uznatelné náklady'!C2" display="/"/>
    <hyperlink ref="A56" location="'02 - Neuznatelné náklady'!C2" display="/"/>
    <hyperlink ref="A57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1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2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5" t="s">
        <v>79</v>
      </c>
      <c r="AZ2" s="123" t="s">
        <v>87</v>
      </c>
      <c r="BA2" s="123" t="s">
        <v>88</v>
      </c>
      <c r="BB2" s="123" t="s">
        <v>89</v>
      </c>
      <c r="BC2" s="123" t="s">
        <v>90</v>
      </c>
      <c r="BD2" s="123" t="s">
        <v>91</v>
      </c>
    </row>
    <row r="3" spans="2:5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18"/>
      <c r="AT3" s="15" t="s">
        <v>80</v>
      </c>
      <c r="AZ3" s="123" t="s">
        <v>92</v>
      </c>
      <c r="BA3" s="123" t="s">
        <v>93</v>
      </c>
      <c r="BB3" s="123" t="s">
        <v>94</v>
      </c>
      <c r="BC3" s="123" t="s">
        <v>95</v>
      </c>
      <c r="BD3" s="123" t="s">
        <v>91</v>
      </c>
    </row>
    <row r="4" spans="2:56" ht="24.95" customHeight="1">
      <c r="B4" s="18"/>
      <c r="D4" s="127" t="s">
        <v>96</v>
      </c>
      <c r="L4" s="18"/>
      <c r="M4" s="22" t="s">
        <v>10</v>
      </c>
      <c r="AT4" s="15" t="s">
        <v>4</v>
      </c>
      <c r="AZ4" s="123" t="s">
        <v>97</v>
      </c>
      <c r="BA4" s="123" t="s">
        <v>98</v>
      </c>
      <c r="BB4" s="123" t="s">
        <v>99</v>
      </c>
      <c r="BC4" s="123" t="s">
        <v>100</v>
      </c>
      <c r="BD4" s="123" t="s">
        <v>91</v>
      </c>
    </row>
    <row r="5" spans="2:56" ht="6.95" customHeight="1">
      <c r="B5" s="18"/>
      <c r="L5" s="18"/>
      <c r="AZ5" s="123" t="s">
        <v>101</v>
      </c>
      <c r="BA5" s="123" t="s">
        <v>102</v>
      </c>
      <c r="BB5" s="123" t="s">
        <v>89</v>
      </c>
      <c r="BC5" s="123" t="s">
        <v>103</v>
      </c>
      <c r="BD5" s="123" t="s">
        <v>91</v>
      </c>
    </row>
    <row r="6" spans="2:56" ht="12" customHeight="1">
      <c r="B6" s="18"/>
      <c r="D6" s="128" t="s">
        <v>16</v>
      </c>
      <c r="L6" s="18"/>
      <c r="AZ6" s="123" t="s">
        <v>104</v>
      </c>
      <c r="BA6" s="123" t="s">
        <v>105</v>
      </c>
      <c r="BB6" s="123" t="s">
        <v>94</v>
      </c>
      <c r="BC6" s="123" t="s">
        <v>106</v>
      </c>
      <c r="BD6" s="123" t="s">
        <v>91</v>
      </c>
    </row>
    <row r="7" spans="2:56" ht="16.5" customHeight="1">
      <c r="B7" s="18"/>
      <c r="E7" s="129" t="str">
        <f>'Rekapitulace stavby'!K6</f>
        <v>Revitalizace zeleně v areálu SUPŠ Jihlava - Helenín</v>
      </c>
      <c r="F7" s="128"/>
      <c r="G7" s="128"/>
      <c r="H7" s="128"/>
      <c r="L7" s="18"/>
      <c r="AZ7" s="123" t="s">
        <v>107</v>
      </c>
      <c r="BA7" s="123" t="s">
        <v>108</v>
      </c>
      <c r="BB7" s="123" t="s">
        <v>94</v>
      </c>
      <c r="BC7" s="123" t="s">
        <v>91</v>
      </c>
      <c r="BD7" s="123" t="s">
        <v>91</v>
      </c>
    </row>
    <row r="8" spans="2:56" s="1" customFormat="1" ht="12" customHeight="1">
      <c r="B8" s="41"/>
      <c r="D8" s="128" t="s">
        <v>109</v>
      </c>
      <c r="I8" s="130"/>
      <c r="L8" s="41"/>
      <c r="AZ8" s="123" t="s">
        <v>110</v>
      </c>
      <c r="BA8" s="123" t="s">
        <v>111</v>
      </c>
      <c r="BB8" s="123" t="s">
        <v>94</v>
      </c>
      <c r="BC8" s="123" t="s">
        <v>112</v>
      </c>
      <c r="BD8" s="123" t="s">
        <v>91</v>
      </c>
    </row>
    <row r="9" spans="2:56" s="1" customFormat="1" ht="36.95" customHeight="1">
      <c r="B9" s="41"/>
      <c r="E9" s="131" t="s">
        <v>113</v>
      </c>
      <c r="F9" s="1"/>
      <c r="G9" s="1"/>
      <c r="H9" s="1"/>
      <c r="I9" s="130"/>
      <c r="L9" s="41"/>
      <c r="AZ9" s="123" t="s">
        <v>114</v>
      </c>
      <c r="BA9" s="123" t="s">
        <v>115</v>
      </c>
      <c r="BB9" s="123" t="s">
        <v>99</v>
      </c>
      <c r="BC9" s="123" t="s">
        <v>116</v>
      </c>
      <c r="BD9" s="123" t="s">
        <v>91</v>
      </c>
    </row>
    <row r="10" spans="2:12" s="1" customFormat="1" ht="12">
      <c r="B10" s="41"/>
      <c r="I10" s="130"/>
      <c r="L10" s="41"/>
    </row>
    <row r="11" spans="2:12" s="1" customFormat="1" ht="12" customHeight="1">
      <c r="B11" s="41"/>
      <c r="D11" s="128" t="s">
        <v>18</v>
      </c>
      <c r="F11" s="15" t="s">
        <v>1</v>
      </c>
      <c r="I11" s="132" t="s">
        <v>19</v>
      </c>
      <c r="J11" s="15" t="s">
        <v>1</v>
      </c>
      <c r="L11" s="41"/>
    </row>
    <row r="12" spans="2:12" s="1" customFormat="1" ht="12" customHeight="1">
      <c r="B12" s="41"/>
      <c r="D12" s="128" t="s">
        <v>20</v>
      </c>
      <c r="F12" s="15" t="s">
        <v>21</v>
      </c>
      <c r="I12" s="132" t="s">
        <v>22</v>
      </c>
      <c r="J12" s="133" t="str">
        <f>'Rekapitulace stavby'!AN8</f>
        <v>23. 11. 2018</v>
      </c>
      <c r="L12" s="41"/>
    </row>
    <row r="13" spans="2:12" s="1" customFormat="1" ht="10.8" customHeight="1">
      <c r="B13" s="41"/>
      <c r="I13" s="130"/>
      <c r="L13" s="41"/>
    </row>
    <row r="14" spans="2:12" s="1" customFormat="1" ht="12" customHeight="1">
      <c r="B14" s="41"/>
      <c r="D14" s="128" t="s">
        <v>24</v>
      </c>
      <c r="I14" s="132" t="s">
        <v>25</v>
      </c>
      <c r="J14" s="15" t="s">
        <v>1</v>
      </c>
      <c r="L14" s="41"/>
    </row>
    <row r="15" spans="2:12" s="1" customFormat="1" ht="18" customHeight="1">
      <c r="B15" s="41"/>
      <c r="E15" s="15" t="s">
        <v>26</v>
      </c>
      <c r="I15" s="132" t="s">
        <v>27</v>
      </c>
      <c r="J15" s="15" t="s">
        <v>1</v>
      </c>
      <c r="L15" s="41"/>
    </row>
    <row r="16" spans="2:12" s="1" customFormat="1" ht="6.95" customHeight="1">
      <c r="B16" s="41"/>
      <c r="I16" s="130"/>
      <c r="L16" s="41"/>
    </row>
    <row r="17" spans="2:12" s="1" customFormat="1" ht="12" customHeight="1">
      <c r="B17" s="41"/>
      <c r="D17" s="128" t="s">
        <v>28</v>
      </c>
      <c r="I17" s="132" t="s">
        <v>25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2" t="s">
        <v>27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30"/>
      <c r="L19" s="41"/>
    </row>
    <row r="20" spans="2:12" s="1" customFormat="1" ht="12" customHeight="1">
      <c r="B20" s="41"/>
      <c r="D20" s="128" t="s">
        <v>30</v>
      </c>
      <c r="I20" s="132" t="s">
        <v>25</v>
      </c>
      <c r="J20" s="15" t="s">
        <v>1</v>
      </c>
      <c r="L20" s="41"/>
    </row>
    <row r="21" spans="2:12" s="1" customFormat="1" ht="18" customHeight="1">
      <c r="B21" s="41"/>
      <c r="E21" s="15" t="s">
        <v>31</v>
      </c>
      <c r="I21" s="132" t="s">
        <v>27</v>
      </c>
      <c r="J21" s="15" t="s">
        <v>1</v>
      </c>
      <c r="L21" s="41"/>
    </row>
    <row r="22" spans="2:12" s="1" customFormat="1" ht="6.95" customHeight="1">
      <c r="B22" s="41"/>
      <c r="I22" s="130"/>
      <c r="L22" s="41"/>
    </row>
    <row r="23" spans="2:12" s="1" customFormat="1" ht="12" customHeight="1">
      <c r="B23" s="41"/>
      <c r="D23" s="128" t="s">
        <v>33</v>
      </c>
      <c r="I23" s="132" t="s">
        <v>25</v>
      </c>
      <c r="J23" s="15" t="s">
        <v>1</v>
      </c>
      <c r="L23" s="41"/>
    </row>
    <row r="24" spans="2:12" s="1" customFormat="1" ht="18" customHeight="1">
      <c r="B24" s="41"/>
      <c r="E24" s="15" t="s">
        <v>34</v>
      </c>
      <c r="I24" s="132" t="s">
        <v>27</v>
      </c>
      <c r="J24" s="15" t="s">
        <v>1</v>
      </c>
      <c r="L24" s="41"/>
    </row>
    <row r="25" spans="2:12" s="1" customFormat="1" ht="6.95" customHeight="1">
      <c r="B25" s="41"/>
      <c r="I25" s="130"/>
      <c r="L25" s="41"/>
    </row>
    <row r="26" spans="2:12" s="1" customFormat="1" ht="12" customHeight="1">
      <c r="B26" s="41"/>
      <c r="D26" s="128" t="s">
        <v>35</v>
      </c>
      <c r="I26" s="130"/>
      <c r="L26" s="41"/>
    </row>
    <row r="27" spans="2:12" s="6" customFormat="1" ht="16.5" customHeight="1">
      <c r="B27" s="134"/>
      <c r="E27" s="135" t="s">
        <v>1</v>
      </c>
      <c r="F27" s="135"/>
      <c r="G27" s="135"/>
      <c r="H27" s="135"/>
      <c r="I27" s="136"/>
      <c r="L27" s="134"/>
    </row>
    <row r="28" spans="2:12" s="1" customFormat="1" ht="6.95" customHeight="1">
      <c r="B28" s="41"/>
      <c r="I28" s="130"/>
      <c r="L28" s="41"/>
    </row>
    <row r="29" spans="2:12" s="1" customFormat="1" ht="6.95" customHeight="1">
      <c r="B29" s="41"/>
      <c r="D29" s="69"/>
      <c r="E29" s="69"/>
      <c r="F29" s="69"/>
      <c r="G29" s="69"/>
      <c r="H29" s="69"/>
      <c r="I29" s="137"/>
      <c r="J29" s="69"/>
      <c r="K29" s="69"/>
      <c r="L29" s="41"/>
    </row>
    <row r="30" spans="2:12" s="1" customFormat="1" ht="25.4" customHeight="1">
      <c r="B30" s="41"/>
      <c r="D30" s="138" t="s">
        <v>36</v>
      </c>
      <c r="I30" s="130"/>
      <c r="J30" s="139">
        <f>ROUND(J91,2)</f>
        <v>0</v>
      </c>
      <c r="L30" s="41"/>
    </row>
    <row r="31" spans="2:12" s="1" customFormat="1" ht="6.95" customHeight="1">
      <c r="B31" s="41"/>
      <c r="D31" s="69"/>
      <c r="E31" s="69"/>
      <c r="F31" s="69"/>
      <c r="G31" s="69"/>
      <c r="H31" s="69"/>
      <c r="I31" s="137"/>
      <c r="J31" s="69"/>
      <c r="K31" s="69"/>
      <c r="L31" s="41"/>
    </row>
    <row r="32" spans="2:12" s="1" customFormat="1" ht="14.4" customHeight="1">
      <c r="B32" s="41"/>
      <c r="F32" s="140" t="s">
        <v>38</v>
      </c>
      <c r="I32" s="141" t="s">
        <v>37</v>
      </c>
      <c r="J32" s="140" t="s">
        <v>39</v>
      </c>
      <c r="L32" s="41"/>
    </row>
    <row r="33" spans="2:12" s="1" customFormat="1" ht="14.4" customHeight="1">
      <c r="B33" s="41"/>
      <c r="D33" s="128" t="s">
        <v>40</v>
      </c>
      <c r="E33" s="128" t="s">
        <v>41</v>
      </c>
      <c r="F33" s="142">
        <f>ROUND((SUM(BE91:BE310)),2)</f>
        <v>0</v>
      </c>
      <c r="I33" s="143">
        <v>0.21</v>
      </c>
      <c r="J33" s="142">
        <f>ROUND(((SUM(BE91:BE310))*I33),2)</f>
        <v>0</v>
      </c>
      <c r="L33" s="41"/>
    </row>
    <row r="34" spans="2:12" s="1" customFormat="1" ht="14.4" customHeight="1">
      <c r="B34" s="41"/>
      <c r="E34" s="128" t="s">
        <v>42</v>
      </c>
      <c r="F34" s="142">
        <f>ROUND((SUM(BF91:BF310)),2)</f>
        <v>0</v>
      </c>
      <c r="I34" s="143">
        <v>0.15</v>
      </c>
      <c r="J34" s="142">
        <f>ROUND(((SUM(BF91:BF310))*I34),2)</f>
        <v>0</v>
      </c>
      <c r="L34" s="41"/>
    </row>
    <row r="35" spans="2:12" s="1" customFormat="1" ht="14.4" customHeight="1" hidden="1">
      <c r="B35" s="41"/>
      <c r="E35" s="128" t="s">
        <v>43</v>
      </c>
      <c r="F35" s="142">
        <f>ROUND((SUM(BG91:BG310)),2)</f>
        <v>0</v>
      </c>
      <c r="I35" s="143">
        <v>0.21</v>
      </c>
      <c r="J35" s="142">
        <f>0</f>
        <v>0</v>
      </c>
      <c r="L35" s="41"/>
    </row>
    <row r="36" spans="2:12" s="1" customFormat="1" ht="14.4" customHeight="1" hidden="1">
      <c r="B36" s="41"/>
      <c r="E36" s="128" t="s">
        <v>44</v>
      </c>
      <c r="F36" s="142">
        <f>ROUND((SUM(BH91:BH310)),2)</f>
        <v>0</v>
      </c>
      <c r="I36" s="143">
        <v>0.15</v>
      </c>
      <c r="J36" s="142">
        <f>0</f>
        <v>0</v>
      </c>
      <c r="L36" s="41"/>
    </row>
    <row r="37" spans="2:12" s="1" customFormat="1" ht="14.4" customHeight="1" hidden="1">
      <c r="B37" s="41"/>
      <c r="E37" s="128" t="s">
        <v>45</v>
      </c>
      <c r="F37" s="142">
        <f>ROUND((SUM(BI91:BI310)),2)</f>
        <v>0</v>
      </c>
      <c r="I37" s="143">
        <v>0</v>
      </c>
      <c r="J37" s="142">
        <f>0</f>
        <v>0</v>
      </c>
      <c r="L37" s="41"/>
    </row>
    <row r="38" spans="2:12" s="1" customFormat="1" ht="6.95" customHeight="1">
      <c r="B38" s="41"/>
      <c r="I38" s="130"/>
      <c r="L38" s="41"/>
    </row>
    <row r="39" spans="2:12" s="1" customFormat="1" ht="25.4" customHeight="1">
      <c r="B39" s="41"/>
      <c r="C39" s="144"/>
      <c r="D39" s="145" t="s">
        <v>46</v>
      </c>
      <c r="E39" s="146"/>
      <c r="F39" s="146"/>
      <c r="G39" s="147" t="s">
        <v>47</v>
      </c>
      <c r="H39" s="148" t="s">
        <v>48</v>
      </c>
      <c r="I39" s="149"/>
      <c r="J39" s="150">
        <f>SUM(J30:J37)</f>
        <v>0</v>
      </c>
      <c r="K39" s="151"/>
      <c r="L39" s="41"/>
    </row>
    <row r="40" spans="2:12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1"/>
    </row>
    <row r="44" spans="2:12" s="1" customFormat="1" ht="6.95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1"/>
    </row>
    <row r="45" spans="2:12" s="1" customFormat="1" ht="24.95" customHeight="1">
      <c r="B45" s="36"/>
      <c r="C45" s="21" t="s">
        <v>117</v>
      </c>
      <c r="D45" s="37"/>
      <c r="E45" s="37"/>
      <c r="F45" s="37"/>
      <c r="G45" s="37"/>
      <c r="H45" s="37"/>
      <c r="I45" s="130"/>
      <c r="J45" s="37"/>
      <c r="K45" s="37"/>
      <c r="L45" s="41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130"/>
      <c r="J46" s="37"/>
      <c r="K46" s="37"/>
      <c r="L46" s="41"/>
    </row>
    <row r="47" spans="2:12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30"/>
      <c r="J47" s="37"/>
      <c r="K47" s="37"/>
      <c r="L47" s="41"/>
    </row>
    <row r="48" spans="2:12" s="1" customFormat="1" ht="16.5" customHeight="1">
      <c r="B48" s="36"/>
      <c r="C48" s="37"/>
      <c r="D48" s="37"/>
      <c r="E48" s="158" t="str">
        <f>E7</f>
        <v>Revitalizace zeleně v areálu SUPŠ Jihlava - Helenín</v>
      </c>
      <c r="F48" s="30"/>
      <c r="G48" s="30"/>
      <c r="H48" s="30"/>
      <c r="I48" s="130"/>
      <c r="J48" s="37"/>
      <c r="K48" s="37"/>
      <c r="L48" s="41"/>
    </row>
    <row r="49" spans="2:12" s="1" customFormat="1" ht="12" customHeight="1">
      <c r="B49" s="36"/>
      <c r="C49" s="30" t="s">
        <v>109</v>
      </c>
      <c r="D49" s="37"/>
      <c r="E49" s="37"/>
      <c r="F49" s="37"/>
      <c r="G49" s="37"/>
      <c r="H49" s="37"/>
      <c r="I49" s="130"/>
      <c r="J49" s="37"/>
      <c r="K49" s="37"/>
      <c r="L49" s="41"/>
    </row>
    <row r="50" spans="2:12" s="1" customFormat="1" ht="16.5" customHeight="1">
      <c r="B50" s="36"/>
      <c r="C50" s="37"/>
      <c r="D50" s="37"/>
      <c r="E50" s="62" t="str">
        <f>E9</f>
        <v>01 - Uznatelné náklady</v>
      </c>
      <c r="F50" s="37"/>
      <c r="G50" s="37"/>
      <c r="H50" s="37"/>
      <c r="I50" s="130"/>
      <c r="J50" s="37"/>
      <c r="K50" s="37"/>
      <c r="L50" s="41"/>
    </row>
    <row r="51" spans="2:12" s="1" customFormat="1" ht="6.95" customHeight="1">
      <c r="B51" s="36"/>
      <c r="C51" s="37"/>
      <c r="D51" s="37"/>
      <c r="E51" s="37"/>
      <c r="F51" s="37"/>
      <c r="G51" s="37"/>
      <c r="H51" s="37"/>
      <c r="I51" s="130"/>
      <c r="J51" s="37"/>
      <c r="K51" s="37"/>
      <c r="L51" s="41"/>
    </row>
    <row r="52" spans="2:12" s="1" customFormat="1" ht="12" customHeight="1">
      <c r="B52" s="36"/>
      <c r="C52" s="30" t="s">
        <v>20</v>
      </c>
      <c r="D52" s="37"/>
      <c r="E52" s="37"/>
      <c r="F52" s="25" t="str">
        <f>F12</f>
        <v>k.ú. Helenín</v>
      </c>
      <c r="G52" s="37"/>
      <c r="H52" s="37"/>
      <c r="I52" s="132" t="s">
        <v>22</v>
      </c>
      <c r="J52" s="65" t="str">
        <f>IF(J12="","",J12)</f>
        <v>23. 11. 2018</v>
      </c>
      <c r="K52" s="37"/>
      <c r="L52" s="41"/>
    </row>
    <row r="53" spans="2:12" s="1" customFormat="1" ht="6.95" customHeight="1">
      <c r="B53" s="36"/>
      <c r="C53" s="37"/>
      <c r="D53" s="37"/>
      <c r="E53" s="37"/>
      <c r="F53" s="37"/>
      <c r="G53" s="37"/>
      <c r="H53" s="37"/>
      <c r="I53" s="130"/>
      <c r="J53" s="37"/>
      <c r="K53" s="37"/>
      <c r="L53" s="41"/>
    </row>
    <row r="54" spans="2:12" s="1" customFormat="1" ht="24.9" customHeight="1">
      <c r="B54" s="36"/>
      <c r="C54" s="30" t="s">
        <v>24</v>
      </c>
      <c r="D54" s="37"/>
      <c r="E54" s="37"/>
      <c r="F54" s="25" t="str">
        <f>E15</f>
        <v>Kraj Vysočina, Žižkova 57, 587 33 Jihlava</v>
      </c>
      <c r="G54" s="37"/>
      <c r="H54" s="37"/>
      <c r="I54" s="132" t="s">
        <v>30</v>
      </c>
      <c r="J54" s="34" t="str">
        <f>E21</f>
        <v>Atregia, s.r.o., Šebrov 215, 679 22</v>
      </c>
      <c r="K54" s="37"/>
      <c r="L54" s="41"/>
    </row>
    <row r="55" spans="2:12" s="1" customFormat="1" ht="13.65" customHeight="1">
      <c r="B55" s="36"/>
      <c r="C55" s="30" t="s">
        <v>28</v>
      </c>
      <c r="D55" s="37"/>
      <c r="E55" s="37"/>
      <c r="F55" s="25" t="str">
        <f>IF(E18="","",E18)</f>
        <v>Vyplň údaj</v>
      </c>
      <c r="G55" s="37"/>
      <c r="H55" s="37"/>
      <c r="I55" s="132" t="s">
        <v>33</v>
      </c>
      <c r="J55" s="34" t="str">
        <f>E24</f>
        <v>Ing. Lenka Požárová</v>
      </c>
      <c r="K55" s="37"/>
      <c r="L55" s="41"/>
    </row>
    <row r="56" spans="2:12" s="1" customFormat="1" ht="10.3" customHeight="1">
      <c r="B56" s="36"/>
      <c r="C56" s="37"/>
      <c r="D56" s="37"/>
      <c r="E56" s="37"/>
      <c r="F56" s="37"/>
      <c r="G56" s="37"/>
      <c r="H56" s="37"/>
      <c r="I56" s="130"/>
      <c r="J56" s="37"/>
      <c r="K56" s="37"/>
      <c r="L56" s="41"/>
    </row>
    <row r="57" spans="2:12" s="1" customFormat="1" ht="29.25" customHeight="1">
      <c r="B57" s="36"/>
      <c r="C57" s="159" t="s">
        <v>118</v>
      </c>
      <c r="D57" s="160"/>
      <c r="E57" s="160"/>
      <c r="F57" s="160"/>
      <c r="G57" s="160"/>
      <c r="H57" s="160"/>
      <c r="I57" s="161"/>
      <c r="J57" s="162" t="s">
        <v>119</v>
      </c>
      <c r="K57" s="160"/>
      <c r="L57" s="41"/>
    </row>
    <row r="58" spans="2:12" s="1" customFormat="1" ht="10.3" customHeight="1">
      <c r="B58" s="36"/>
      <c r="C58" s="37"/>
      <c r="D58" s="37"/>
      <c r="E58" s="37"/>
      <c r="F58" s="37"/>
      <c r="G58" s="37"/>
      <c r="H58" s="37"/>
      <c r="I58" s="130"/>
      <c r="J58" s="37"/>
      <c r="K58" s="37"/>
      <c r="L58" s="41"/>
    </row>
    <row r="59" spans="2:47" s="1" customFormat="1" ht="22.8" customHeight="1">
      <c r="B59" s="36"/>
      <c r="C59" s="163" t="s">
        <v>120</v>
      </c>
      <c r="D59" s="37"/>
      <c r="E59" s="37"/>
      <c r="F59" s="37"/>
      <c r="G59" s="37"/>
      <c r="H59" s="37"/>
      <c r="I59" s="130"/>
      <c r="J59" s="96">
        <f>J91</f>
        <v>0</v>
      </c>
      <c r="K59" s="37"/>
      <c r="L59" s="41"/>
      <c r="AU59" s="15" t="s">
        <v>121</v>
      </c>
    </row>
    <row r="60" spans="2:12" s="7" customFormat="1" ht="24.95" customHeight="1">
      <c r="B60" s="164"/>
      <c r="C60" s="165"/>
      <c r="D60" s="166" t="s">
        <v>122</v>
      </c>
      <c r="E60" s="167"/>
      <c r="F60" s="167"/>
      <c r="G60" s="167"/>
      <c r="H60" s="167"/>
      <c r="I60" s="168"/>
      <c r="J60" s="169">
        <f>J92</f>
        <v>0</v>
      </c>
      <c r="K60" s="165"/>
      <c r="L60" s="170"/>
    </row>
    <row r="61" spans="2:12" s="8" customFormat="1" ht="19.9" customHeight="1">
      <c r="B61" s="171"/>
      <c r="C61" s="172"/>
      <c r="D61" s="173" t="s">
        <v>123</v>
      </c>
      <c r="E61" s="174"/>
      <c r="F61" s="174"/>
      <c r="G61" s="174"/>
      <c r="H61" s="174"/>
      <c r="I61" s="175"/>
      <c r="J61" s="176">
        <f>J93</f>
        <v>0</v>
      </c>
      <c r="K61" s="172"/>
      <c r="L61" s="177"/>
    </row>
    <row r="62" spans="2:12" s="8" customFormat="1" ht="19.9" customHeight="1">
      <c r="B62" s="171"/>
      <c r="C62" s="172"/>
      <c r="D62" s="173" t="s">
        <v>124</v>
      </c>
      <c r="E62" s="174"/>
      <c r="F62" s="174"/>
      <c r="G62" s="174"/>
      <c r="H62" s="174"/>
      <c r="I62" s="175"/>
      <c r="J62" s="176">
        <f>J108</f>
        <v>0</v>
      </c>
      <c r="K62" s="172"/>
      <c r="L62" s="177"/>
    </row>
    <row r="63" spans="2:12" s="8" customFormat="1" ht="19.9" customHeight="1">
      <c r="B63" s="171"/>
      <c r="C63" s="172"/>
      <c r="D63" s="173" t="s">
        <v>125</v>
      </c>
      <c r="E63" s="174"/>
      <c r="F63" s="174"/>
      <c r="G63" s="174"/>
      <c r="H63" s="174"/>
      <c r="I63" s="175"/>
      <c r="J63" s="176">
        <f>J177</f>
        <v>0</v>
      </c>
      <c r="K63" s="172"/>
      <c r="L63" s="177"/>
    </row>
    <row r="64" spans="2:12" s="8" customFormat="1" ht="14.85" customHeight="1">
      <c r="B64" s="171"/>
      <c r="C64" s="172"/>
      <c r="D64" s="173" t="s">
        <v>126</v>
      </c>
      <c r="E64" s="174"/>
      <c r="F64" s="174"/>
      <c r="G64" s="174"/>
      <c r="H64" s="174"/>
      <c r="I64" s="175"/>
      <c r="J64" s="176">
        <f>J178</f>
        <v>0</v>
      </c>
      <c r="K64" s="172"/>
      <c r="L64" s="177"/>
    </row>
    <row r="65" spans="2:12" s="8" customFormat="1" ht="14.85" customHeight="1">
      <c r="B65" s="171"/>
      <c r="C65" s="172"/>
      <c r="D65" s="173" t="s">
        <v>127</v>
      </c>
      <c r="E65" s="174"/>
      <c r="F65" s="174"/>
      <c r="G65" s="174"/>
      <c r="H65" s="174"/>
      <c r="I65" s="175"/>
      <c r="J65" s="176">
        <f>J195</f>
        <v>0</v>
      </c>
      <c r="K65" s="172"/>
      <c r="L65" s="177"/>
    </row>
    <row r="66" spans="2:12" s="8" customFormat="1" ht="21.8" customHeight="1">
      <c r="B66" s="171"/>
      <c r="C66" s="172"/>
      <c r="D66" s="173" t="s">
        <v>128</v>
      </c>
      <c r="E66" s="174"/>
      <c r="F66" s="174"/>
      <c r="G66" s="174"/>
      <c r="H66" s="174"/>
      <c r="I66" s="175"/>
      <c r="J66" s="176">
        <f>J253</f>
        <v>0</v>
      </c>
      <c r="K66" s="172"/>
      <c r="L66" s="177"/>
    </row>
    <row r="67" spans="2:12" s="8" customFormat="1" ht="21.8" customHeight="1">
      <c r="B67" s="171"/>
      <c r="C67" s="172"/>
      <c r="D67" s="173" t="s">
        <v>129</v>
      </c>
      <c r="E67" s="174"/>
      <c r="F67" s="174"/>
      <c r="G67" s="174"/>
      <c r="H67" s="174"/>
      <c r="I67" s="175"/>
      <c r="J67" s="176">
        <f>J254</f>
        <v>0</v>
      </c>
      <c r="K67" s="172"/>
      <c r="L67" s="177"/>
    </row>
    <row r="68" spans="2:12" s="8" customFormat="1" ht="21.8" customHeight="1">
      <c r="B68" s="171"/>
      <c r="C68" s="172"/>
      <c r="D68" s="173" t="s">
        <v>130</v>
      </c>
      <c r="E68" s="174"/>
      <c r="F68" s="174"/>
      <c r="G68" s="174"/>
      <c r="H68" s="174"/>
      <c r="I68" s="175"/>
      <c r="J68" s="176">
        <f>J267</f>
        <v>0</v>
      </c>
      <c r="K68" s="172"/>
      <c r="L68" s="177"/>
    </row>
    <row r="69" spans="2:12" s="8" customFormat="1" ht="14.85" customHeight="1">
      <c r="B69" s="171"/>
      <c r="C69" s="172"/>
      <c r="D69" s="173" t="s">
        <v>131</v>
      </c>
      <c r="E69" s="174"/>
      <c r="F69" s="174"/>
      <c r="G69" s="174"/>
      <c r="H69" s="174"/>
      <c r="I69" s="175"/>
      <c r="J69" s="176">
        <f>J269</f>
        <v>0</v>
      </c>
      <c r="K69" s="172"/>
      <c r="L69" s="177"/>
    </row>
    <row r="70" spans="2:12" s="8" customFormat="1" ht="14.85" customHeight="1">
      <c r="B70" s="171"/>
      <c r="C70" s="172"/>
      <c r="D70" s="173" t="s">
        <v>132</v>
      </c>
      <c r="E70" s="174"/>
      <c r="F70" s="174"/>
      <c r="G70" s="174"/>
      <c r="H70" s="174"/>
      <c r="I70" s="175"/>
      <c r="J70" s="176">
        <f>J286</f>
        <v>0</v>
      </c>
      <c r="K70" s="172"/>
      <c r="L70" s="177"/>
    </row>
    <row r="71" spans="2:12" s="8" customFormat="1" ht="19.9" customHeight="1">
      <c r="B71" s="171"/>
      <c r="C71" s="172"/>
      <c r="D71" s="173" t="s">
        <v>133</v>
      </c>
      <c r="E71" s="174"/>
      <c r="F71" s="174"/>
      <c r="G71" s="174"/>
      <c r="H71" s="174"/>
      <c r="I71" s="175"/>
      <c r="J71" s="176">
        <f>J289</f>
        <v>0</v>
      </c>
      <c r="K71" s="172"/>
      <c r="L71" s="177"/>
    </row>
    <row r="72" spans="2:12" s="1" customFormat="1" ht="21.8" customHeight="1">
      <c r="B72" s="36"/>
      <c r="C72" s="37"/>
      <c r="D72" s="37"/>
      <c r="E72" s="37"/>
      <c r="F72" s="37"/>
      <c r="G72" s="37"/>
      <c r="H72" s="37"/>
      <c r="I72" s="130"/>
      <c r="J72" s="37"/>
      <c r="K72" s="37"/>
      <c r="L72" s="41"/>
    </row>
    <row r="73" spans="2:12" s="1" customFormat="1" ht="6.95" customHeight="1">
      <c r="B73" s="55"/>
      <c r="C73" s="56"/>
      <c r="D73" s="56"/>
      <c r="E73" s="56"/>
      <c r="F73" s="56"/>
      <c r="G73" s="56"/>
      <c r="H73" s="56"/>
      <c r="I73" s="154"/>
      <c r="J73" s="56"/>
      <c r="K73" s="56"/>
      <c r="L73" s="41"/>
    </row>
    <row r="77" spans="2:12" s="1" customFormat="1" ht="6.95" customHeight="1">
      <c r="B77" s="57"/>
      <c r="C77" s="58"/>
      <c r="D77" s="58"/>
      <c r="E77" s="58"/>
      <c r="F77" s="58"/>
      <c r="G77" s="58"/>
      <c r="H77" s="58"/>
      <c r="I77" s="157"/>
      <c r="J77" s="58"/>
      <c r="K77" s="58"/>
      <c r="L77" s="41"/>
    </row>
    <row r="78" spans="2:12" s="1" customFormat="1" ht="24.95" customHeight="1">
      <c r="B78" s="36"/>
      <c r="C78" s="21" t="s">
        <v>134</v>
      </c>
      <c r="D78" s="37"/>
      <c r="E78" s="37"/>
      <c r="F78" s="37"/>
      <c r="G78" s="37"/>
      <c r="H78" s="37"/>
      <c r="I78" s="130"/>
      <c r="J78" s="37"/>
      <c r="K78" s="37"/>
      <c r="L78" s="41"/>
    </row>
    <row r="79" spans="2:12" s="1" customFormat="1" ht="6.95" customHeight="1">
      <c r="B79" s="36"/>
      <c r="C79" s="37"/>
      <c r="D79" s="37"/>
      <c r="E79" s="37"/>
      <c r="F79" s="37"/>
      <c r="G79" s="37"/>
      <c r="H79" s="37"/>
      <c r="I79" s="130"/>
      <c r="J79" s="37"/>
      <c r="K79" s="37"/>
      <c r="L79" s="41"/>
    </row>
    <row r="80" spans="2:12" s="1" customFormat="1" ht="12" customHeight="1">
      <c r="B80" s="36"/>
      <c r="C80" s="30" t="s">
        <v>16</v>
      </c>
      <c r="D80" s="37"/>
      <c r="E80" s="37"/>
      <c r="F80" s="37"/>
      <c r="G80" s="37"/>
      <c r="H80" s="37"/>
      <c r="I80" s="130"/>
      <c r="J80" s="37"/>
      <c r="K80" s="37"/>
      <c r="L80" s="41"/>
    </row>
    <row r="81" spans="2:12" s="1" customFormat="1" ht="16.5" customHeight="1">
      <c r="B81" s="36"/>
      <c r="C81" s="37"/>
      <c r="D81" s="37"/>
      <c r="E81" s="158" t="str">
        <f>E7</f>
        <v>Revitalizace zeleně v areálu SUPŠ Jihlava - Helenín</v>
      </c>
      <c r="F81" s="30"/>
      <c r="G81" s="30"/>
      <c r="H81" s="30"/>
      <c r="I81" s="130"/>
      <c r="J81" s="37"/>
      <c r="K81" s="37"/>
      <c r="L81" s="41"/>
    </row>
    <row r="82" spans="2:12" s="1" customFormat="1" ht="12" customHeight="1">
      <c r="B82" s="36"/>
      <c r="C82" s="30" t="s">
        <v>109</v>
      </c>
      <c r="D82" s="37"/>
      <c r="E82" s="37"/>
      <c r="F82" s="37"/>
      <c r="G82" s="37"/>
      <c r="H82" s="37"/>
      <c r="I82" s="130"/>
      <c r="J82" s="37"/>
      <c r="K82" s="37"/>
      <c r="L82" s="41"/>
    </row>
    <row r="83" spans="2:12" s="1" customFormat="1" ht="16.5" customHeight="1">
      <c r="B83" s="36"/>
      <c r="C83" s="37"/>
      <c r="D83" s="37"/>
      <c r="E83" s="62" t="str">
        <f>E9</f>
        <v>01 - Uznatelné náklady</v>
      </c>
      <c r="F83" s="37"/>
      <c r="G83" s="37"/>
      <c r="H83" s="37"/>
      <c r="I83" s="130"/>
      <c r="J83" s="37"/>
      <c r="K83" s="37"/>
      <c r="L83" s="41"/>
    </row>
    <row r="84" spans="2:12" s="1" customFormat="1" ht="6.95" customHeight="1">
      <c r="B84" s="36"/>
      <c r="C84" s="37"/>
      <c r="D84" s="37"/>
      <c r="E84" s="37"/>
      <c r="F84" s="37"/>
      <c r="G84" s="37"/>
      <c r="H84" s="37"/>
      <c r="I84" s="130"/>
      <c r="J84" s="37"/>
      <c r="K84" s="37"/>
      <c r="L84" s="41"/>
    </row>
    <row r="85" spans="2:12" s="1" customFormat="1" ht="12" customHeight="1">
      <c r="B85" s="36"/>
      <c r="C85" s="30" t="s">
        <v>20</v>
      </c>
      <c r="D85" s="37"/>
      <c r="E85" s="37"/>
      <c r="F85" s="25" t="str">
        <f>F12</f>
        <v>k.ú. Helenín</v>
      </c>
      <c r="G85" s="37"/>
      <c r="H85" s="37"/>
      <c r="I85" s="132" t="s">
        <v>22</v>
      </c>
      <c r="J85" s="65" t="str">
        <f>IF(J12="","",J12)</f>
        <v>23. 11. 2018</v>
      </c>
      <c r="K85" s="37"/>
      <c r="L85" s="41"/>
    </row>
    <row r="86" spans="2:12" s="1" customFormat="1" ht="6.95" customHeight="1">
      <c r="B86" s="36"/>
      <c r="C86" s="37"/>
      <c r="D86" s="37"/>
      <c r="E86" s="37"/>
      <c r="F86" s="37"/>
      <c r="G86" s="37"/>
      <c r="H86" s="37"/>
      <c r="I86" s="130"/>
      <c r="J86" s="37"/>
      <c r="K86" s="37"/>
      <c r="L86" s="41"/>
    </row>
    <row r="87" spans="2:12" s="1" customFormat="1" ht="24.9" customHeight="1">
      <c r="B87" s="36"/>
      <c r="C87" s="30" t="s">
        <v>24</v>
      </c>
      <c r="D87" s="37"/>
      <c r="E87" s="37"/>
      <c r="F87" s="25" t="str">
        <f>E15</f>
        <v>Kraj Vysočina, Žižkova 57, 587 33 Jihlava</v>
      </c>
      <c r="G87" s="37"/>
      <c r="H87" s="37"/>
      <c r="I87" s="132" t="s">
        <v>30</v>
      </c>
      <c r="J87" s="34" t="str">
        <f>E21</f>
        <v>Atregia, s.r.o., Šebrov 215, 679 22</v>
      </c>
      <c r="K87" s="37"/>
      <c r="L87" s="41"/>
    </row>
    <row r="88" spans="2:12" s="1" customFormat="1" ht="13.65" customHeight="1">
      <c r="B88" s="36"/>
      <c r="C88" s="30" t="s">
        <v>28</v>
      </c>
      <c r="D88" s="37"/>
      <c r="E88" s="37"/>
      <c r="F88" s="25" t="str">
        <f>IF(E18="","",E18)</f>
        <v>Vyplň údaj</v>
      </c>
      <c r="G88" s="37"/>
      <c r="H88" s="37"/>
      <c r="I88" s="132" t="s">
        <v>33</v>
      </c>
      <c r="J88" s="34" t="str">
        <f>E24</f>
        <v>Ing. Lenka Požárová</v>
      </c>
      <c r="K88" s="37"/>
      <c r="L88" s="41"/>
    </row>
    <row r="89" spans="2:12" s="1" customFormat="1" ht="10.3" customHeight="1">
      <c r="B89" s="36"/>
      <c r="C89" s="37"/>
      <c r="D89" s="37"/>
      <c r="E89" s="37"/>
      <c r="F89" s="37"/>
      <c r="G89" s="37"/>
      <c r="H89" s="37"/>
      <c r="I89" s="130"/>
      <c r="J89" s="37"/>
      <c r="K89" s="37"/>
      <c r="L89" s="41"/>
    </row>
    <row r="90" spans="2:20" s="9" customFormat="1" ht="29.25" customHeight="1">
      <c r="B90" s="178"/>
      <c r="C90" s="179" t="s">
        <v>135</v>
      </c>
      <c r="D90" s="180" t="s">
        <v>55</v>
      </c>
      <c r="E90" s="180" t="s">
        <v>51</v>
      </c>
      <c r="F90" s="180" t="s">
        <v>52</v>
      </c>
      <c r="G90" s="180" t="s">
        <v>136</v>
      </c>
      <c r="H90" s="180" t="s">
        <v>137</v>
      </c>
      <c r="I90" s="181" t="s">
        <v>138</v>
      </c>
      <c r="J90" s="180" t="s">
        <v>119</v>
      </c>
      <c r="K90" s="182" t="s">
        <v>139</v>
      </c>
      <c r="L90" s="183"/>
      <c r="M90" s="86" t="s">
        <v>1</v>
      </c>
      <c r="N90" s="87" t="s">
        <v>40</v>
      </c>
      <c r="O90" s="87" t="s">
        <v>140</v>
      </c>
      <c r="P90" s="87" t="s">
        <v>141</v>
      </c>
      <c r="Q90" s="87" t="s">
        <v>142</v>
      </c>
      <c r="R90" s="87" t="s">
        <v>143</v>
      </c>
      <c r="S90" s="87" t="s">
        <v>144</v>
      </c>
      <c r="T90" s="88" t="s">
        <v>145</v>
      </c>
    </row>
    <row r="91" spans="2:63" s="1" customFormat="1" ht="22.8" customHeight="1">
      <c r="B91" s="36"/>
      <c r="C91" s="93" t="s">
        <v>146</v>
      </c>
      <c r="D91" s="37"/>
      <c r="E91" s="37"/>
      <c r="F91" s="37"/>
      <c r="G91" s="37"/>
      <c r="H91" s="37"/>
      <c r="I91" s="130"/>
      <c r="J91" s="184">
        <f>BK91</f>
        <v>0</v>
      </c>
      <c r="K91" s="37"/>
      <c r="L91" s="41"/>
      <c r="M91" s="89"/>
      <c r="N91" s="90"/>
      <c r="O91" s="90"/>
      <c r="P91" s="185">
        <f>P92</f>
        <v>0</v>
      </c>
      <c r="Q91" s="90"/>
      <c r="R91" s="185">
        <f>R92</f>
        <v>2.103135</v>
      </c>
      <c r="S91" s="90"/>
      <c r="T91" s="186">
        <f>T92</f>
        <v>0</v>
      </c>
      <c r="AT91" s="15" t="s">
        <v>69</v>
      </c>
      <c r="AU91" s="15" t="s">
        <v>121</v>
      </c>
      <c r="BK91" s="187">
        <f>BK92</f>
        <v>0</v>
      </c>
    </row>
    <row r="92" spans="2:63" s="10" customFormat="1" ht="25.9" customHeight="1">
      <c r="B92" s="188"/>
      <c r="C92" s="189"/>
      <c r="D92" s="190" t="s">
        <v>69</v>
      </c>
      <c r="E92" s="191" t="s">
        <v>147</v>
      </c>
      <c r="F92" s="191" t="s">
        <v>148</v>
      </c>
      <c r="G92" s="189"/>
      <c r="H92" s="189"/>
      <c r="I92" s="192"/>
      <c r="J92" s="193">
        <f>BK92</f>
        <v>0</v>
      </c>
      <c r="K92" s="189"/>
      <c r="L92" s="194"/>
      <c r="M92" s="195"/>
      <c r="N92" s="196"/>
      <c r="O92" s="196"/>
      <c r="P92" s="197">
        <f>P93+P108+P177+P289</f>
        <v>0</v>
      </c>
      <c r="Q92" s="196"/>
      <c r="R92" s="197">
        <f>R93+R108+R177+R289</f>
        <v>2.103135</v>
      </c>
      <c r="S92" s="196"/>
      <c r="T92" s="198">
        <f>T93+T108+T177+T289</f>
        <v>0</v>
      </c>
      <c r="AR92" s="199" t="s">
        <v>149</v>
      </c>
      <c r="AT92" s="200" t="s">
        <v>69</v>
      </c>
      <c r="AU92" s="200" t="s">
        <v>70</v>
      </c>
      <c r="AY92" s="199" t="s">
        <v>150</v>
      </c>
      <c r="BK92" s="201">
        <f>BK93+BK108+BK177+BK289</f>
        <v>0</v>
      </c>
    </row>
    <row r="93" spans="2:63" s="10" customFormat="1" ht="22.8" customHeight="1">
      <c r="B93" s="188"/>
      <c r="C93" s="189"/>
      <c r="D93" s="190" t="s">
        <v>69</v>
      </c>
      <c r="E93" s="202" t="s">
        <v>151</v>
      </c>
      <c r="F93" s="202" t="s">
        <v>152</v>
      </c>
      <c r="G93" s="189"/>
      <c r="H93" s="189"/>
      <c r="I93" s="192"/>
      <c r="J93" s="203">
        <f>BK93</f>
        <v>0</v>
      </c>
      <c r="K93" s="189"/>
      <c r="L93" s="194"/>
      <c r="M93" s="195"/>
      <c r="N93" s="196"/>
      <c r="O93" s="196"/>
      <c r="P93" s="197">
        <f>SUM(P94:P107)</f>
        <v>0</v>
      </c>
      <c r="Q93" s="196"/>
      <c r="R93" s="197">
        <f>SUM(R94:R107)</f>
        <v>0</v>
      </c>
      <c r="S93" s="196"/>
      <c r="T93" s="198">
        <f>SUM(T94:T107)</f>
        <v>0</v>
      </c>
      <c r="AR93" s="199" t="s">
        <v>149</v>
      </c>
      <c r="AT93" s="200" t="s">
        <v>69</v>
      </c>
      <c r="AU93" s="200" t="s">
        <v>78</v>
      </c>
      <c r="AY93" s="199" t="s">
        <v>150</v>
      </c>
      <c r="BK93" s="201">
        <f>SUM(BK94:BK107)</f>
        <v>0</v>
      </c>
    </row>
    <row r="94" spans="2:65" s="1" customFormat="1" ht="16.5" customHeight="1">
      <c r="B94" s="36"/>
      <c r="C94" s="204" t="s">
        <v>78</v>
      </c>
      <c r="D94" s="204" t="s">
        <v>153</v>
      </c>
      <c r="E94" s="205" t="s">
        <v>154</v>
      </c>
      <c r="F94" s="206" t="s">
        <v>155</v>
      </c>
      <c r="G94" s="207" t="s">
        <v>156</v>
      </c>
      <c r="H94" s="208">
        <v>1</v>
      </c>
      <c r="I94" s="209"/>
      <c r="J94" s="210">
        <f>ROUND(I94*H94,2)</f>
        <v>0</v>
      </c>
      <c r="K94" s="206" t="s">
        <v>157</v>
      </c>
      <c r="L94" s="41"/>
      <c r="M94" s="211" t="s">
        <v>1</v>
      </c>
      <c r="N94" s="212" t="s">
        <v>41</v>
      </c>
      <c r="O94" s="77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15" t="s">
        <v>149</v>
      </c>
      <c r="AT94" s="15" t="s">
        <v>153</v>
      </c>
      <c r="AU94" s="15" t="s">
        <v>80</v>
      </c>
      <c r="AY94" s="15" t="s">
        <v>150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15" t="s">
        <v>78</v>
      </c>
      <c r="BK94" s="215">
        <f>ROUND(I94*H94,2)</f>
        <v>0</v>
      </c>
      <c r="BL94" s="15" t="s">
        <v>149</v>
      </c>
      <c r="BM94" s="15" t="s">
        <v>158</v>
      </c>
    </row>
    <row r="95" spans="2:51" s="11" customFormat="1" ht="12">
      <c r="B95" s="216"/>
      <c r="C95" s="217"/>
      <c r="D95" s="218" t="s">
        <v>159</v>
      </c>
      <c r="E95" s="219" t="s">
        <v>1</v>
      </c>
      <c r="F95" s="220" t="s">
        <v>160</v>
      </c>
      <c r="G95" s="217"/>
      <c r="H95" s="221">
        <v>1</v>
      </c>
      <c r="I95" s="222"/>
      <c r="J95" s="217"/>
      <c r="K95" s="217"/>
      <c r="L95" s="223"/>
      <c r="M95" s="224"/>
      <c r="N95" s="225"/>
      <c r="O95" s="225"/>
      <c r="P95" s="225"/>
      <c r="Q95" s="225"/>
      <c r="R95" s="225"/>
      <c r="S95" s="225"/>
      <c r="T95" s="226"/>
      <c r="AT95" s="227" t="s">
        <v>159</v>
      </c>
      <c r="AU95" s="227" t="s">
        <v>80</v>
      </c>
      <c r="AV95" s="11" t="s">
        <v>80</v>
      </c>
      <c r="AW95" s="11" t="s">
        <v>32</v>
      </c>
      <c r="AX95" s="11" t="s">
        <v>78</v>
      </c>
      <c r="AY95" s="227" t="s">
        <v>150</v>
      </c>
    </row>
    <row r="96" spans="2:65" s="1" customFormat="1" ht="16.5" customHeight="1">
      <c r="B96" s="36"/>
      <c r="C96" s="204" t="s">
        <v>80</v>
      </c>
      <c r="D96" s="204" t="s">
        <v>153</v>
      </c>
      <c r="E96" s="205" t="s">
        <v>161</v>
      </c>
      <c r="F96" s="206" t="s">
        <v>162</v>
      </c>
      <c r="G96" s="207" t="s">
        <v>156</v>
      </c>
      <c r="H96" s="208">
        <v>1</v>
      </c>
      <c r="I96" s="209"/>
      <c r="J96" s="210">
        <f>ROUND(I96*H96,2)</f>
        <v>0</v>
      </c>
      <c r="K96" s="206" t="s">
        <v>157</v>
      </c>
      <c r="L96" s="41"/>
      <c r="M96" s="211" t="s">
        <v>1</v>
      </c>
      <c r="N96" s="212" t="s">
        <v>41</v>
      </c>
      <c r="O96" s="77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15" t="s">
        <v>149</v>
      </c>
      <c r="AT96" s="15" t="s">
        <v>153</v>
      </c>
      <c r="AU96" s="15" t="s">
        <v>80</v>
      </c>
      <c r="AY96" s="15" t="s">
        <v>150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15" t="s">
        <v>78</v>
      </c>
      <c r="BK96" s="215">
        <f>ROUND(I96*H96,2)</f>
        <v>0</v>
      </c>
      <c r="BL96" s="15" t="s">
        <v>149</v>
      </c>
      <c r="BM96" s="15" t="s">
        <v>163</v>
      </c>
    </row>
    <row r="97" spans="2:51" s="11" customFormat="1" ht="12">
      <c r="B97" s="216"/>
      <c r="C97" s="217"/>
      <c r="D97" s="218" t="s">
        <v>159</v>
      </c>
      <c r="E97" s="219" t="s">
        <v>1</v>
      </c>
      <c r="F97" s="220" t="s">
        <v>164</v>
      </c>
      <c r="G97" s="217"/>
      <c r="H97" s="221">
        <v>1</v>
      </c>
      <c r="I97" s="222"/>
      <c r="J97" s="217"/>
      <c r="K97" s="217"/>
      <c r="L97" s="223"/>
      <c r="M97" s="224"/>
      <c r="N97" s="225"/>
      <c r="O97" s="225"/>
      <c r="P97" s="225"/>
      <c r="Q97" s="225"/>
      <c r="R97" s="225"/>
      <c r="S97" s="225"/>
      <c r="T97" s="226"/>
      <c r="AT97" s="227" t="s">
        <v>159</v>
      </c>
      <c r="AU97" s="227" t="s">
        <v>80</v>
      </c>
      <c r="AV97" s="11" t="s">
        <v>80</v>
      </c>
      <c r="AW97" s="11" t="s">
        <v>32</v>
      </c>
      <c r="AX97" s="11" t="s">
        <v>78</v>
      </c>
      <c r="AY97" s="227" t="s">
        <v>150</v>
      </c>
    </row>
    <row r="98" spans="2:65" s="1" customFormat="1" ht="22.5" customHeight="1">
      <c r="B98" s="36"/>
      <c r="C98" s="204" t="s">
        <v>91</v>
      </c>
      <c r="D98" s="204" t="s">
        <v>153</v>
      </c>
      <c r="E98" s="205" t="s">
        <v>165</v>
      </c>
      <c r="F98" s="206" t="s">
        <v>166</v>
      </c>
      <c r="G98" s="207" t="s">
        <v>156</v>
      </c>
      <c r="H98" s="208">
        <v>1</v>
      </c>
      <c r="I98" s="209"/>
      <c r="J98" s="210">
        <f>ROUND(I98*H98,2)</f>
        <v>0</v>
      </c>
      <c r="K98" s="206" t="s">
        <v>157</v>
      </c>
      <c r="L98" s="41"/>
      <c r="M98" s="211" t="s">
        <v>1</v>
      </c>
      <c r="N98" s="212" t="s">
        <v>41</v>
      </c>
      <c r="O98" s="77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15" t="s">
        <v>167</v>
      </c>
      <c r="AT98" s="15" t="s">
        <v>153</v>
      </c>
      <c r="AU98" s="15" t="s">
        <v>80</v>
      </c>
      <c r="AY98" s="15" t="s">
        <v>150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5" t="s">
        <v>78</v>
      </c>
      <c r="BK98" s="215">
        <f>ROUND(I98*H98,2)</f>
        <v>0</v>
      </c>
      <c r="BL98" s="15" t="s">
        <v>167</v>
      </c>
      <c r="BM98" s="15" t="s">
        <v>168</v>
      </c>
    </row>
    <row r="99" spans="2:51" s="11" customFormat="1" ht="12">
      <c r="B99" s="216"/>
      <c r="C99" s="217"/>
      <c r="D99" s="218" t="s">
        <v>159</v>
      </c>
      <c r="E99" s="219" t="s">
        <v>1</v>
      </c>
      <c r="F99" s="220" t="s">
        <v>169</v>
      </c>
      <c r="G99" s="217"/>
      <c r="H99" s="221">
        <v>1</v>
      </c>
      <c r="I99" s="222"/>
      <c r="J99" s="217"/>
      <c r="K99" s="217"/>
      <c r="L99" s="223"/>
      <c r="M99" s="224"/>
      <c r="N99" s="225"/>
      <c r="O99" s="225"/>
      <c r="P99" s="225"/>
      <c r="Q99" s="225"/>
      <c r="R99" s="225"/>
      <c r="S99" s="225"/>
      <c r="T99" s="226"/>
      <c r="AT99" s="227" t="s">
        <v>159</v>
      </c>
      <c r="AU99" s="227" t="s">
        <v>80</v>
      </c>
      <c r="AV99" s="11" t="s">
        <v>80</v>
      </c>
      <c r="AW99" s="11" t="s">
        <v>32</v>
      </c>
      <c r="AX99" s="11" t="s">
        <v>78</v>
      </c>
      <c r="AY99" s="227" t="s">
        <v>150</v>
      </c>
    </row>
    <row r="100" spans="2:65" s="1" customFormat="1" ht="22.5" customHeight="1">
      <c r="B100" s="36"/>
      <c r="C100" s="204" t="s">
        <v>149</v>
      </c>
      <c r="D100" s="204" t="s">
        <v>153</v>
      </c>
      <c r="E100" s="205" t="s">
        <v>170</v>
      </c>
      <c r="F100" s="206" t="s">
        <v>171</v>
      </c>
      <c r="G100" s="207" t="s">
        <v>156</v>
      </c>
      <c r="H100" s="208">
        <v>1</v>
      </c>
      <c r="I100" s="209"/>
      <c r="J100" s="210">
        <f>ROUND(I100*H100,2)</f>
        <v>0</v>
      </c>
      <c r="K100" s="206" t="s">
        <v>157</v>
      </c>
      <c r="L100" s="41"/>
      <c r="M100" s="211" t="s">
        <v>1</v>
      </c>
      <c r="N100" s="212" t="s">
        <v>41</v>
      </c>
      <c r="O100" s="77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AR100" s="15" t="s">
        <v>167</v>
      </c>
      <c r="AT100" s="15" t="s">
        <v>153</v>
      </c>
      <c r="AU100" s="15" t="s">
        <v>80</v>
      </c>
      <c r="AY100" s="15" t="s">
        <v>150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5" t="s">
        <v>78</v>
      </c>
      <c r="BK100" s="215">
        <f>ROUND(I100*H100,2)</f>
        <v>0</v>
      </c>
      <c r="BL100" s="15" t="s">
        <v>167</v>
      </c>
      <c r="BM100" s="15" t="s">
        <v>172</v>
      </c>
    </row>
    <row r="101" spans="2:51" s="11" customFormat="1" ht="12">
      <c r="B101" s="216"/>
      <c r="C101" s="217"/>
      <c r="D101" s="218" t="s">
        <v>159</v>
      </c>
      <c r="E101" s="219" t="s">
        <v>1</v>
      </c>
      <c r="F101" s="220" t="s">
        <v>169</v>
      </c>
      <c r="G101" s="217"/>
      <c r="H101" s="221">
        <v>1</v>
      </c>
      <c r="I101" s="222"/>
      <c r="J101" s="217"/>
      <c r="K101" s="217"/>
      <c r="L101" s="223"/>
      <c r="M101" s="224"/>
      <c r="N101" s="225"/>
      <c r="O101" s="225"/>
      <c r="P101" s="225"/>
      <c r="Q101" s="225"/>
      <c r="R101" s="225"/>
      <c r="S101" s="225"/>
      <c r="T101" s="226"/>
      <c r="AT101" s="227" t="s">
        <v>159</v>
      </c>
      <c r="AU101" s="227" t="s">
        <v>80</v>
      </c>
      <c r="AV101" s="11" t="s">
        <v>80</v>
      </c>
      <c r="AW101" s="11" t="s">
        <v>32</v>
      </c>
      <c r="AX101" s="11" t="s">
        <v>78</v>
      </c>
      <c r="AY101" s="227" t="s">
        <v>150</v>
      </c>
    </row>
    <row r="102" spans="2:65" s="1" customFormat="1" ht="16.5" customHeight="1">
      <c r="B102" s="36"/>
      <c r="C102" s="204" t="s">
        <v>173</v>
      </c>
      <c r="D102" s="204" t="s">
        <v>153</v>
      </c>
      <c r="E102" s="205" t="s">
        <v>174</v>
      </c>
      <c r="F102" s="206" t="s">
        <v>175</v>
      </c>
      <c r="G102" s="207" t="s">
        <v>89</v>
      </c>
      <c r="H102" s="208">
        <v>2.5</v>
      </c>
      <c r="I102" s="209"/>
      <c r="J102" s="210">
        <f>ROUND(I102*H102,2)</f>
        <v>0</v>
      </c>
      <c r="K102" s="206" t="s">
        <v>157</v>
      </c>
      <c r="L102" s="41"/>
      <c r="M102" s="211" t="s">
        <v>1</v>
      </c>
      <c r="N102" s="212" t="s">
        <v>41</v>
      </c>
      <c r="O102" s="77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AR102" s="15" t="s">
        <v>149</v>
      </c>
      <c r="AT102" s="15" t="s">
        <v>153</v>
      </c>
      <c r="AU102" s="15" t="s">
        <v>80</v>
      </c>
      <c r="AY102" s="15" t="s">
        <v>150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15" t="s">
        <v>78</v>
      </c>
      <c r="BK102" s="215">
        <f>ROUND(I102*H102,2)</f>
        <v>0</v>
      </c>
      <c r="BL102" s="15" t="s">
        <v>149</v>
      </c>
      <c r="BM102" s="15" t="s">
        <v>176</v>
      </c>
    </row>
    <row r="103" spans="2:51" s="11" customFormat="1" ht="12">
      <c r="B103" s="216"/>
      <c r="C103" s="217"/>
      <c r="D103" s="218" t="s">
        <v>159</v>
      </c>
      <c r="E103" s="219" t="s">
        <v>1</v>
      </c>
      <c r="F103" s="220" t="s">
        <v>87</v>
      </c>
      <c r="G103" s="217"/>
      <c r="H103" s="221">
        <v>2.5</v>
      </c>
      <c r="I103" s="222"/>
      <c r="J103" s="217"/>
      <c r="K103" s="217"/>
      <c r="L103" s="223"/>
      <c r="M103" s="224"/>
      <c r="N103" s="225"/>
      <c r="O103" s="225"/>
      <c r="P103" s="225"/>
      <c r="Q103" s="225"/>
      <c r="R103" s="225"/>
      <c r="S103" s="225"/>
      <c r="T103" s="226"/>
      <c r="AT103" s="227" t="s">
        <v>159</v>
      </c>
      <c r="AU103" s="227" t="s">
        <v>80</v>
      </c>
      <c r="AV103" s="11" t="s">
        <v>80</v>
      </c>
      <c r="AW103" s="11" t="s">
        <v>32</v>
      </c>
      <c r="AX103" s="11" t="s">
        <v>78</v>
      </c>
      <c r="AY103" s="227" t="s">
        <v>150</v>
      </c>
    </row>
    <row r="104" spans="2:65" s="1" customFormat="1" ht="16.5" customHeight="1">
      <c r="B104" s="36"/>
      <c r="C104" s="204" t="s">
        <v>177</v>
      </c>
      <c r="D104" s="204" t="s">
        <v>153</v>
      </c>
      <c r="E104" s="205" t="s">
        <v>178</v>
      </c>
      <c r="F104" s="206" t="s">
        <v>179</v>
      </c>
      <c r="G104" s="207" t="s">
        <v>89</v>
      </c>
      <c r="H104" s="208">
        <v>0.875</v>
      </c>
      <c r="I104" s="209"/>
      <c r="J104" s="210">
        <f>ROUND(I104*H104,2)</f>
        <v>0</v>
      </c>
      <c r="K104" s="206" t="s">
        <v>180</v>
      </c>
      <c r="L104" s="41"/>
      <c r="M104" s="211" t="s">
        <v>1</v>
      </c>
      <c r="N104" s="212" t="s">
        <v>41</v>
      </c>
      <c r="O104" s="77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AR104" s="15" t="s">
        <v>149</v>
      </c>
      <c r="AT104" s="15" t="s">
        <v>153</v>
      </c>
      <c r="AU104" s="15" t="s">
        <v>80</v>
      </c>
      <c r="AY104" s="15" t="s">
        <v>150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15" t="s">
        <v>78</v>
      </c>
      <c r="BK104" s="215">
        <f>ROUND(I104*H104,2)</f>
        <v>0</v>
      </c>
      <c r="BL104" s="15" t="s">
        <v>149</v>
      </c>
      <c r="BM104" s="15" t="s">
        <v>181</v>
      </c>
    </row>
    <row r="105" spans="2:51" s="11" customFormat="1" ht="12">
      <c r="B105" s="216"/>
      <c r="C105" s="217"/>
      <c r="D105" s="218" t="s">
        <v>159</v>
      </c>
      <c r="E105" s="219" t="s">
        <v>182</v>
      </c>
      <c r="F105" s="220" t="s">
        <v>183</v>
      </c>
      <c r="G105" s="217"/>
      <c r="H105" s="221">
        <v>0.875</v>
      </c>
      <c r="I105" s="222"/>
      <c r="J105" s="217"/>
      <c r="K105" s="217"/>
      <c r="L105" s="223"/>
      <c r="M105" s="224"/>
      <c r="N105" s="225"/>
      <c r="O105" s="225"/>
      <c r="P105" s="225"/>
      <c r="Q105" s="225"/>
      <c r="R105" s="225"/>
      <c r="S105" s="225"/>
      <c r="T105" s="226"/>
      <c r="AT105" s="227" t="s">
        <v>159</v>
      </c>
      <c r="AU105" s="227" t="s">
        <v>80</v>
      </c>
      <c r="AV105" s="11" t="s">
        <v>80</v>
      </c>
      <c r="AW105" s="11" t="s">
        <v>32</v>
      </c>
      <c r="AX105" s="11" t="s">
        <v>78</v>
      </c>
      <c r="AY105" s="227" t="s">
        <v>150</v>
      </c>
    </row>
    <row r="106" spans="2:65" s="1" customFormat="1" ht="16.5" customHeight="1">
      <c r="B106" s="36"/>
      <c r="C106" s="204" t="s">
        <v>184</v>
      </c>
      <c r="D106" s="204" t="s">
        <v>153</v>
      </c>
      <c r="E106" s="205" t="s">
        <v>185</v>
      </c>
      <c r="F106" s="206" t="s">
        <v>186</v>
      </c>
      <c r="G106" s="207" t="s">
        <v>187</v>
      </c>
      <c r="H106" s="208">
        <v>0.481</v>
      </c>
      <c r="I106" s="209"/>
      <c r="J106" s="210">
        <f>ROUND(I106*H106,2)</f>
        <v>0</v>
      </c>
      <c r="K106" s="206" t="s">
        <v>180</v>
      </c>
      <c r="L106" s="41"/>
      <c r="M106" s="211" t="s">
        <v>1</v>
      </c>
      <c r="N106" s="212" t="s">
        <v>41</v>
      </c>
      <c r="O106" s="77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AR106" s="15" t="s">
        <v>149</v>
      </c>
      <c r="AT106" s="15" t="s">
        <v>153</v>
      </c>
      <c r="AU106" s="15" t="s">
        <v>80</v>
      </c>
      <c r="AY106" s="15" t="s">
        <v>150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15" t="s">
        <v>78</v>
      </c>
      <c r="BK106" s="215">
        <f>ROUND(I106*H106,2)</f>
        <v>0</v>
      </c>
      <c r="BL106" s="15" t="s">
        <v>149</v>
      </c>
      <c r="BM106" s="15" t="s">
        <v>188</v>
      </c>
    </row>
    <row r="107" spans="2:51" s="11" customFormat="1" ht="12">
      <c r="B107" s="216"/>
      <c r="C107" s="217"/>
      <c r="D107" s="218" t="s">
        <v>159</v>
      </c>
      <c r="E107" s="219" t="s">
        <v>1</v>
      </c>
      <c r="F107" s="220" t="s">
        <v>189</v>
      </c>
      <c r="G107" s="217"/>
      <c r="H107" s="221">
        <v>0.481</v>
      </c>
      <c r="I107" s="222"/>
      <c r="J107" s="217"/>
      <c r="K107" s="217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159</v>
      </c>
      <c r="AU107" s="227" t="s">
        <v>80</v>
      </c>
      <c r="AV107" s="11" t="s">
        <v>80</v>
      </c>
      <c r="AW107" s="11" t="s">
        <v>32</v>
      </c>
      <c r="AX107" s="11" t="s">
        <v>78</v>
      </c>
      <c r="AY107" s="227" t="s">
        <v>150</v>
      </c>
    </row>
    <row r="108" spans="2:63" s="10" customFormat="1" ht="22.8" customHeight="1">
      <c r="B108" s="188"/>
      <c r="C108" s="189"/>
      <c r="D108" s="190" t="s">
        <v>69</v>
      </c>
      <c r="E108" s="202" t="s">
        <v>190</v>
      </c>
      <c r="F108" s="202" t="s">
        <v>191</v>
      </c>
      <c r="G108" s="189"/>
      <c r="H108" s="189"/>
      <c r="I108" s="192"/>
      <c r="J108" s="203">
        <f>BK108</f>
        <v>0</v>
      </c>
      <c r="K108" s="189"/>
      <c r="L108" s="194"/>
      <c r="M108" s="195"/>
      <c r="N108" s="196"/>
      <c r="O108" s="196"/>
      <c r="P108" s="197">
        <f>SUM(P109:P176)</f>
        <v>0</v>
      </c>
      <c r="Q108" s="196"/>
      <c r="R108" s="197">
        <f>SUM(R109:R176)</f>
        <v>0</v>
      </c>
      <c r="S108" s="196"/>
      <c r="T108" s="198">
        <f>SUM(T109:T176)</f>
        <v>0</v>
      </c>
      <c r="AR108" s="199" t="s">
        <v>149</v>
      </c>
      <c r="AT108" s="200" t="s">
        <v>69</v>
      </c>
      <c r="AU108" s="200" t="s">
        <v>78</v>
      </c>
      <c r="AY108" s="199" t="s">
        <v>150</v>
      </c>
      <c r="BK108" s="201">
        <f>SUM(BK109:BK176)</f>
        <v>0</v>
      </c>
    </row>
    <row r="109" spans="2:65" s="1" customFormat="1" ht="16.5" customHeight="1">
      <c r="B109" s="36"/>
      <c r="C109" s="204" t="s">
        <v>192</v>
      </c>
      <c r="D109" s="204" t="s">
        <v>153</v>
      </c>
      <c r="E109" s="205" t="s">
        <v>193</v>
      </c>
      <c r="F109" s="206" t="s">
        <v>194</v>
      </c>
      <c r="G109" s="207" t="s">
        <v>156</v>
      </c>
      <c r="H109" s="208">
        <v>1</v>
      </c>
      <c r="I109" s="209"/>
      <c r="J109" s="210">
        <f>ROUND(I109*H109,2)</f>
        <v>0</v>
      </c>
      <c r="K109" s="206" t="s">
        <v>157</v>
      </c>
      <c r="L109" s="41"/>
      <c r="M109" s="211" t="s">
        <v>1</v>
      </c>
      <c r="N109" s="212" t="s">
        <v>41</v>
      </c>
      <c r="O109" s="77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15" t="s">
        <v>149</v>
      </c>
      <c r="AT109" s="15" t="s">
        <v>153</v>
      </c>
      <c r="AU109" s="15" t="s">
        <v>80</v>
      </c>
      <c r="AY109" s="15" t="s">
        <v>150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15" t="s">
        <v>78</v>
      </c>
      <c r="BK109" s="215">
        <f>ROUND(I109*H109,2)</f>
        <v>0</v>
      </c>
      <c r="BL109" s="15" t="s">
        <v>149</v>
      </c>
      <c r="BM109" s="15" t="s">
        <v>195</v>
      </c>
    </row>
    <row r="110" spans="2:51" s="11" customFormat="1" ht="12">
      <c r="B110" s="216"/>
      <c r="C110" s="217"/>
      <c r="D110" s="218" t="s">
        <v>159</v>
      </c>
      <c r="E110" s="219" t="s">
        <v>1</v>
      </c>
      <c r="F110" s="220" t="s">
        <v>196</v>
      </c>
      <c r="G110" s="217"/>
      <c r="H110" s="221">
        <v>1</v>
      </c>
      <c r="I110" s="222"/>
      <c r="J110" s="217"/>
      <c r="K110" s="217"/>
      <c r="L110" s="223"/>
      <c r="M110" s="224"/>
      <c r="N110" s="225"/>
      <c r="O110" s="225"/>
      <c r="P110" s="225"/>
      <c r="Q110" s="225"/>
      <c r="R110" s="225"/>
      <c r="S110" s="225"/>
      <c r="T110" s="226"/>
      <c r="AT110" s="227" t="s">
        <v>159</v>
      </c>
      <c r="AU110" s="227" t="s">
        <v>80</v>
      </c>
      <c r="AV110" s="11" t="s">
        <v>80</v>
      </c>
      <c r="AW110" s="11" t="s">
        <v>32</v>
      </c>
      <c r="AX110" s="11" t="s">
        <v>78</v>
      </c>
      <c r="AY110" s="227" t="s">
        <v>150</v>
      </c>
    </row>
    <row r="111" spans="2:65" s="1" customFormat="1" ht="16.5" customHeight="1">
      <c r="B111" s="36"/>
      <c r="C111" s="204" t="s">
        <v>197</v>
      </c>
      <c r="D111" s="204" t="s">
        <v>153</v>
      </c>
      <c r="E111" s="205" t="s">
        <v>198</v>
      </c>
      <c r="F111" s="206" t="s">
        <v>199</v>
      </c>
      <c r="G111" s="207" t="s">
        <v>156</v>
      </c>
      <c r="H111" s="208">
        <v>6</v>
      </c>
      <c r="I111" s="209"/>
      <c r="J111" s="210">
        <f>ROUND(I111*H111,2)</f>
        <v>0</v>
      </c>
      <c r="K111" s="206" t="s">
        <v>157</v>
      </c>
      <c r="L111" s="41"/>
      <c r="M111" s="211" t="s">
        <v>1</v>
      </c>
      <c r="N111" s="212" t="s">
        <v>41</v>
      </c>
      <c r="O111" s="77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15" t="s">
        <v>149</v>
      </c>
      <c r="AT111" s="15" t="s">
        <v>153</v>
      </c>
      <c r="AU111" s="15" t="s">
        <v>80</v>
      </c>
      <c r="AY111" s="15" t="s">
        <v>150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15" t="s">
        <v>78</v>
      </c>
      <c r="BK111" s="215">
        <f>ROUND(I111*H111,2)</f>
        <v>0</v>
      </c>
      <c r="BL111" s="15" t="s">
        <v>149</v>
      </c>
      <c r="BM111" s="15" t="s">
        <v>200</v>
      </c>
    </row>
    <row r="112" spans="2:51" s="11" customFormat="1" ht="12">
      <c r="B112" s="216"/>
      <c r="C112" s="217"/>
      <c r="D112" s="218" t="s">
        <v>159</v>
      </c>
      <c r="E112" s="219" t="s">
        <v>1</v>
      </c>
      <c r="F112" s="220" t="s">
        <v>201</v>
      </c>
      <c r="G112" s="217"/>
      <c r="H112" s="221">
        <v>6</v>
      </c>
      <c r="I112" s="222"/>
      <c r="J112" s="217"/>
      <c r="K112" s="217"/>
      <c r="L112" s="223"/>
      <c r="M112" s="224"/>
      <c r="N112" s="225"/>
      <c r="O112" s="225"/>
      <c r="P112" s="225"/>
      <c r="Q112" s="225"/>
      <c r="R112" s="225"/>
      <c r="S112" s="225"/>
      <c r="T112" s="226"/>
      <c r="AT112" s="227" t="s">
        <v>159</v>
      </c>
      <c r="AU112" s="227" t="s">
        <v>80</v>
      </c>
      <c r="AV112" s="11" t="s">
        <v>80</v>
      </c>
      <c r="AW112" s="11" t="s">
        <v>32</v>
      </c>
      <c r="AX112" s="11" t="s">
        <v>78</v>
      </c>
      <c r="AY112" s="227" t="s">
        <v>150</v>
      </c>
    </row>
    <row r="113" spans="2:65" s="1" customFormat="1" ht="16.5" customHeight="1">
      <c r="B113" s="36"/>
      <c r="C113" s="204" t="s">
        <v>202</v>
      </c>
      <c r="D113" s="204" t="s">
        <v>153</v>
      </c>
      <c r="E113" s="205" t="s">
        <v>203</v>
      </c>
      <c r="F113" s="206" t="s">
        <v>204</v>
      </c>
      <c r="G113" s="207" t="s">
        <v>156</v>
      </c>
      <c r="H113" s="208">
        <v>3</v>
      </c>
      <c r="I113" s="209"/>
      <c r="J113" s="210">
        <f>ROUND(I113*H113,2)</f>
        <v>0</v>
      </c>
      <c r="K113" s="206" t="s">
        <v>157</v>
      </c>
      <c r="L113" s="41"/>
      <c r="M113" s="211" t="s">
        <v>1</v>
      </c>
      <c r="N113" s="212" t="s">
        <v>41</v>
      </c>
      <c r="O113" s="77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AR113" s="15" t="s">
        <v>149</v>
      </c>
      <c r="AT113" s="15" t="s">
        <v>153</v>
      </c>
      <c r="AU113" s="15" t="s">
        <v>80</v>
      </c>
      <c r="AY113" s="15" t="s">
        <v>150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15" t="s">
        <v>78</v>
      </c>
      <c r="BK113" s="215">
        <f>ROUND(I113*H113,2)</f>
        <v>0</v>
      </c>
      <c r="BL113" s="15" t="s">
        <v>149</v>
      </c>
      <c r="BM113" s="15" t="s">
        <v>205</v>
      </c>
    </row>
    <row r="114" spans="2:51" s="11" customFormat="1" ht="12">
      <c r="B114" s="216"/>
      <c r="C114" s="217"/>
      <c r="D114" s="218" t="s">
        <v>159</v>
      </c>
      <c r="E114" s="219" t="s">
        <v>1</v>
      </c>
      <c r="F114" s="220" t="s">
        <v>206</v>
      </c>
      <c r="G114" s="217"/>
      <c r="H114" s="221">
        <v>3</v>
      </c>
      <c r="I114" s="222"/>
      <c r="J114" s="217"/>
      <c r="K114" s="217"/>
      <c r="L114" s="223"/>
      <c r="M114" s="224"/>
      <c r="N114" s="225"/>
      <c r="O114" s="225"/>
      <c r="P114" s="225"/>
      <c r="Q114" s="225"/>
      <c r="R114" s="225"/>
      <c r="S114" s="225"/>
      <c r="T114" s="226"/>
      <c r="AT114" s="227" t="s">
        <v>159</v>
      </c>
      <c r="AU114" s="227" t="s">
        <v>80</v>
      </c>
      <c r="AV114" s="11" t="s">
        <v>80</v>
      </c>
      <c r="AW114" s="11" t="s">
        <v>32</v>
      </c>
      <c r="AX114" s="11" t="s">
        <v>78</v>
      </c>
      <c r="AY114" s="227" t="s">
        <v>150</v>
      </c>
    </row>
    <row r="115" spans="2:65" s="1" customFormat="1" ht="16.5" customHeight="1">
      <c r="B115" s="36"/>
      <c r="C115" s="204" t="s">
        <v>207</v>
      </c>
      <c r="D115" s="204" t="s">
        <v>153</v>
      </c>
      <c r="E115" s="205" t="s">
        <v>208</v>
      </c>
      <c r="F115" s="206" t="s">
        <v>209</v>
      </c>
      <c r="G115" s="207" t="s">
        <v>156</v>
      </c>
      <c r="H115" s="208">
        <v>2</v>
      </c>
      <c r="I115" s="209"/>
      <c r="J115" s="210">
        <f>ROUND(I115*H115,2)</f>
        <v>0</v>
      </c>
      <c r="K115" s="206" t="s">
        <v>157</v>
      </c>
      <c r="L115" s="41"/>
      <c r="M115" s="211" t="s">
        <v>1</v>
      </c>
      <c r="N115" s="212" t="s">
        <v>41</v>
      </c>
      <c r="O115" s="77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AR115" s="15" t="s">
        <v>149</v>
      </c>
      <c r="AT115" s="15" t="s">
        <v>153</v>
      </c>
      <c r="AU115" s="15" t="s">
        <v>80</v>
      </c>
      <c r="AY115" s="15" t="s">
        <v>150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15" t="s">
        <v>78</v>
      </c>
      <c r="BK115" s="215">
        <f>ROUND(I115*H115,2)</f>
        <v>0</v>
      </c>
      <c r="BL115" s="15" t="s">
        <v>149</v>
      </c>
      <c r="BM115" s="15" t="s">
        <v>210</v>
      </c>
    </row>
    <row r="116" spans="2:51" s="11" customFormat="1" ht="12">
      <c r="B116" s="216"/>
      <c r="C116" s="217"/>
      <c r="D116" s="218" t="s">
        <v>159</v>
      </c>
      <c r="E116" s="219" t="s">
        <v>1</v>
      </c>
      <c r="F116" s="220" t="s">
        <v>211</v>
      </c>
      <c r="G116" s="217"/>
      <c r="H116" s="221">
        <v>2</v>
      </c>
      <c r="I116" s="222"/>
      <c r="J116" s="217"/>
      <c r="K116" s="217"/>
      <c r="L116" s="223"/>
      <c r="M116" s="224"/>
      <c r="N116" s="225"/>
      <c r="O116" s="225"/>
      <c r="P116" s="225"/>
      <c r="Q116" s="225"/>
      <c r="R116" s="225"/>
      <c r="S116" s="225"/>
      <c r="T116" s="226"/>
      <c r="AT116" s="227" t="s">
        <v>159</v>
      </c>
      <c r="AU116" s="227" t="s">
        <v>80</v>
      </c>
      <c r="AV116" s="11" t="s">
        <v>80</v>
      </c>
      <c r="AW116" s="11" t="s">
        <v>32</v>
      </c>
      <c r="AX116" s="11" t="s">
        <v>78</v>
      </c>
      <c r="AY116" s="227" t="s">
        <v>150</v>
      </c>
    </row>
    <row r="117" spans="2:65" s="1" customFormat="1" ht="16.5" customHeight="1">
      <c r="B117" s="36"/>
      <c r="C117" s="204" t="s">
        <v>212</v>
      </c>
      <c r="D117" s="204" t="s">
        <v>153</v>
      </c>
      <c r="E117" s="205" t="s">
        <v>213</v>
      </c>
      <c r="F117" s="206" t="s">
        <v>214</v>
      </c>
      <c r="G117" s="207" t="s">
        <v>156</v>
      </c>
      <c r="H117" s="208">
        <v>1</v>
      </c>
      <c r="I117" s="209"/>
      <c r="J117" s="210">
        <f>ROUND(I117*H117,2)</f>
        <v>0</v>
      </c>
      <c r="K117" s="206" t="s">
        <v>157</v>
      </c>
      <c r="L117" s="41"/>
      <c r="M117" s="211" t="s">
        <v>1</v>
      </c>
      <c r="N117" s="212" t="s">
        <v>41</v>
      </c>
      <c r="O117" s="77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15" t="s">
        <v>149</v>
      </c>
      <c r="AT117" s="15" t="s">
        <v>153</v>
      </c>
      <c r="AU117" s="15" t="s">
        <v>80</v>
      </c>
      <c r="AY117" s="15" t="s">
        <v>150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15" t="s">
        <v>78</v>
      </c>
      <c r="BK117" s="215">
        <f>ROUND(I117*H117,2)</f>
        <v>0</v>
      </c>
      <c r="BL117" s="15" t="s">
        <v>149</v>
      </c>
      <c r="BM117" s="15" t="s">
        <v>215</v>
      </c>
    </row>
    <row r="118" spans="2:51" s="11" customFormat="1" ht="12">
      <c r="B118" s="216"/>
      <c r="C118" s="217"/>
      <c r="D118" s="218" t="s">
        <v>159</v>
      </c>
      <c r="E118" s="219" t="s">
        <v>1</v>
      </c>
      <c r="F118" s="220" t="s">
        <v>216</v>
      </c>
      <c r="G118" s="217"/>
      <c r="H118" s="221">
        <v>1</v>
      </c>
      <c r="I118" s="222"/>
      <c r="J118" s="217"/>
      <c r="K118" s="217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159</v>
      </c>
      <c r="AU118" s="227" t="s">
        <v>80</v>
      </c>
      <c r="AV118" s="11" t="s">
        <v>80</v>
      </c>
      <c r="AW118" s="11" t="s">
        <v>32</v>
      </c>
      <c r="AX118" s="11" t="s">
        <v>78</v>
      </c>
      <c r="AY118" s="227" t="s">
        <v>150</v>
      </c>
    </row>
    <row r="119" spans="2:65" s="1" customFormat="1" ht="16.5" customHeight="1">
      <c r="B119" s="36"/>
      <c r="C119" s="204" t="s">
        <v>217</v>
      </c>
      <c r="D119" s="204" t="s">
        <v>153</v>
      </c>
      <c r="E119" s="205" t="s">
        <v>218</v>
      </c>
      <c r="F119" s="206" t="s">
        <v>219</v>
      </c>
      <c r="G119" s="207" t="s">
        <v>156</v>
      </c>
      <c r="H119" s="208">
        <v>1</v>
      </c>
      <c r="I119" s="209"/>
      <c r="J119" s="210">
        <f>ROUND(I119*H119,2)</f>
        <v>0</v>
      </c>
      <c r="K119" s="206" t="s">
        <v>157</v>
      </c>
      <c r="L119" s="41"/>
      <c r="M119" s="211" t="s">
        <v>1</v>
      </c>
      <c r="N119" s="212" t="s">
        <v>41</v>
      </c>
      <c r="O119" s="77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AR119" s="15" t="s">
        <v>149</v>
      </c>
      <c r="AT119" s="15" t="s">
        <v>153</v>
      </c>
      <c r="AU119" s="15" t="s">
        <v>80</v>
      </c>
      <c r="AY119" s="15" t="s">
        <v>150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15" t="s">
        <v>78</v>
      </c>
      <c r="BK119" s="215">
        <f>ROUND(I119*H119,2)</f>
        <v>0</v>
      </c>
      <c r="BL119" s="15" t="s">
        <v>149</v>
      </c>
      <c r="BM119" s="15" t="s">
        <v>220</v>
      </c>
    </row>
    <row r="120" spans="2:51" s="11" customFormat="1" ht="12">
      <c r="B120" s="216"/>
      <c r="C120" s="217"/>
      <c r="D120" s="218" t="s">
        <v>159</v>
      </c>
      <c r="E120" s="219" t="s">
        <v>1</v>
      </c>
      <c r="F120" s="220" t="s">
        <v>221</v>
      </c>
      <c r="G120" s="217"/>
      <c r="H120" s="221">
        <v>1</v>
      </c>
      <c r="I120" s="222"/>
      <c r="J120" s="217"/>
      <c r="K120" s="217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159</v>
      </c>
      <c r="AU120" s="227" t="s">
        <v>80</v>
      </c>
      <c r="AV120" s="11" t="s">
        <v>80</v>
      </c>
      <c r="AW120" s="11" t="s">
        <v>32</v>
      </c>
      <c r="AX120" s="11" t="s">
        <v>78</v>
      </c>
      <c r="AY120" s="227" t="s">
        <v>150</v>
      </c>
    </row>
    <row r="121" spans="2:65" s="1" customFormat="1" ht="16.5" customHeight="1">
      <c r="B121" s="36"/>
      <c r="C121" s="204" t="s">
        <v>222</v>
      </c>
      <c r="D121" s="204" t="s">
        <v>153</v>
      </c>
      <c r="E121" s="205" t="s">
        <v>223</v>
      </c>
      <c r="F121" s="206" t="s">
        <v>224</v>
      </c>
      <c r="G121" s="207" t="s">
        <v>156</v>
      </c>
      <c r="H121" s="208">
        <v>1</v>
      </c>
      <c r="I121" s="209"/>
      <c r="J121" s="210">
        <f>ROUND(I121*H121,2)</f>
        <v>0</v>
      </c>
      <c r="K121" s="206" t="s">
        <v>157</v>
      </c>
      <c r="L121" s="41"/>
      <c r="M121" s="211" t="s">
        <v>1</v>
      </c>
      <c r="N121" s="212" t="s">
        <v>41</v>
      </c>
      <c r="O121" s="77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AR121" s="15" t="s">
        <v>149</v>
      </c>
      <c r="AT121" s="15" t="s">
        <v>153</v>
      </c>
      <c r="AU121" s="15" t="s">
        <v>80</v>
      </c>
      <c r="AY121" s="15" t="s">
        <v>150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15" t="s">
        <v>78</v>
      </c>
      <c r="BK121" s="215">
        <f>ROUND(I121*H121,2)</f>
        <v>0</v>
      </c>
      <c r="BL121" s="15" t="s">
        <v>149</v>
      </c>
      <c r="BM121" s="15" t="s">
        <v>225</v>
      </c>
    </row>
    <row r="122" spans="2:51" s="11" customFormat="1" ht="12">
      <c r="B122" s="216"/>
      <c r="C122" s="217"/>
      <c r="D122" s="218" t="s">
        <v>159</v>
      </c>
      <c r="E122" s="219" t="s">
        <v>1</v>
      </c>
      <c r="F122" s="220" t="s">
        <v>226</v>
      </c>
      <c r="G122" s="217"/>
      <c r="H122" s="221">
        <v>1</v>
      </c>
      <c r="I122" s="222"/>
      <c r="J122" s="217"/>
      <c r="K122" s="217"/>
      <c r="L122" s="223"/>
      <c r="M122" s="224"/>
      <c r="N122" s="225"/>
      <c r="O122" s="225"/>
      <c r="P122" s="225"/>
      <c r="Q122" s="225"/>
      <c r="R122" s="225"/>
      <c r="S122" s="225"/>
      <c r="T122" s="226"/>
      <c r="AT122" s="227" t="s">
        <v>159</v>
      </c>
      <c r="AU122" s="227" t="s">
        <v>80</v>
      </c>
      <c r="AV122" s="11" t="s">
        <v>80</v>
      </c>
      <c r="AW122" s="11" t="s">
        <v>32</v>
      </c>
      <c r="AX122" s="11" t="s">
        <v>78</v>
      </c>
      <c r="AY122" s="227" t="s">
        <v>150</v>
      </c>
    </row>
    <row r="123" spans="2:65" s="1" customFormat="1" ht="16.5" customHeight="1">
      <c r="B123" s="36"/>
      <c r="C123" s="204" t="s">
        <v>8</v>
      </c>
      <c r="D123" s="204" t="s">
        <v>153</v>
      </c>
      <c r="E123" s="205" t="s">
        <v>227</v>
      </c>
      <c r="F123" s="206" t="s">
        <v>228</v>
      </c>
      <c r="G123" s="207" t="s">
        <v>156</v>
      </c>
      <c r="H123" s="208">
        <v>2</v>
      </c>
      <c r="I123" s="209"/>
      <c r="J123" s="210">
        <f>ROUND(I123*H123,2)</f>
        <v>0</v>
      </c>
      <c r="K123" s="206" t="s">
        <v>157</v>
      </c>
      <c r="L123" s="41"/>
      <c r="M123" s="211" t="s">
        <v>1</v>
      </c>
      <c r="N123" s="212" t="s">
        <v>41</v>
      </c>
      <c r="O123" s="77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AR123" s="15" t="s">
        <v>149</v>
      </c>
      <c r="AT123" s="15" t="s">
        <v>153</v>
      </c>
      <c r="AU123" s="15" t="s">
        <v>80</v>
      </c>
      <c r="AY123" s="15" t="s">
        <v>150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15" t="s">
        <v>78</v>
      </c>
      <c r="BK123" s="215">
        <f>ROUND(I123*H123,2)</f>
        <v>0</v>
      </c>
      <c r="BL123" s="15" t="s">
        <v>149</v>
      </c>
      <c r="BM123" s="15" t="s">
        <v>229</v>
      </c>
    </row>
    <row r="124" spans="2:51" s="11" customFormat="1" ht="12">
      <c r="B124" s="216"/>
      <c r="C124" s="217"/>
      <c r="D124" s="218" t="s">
        <v>159</v>
      </c>
      <c r="E124" s="219" t="s">
        <v>1</v>
      </c>
      <c r="F124" s="220" t="s">
        <v>230</v>
      </c>
      <c r="G124" s="217"/>
      <c r="H124" s="221">
        <v>2</v>
      </c>
      <c r="I124" s="222"/>
      <c r="J124" s="217"/>
      <c r="K124" s="217"/>
      <c r="L124" s="223"/>
      <c r="M124" s="224"/>
      <c r="N124" s="225"/>
      <c r="O124" s="225"/>
      <c r="P124" s="225"/>
      <c r="Q124" s="225"/>
      <c r="R124" s="225"/>
      <c r="S124" s="225"/>
      <c r="T124" s="226"/>
      <c r="AT124" s="227" t="s">
        <v>159</v>
      </c>
      <c r="AU124" s="227" t="s">
        <v>80</v>
      </c>
      <c r="AV124" s="11" t="s">
        <v>80</v>
      </c>
      <c r="AW124" s="11" t="s">
        <v>32</v>
      </c>
      <c r="AX124" s="11" t="s">
        <v>78</v>
      </c>
      <c r="AY124" s="227" t="s">
        <v>150</v>
      </c>
    </row>
    <row r="125" spans="2:65" s="1" customFormat="1" ht="16.5" customHeight="1">
      <c r="B125" s="36"/>
      <c r="C125" s="204" t="s">
        <v>231</v>
      </c>
      <c r="D125" s="204" t="s">
        <v>153</v>
      </c>
      <c r="E125" s="205" t="s">
        <v>232</v>
      </c>
      <c r="F125" s="206" t="s">
        <v>233</v>
      </c>
      <c r="G125" s="207" t="s">
        <v>156</v>
      </c>
      <c r="H125" s="208">
        <v>3</v>
      </c>
      <c r="I125" s="209"/>
      <c r="J125" s="210">
        <f>ROUND(I125*H125,2)</f>
        <v>0</v>
      </c>
      <c r="K125" s="206" t="s">
        <v>157</v>
      </c>
      <c r="L125" s="41"/>
      <c r="M125" s="211" t="s">
        <v>1</v>
      </c>
      <c r="N125" s="212" t="s">
        <v>41</v>
      </c>
      <c r="O125" s="77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15" t="s">
        <v>149</v>
      </c>
      <c r="AT125" s="15" t="s">
        <v>153</v>
      </c>
      <c r="AU125" s="15" t="s">
        <v>80</v>
      </c>
      <c r="AY125" s="15" t="s">
        <v>150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15" t="s">
        <v>78</v>
      </c>
      <c r="BK125" s="215">
        <f>ROUND(I125*H125,2)</f>
        <v>0</v>
      </c>
      <c r="BL125" s="15" t="s">
        <v>149</v>
      </c>
      <c r="BM125" s="15" t="s">
        <v>234</v>
      </c>
    </row>
    <row r="126" spans="2:51" s="11" customFormat="1" ht="12">
      <c r="B126" s="216"/>
      <c r="C126" s="217"/>
      <c r="D126" s="218" t="s">
        <v>159</v>
      </c>
      <c r="E126" s="219" t="s">
        <v>1</v>
      </c>
      <c r="F126" s="220" t="s">
        <v>235</v>
      </c>
      <c r="G126" s="217"/>
      <c r="H126" s="221">
        <v>3</v>
      </c>
      <c r="I126" s="222"/>
      <c r="J126" s="217"/>
      <c r="K126" s="217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159</v>
      </c>
      <c r="AU126" s="227" t="s">
        <v>80</v>
      </c>
      <c r="AV126" s="11" t="s">
        <v>80</v>
      </c>
      <c r="AW126" s="11" t="s">
        <v>32</v>
      </c>
      <c r="AX126" s="11" t="s">
        <v>78</v>
      </c>
      <c r="AY126" s="227" t="s">
        <v>150</v>
      </c>
    </row>
    <row r="127" spans="2:65" s="1" customFormat="1" ht="16.5" customHeight="1">
      <c r="B127" s="36"/>
      <c r="C127" s="204" t="s">
        <v>236</v>
      </c>
      <c r="D127" s="204" t="s">
        <v>153</v>
      </c>
      <c r="E127" s="205" t="s">
        <v>237</v>
      </c>
      <c r="F127" s="206" t="s">
        <v>238</v>
      </c>
      <c r="G127" s="207" t="s">
        <v>156</v>
      </c>
      <c r="H127" s="208">
        <v>5</v>
      </c>
      <c r="I127" s="209"/>
      <c r="J127" s="210">
        <f>ROUND(I127*H127,2)</f>
        <v>0</v>
      </c>
      <c r="K127" s="206" t="s">
        <v>157</v>
      </c>
      <c r="L127" s="41"/>
      <c r="M127" s="211" t="s">
        <v>1</v>
      </c>
      <c r="N127" s="212" t="s">
        <v>41</v>
      </c>
      <c r="O127" s="77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AR127" s="15" t="s">
        <v>149</v>
      </c>
      <c r="AT127" s="15" t="s">
        <v>153</v>
      </c>
      <c r="AU127" s="15" t="s">
        <v>80</v>
      </c>
      <c r="AY127" s="15" t="s">
        <v>150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15" t="s">
        <v>78</v>
      </c>
      <c r="BK127" s="215">
        <f>ROUND(I127*H127,2)</f>
        <v>0</v>
      </c>
      <c r="BL127" s="15" t="s">
        <v>149</v>
      </c>
      <c r="BM127" s="15" t="s">
        <v>239</v>
      </c>
    </row>
    <row r="128" spans="2:51" s="11" customFormat="1" ht="12">
      <c r="B128" s="216"/>
      <c r="C128" s="217"/>
      <c r="D128" s="218" t="s">
        <v>159</v>
      </c>
      <c r="E128" s="219" t="s">
        <v>1</v>
      </c>
      <c r="F128" s="220" t="s">
        <v>240</v>
      </c>
      <c r="G128" s="217"/>
      <c r="H128" s="221">
        <v>5</v>
      </c>
      <c r="I128" s="222"/>
      <c r="J128" s="217"/>
      <c r="K128" s="217"/>
      <c r="L128" s="223"/>
      <c r="M128" s="224"/>
      <c r="N128" s="225"/>
      <c r="O128" s="225"/>
      <c r="P128" s="225"/>
      <c r="Q128" s="225"/>
      <c r="R128" s="225"/>
      <c r="S128" s="225"/>
      <c r="T128" s="226"/>
      <c r="AT128" s="227" t="s">
        <v>159</v>
      </c>
      <c r="AU128" s="227" t="s">
        <v>80</v>
      </c>
      <c r="AV128" s="11" t="s">
        <v>80</v>
      </c>
      <c r="AW128" s="11" t="s">
        <v>32</v>
      </c>
      <c r="AX128" s="11" t="s">
        <v>78</v>
      </c>
      <c r="AY128" s="227" t="s">
        <v>150</v>
      </c>
    </row>
    <row r="129" spans="2:65" s="1" customFormat="1" ht="16.5" customHeight="1">
      <c r="B129" s="36"/>
      <c r="C129" s="204" t="s">
        <v>241</v>
      </c>
      <c r="D129" s="204" t="s">
        <v>153</v>
      </c>
      <c r="E129" s="205" t="s">
        <v>242</v>
      </c>
      <c r="F129" s="206" t="s">
        <v>243</v>
      </c>
      <c r="G129" s="207" t="s">
        <v>156</v>
      </c>
      <c r="H129" s="208">
        <v>1</v>
      </c>
      <c r="I129" s="209"/>
      <c r="J129" s="210">
        <f>ROUND(I129*H129,2)</f>
        <v>0</v>
      </c>
      <c r="K129" s="206" t="s">
        <v>157</v>
      </c>
      <c r="L129" s="41"/>
      <c r="M129" s="211" t="s">
        <v>1</v>
      </c>
      <c r="N129" s="212" t="s">
        <v>41</v>
      </c>
      <c r="O129" s="77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AR129" s="15" t="s">
        <v>149</v>
      </c>
      <c r="AT129" s="15" t="s">
        <v>153</v>
      </c>
      <c r="AU129" s="15" t="s">
        <v>80</v>
      </c>
      <c r="AY129" s="15" t="s">
        <v>150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15" t="s">
        <v>78</v>
      </c>
      <c r="BK129" s="215">
        <f>ROUND(I129*H129,2)</f>
        <v>0</v>
      </c>
      <c r="BL129" s="15" t="s">
        <v>149</v>
      </c>
      <c r="BM129" s="15" t="s">
        <v>244</v>
      </c>
    </row>
    <row r="130" spans="2:51" s="11" customFormat="1" ht="12">
      <c r="B130" s="216"/>
      <c r="C130" s="217"/>
      <c r="D130" s="218" t="s">
        <v>159</v>
      </c>
      <c r="E130" s="219" t="s">
        <v>1</v>
      </c>
      <c r="F130" s="220" t="s">
        <v>245</v>
      </c>
      <c r="G130" s="217"/>
      <c r="H130" s="221">
        <v>1</v>
      </c>
      <c r="I130" s="222"/>
      <c r="J130" s="217"/>
      <c r="K130" s="217"/>
      <c r="L130" s="223"/>
      <c r="M130" s="224"/>
      <c r="N130" s="225"/>
      <c r="O130" s="225"/>
      <c r="P130" s="225"/>
      <c r="Q130" s="225"/>
      <c r="R130" s="225"/>
      <c r="S130" s="225"/>
      <c r="T130" s="226"/>
      <c r="AT130" s="227" t="s">
        <v>159</v>
      </c>
      <c r="AU130" s="227" t="s">
        <v>80</v>
      </c>
      <c r="AV130" s="11" t="s">
        <v>80</v>
      </c>
      <c r="AW130" s="11" t="s">
        <v>32</v>
      </c>
      <c r="AX130" s="11" t="s">
        <v>78</v>
      </c>
      <c r="AY130" s="227" t="s">
        <v>150</v>
      </c>
    </row>
    <row r="131" spans="2:65" s="1" customFormat="1" ht="16.5" customHeight="1">
      <c r="B131" s="36"/>
      <c r="C131" s="204" t="s">
        <v>112</v>
      </c>
      <c r="D131" s="204" t="s">
        <v>153</v>
      </c>
      <c r="E131" s="205" t="s">
        <v>246</v>
      </c>
      <c r="F131" s="206" t="s">
        <v>247</v>
      </c>
      <c r="G131" s="207" t="s">
        <v>156</v>
      </c>
      <c r="H131" s="208">
        <v>1</v>
      </c>
      <c r="I131" s="209"/>
      <c r="J131" s="210">
        <f>ROUND(I131*H131,2)</f>
        <v>0</v>
      </c>
      <c r="K131" s="206" t="s">
        <v>157</v>
      </c>
      <c r="L131" s="41"/>
      <c r="M131" s="211" t="s">
        <v>1</v>
      </c>
      <c r="N131" s="212" t="s">
        <v>41</v>
      </c>
      <c r="O131" s="77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AR131" s="15" t="s">
        <v>149</v>
      </c>
      <c r="AT131" s="15" t="s">
        <v>153</v>
      </c>
      <c r="AU131" s="15" t="s">
        <v>80</v>
      </c>
      <c r="AY131" s="15" t="s">
        <v>150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15" t="s">
        <v>78</v>
      </c>
      <c r="BK131" s="215">
        <f>ROUND(I131*H131,2)</f>
        <v>0</v>
      </c>
      <c r="BL131" s="15" t="s">
        <v>149</v>
      </c>
      <c r="BM131" s="15" t="s">
        <v>248</v>
      </c>
    </row>
    <row r="132" spans="2:51" s="11" customFormat="1" ht="12">
      <c r="B132" s="216"/>
      <c r="C132" s="217"/>
      <c r="D132" s="218" t="s">
        <v>159</v>
      </c>
      <c r="E132" s="219" t="s">
        <v>1</v>
      </c>
      <c r="F132" s="220" t="s">
        <v>249</v>
      </c>
      <c r="G132" s="217"/>
      <c r="H132" s="221">
        <v>1</v>
      </c>
      <c r="I132" s="222"/>
      <c r="J132" s="217"/>
      <c r="K132" s="217"/>
      <c r="L132" s="223"/>
      <c r="M132" s="224"/>
      <c r="N132" s="225"/>
      <c r="O132" s="225"/>
      <c r="P132" s="225"/>
      <c r="Q132" s="225"/>
      <c r="R132" s="225"/>
      <c r="S132" s="225"/>
      <c r="T132" s="226"/>
      <c r="AT132" s="227" t="s">
        <v>159</v>
      </c>
      <c r="AU132" s="227" t="s">
        <v>80</v>
      </c>
      <c r="AV132" s="11" t="s">
        <v>80</v>
      </c>
      <c r="AW132" s="11" t="s">
        <v>32</v>
      </c>
      <c r="AX132" s="11" t="s">
        <v>78</v>
      </c>
      <c r="AY132" s="227" t="s">
        <v>150</v>
      </c>
    </row>
    <row r="133" spans="2:65" s="1" customFormat="1" ht="16.5" customHeight="1">
      <c r="B133" s="36"/>
      <c r="C133" s="204" t="s">
        <v>250</v>
      </c>
      <c r="D133" s="204" t="s">
        <v>153</v>
      </c>
      <c r="E133" s="205" t="s">
        <v>251</v>
      </c>
      <c r="F133" s="206" t="s">
        <v>252</v>
      </c>
      <c r="G133" s="207" t="s">
        <v>156</v>
      </c>
      <c r="H133" s="208">
        <v>1</v>
      </c>
      <c r="I133" s="209"/>
      <c r="J133" s="210">
        <f>ROUND(I133*H133,2)</f>
        <v>0</v>
      </c>
      <c r="K133" s="206" t="s">
        <v>157</v>
      </c>
      <c r="L133" s="41"/>
      <c r="M133" s="211" t="s">
        <v>1</v>
      </c>
      <c r="N133" s="212" t="s">
        <v>41</v>
      </c>
      <c r="O133" s="77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AR133" s="15" t="s">
        <v>149</v>
      </c>
      <c r="AT133" s="15" t="s">
        <v>153</v>
      </c>
      <c r="AU133" s="15" t="s">
        <v>80</v>
      </c>
      <c r="AY133" s="15" t="s">
        <v>150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15" t="s">
        <v>78</v>
      </c>
      <c r="BK133" s="215">
        <f>ROUND(I133*H133,2)</f>
        <v>0</v>
      </c>
      <c r="BL133" s="15" t="s">
        <v>149</v>
      </c>
      <c r="BM133" s="15" t="s">
        <v>253</v>
      </c>
    </row>
    <row r="134" spans="2:51" s="11" customFormat="1" ht="12">
      <c r="B134" s="216"/>
      <c r="C134" s="217"/>
      <c r="D134" s="218" t="s">
        <v>159</v>
      </c>
      <c r="E134" s="219" t="s">
        <v>1</v>
      </c>
      <c r="F134" s="220" t="s">
        <v>254</v>
      </c>
      <c r="G134" s="217"/>
      <c r="H134" s="221">
        <v>1</v>
      </c>
      <c r="I134" s="222"/>
      <c r="J134" s="217"/>
      <c r="K134" s="217"/>
      <c r="L134" s="223"/>
      <c r="M134" s="224"/>
      <c r="N134" s="225"/>
      <c r="O134" s="225"/>
      <c r="P134" s="225"/>
      <c r="Q134" s="225"/>
      <c r="R134" s="225"/>
      <c r="S134" s="225"/>
      <c r="T134" s="226"/>
      <c r="AT134" s="227" t="s">
        <v>159</v>
      </c>
      <c r="AU134" s="227" t="s">
        <v>80</v>
      </c>
      <c r="AV134" s="11" t="s">
        <v>80</v>
      </c>
      <c r="AW134" s="11" t="s">
        <v>32</v>
      </c>
      <c r="AX134" s="11" t="s">
        <v>78</v>
      </c>
      <c r="AY134" s="227" t="s">
        <v>150</v>
      </c>
    </row>
    <row r="135" spans="2:65" s="1" customFormat="1" ht="16.5" customHeight="1">
      <c r="B135" s="36"/>
      <c r="C135" s="204" t="s">
        <v>7</v>
      </c>
      <c r="D135" s="204" t="s">
        <v>153</v>
      </c>
      <c r="E135" s="205" t="s">
        <v>255</v>
      </c>
      <c r="F135" s="206" t="s">
        <v>256</v>
      </c>
      <c r="G135" s="207" t="s">
        <v>156</v>
      </c>
      <c r="H135" s="208">
        <v>1</v>
      </c>
      <c r="I135" s="209"/>
      <c r="J135" s="210">
        <f>ROUND(I135*H135,2)</f>
        <v>0</v>
      </c>
      <c r="K135" s="206" t="s">
        <v>157</v>
      </c>
      <c r="L135" s="41"/>
      <c r="M135" s="211" t="s">
        <v>1</v>
      </c>
      <c r="N135" s="212" t="s">
        <v>41</v>
      </c>
      <c r="O135" s="77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AR135" s="15" t="s">
        <v>149</v>
      </c>
      <c r="AT135" s="15" t="s">
        <v>153</v>
      </c>
      <c r="AU135" s="15" t="s">
        <v>80</v>
      </c>
      <c r="AY135" s="15" t="s">
        <v>150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15" t="s">
        <v>78</v>
      </c>
      <c r="BK135" s="215">
        <f>ROUND(I135*H135,2)</f>
        <v>0</v>
      </c>
      <c r="BL135" s="15" t="s">
        <v>149</v>
      </c>
      <c r="BM135" s="15" t="s">
        <v>257</v>
      </c>
    </row>
    <row r="136" spans="2:51" s="11" customFormat="1" ht="12">
      <c r="B136" s="216"/>
      <c r="C136" s="217"/>
      <c r="D136" s="218" t="s">
        <v>159</v>
      </c>
      <c r="E136" s="219" t="s">
        <v>1</v>
      </c>
      <c r="F136" s="220" t="s">
        <v>258</v>
      </c>
      <c r="G136" s="217"/>
      <c r="H136" s="221">
        <v>1</v>
      </c>
      <c r="I136" s="222"/>
      <c r="J136" s="217"/>
      <c r="K136" s="217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159</v>
      </c>
      <c r="AU136" s="227" t="s">
        <v>80</v>
      </c>
      <c r="AV136" s="11" t="s">
        <v>80</v>
      </c>
      <c r="AW136" s="11" t="s">
        <v>32</v>
      </c>
      <c r="AX136" s="11" t="s">
        <v>78</v>
      </c>
      <c r="AY136" s="227" t="s">
        <v>150</v>
      </c>
    </row>
    <row r="137" spans="2:65" s="1" customFormat="1" ht="16.5" customHeight="1">
      <c r="B137" s="36"/>
      <c r="C137" s="204" t="s">
        <v>106</v>
      </c>
      <c r="D137" s="204" t="s">
        <v>153</v>
      </c>
      <c r="E137" s="205" t="s">
        <v>259</v>
      </c>
      <c r="F137" s="206" t="s">
        <v>260</v>
      </c>
      <c r="G137" s="207" t="s">
        <v>156</v>
      </c>
      <c r="H137" s="208">
        <v>1</v>
      </c>
      <c r="I137" s="209"/>
      <c r="J137" s="210">
        <f>ROUND(I137*H137,2)</f>
        <v>0</v>
      </c>
      <c r="K137" s="206" t="s">
        <v>157</v>
      </c>
      <c r="L137" s="41"/>
      <c r="M137" s="211" t="s">
        <v>1</v>
      </c>
      <c r="N137" s="212" t="s">
        <v>41</v>
      </c>
      <c r="O137" s="77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AR137" s="15" t="s">
        <v>149</v>
      </c>
      <c r="AT137" s="15" t="s">
        <v>153</v>
      </c>
      <c r="AU137" s="15" t="s">
        <v>80</v>
      </c>
      <c r="AY137" s="15" t="s">
        <v>150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15" t="s">
        <v>78</v>
      </c>
      <c r="BK137" s="215">
        <f>ROUND(I137*H137,2)</f>
        <v>0</v>
      </c>
      <c r="BL137" s="15" t="s">
        <v>149</v>
      </c>
      <c r="BM137" s="15" t="s">
        <v>261</v>
      </c>
    </row>
    <row r="138" spans="2:51" s="11" customFormat="1" ht="12">
      <c r="B138" s="216"/>
      <c r="C138" s="217"/>
      <c r="D138" s="218" t="s">
        <v>159</v>
      </c>
      <c r="E138" s="219" t="s">
        <v>1</v>
      </c>
      <c r="F138" s="220" t="s">
        <v>262</v>
      </c>
      <c r="G138" s="217"/>
      <c r="H138" s="221">
        <v>1</v>
      </c>
      <c r="I138" s="222"/>
      <c r="J138" s="217"/>
      <c r="K138" s="217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159</v>
      </c>
      <c r="AU138" s="227" t="s">
        <v>80</v>
      </c>
      <c r="AV138" s="11" t="s">
        <v>80</v>
      </c>
      <c r="AW138" s="11" t="s">
        <v>32</v>
      </c>
      <c r="AX138" s="11" t="s">
        <v>78</v>
      </c>
      <c r="AY138" s="227" t="s">
        <v>150</v>
      </c>
    </row>
    <row r="139" spans="2:65" s="1" customFormat="1" ht="16.5" customHeight="1">
      <c r="B139" s="36"/>
      <c r="C139" s="204" t="s">
        <v>263</v>
      </c>
      <c r="D139" s="204" t="s">
        <v>153</v>
      </c>
      <c r="E139" s="205" t="s">
        <v>264</v>
      </c>
      <c r="F139" s="206" t="s">
        <v>265</v>
      </c>
      <c r="G139" s="207" t="s">
        <v>156</v>
      </c>
      <c r="H139" s="208">
        <v>1</v>
      </c>
      <c r="I139" s="209"/>
      <c r="J139" s="210">
        <f>ROUND(I139*H139,2)</f>
        <v>0</v>
      </c>
      <c r="K139" s="206" t="s">
        <v>180</v>
      </c>
      <c r="L139" s="41"/>
      <c r="M139" s="211" t="s">
        <v>1</v>
      </c>
      <c r="N139" s="212" t="s">
        <v>41</v>
      </c>
      <c r="O139" s="77"/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4">
        <f>S139*H139</f>
        <v>0</v>
      </c>
      <c r="AR139" s="15" t="s">
        <v>149</v>
      </c>
      <c r="AT139" s="15" t="s">
        <v>153</v>
      </c>
      <c r="AU139" s="15" t="s">
        <v>80</v>
      </c>
      <c r="AY139" s="15" t="s">
        <v>150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15" t="s">
        <v>78</v>
      </c>
      <c r="BK139" s="215">
        <f>ROUND(I139*H139,2)</f>
        <v>0</v>
      </c>
      <c r="BL139" s="15" t="s">
        <v>149</v>
      </c>
      <c r="BM139" s="15" t="s">
        <v>266</v>
      </c>
    </row>
    <row r="140" spans="2:51" s="11" customFormat="1" ht="12">
      <c r="B140" s="216"/>
      <c r="C140" s="217"/>
      <c r="D140" s="218" t="s">
        <v>159</v>
      </c>
      <c r="E140" s="219" t="s">
        <v>1</v>
      </c>
      <c r="F140" s="220" t="s">
        <v>267</v>
      </c>
      <c r="G140" s="217"/>
      <c r="H140" s="221">
        <v>1</v>
      </c>
      <c r="I140" s="222"/>
      <c r="J140" s="217"/>
      <c r="K140" s="217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159</v>
      </c>
      <c r="AU140" s="227" t="s">
        <v>80</v>
      </c>
      <c r="AV140" s="11" t="s">
        <v>80</v>
      </c>
      <c r="AW140" s="11" t="s">
        <v>32</v>
      </c>
      <c r="AX140" s="11" t="s">
        <v>78</v>
      </c>
      <c r="AY140" s="227" t="s">
        <v>150</v>
      </c>
    </row>
    <row r="141" spans="2:65" s="1" customFormat="1" ht="22.5" customHeight="1">
      <c r="B141" s="36"/>
      <c r="C141" s="204" t="s">
        <v>268</v>
      </c>
      <c r="D141" s="204" t="s">
        <v>153</v>
      </c>
      <c r="E141" s="205" t="s">
        <v>269</v>
      </c>
      <c r="F141" s="206" t="s">
        <v>270</v>
      </c>
      <c r="G141" s="207" t="s">
        <v>156</v>
      </c>
      <c r="H141" s="208">
        <v>3</v>
      </c>
      <c r="I141" s="209"/>
      <c r="J141" s="210">
        <f>ROUND(I141*H141,2)</f>
        <v>0</v>
      </c>
      <c r="K141" s="206" t="s">
        <v>180</v>
      </c>
      <c r="L141" s="41"/>
      <c r="M141" s="211" t="s">
        <v>1</v>
      </c>
      <c r="N141" s="212" t="s">
        <v>41</v>
      </c>
      <c r="O141" s="77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AR141" s="15" t="s">
        <v>149</v>
      </c>
      <c r="AT141" s="15" t="s">
        <v>153</v>
      </c>
      <c r="AU141" s="15" t="s">
        <v>80</v>
      </c>
      <c r="AY141" s="15" t="s">
        <v>150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15" t="s">
        <v>78</v>
      </c>
      <c r="BK141" s="215">
        <f>ROUND(I141*H141,2)</f>
        <v>0</v>
      </c>
      <c r="BL141" s="15" t="s">
        <v>149</v>
      </c>
      <c r="BM141" s="15" t="s">
        <v>271</v>
      </c>
    </row>
    <row r="142" spans="2:51" s="11" customFormat="1" ht="12">
      <c r="B142" s="216"/>
      <c r="C142" s="217"/>
      <c r="D142" s="218" t="s">
        <v>159</v>
      </c>
      <c r="E142" s="219" t="s">
        <v>1</v>
      </c>
      <c r="F142" s="220" t="s">
        <v>272</v>
      </c>
      <c r="G142" s="217"/>
      <c r="H142" s="221">
        <v>3</v>
      </c>
      <c r="I142" s="222"/>
      <c r="J142" s="217"/>
      <c r="K142" s="217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159</v>
      </c>
      <c r="AU142" s="227" t="s">
        <v>80</v>
      </c>
      <c r="AV142" s="11" t="s">
        <v>80</v>
      </c>
      <c r="AW142" s="11" t="s">
        <v>32</v>
      </c>
      <c r="AX142" s="11" t="s">
        <v>78</v>
      </c>
      <c r="AY142" s="227" t="s">
        <v>150</v>
      </c>
    </row>
    <row r="143" spans="2:65" s="1" customFormat="1" ht="16.5" customHeight="1">
      <c r="B143" s="36"/>
      <c r="C143" s="204" t="s">
        <v>95</v>
      </c>
      <c r="D143" s="204" t="s">
        <v>153</v>
      </c>
      <c r="E143" s="205" t="s">
        <v>273</v>
      </c>
      <c r="F143" s="206" t="s">
        <v>274</v>
      </c>
      <c r="G143" s="207" t="s">
        <v>156</v>
      </c>
      <c r="H143" s="208">
        <v>2</v>
      </c>
      <c r="I143" s="209"/>
      <c r="J143" s="210">
        <f>ROUND(I143*H143,2)</f>
        <v>0</v>
      </c>
      <c r="K143" s="206" t="s">
        <v>180</v>
      </c>
      <c r="L143" s="41"/>
      <c r="M143" s="211" t="s">
        <v>1</v>
      </c>
      <c r="N143" s="212" t="s">
        <v>41</v>
      </c>
      <c r="O143" s="77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AR143" s="15" t="s">
        <v>149</v>
      </c>
      <c r="AT143" s="15" t="s">
        <v>153</v>
      </c>
      <c r="AU143" s="15" t="s">
        <v>80</v>
      </c>
      <c r="AY143" s="15" t="s">
        <v>150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15" t="s">
        <v>78</v>
      </c>
      <c r="BK143" s="215">
        <f>ROUND(I143*H143,2)</f>
        <v>0</v>
      </c>
      <c r="BL143" s="15" t="s">
        <v>149</v>
      </c>
      <c r="BM143" s="15" t="s">
        <v>275</v>
      </c>
    </row>
    <row r="144" spans="2:51" s="11" customFormat="1" ht="12">
      <c r="B144" s="216"/>
      <c r="C144" s="217"/>
      <c r="D144" s="218" t="s">
        <v>159</v>
      </c>
      <c r="E144" s="219" t="s">
        <v>1</v>
      </c>
      <c r="F144" s="220" t="s">
        <v>276</v>
      </c>
      <c r="G144" s="217"/>
      <c r="H144" s="221">
        <v>2</v>
      </c>
      <c r="I144" s="222"/>
      <c r="J144" s="217"/>
      <c r="K144" s="217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159</v>
      </c>
      <c r="AU144" s="227" t="s">
        <v>80</v>
      </c>
      <c r="AV144" s="11" t="s">
        <v>80</v>
      </c>
      <c r="AW144" s="11" t="s">
        <v>32</v>
      </c>
      <c r="AX144" s="11" t="s">
        <v>78</v>
      </c>
      <c r="AY144" s="227" t="s">
        <v>150</v>
      </c>
    </row>
    <row r="145" spans="2:65" s="1" customFormat="1" ht="16.5" customHeight="1">
      <c r="B145" s="36"/>
      <c r="C145" s="204" t="s">
        <v>277</v>
      </c>
      <c r="D145" s="204" t="s">
        <v>153</v>
      </c>
      <c r="E145" s="205" t="s">
        <v>278</v>
      </c>
      <c r="F145" s="206" t="s">
        <v>279</v>
      </c>
      <c r="G145" s="207" t="s">
        <v>156</v>
      </c>
      <c r="H145" s="208">
        <v>1</v>
      </c>
      <c r="I145" s="209"/>
      <c r="J145" s="210">
        <f>ROUND(I145*H145,2)</f>
        <v>0</v>
      </c>
      <c r="K145" s="206" t="s">
        <v>180</v>
      </c>
      <c r="L145" s="41"/>
      <c r="M145" s="211" t="s">
        <v>1</v>
      </c>
      <c r="N145" s="212" t="s">
        <v>41</v>
      </c>
      <c r="O145" s="77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AR145" s="15" t="s">
        <v>149</v>
      </c>
      <c r="AT145" s="15" t="s">
        <v>153</v>
      </c>
      <c r="AU145" s="15" t="s">
        <v>80</v>
      </c>
      <c r="AY145" s="15" t="s">
        <v>150</v>
      </c>
      <c r="BE145" s="215">
        <f>IF(N145="základní",J145,0)</f>
        <v>0</v>
      </c>
      <c r="BF145" s="215">
        <f>IF(N145="snížená",J145,0)</f>
        <v>0</v>
      </c>
      <c r="BG145" s="215">
        <f>IF(N145="zákl. přenesená",J145,0)</f>
        <v>0</v>
      </c>
      <c r="BH145" s="215">
        <f>IF(N145="sníž. přenesená",J145,0)</f>
        <v>0</v>
      </c>
      <c r="BI145" s="215">
        <f>IF(N145="nulová",J145,0)</f>
        <v>0</v>
      </c>
      <c r="BJ145" s="15" t="s">
        <v>78</v>
      </c>
      <c r="BK145" s="215">
        <f>ROUND(I145*H145,2)</f>
        <v>0</v>
      </c>
      <c r="BL145" s="15" t="s">
        <v>149</v>
      </c>
      <c r="BM145" s="15" t="s">
        <v>280</v>
      </c>
    </row>
    <row r="146" spans="2:51" s="11" customFormat="1" ht="12">
      <c r="B146" s="216"/>
      <c r="C146" s="217"/>
      <c r="D146" s="218" t="s">
        <v>159</v>
      </c>
      <c r="E146" s="219" t="s">
        <v>1</v>
      </c>
      <c r="F146" s="220" t="s">
        <v>216</v>
      </c>
      <c r="G146" s="217"/>
      <c r="H146" s="221">
        <v>1</v>
      </c>
      <c r="I146" s="222"/>
      <c r="J146" s="217"/>
      <c r="K146" s="217"/>
      <c r="L146" s="223"/>
      <c r="M146" s="224"/>
      <c r="N146" s="225"/>
      <c r="O146" s="225"/>
      <c r="P146" s="225"/>
      <c r="Q146" s="225"/>
      <c r="R146" s="225"/>
      <c r="S146" s="225"/>
      <c r="T146" s="226"/>
      <c r="AT146" s="227" t="s">
        <v>159</v>
      </c>
      <c r="AU146" s="227" t="s">
        <v>80</v>
      </c>
      <c r="AV146" s="11" t="s">
        <v>80</v>
      </c>
      <c r="AW146" s="11" t="s">
        <v>32</v>
      </c>
      <c r="AX146" s="11" t="s">
        <v>78</v>
      </c>
      <c r="AY146" s="227" t="s">
        <v>150</v>
      </c>
    </row>
    <row r="147" spans="2:65" s="1" customFormat="1" ht="16.5" customHeight="1">
      <c r="B147" s="36"/>
      <c r="C147" s="204" t="s">
        <v>281</v>
      </c>
      <c r="D147" s="204" t="s">
        <v>153</v>
      </c>
      <c r="E147" s="205" t="s">
        <v>282</v>
      </c>
      <c r="F147" s="206" t="s">
        <v>283</v>
      </c>
      <c r="G147" s="207" t="s">
        <v>156</v>
      </c>
      <c r="H147" s="208">
        <v>1</v>
      </c>
      <c r="I147" s="209"/>
      <c r="J147" s="210">
        <f>ROUND(I147*H147,2)</f>
        <v>0</v>
      </c>
      <c r="K147" s="206" t="s">
        <v>180</v>
      </c>
      <c r="L147" s="41"/>
      <c r="M147" s="211" t="s">
        <v>1</v>
      </c>
      <c r="N147" s="212" t="s">
        <v>41</v>
      </c>
      <c r="O147" s="77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AR147" s="15" t="s">
        <v>149</v>
      </c>
      <c r="AT147" s="15" t="s">
        <v>153</v>
      </c>
      <c r="AU147" s="15" t="s">
        <v>80</v>
      </c>
      <c r="AY147" s="15" t="s">
        <v>150</v>
      </c>
      <c r="BE147" s="215">
        <f>IF(N147="základní",J147,0)</f>
        <v>0</v>
      </c>
      <c r="BF147" s="215">
        <f>IF(N147="snížená",J147,0)</f>
        <v>0</v>
      </c>
      <c r="BG147" s="215">
        <f>IF(N147="zákl. přenesená",J147,0)</f>
        <v>0</v>
      </c>
      <c r="BH147" s="215">
        <f>IF(N147="sníž. přenesená",J147,0)</f>
        <v>0</v>
      </c>
      <c r="BI147" s="215">
        <f>IF(N147="nulová",J147,0)</f>
        <v>0</v>
      </c>
      <c r="BJ147" s="15" t="s">
        <v>78</v>
      </c>
      <c r="BK147" s="215">
        <f>ROUND(I147*H147,2)</f>
        <v>0</v>
      </c>
      <c r="BL147" s="15" t="s">
        <v>149</v>
      </c>
      <c r="BM147" s="15" t="s">
        <v>284</v>
      </c>
    </row>
    <row r="148" spans="2:51" s="11" customFormat="1" ht="12">
      <c r="B148" s="216"/>
      <c r="C148" s="217"/>
      <c r="D148" s="218" t="s">
        <v>159</v>
      </c>
      <c r="E148" s="219" t="s">
        <v>1</v>
      </c>
      <c r="F148" s="220" t="s">
        <v>258</v>
      </c>
      <c r="G148" s="217"/>
      <c r="H148" s="221">
        <v>1</v>
      </c>
      <c r="I148" s="222"/>
      <c r="J148" s="217"/>
      <c r="K148" s="217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159</v>
      </c>
      <c r="AU148" s="227" t="s">
        <v>80</v>
      </c>
      <c r="AV148" s="11" t="s">
        <v>80</v>
      </c>
      <c r="AW148" s="11" t="s">
        <v>32</v>
      </c>
      <c r="AX148" s="11" t="s">
        <v>78</v>
      </c>
      <c r="AY148" s="227" t="s">
        <v>150</v>
      </c>
    </row>
    <row r="149" spans="2:65" s="1" customFormat="1" ht="16.5" customHeight="1">
      <c r="B149" s="36"/>
      <c r="C149" s="204" t="s">
        <v>285</v>
      </c>
      <c r="D149" s="204" t="s">
        <v>153</v>
      </c>
      <c r="E149" s="205" t="s">
        <v>286</v>
      </c>
      <c r="F149" s="206" t="s">
        <v>287</v>
      </c>
      <c r="G149" s="207" t="s">
        <v>156</v>
      </c>
      <c r="H149" s="208">
        <v>1</v>
      </c>
      <c r="I149" s="209"/>
      <c r="J149" s="210">
        <f>ROUND(I149*H149,2)</f>
        <v>0</v>
      </c>
      <c r="K149" s="206" t="s">
        <v>180</v>
      </c>
      <c r="L149" s="41"/>
      <c r="M149" s="211" t="s">
        <v>1</v>
      </c>
      <c r="N149" s="212" t="s">
        <v>41</v>
      </c>
      <c r="O149" s="77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AR149" s="15" t="s">
        <v>149</v>
      </c>
      <c r="AT149" s="15" t="s">
        <v>153</v>
      </c>
      <c r="AU149" s="15" t="s">
        <v>80</v>
      </c>
      <c r="AY149" s="15" t="s">
        <v>150</v>
      </c>
      <c r="BE149" s="215">
        <f>IF(N149="základní",J149,0)</f>
        <v>0</v>
      </c>
      <c r="BF149" s="215">
        <f>IF(N149="snížená",J149,0)</f>
        <v>0</v>
      </c>
      <c r="BG149" s="215">
        <f>IF(N149="zákl. přenesená",J149,0)</f>
        <v>0</v>
      </c>
      <c r="BH149" s="215">
        <f>IF(N149="sníž. přenesená",J149,0)</f>
        <v>0</v>
      </c>
      <c r="BI149" s="215">
        <f>IF(N149="nulová",J149,0)</f>
        <v>0</v>
      </c>
      <c r="BJ149" s="15" t="s">
        <v>78</v>
      </c>
      <c r="BK149" s="215">
        <f>ROUND(I149*H149,2)</f>
        <v>0</v>
      </c>
      <c r="BL149" s="15" t="s">
        <v>149</v>
      </c>
      <c r="BM149" s="15" t="s">
        <v>288</v>
      </c>
    </row>
    <row r="150" spans="2:51" s="11" customFormat="1" ht="12">
      <c r="B150" s="216"/>
      <c r="C150" s="217"/>
      <c r="D150" s="218" t="s">
        <v>159</v>
      </c>
      <c r="E150" s="219" t="s">
        <v>1</v>
      </c>
      <c r="F150" s="220" t="s">
        <v>262</v>
      </c>
      <c r="G150" s="217"/>
      <c r="H150" s="221">
        <v>1</v>
      </c>
      <c r="I150" s="222"/>
      <c r="J150" s="217"/>
      <c r="K150" s="217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159</v>
      </c>
      <c r="AU150" s="227" t="s">
        <v>80</v>
      </c>
      <c r="AV150" s="11" t="s">
        <v>80</v>
      </c>
      <c r="AW150" s="11" t="s">
        <v>32</v>
      </c>
      <c r="AX150" s="11" t="s">
        <v>78</v>
      </c>
      <c r="AY150" s="227" t="s">
        <v>150</v>
      </c>
    </row>
    <row r="151" spans="2:65" s="1" customFormat="1" ht="22.5" customHeight="1">
      <c r="B151" s="36"/>
      <c r="C151" s="204" t="s">
        <v>289</v>
      </c>
      <c r="D151" s="204" t="s">
        <v>153</v>
      </c>
      <c r="E151" s="205" t="s">
        <v>290</v>
      </c>
      <c r="F151" s="206" t="s">
        <v>291</v>
      </c>
      <c r="G151" s="207" t="s">
        <v>156</v>
      </c>
      <c r="H151" s="208">
        <v>4</v>
      </c>
      <c r="I151" s="209"/>
      <c r="J151" s="210">
        <f>ROUND(I151*H151,2)</f>
        <v>0</v>
      </c>
      <c r="K151" s="206" t="s">
        <v>180</v>
      </c>
      <c r="L151" s="41"/>
      <c r="M151" s="211" t="s">
        <v>1</v>
      </c>
      <c r="N151" s="212" t="s">
        <v>41</v>
      </c>
      <c r="O151" s="77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AR151" s="15" t="s">
        <v>149</v>
      </c>
      <c r="AT151" s="15" t="s">
        <v>153</v>
      </c>
      <c r="AU151" s="15" t="s">
        <v>80</v>
      </c>
      <c r="AY151" s="15" t="s">
        <v>150</v>
      </c>
      <c r="BE151" s="215">
        <f>IF(N151="základní",J151,0)</f>
        <v>0</v>
      </c>
      <c r="BF151" s="215">
        <f>IF(N151="snížená",J151,0)</f>
        <v>0</v>
      </c>
      <c r="BG151" s="215">
        <f>IF(N151="zákl. přenesená",J151,0)</f>
        <v>0</v>
      </c>
      <c r="BH151" s="215">
        <f>IF(N151="sníž. přenesená",J151,0)</f>
        <v>0</v>
      </c>
      <c r="BI151" s="215">
        <f>IF(N151="nulová",J151,0)</f>
        <v>0</v>
      </c>
      <c r="BJ151" s="15" t="s">
        <v>78</v>
      </c>
      <c r="BK151" s="215">
        <f>ROUND(I151*H151,2)</f>
        <v>0</v>
      </c>
      <c r="BL151" s="15" t="s">
        <v>149</v>
      </c>
      <c r="BM151" s="15" t="s">
        <v>292</v>
      </c>
    </row>
    <row r="152" spans="2:51" s="11" customFormat="1" ht="12">
      <c r="B152" s="216"/>
      <c r="C152" s="217"/>
      <c r="D152" s="218" t="s">
        <v>159</v>
      </c>
      <c r="E152" s="219" t="s">
        <v>1</v>
      </c>
      <c r="F152" s="220" t="s">
        <v>293</v>
      </c>
      <c r="G152" s="217"/>
      <c r="H152" s="221">
        <v>4</v>
      </c>
      <c r="I152" s="222"/>
      <c r="J152" s="217"/>
      <c r="K152" s="217"/>
      <c r="L152" s="223"/>
      <c r="M152" s="224"/>
      <c r="N152" s="225"/>
      <c r="O152" s="225"/>
      <c r="P152" s="225"/>
      <c r="Q152" s="225"/>
      <c r="R152" s="225"/>
      <c r="S152" s="225"/>
      <c r="T152" s="226"/>
      <c r="AT152" s="227" t="s">
        <v>159</v>
      </c>
      <c r="AU152" s="227" t="s">
        <v>80</v>
      </c>
      <c r="AV152" s="11" t="s">
        <v>80</v>
      </c>
      <c r="AW152" s="11" t="s">
        <v>32</v>
      </c>
      <c r="AX152" s="11" t="s">
        <v>78</v>
      </c>
      <c r="AY152" s="227" t="s">
        <v>150</v>
      </c>
    </row>
    <row r="153" spans="2:65" s="1" customFormat="1" ht="16.5" customHeight="1">
      <c r="B153" s="36"/>
      <c r="C153" s="204" t="s">
        <v>294</v>
      </c>
      <c r="D153" s="204" t="s">
        <v>153</v>
      </c>
      <c r="E153" s="205" t="s">
        <v>295</v>
      </c>
      <c r="F153" s="206" t="s">
        <v>296</v>
      </c>
      <c r="G153" s="207" t="s">
        <v>156</v>
      </c>
      <c r="H153" s="208">
        <v>14</v>
      </c>
      <c r="I153" s="209"/>
      <c r="J153" s="210">
        <f>ROUND(I153*H153,2)</f>
        <v>0</v>
      </c>
      <c r="K153" s="206" t="s">
        <v>157</v>
      </c>
      <c r="L153" s="41"/>
      <c r="M153" s="211" t="s">
        <v>1</v>
      </c>
      <c r="N153" s="212" t="s">
        <v>41</v>
      </c>
      <c r="O153" s="77"/>
      <c r="P153" s="213">
        <f>O153*H153</f>
        <v>0</v>
      </c>
      <c r="Q153" s="213">
        <v>0</v>
      </c>
      <c r="R153" s="213">
        <f>Q153*H153</f>
        <v>0</v>
      </c>
      <c r="S153" s="213">
        <v>0</v>
      </c>
      <c r="T153" s="214">
        <f>S153*H153</f>
        <v>0</v>
      </c>
      <c r="AR153" s="15" t="s">
        <v>167</v>
      </c>
      <c r="AT153" s="15" t="s">
        <v>153</v>
      </c>
      <c r="AU153" s="15" t="s">
        <v>80</v>
      </c>
      <c r="AY153" s="15" t="s">
        <v>150</v>
      </c>
      <c r="BE153" s="215">
        <f>IF(N153="základní",J153,0)</f>
        <v>0</v>
      </c>
      <c r="BF153" s="215">
        <f>IF(N153="snížená",J153,0)</f>
        <v>0</v>
      </c>
      <c r="BG153" s="215">
        <f>IF(N153="zákl. přenesená",J153,0)</f>
        <v>0</v>
      </c>
      <c r="BH153" s="215">
        <f>IF(N153="sníž. přenesená",J153,0)</f>
        <v>0</v>
      </c>
      <c r="BI153" s="215">
        <f>IF(N153="nulová",J153,0)</f>
        <v>0</v>
      </c>
      <c r="BJ153" s="15" t="s">
        <v>78</v>
      </c>
      <c r="BK153" s="215">
        <f>ROUND(I153*H153,2)</f>
        <v>0</v>
      </c>
      <c r="BL153" s="15" t="s">
        <v>167</v>
      </c>
      <c r="BM153" s="15" t="s">
        <v>297</v>
      </c>
    </row>
    <row r="154" spans="2:51" s="11" customFormat="1" ht="12">
      <c r="B154" s="216"/>
      <c r="C154" s="217"/>
      <c r="D154" s="218" t="s">
        <v>159</v>
      </c>
      <c r="E154" s="219" t="s">
        <v>1</v>
      </c>
      <c r="F154" s="220" t="s">
        <v>298</v>
      </c>
      <c r="G154" s="217"/>
      <c r="H154" s="221">
        <v>14</v>
      </c>
      <c r="I154" s="222"/>
      <c r="J154" s="217"/>
      <c r="K154" s="217"/>
      <c r="L154" s="223"/>
      <c r="M154" s="224"/>
      <c r="N154" s="225"/>
      <c r="O154" s="225"/>
      <c r="P154" s="225"/>
      <c r="Q154" s="225"/>
      <c r="R154" s="225"/>
      <c r="S154" s="225"/>
      <c r="T154" s="226"/>
      <c r="AT154" s="227" t="s">
        <v>159</v>
      </c>
      <c r="AU154" s="227" t="s">
        <v>80</v>
      </c>
      <c r="AV154" s="11" t="s">
        <v>80</v>
      </c>
      <c r="AW154" s="11" t="s">
        <v>32</v>
      </c>
      <c r="AX154" s="11" t="s">
        <v>78</v>
      </c>
      <c r="AY154" s="227" t="s">
        <v>150</v>
      </c>
    </row>
    <row r="155" spans="2:65" s="1" customFormat="1" ht="16.5" customHeight="1">
      <c r="B155" s="36"/>
      <c r="C155" s="204" t="s">
        <v>299</v>
      </c>
      <c r="D155" s="204" t="s">
        <v>153</v>
      </c>
      <c r="E155" s="205" t="s">
        <v>300</v>
      </c>
      <c r="F155" s="206" t="s">
        <v>301</v>
      </c>
      <c r="G155" s="207" t="s">
        <v>156</v>
      </c>
      <c r="H155" s="208">
        <v>2</v>
      </c>
      <c r="I155" s="209"/>
      <c r="J155" s="210">
        <f>ROUND(I155*H155,2)</f>
        <v>0</v>
      </c>
      <c r="K155" s="206" t="s">
        <v>180</v>
      </c>
      <c r="L155" s="41"/>
      <c r="M155" s="211" t="s">
        <v>1</v>
      </c>
      <c r="N155" s="212" t="s">
        <v>41</v>
      </c>
      <c r="O155" s="77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AR155" s="15" t="s">
        <v>149</v>
      </c>
      <c r="AT155" s="15" t="s">
        <v>153</v>
      </c>
      <c r="AU155" s="15" t="s">
        <v>80</v>
      </c>
      <c r="AY155" s="15" t="s">
        <v>150</v>
      </c>
      <c r="BE155" s="215">
        <f>IF(N155="základní",J155,0)</f>
        <v>0</v>
      </c>
      <c r="BF155" s="215">
        <f>IF(N155="snížená",J155,0)</f>
        <v>0</v>
      </c>
      <c r="BG155" s="215">
        <f>IF(N155="zákl. přenesená",J155,0)</f>
        <v>0</v>
      </c>
      <c r="BH155" s="215">
        <f>IF(N155="sníž. přenesená",J155,0)</f>
        <v>0</v>
      </c>
      <c r="BI155" s="215">
        <f>IF(N155="nulová",J155,0)</f>
        <v>0</v>
      </c>
      <c r="BJ155" s="15" t="s">
        <v>78</v>
      </c>
      <c r="BK155" s="215">
        <f>ROUND(I155*H155,2)</f>
        <v>0</v>
      </c>
      <c r="BL155" s="15" t="s">
        <v>149</v>
      </c>
      <c r="BM155" s="15" t="s">
        <v>302</v>
      </c>
    </row>
    <row r="156" spans="2:51" s="11" customFormat="1" ht="12">
      <c r="B156" s="216"/>
      <c r="C156" s="217"/>
      <c r="D156" s="218" t="s">
        <v>159</v>
      </c>
      <c r="E156" s="219" t="s">
        <v>1</v>
      </c>
      <c r="F156" s="220" t="s">
        <v>303</v>
      </c>
      <c r="G156" s="217"/>
      <c r="H156" s="221">
        <v>2</v>
      </c>
      <c r="I156" s="222"/>
      <c r="J156" s="217"/>
      <c r="K156" s="217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159</v>
      </c>
      <c r="AU156" s="227" t="s">
        <v>80</v>
      </c>
      <c r="AV156" s="11" t="s">
        <v>80</v>
      </c>
      <c r="AW156" s="11" t="s">
        <v>32</v>
      </c>
      <c r="AX156" s="11" t="s">
        <v>78</v>
      </c>
      <c r="AY156" s="227" t="s">
        <v>150</v>
      </c>
    </row>
    <row r="157" spans="2:65" s="1" customFormat="1" ht="16.5" customHeight="1">
      <c r="B157" s="36"/>
      <c r="C157" s="204" t="s">
        <v>304</v>
      </c>
      <c r="D157" s="204" t="s">
        <v>153</v>
      </c>
      <c r="E157" s="205" t="s">
        <v>305</v>
      </c>
      <c r="F157" s="206" t="s">
        <v>306</v>
      </c>
      <c r="G157" s="207" t="s">
        <v>156</v>
      </c>
      <c r="H157" s="208">
        <v>4</v>
      </c>
      <c r="I157" s="209"/>
      <c r="J157" s="210">
        <f>ROUND(I157*H157,2)</f>
        <v>0</v>
      </c>
      <c r="K157" s="206" t="s">
        <v>180</v>
      </c>
      <c r="L157" s="41"/>
      <c r="M157" s="211" t="s">
        <v>1</v>
      </c>
      <c r="N157" s="212" t="s">
        <v>41</v>
      </c>
      <c r="O157" s="77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AR157" s="15" t="s">
        <v>149</v>
      </c>
      <c r="AT157" s="15" t="s">
        <v>153</v>
      </c>
      <c r="AU157" s="15" t="s">
        <v>80</v>
      </c>
      <c r="AY157" s="15" t="s">
        <v>150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15" t="s">
        <v>78</v>
      </c>
      <c r="BK157" s="215">
        <f>ROUND(I157*H157,2)</f>
        <v>0</v>
      </c>
      <c r="BL157" s="15" t="s">
        <v>149</v>
      </c>
      <c r="BM157" s="15" t="s">
        <v>307</v>
      </c>
    </row>
    <row r="158" spans="2:51" s="11" customFormat="1" ht="12">
      <c r="B158" s="216"/>
      <c r="C158" s="217"/>
      <c r="D158" s="218" t="s">
        <v>159</v>
      </c>
      <c r="E158" s="219" t="s">
        <v>1</v>
      </c>
      <c r="F158" s="220" t="s">
        <v>308</v>
      </c>
      <c r="G158" s="217"/>
      <c r="H158" s="221">
        <v>4</v>
      </c>
      <c r="I158" s="222"/>
      <c r="J158" s="217"/>
      <c r="K158" s="217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159</v>
      </c>
      <c r="AU158" s="227" t="s">
        <v>80</v>
      </c>
      <c r="AV158" s="11" t="s">
        <v>80</v>
      </c>
      <c r="AW158" s="11" t="s">
        <v>32</v>
      </c>
      <c r="AX158" s="11" t="s">
        <v>78</v>
      </c>
      <c r="AY158" s="227" t="s">
        <v>150</v>
      </c>
    </row>
    <row r="159" spans="2:65" s="1" customFormat="1" ht="16.5" customHeight="1">
      <c r="B159" s="36"/>
      <c r="C159" s="204" t="s">
        <v>309</v>
      </c>
      <c r="D159" s="204" t="s">
        <v>153</v>
      </c>
      <c r="E159" s="205" t="s">
        <v>310</v>
      </c>
      <c r="F159" s="206" t="s">
        <v>311</v>
      </c>
      <c r="G159" s="207" t="s">
        <v>156</v>
      </c>
      <c r="H159" s="208">
        <v>4</v>
      </c>
      <c r="I159" s="209"/>
      <c r="J159" s="210">
        <f>ROUND(I159*H159,2)</f>
        <v>0</v>
      </c>
      <c r="K159" s="206" t="s">
        <v>157</v>
      </c>
      <c r="L159" s="41"/>
      <c r="M159" s="211" t="s">
        <v>1</v>
      </c>
      <c r="N159" s="212" t="s">
        <v>41</v>
      </c>
      <c r="O159" s="77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AR159" s="15" t="s">
        <v>149</v>
      </c>
      <c r="AT159" s="15" t="s">
        <v>153</v>
      </c>
      <c r="AU159" s="15" t="s">
        <v>80</v>
      </c>
      <c r="AY159" s="15" t="s">
        <v>150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15" t="s">
        <v>78</v>
      </c>
      <c r="BK159" s="215">
        <f>ROUND(I159*H159,2)</f>
        <v>0</v>
      </c>
      <c r="BL159" s="15" t="s">
        <v>149</v>
      </c>
      <c r="BM159" s="15" t="s">
        <v>312</v>
      </c>
    </row>
    <row r="160" spans="2:51" s="11" customFormat="1" ht="12">
      <c r="B160" s="216"/>
      <c r="C160" s="217"/>
      <c r="D160" s="218" t="s">
        <v>159</v>
      </c>
      <c r="E160" s="219" t="s">
        <v>1</v>
      </c>
      <c r="F160" s="220" t="s">
        <v>313</v>
      </c>
      <c r="G160" s="217"/>
      <c r="H160" s="221">
        <v>4</v>
      </c>
      <c r="I160" s="222"/>
      <c r="J160" s="217"/>
      <c r="K160" s="217"/>
      <c r="L160" s="223"/>
      <c r="M160" s="224"/>
      <c r="N160" s="225"/>
      <c r="O160" s="225"/>
      <c r="P160" s="225"/>
      <c r="Q160" s="225"/>
      <c r="R160" s="225"/>
      <c r="S160" s="225"/>
      <c r="T160" s="226"/>
      <c r="AT160" s="227" t="s">
        <v>159</v>
      </c>
      <c r="AU160" s="227" t="s">
        <v>80</v>
      </c>
      <c r="AV160" s="11" t="s">
        <v>80</v>
      </c>
      <c r="AW160" s="11" t="s">
        <v>32</v>
      </c>
      <c r="AX160" s="11" t="s">
        <v>78</v>
      </c>
      <c r="AY160" s="227" t="s">
        <v>150</v>
      </c>
    </row>
    <row r="161" spans="2:65" s="1" customFormat="1" ht="16.5" customHeight="1">
      <c r="B161" s="36"/>
      <c r="C161" s="204" t="s">
        <v>314</v>
      </c>
      <c r="D161" s="204" t="s">
        <v>153</v>
      </c>
      <c r="E161" s="205" t="s">
        <v>315</v>
      </c>
      <c r="F161" s="206" t="s">
        <v>316</v>
      </c>
      <c r="G161" s="207" t="s">
        <v>156</v>
      </c>
      <c r="H161" s="208">
        <v>2</v>
      </c>
      <c r="I161" s="209"/>
      <c r="J161" s="210">
        <f>ROUND(I161*H161,2)</f>
        <v>0</v>
      </c>
      <c r="K161" s="206" t="s">
        <v>157</v>
      </c>
      <c r="L161" s="41"/>
      <c r="M161" s="211" t="s">
        <v>1</v>
      </c>
      <c r="N161" s="212" t="s">
        <v>41</v>
      </c>
      <c r="O161" s="77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AR161" s="15" t="s">
        <v>149</v>
      </c>
      <c r="AT161" s="15" t="s">
        <v>153</v>
      </c>
      <c r="AU161" s="15" t="s">
        <v>80</v>
      </c>
      <c r="AY161" s="15" t="s">
        <v>150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15" t="s">
        <v>78</v>
      </c>
      <c r="BK161" s="215">
        <f>ROUND(I161*H161,2)</f>
        <v>0</v>
      </c>
      <c r="BL161" s="15" t="s">
        <v>149</v>
      </c>
      <c r="BM161" s="15" t="s">
        <v>317</v>
      </c>
    </row>
    <row r="162" spans="2:51" s="11" customFormat="1" ht="12">
      <c r="B162" s="216"/>
      <c r="C162" s="217"/>
      <c r="D162" s="218" t="s">
        <v>159</v>
      </c>
      <c r="E162" s="219" t="s">
        <v>1</v>
      </c>
      <c r="F162" s="220" t="s">
        <v>318</v>
      </c>
      <c r="G162" s="217"/>
      <c r="H162" s="221">
        <v>2</v>
      </c>
      <c r="I162" s="222"/>
      <c r="J162" s="217"/>
      <c r="K162" s="217"/>
      <c r="L162" s="223"/>
      <c r="M162" s="224"/>
      <c r="N162" s="225"/>
      <c r="O162" s="225"/>
      <c r="P162" s="225"/>
      <c r="Q162" s="225"/>
      <c r="R162" s="225"/>
      <c r="S162" s="225"/>
      <c r="T162" s="226"/>
      <c r="AT162" s="227" t="s">
        <v>159</v>
      </c>
      <c r="AU162" s="227" t="s">
        <v>80</v>
      </c>
      <c r="AV162" s="11" t="s">
        <v>80</v>
      </c>
      <c r="AW162" s="11" t="s">
        <v>32</v>
      </c>
      <c r="AX162" s="11" t="s">
        <v>78</v>
      </c>
      <c r="AY162" s="227" t="s">
        <v>150</v>
      </c>
    </row>
    <row r="163" spans="2:65" s="1" customFormat="1" ht="22.5" customHeight="1">
      <c r="B163" s="36"/>
      <c r="C163" s="204" t="s">
        <v>100</v>
      </c>
      <c r="D163" s="204" t="s">
        <v>153</v>
      </c>
      <c r="E163" s="205" t="s">
        <v>319</v>
      </c>
      <c r="F163" s="206" t="s">
        <v>320</v>
      </c>
      <c r="G163" s="207" t="s">
        <v>99</v>
      </c>
      <c r="H163" s="208">
        <v>31.5</v>
      </c>
      <c r="I163" s="209"/>
      <c r="J163" s="210">
        <f>ROUND(I163*H163,2)</f>
        <v>0</v>
      </c>
      <c r="K163" s="206" t="s">
        <v>180</v>
      </c>
      <c r="L163" s="41"/>
      <c r="M163" s="211" t="s">
        <v>1</v>
      </c>
      <c r="N163" s="212" t="s">
        <v>41</v>
      </c>
      <c r="O163" s="77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AR163" s="15" t="s">
        <v>149</v>
      </c>
      <c r="AT163" s="15" t="s">
        <v>153</v>
      </c>
      <c r="AU163" s="15" t="s">
        <v>80</v>
      </c>
      <c r="AY163" s="15" t="s">
        <v>150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15" t="s">
        <v>78</v>
      </c>
      <c r="BK163" s="215">
        <f>ROUND(I163*H163,2)</f>
        <v>0</v>
      </c>
      <c r="BL163" s="15" t="s">
        <v>149</v>
      </c>
      <c r="BM163" s="15" t="s">
        <v>321</v>
      </c>
    </row>
    <row r="164" spans="2:51" s="11" customFormat="1" ht="12">
      <c r="B164" s="216"/>
      <c r="C164" s="217"/>
      <c r="D164" s="218" t="s">
        <v>159</v>
      </c>
      <c r="E164" s="219" t="s">
        <v>1</v>
      </c>
      <c r="F164" s="220" t="s">
        <v>322</v>
      </c>
      <c r="G164" s="217"/>
      <c r="H164" s="221">
        <v>31.5</v>
      </c>
      <c r="I164" s="222"/>
      <c r="J164" s="217"/>
      <c r="K164" s="217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159</v>
      </c>
      <c r="AU164" s="227" t="s">
        <v>80</v>
      </c>
      <c r="AV164" s="11" t="s">
        <v>80</v>
      </c>
      <c r="AW164" s="11" t="s">
        <v>32</v>
      </c>
      <c r="AX164" s="11" t="s">
        <v>78</v>
      </c>
      <c r="AY164" s="227" t="s">
        <v>150</v>
      </c>
    </row>
    <row r="165" spans="2:65" s="1" customFormat="1" ht="22.5" customHeight="1">
      <c r="B165" s="36"/>
      <c r="C165" s="204" t="s">
        <v>323</v>
      </c>
      <c r="D165" s="204" t="s">
        <v>153</v>
      </c>
      <c r="E165" s="205" t="s">
        <v>324</v>
      </c>
      <c r="F165" s="206" t="s">
        <v>325</v>
      </c>
      <c r="G165" s="207" t="s">
        <v>99</v>
      </c>
      <c r="H165" s="208">
        <v>126</v>
      </c>
      <c r="I165" s="209"/>
      <c r="J165" s="210">
        <f>ROUND(I165*H165,2)</f>
        <v>0</v>
      </c>
      <c r="K165" s="206" t="s">
        <v>180</v>
      </c>
      <c r="L165" s="41"/>
      <c r="M165" s="211" t="s">
        <v>1</v>
      </c>
      <c r="N165" s="212" t="s">
        <v>41</v>
      </c>
      <c r="O165" s="77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AR165" s="15" t="s">
        <v>149</v>
      </c>
      <c r="AT165" s="15" t="s">
        <v>153</v>
      </c>
      <c r="AU165" s="15" t="s">
        <v>80</v>
      </c>
      <c r="AY165" s="15" t="s">
        <v>150</v>
      </c>
      <c r="BE165" s="215">
        <f>IF(N165="základní",J165,0)</f>
        <v>0</v>
      </c>
      <c r="BF165" s="215">
        <f>IF(N165="snížená",J165,0)</f>
        <v>0</v>
      </c>
      <c r="BG165" s="215">
        <f>IF(N165="zákl. přenesená",J165,0)</f>
        <v>0</v>
      </c>
      <c r="BH165" s="215">
        <f>IF(N165="sníž. přenesená",J165,0)</f>
        <v>0</v>
      </c>
      <c r="BI165" s="215">
        <f>IF(N165="nulová",J165,0)</f>
        <v>0</v>
      </c>
      <c r="BJ165" s="15" t="s">
        <v>78</v>
      </c>
      <c r="BK165" s="215">
        <f>ROUND(I165*H165,2)</f>
        <v>0</v>
      </c>
      <c r="BL165" s="15" t="s">
        <v>149</v>
      </c>
      <c r="BM165" s="15" t="s">
        <v>326</v>
      </c>
    </row>
    <row r="166" spans="2:51" s="11" customFormat="1" ht="12">
      <c r="B166" s="216"/>
      <c r="C166" s="217"/>
      <c r="D166" s="218" t="s">
        <v>159</v>
      </c>
      <c r="E166" s="219" t="s">
        <v>1</v>
      </c>
      <c r="F166" s="220" t="s">
        <v>327</v>
      </c>
      <c r="G166" s="217"/>
      <c r="H166" s="221">
        <v>126</v>
      </c>
      <c r="I166" s="222"/>
      <c r="J166" s="217"/>
      <c r="K166" s="217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159</v>
      </c>
      <c r="AU166" s="227" t="s">
        <v>80</v>
      </c>
      <c r="AV166" s="11" t="s">
        <v>80</v>
      </c>
      <c r="AW166" s="11" t="s">
        <v>32</v>
      </c>
      <c r="AX166" s="11" t="s">
        <v>78</v>
      </c>
      <c r="AY166" s="227" t="s">
        <v>150</v>
      </c>
    </row>
    <row r="167" spans="2:65" s="1" customFormat="1" ht="22.5" customHeight="1">
      <c r="B167" s="36"/>
      <c r="C167" s="204" t="s">
        <v>328</v>
      </c>
      <c r="D167" s="204" t="s">
        <v>153</v>
      </c>
      <c r="E167" s="205" t="s">
        <v>329</v>
      </c>
      <c r="F167" s="206" t="s">
        <v>330</v>
      </c>
      <c r="G167" s="207" t="s">
        <v>99</v>
      </c>
      <c r="H167" s="208">
        <v>5.6</v>
      </c>
      <c r="I167" s="209"/>
      <c r="J167" s="210">
        <f>ROUND(I167*H167,2)</f>
        <v>0</v>
      </c>
      <c r="K167" s="206" t="s">
        <v>180</v>
      </c>
      <c r="L167" s="41"/>
      <c r="M167" s="211" t="s">
        <v>1</v>
      </c>
      <c r="N167" s="212" t="s">
        <v>41</v>
      </c>
      <c r="O167" s="77"/>
      <c r="P167" s="213">
        <f>O167*H167</f>
        <v>0</v>
      </c>
      <c r="Q167" s="213">
        <v>0</v>
      </c>
      <c r="R167" s="213">
        <f>Q167*H167</f>
        <v>0</v>
      </c>
      <c r="S167" s="213">
        <v>0</v>
      </c>
      <c r="T167" s="214">
        <f>S167*H167</f>
        <v>0</v>
      </c>
      <c r="AR167" s="15" t="s">
        <v>149</v>
      </c>
      <c r="AT167" s="15" t="s">
        <v>153</v>
      </c>
      <c r="AU167" s="15" t="s">
        <v>80</v>
      </c>
      <c r="AY167" s="15" t="s">
        <v>150</v>
      </c>
      <c r="BE167" s="215">
        <f>IF(N167="základní",J167,0)</f>
        <v>0</v>
      </c>
      <c r="BF167" s="215">
        <f>IF(N167="snížená",J167,0)</f>
        <v>0</v>
      </c>
      <c r="BG167" s="215">
        <f>IF(N167="zákl. přenesená",J167,0)</f>
        <v>0</v>
      </c>
      <c r="BH167" s="215">
        <f>IF(N167="sníž. přenesená",J167,0)</f>
        <v>0</v>
      </c>
      <c r="BI167" s="215">
        <f>IF(N167="nulová",J167,0)</f>
        <v>0</v>
      </c>
      <c r="BJ167" s="15" t="s">
        <v>78</v>
      </c>
      <c r="BK167" s="215">
        <f>ROUND(I167*H167,2)</f>
        <v>0</v>
      </c>
      <c r="BL167" s="15" t="s">
        <v>149</v>
      </c>
      <c r="BM167" s="15" t="s">
        <v>331</v>
      </c>
    </row>
    <row r="168" spans="2:51" s="11" customFormat="1" ht="12">
      <c r="B168" s="216"/>
      <c r="C168" s="217"/>
      <c r="D168" s="218" t="s">
        <v>159</v>
      </c>
      <c r="E168" s="219" t="s">
        <v>1</v>
      </c>
      <c r="F168" s="220" t="s">
        <v>332</v>
      </c>
      <c r="G168" s="217"/>
      <c r="H168" s="221">
        <v>5.6</v>
      </c>
      <c r="I168" s="222"/>
      <c r="J168" s="217"/>
      <c r="K168" s="217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159</v>
      </c>
      <c r="AU168" s="227" t="s">
        <v>80</v>
      </c>
      <c r="AV168" s="11" t="s">
        <v>80</v>
      </c>
      <c r="AW168" s="11" t="s">
        <v>32</v>
      </c>
      <c r="AX168" s="11" t="s">
        <v>78</v>
      </c>
      <c r="AY168" s="227" t="s">
        <v>150</v>
      </c>
    </row>
    <row r="169" spans="2:65" s="1" customFormat="1" ht="16.5" customHeight="1">
      <c r="B169" s="36"/>
      <c r="C169" s="204" t="s">
        <v>333</v>
      </c>
      <c r="D169" s="204" t="s">
        <v>153</v>
      </c>
      <c r="E169" s="205" t="s">
        <v>334</v>
      </c>
      <c r="F169" s="206" t="s">
        <v>335</v>
      </c>
      <c r="G169" s="207" t="s">
        <v>156</v>
      </c>
      <c r="H169" s="208">
        <v>8</v>
      </c>
      <c r="I169" s="209"/>
      <c r="J169" s="210">
        <f>ROUND(I169*H169,2)</f>
        <v>0</v>
      </c>
      <c r="K169" s="206" t="s">
        <v>157</v>
      </c>
      <c r="L169" s="41"/>
      <c r="M169" s="211" t="s">
        <v>1</v>
      </c>
      <c r="N169" s="212" t="s">
        <v>41</v>
      </c>
      <c r="O169" s="77"/>
      <c r="P169" s="213">
        <f>O169*H169</f>
        <v>0</v>
      </c>
      <c r="Q169" s="213">
        <v>0</v>
      </c>
      <c r="R169" s="213">
        <f>Q169*H169</f>
        <v>0</v>
      </c>
      <c r="S169" s="213">
        <v>0</v>
      </c>
      <c r="T169" s="214">
        <f>S169*H169</f>
        <v>0</v>
      </c>
      <c r="AR169" s="15" t="s">
        <v>149</v>
      </c>
      <c r="AT169" s="15" t="s">
        <v>153</v>
      </c>
      <c r="AU169" s="15" t="s">
        <v>80</v>
      </c>
      <c r="AY169" s="15" t="s">
        <v>150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15" t="s">
        <v>78</v>
      </c>
      <c r="BK169" s="215">
        <f>ROUND(I169*H169,2)</f>
        <v>0</v>
      </c>
      <c r="BL169" s="15" t="s">
        <v>149</v>
      </c>
      <c r="BM169" s="15" t="s">
        <v>336</v>
      </c>
    </row>
    <row r="170" spans="2:51" s="11" customFormat="1" ht="12">
      <c r="B170" s="216"/>
      <c r="C170" s="217"/>
      <c r="D170" s="218" t="s">
        <v>159</v>
      </c>
      <c r="E170" s="219" t="s">
        <v>1</v>
      </c>
      <c r="F170" s="220" t="s">
        <v>337</v>
      </c>
      <c r="G170" s="217"/>
      <c r="H170" s="221">
        <v>8</v>
      </c>
      <c r="I170" s="222"/>
      <c r="J170" s="217"/>
      <c r="K170" s="217"/>
      <c r="L170" s="223"/>
      <c r="M170" s="224"/>
      <c r="N170" s="225"/>
      <c r="O170" s="225"/>
      <c r="P170" s="225"/>
      <c r="Q170" s="225"/>
      <c r="R170" s="225"/>
      <c r="S170" s="225"/>
      <c r="T170" s="226"/>
      <c r="AT170" s="227" t="s">
        <v>159</v>
      </c>
      <c r="AU170" s="227" t="s">
        <v>80</v>
      </c>
      <c r="AV170" s="11" t="s">
        <v>80</v>
      </c>
      <c r="AW170" s="11" t="s">
        <v>32</v>
      </c>
      <c r="AX170" s="11" t="s">
        <v>78</v>
      </c>
      <c r="AY170" s="227" t="s">
        <v>150</v>
      </c>
    </row>
    <row r="171" spans="2:65" s="1" customFormat="1" ht="16.5" customHeight="1">
      <c r="B171" s="36"/>
      <c r="C171" s="204" t="s">
        <v>338</v>
      </c>
      <c r="D171" s="204" t="s">
        <v>153</v>
      </c>
      <c r="E171" s="205" t="s">
        <v>339</v>
      </c>
      <c r="F171" s="206" t="s">
        <v>175</v>
      </c>
      <c r="G171" s="207" t="s">
        <v>89</v>
      </c>
      <c r="H171" s="208">
        <v>42.55</v>
      </c>
      <c r="I171" s="209"/>
      <c r="J171" s="210">
        <f>ROUND(I171*H171,2)</f>
        <v>0</v>
      </c>
      <c r="K171" s="206" t="s">
        <v>157</v>
      </c>
      <c r="L171" s="41"/>
      <c r="M171" s="211" t="s">
        <v>1</v>
      </c>
      <c r="N171" s="212" t="s">
        <v>41</v>
      </c>
      <c r="O171" s="77"/>
      <c r="P171" s="213">
        <f>O171*H171</f>
        <v>0</v>
      </c>
      <c r="Q171" s="213">
        <v>0</v>
      </c>
      <c r="R171" s="213">
        <f>Q171*H171</f>
        <v>0</v>
      </c>
      <c r="S171" s="213">
        <v>0</v>
      </c>
      <c r="T171" s="214">
        <f>S171*H171</f>
        <v>0</v>
      </c>
      <c r="AR171" s="15" t="s">
        <v>149</v>
      </c>
      <c r="AT171" s="15" t="s">
        <v>153</v>
      </c>
      <c r="AU171" s="15" t="s">
        <v>80</v>
      </c>
      <c r="AY171" s="15" t="s">
        <v>150</v>
      </c>
      <c r="BE171" s="215">
        <f>IF(N171="základní",J171,0)</f>
        <v>0</v>
      </c>
      <c r="BF171" s="215">
        <f>IF(N171="snížená",J171,0)</f>
        <v>0</v>
      </c>
      <c r="BG171" s="215">
        <f>IF(N171="zákl. přenesená",J171,0)</f>
        <v>0</v>
      </c>
      <c r="BH171" s="215">
        <f>IF(N171="sníž. přenesená",J171,0)</f>
        <v>0</v>
      </c>
      <c r="BI171" s="215">
        <f>IF(N171="nulová",J171,0)</f>
        <v>0</v>
      </c>
      <c r="BJ171" s="15" t="s">
        <v>78</v>
      </c>
      <c r="BK171" s="215">
        <f>ROUND(I171*H171,2)</f>
        <v>0</v>
      </c>
      <c r="BL171" s="15" t="s">
        <v>149</v>
      </c>
      <c r="BM171" s="15" t="s">
        <v>340</v>
      </c>
    </row>
    <row r="172" spans="2:51" s="11" customFormat="1" ht="12">
      <c r="B172" s="216"/>
      <c r="C172" s="217"/>
      <c r="D172" s="218" t="s">
        <v>159</v>
      </c>
      <c r="E172" s="219" t="s">
        <v>1</v>
      </c>
      <c r="F172" s="220" t="s">
        <v>101</v>
      </c>
      <c r="G172" s="217"/>
      <c r="H172" s="221">
        <v>42.55</v>
      </c>
      <c r="I172" s="222"/>
      <c r="J172" s="217"/>
      <c r="K172" s="217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159</v>
      </c>
      <c r="AU172" s="227" t="s">
        <v>80</v>
      </c>
      <c r="AV172" s="11" t="s">
        <v>80</v>
      </c>
      <c r="AW172" s="11" t="s">
        <v>32</v>
      </c>
      <c r="AX172" s="11" t="s">
        <v>78</v>
      </c>
      <c r="AY172" s="227" t="s">
        <v>150</v>
      </c>
    </row>
    <row r="173" spans="2:65" s="1" customFormat="1" ht="16.5" customHeight="1">
      <c r="B173" s="36"/>
      <c r="C173" s="204" t="s">
        <v>341</v>
      </c>
      <c r="D173" s="204" t="s">
        <v>153</v>
      </c>
      <c r="E173" s="205" t="s">
        <v>178</v>
      </c>
      <c r="F173" s="206" t="s">
        <v>179</v>
      </c>
      <c r="G173" s="207" t="s">
        <v>89</v>
      </c>
      <c r="H173" s="208">
        <v>14.893</v>
      </c>
      <c r="I173" s="209"/>
      <c r="J173" s="210">
        <f>ROUND(I173*H173,2)</f>
        <v>0</v>
      </c>
      <c r="K173" s="206" t="s">
        <v>180</v>
      </c>
      <c r="L173" s="41"/>
      <c r="M173" s="211" t="s">
        <v>1</v>
      </c>
      <c r="N173" s="212" t="s">
        <v>41</v>
      </c>
      <c r="O173" s="77"/>
      <c r="P173" s="213">
        <f>O173*H173</f>
        <v>0</v>
      </c>
      <c r="Q173" s="213">
        <v>0</v>
      </c>
      <c r="R173" s="213">
        <f>Q173*H173</f>
        <v>0</v>
      </c>
      <c r="S173" s="213">
        <v>0</v>
      </c>
      <c r="T173" s="214">
        <f>S173*H173</f>
        <v>0</v>
      </c>
      <c r="AR173" s="15" t="s">
        <v>149</v>
      </c>
      <c r="AT173" s="15" t="s">
        <v>153</v>
      </c>
      <c r="AU173" s="15" t="s">
        <v>80</v>
      </c>
      <c r="AY173" s="15" t="s">
        <v>150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15" t="s">
        <v>78</v>
      </c>
      <c r="BK173" s="215">
        <f>ROUND(I173*H173,2)</f>
        <v>0</v>
      </c>
      <c r="BL173" s="15" t="s">
        <v>149</v>
      </c>
      <c r="BM173" s="15" t="s">
        <v>342</v>
      </c>
    </row>
    <row r="174" spans="2:51" s="11" customFormat="1" ht="12">
      <c r="B174" s="216"/>
      <c r="C174" s="217"/>
      <c r="D174" s="218" t="s">
        <v>159</v>
      </c>
      <c r="E174" s="219" t="s">
        <v>343</v>
      </c>
      <c r="F174" s="220" t="s">
        <v>344</v>
      </c>
      <c r="G174" s="217"/>
      <c r="H174" s="221">
        <v>14.893</v>
      </c>
      <c r="I174" s="222"/>
      <c r="J174" s="217"/>
      <c r="K174" s="217"/>
      <c r="L174" s="223"/>
      <c r="M174" s="224"/>
      <c r="N174" s="225"/>
      <c r="O174" s="225"/>
      <c r="P174" s="225"/>
      <c r="Q174" s="225"/>
      <c r="R174" s="225"/>
      <c r="S174" s="225"/>
      <c r="T174" s="226"/>
      <c r="AT174" s="227" t="s">
        <v>159</v>
      </c>
      <c r="AU174" s="227" t="s">
        <v>80</v>
      </c>
      <c r="AV174" s="11" t="s">
        <v>80</v>
      </c>
      <c r="AW174" s="11" t="s">
        <v>32</v>
      </c>
      <c r="AX174" s="11" t="s">
        <v>78</v>
      </c>
      <c r="AY174" s="227" t="s">
        <v>150</v>
      </c>
    </row>
    <row r="175" spans="2:65" s="1" customFormat="1" ht="16.5" customHeight="1">
      <c r="B175" s="36"/>
      <c r="C175" s="204" t="s">
        <v>345</v>
      </c>
      <c r="D175" s="204" t="s">
        <v>153</v>
      </c>
      <c r="E175" s="205" t="s">
        <v>346</v>
      </c>
      <c r="F175" s="206" t="s">
        <v>186</v>
      </c>
      <c r="G175" s="207" t="s">
        <v>187</v>
      </c>
      <c r="H175" s="208">
        <v>8.191</v>
      </c>
      <c r="I175" s="209"/>
      <c r="J175" s="210">
        <f>ROUND(I175*H175,2)</f>
        <v>0</v>
      </c>
      <c r="K175" s="206" t="s">
        <v>180</v>
      </c>
      <c r="L175" s="41"/>
      <c r="M175" s="211" t="s">
        <v>1</v>
      </c>
      <c r="N175" s="212" t="s">
        <v>41</v>
      </c>
      <c r="O175" s="77"/>
      <c r="P175" s="213">
        <f>O175*H175</f>
        <v>0</v>
      </c>
      <c r="Q175" s="213">
        <v>0</v>
      </c>
      <c r="R175" s="213">
        <f>Q175*H175</f>
        <v>0</v>
      </c>
      <c r="S175" s="213">
        <v>0</v>
      </c>
      <c r="T175" s="214">
        <f>S175*H175</f>
        <v>0</v>
      </c>
      <c r="AR175" s="15" t="s">
        <v>149</v>
      </c>
      <c r="AT175" s="15" t="s">
        <v>153</v>
      </c>
      <c r="AU175" s="15" t="s">
        <v>80</v>
      </c>
      <c r="AY175" s="15" t="s">
        <v>150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15" t="s">
        <v>78</v>
      </c>
      <c r="BK175" s="215">
        <f>ROUND(I175*H175,2)</f>
        <v>0</v>
      </c>
      <c r="BL175" s="15" t="s">
        <v>149</v>
      </c>
      <c r="BM175" s="15" t="s">
        <v>347</v>
      </c>
    </row>
    <row r="176" spans="2:51" s="11" customFormat="1" ht="12">
      <c r="B176" s="216"/>
      <c r="C176" s="217"/>
      <c r="D176" s="218" t="s">
        <v>159</v>
      </c>
      <c r="E176" s="219" t="s">
        <v>1</v>
      </c>
      <c r="F176" s="220" t="s">
        <v>348</v>
      </c>
      <c r="G176" s="217"/>
      <c r="H176" s="221">
        <v>8.191</v>
      </c>
      <c r="I176" s="222"/>
      <c r="J176" s="217"/>
      <c r="K176" s="217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159</v>
      </c>
      <c r="AU176" s="227" t="s">
        <v>80</v>
      </c>
      <c r="AV176" s="11" t="s">
        <v>80</v>
      </c>
      <c r="AW176" s="11" t="s">
        <v>32</v>
      </c>
      <c r="AX176" s="11" t="s">
        <v>78</v>
      </c>
      <c r="AY176" s="227" t="s">
        <v>150</v>
      </c>
    </row>
    <row r="177" spans="2:63" s="10" customFormat="1" ht="22.8" customHeight="1">
      <c r="B177" s="188"/>
      <c r="C177" s="189"/>
      <c r="D177" s="190" t="s">
        <v>69</v>
      </c>
      <c r="E177" s="202" t="s">
        <v>349</v>
      </c>
      <c r="F177" s="202" t="s">
        <v>350</v>
      </c>
      <c r="G177" s="189"/>
      <c r="H177" s="189"/>
      <c r="I177" s="192"/>
      <c r="J177" s="203">
        <f>BK177</f>
        <v>0</v>
      </c>
      <c r="K177" s="189"/>
      <c r="L177" s="194"/>
      <c r="M177" s="195"/>
      <c r="N177" s="196"/>
      <c r="O177" s="196"/>
      <c r="P177" s="197">
        <f>P178+P195+P269+P286</f>
        <v>0</v>
      </c>
      <c r="Q177" s="196"/>
      <c r="R177" s="197">
        <f>R178+R195+R269+R286</f>
        <v>2.103135</v>
      </c>
      <c r="S177" s="196"/>
      <c r="T177" s="198">
        <f>T178+T195+T269+T286</f>
        <v>0</v>
      </c>
      <c r="AR177" s="199" t="s">
        <v>149</v>
      </c>
      <c r="AT177" s="200" t="s">
        <v>69</v>
      </c>
      <c r="AU177" s="200" t="s">
        <v>78</v>
      </c>
      <c r="AY177" s="199" t="s">
        <v>150</v>
      </c>
      <c r="BK177" s="201">
        <f>BK178+BK195+BK269+BK286</f>
        <v>0</v>
      </c>
    </row>
    <row r="178" spans="2:63" s="10" customFormat="1" ht="20.85" customHeight="1">
      <c r="B178" s="188"/>
      <c r="C178" s="189"/>
      <c r="D178" s="190" t="s">
        <v>69</v>
      </c>
      <c r="E178" s="202" t="s">
        <v>351</v>
      </c>
      <c r="F178" s="202" t="s">
        <v>352</v>
      </c>
      <c r="G178" s="189"/>
      <c r="H178" s="189"/>
      <c r="I178" s="192"/>
      <c r="J178" s="203">
        <f>BK178</f>
        <v>0</v>
      </c>
      <c r="K178" s="189"/>
      <c r="L178" s="194"/>
      <c r="M178" s="195"/>
      <c r="N178" s="196"/>
      <c r="O178" s="196"/>
      <c r="P178" s="197">
        <f>SUM(P179:P194)</f>
        <v>0</v>
      </c>
      <c r="Q178" s="196"/>
      <c r="R178" s="197">
        <f>SUM(R179:R194)</f>
        <v>3.5000000000000004E-05</v>
      </c>
      <c r="S178" s="196"/>
      <c r="T178" s="198">
        <f>SUM(T179:T194)</f>
        <v>0</v>
      </c>
      <c r="AR178" s="199" t="s">
        <v>149</v>
      </c>
      <c r="AT178" s="200" t="s">
        <v>69</v>
      </c>
      <c r="AU178" s="200" t="s">
        <v>80</v>
      </c>
      <c r="AY178" s="199" t="s">
        <v>150</v>
      </c>
      <c r="BK178" s="201">
        <f>SUM(BK179:BK194)</f>
        <v>0</v>
      </c>
    </row>
    <row r="179" spans="2:65" s="1" customFormat="1" ht="16.5" customHeight="1">
      <c r="B179" s="36"/>
      <c r="C179" s="204" t="s">
        <v>353</v>
      </c>
      <c r="D179" s="204" t="s">
        <v>153</v>
      </c>
      <c r="E179" s="205" t="s">
        <v>354</v>
      </c>
      <c r="F179" s="206" t="s">
        <v>355</v>
      </c>
      <c r="G179" s="207" t="s">
        <v>99</v>
      </c>
      <c r="H179" s="208">
        <v>35</v>
      </c>
      <c r="I179" s="209"/>
      <c r="J179" s="210">
        <f>ROUND(I179*H179,2)</f>
        <v>0</v>
      </c>
      <c r="K179" s="206" t="s">
        <v>157</v>
      </c>
      <c r="L179" s="41"/>
      <c r="M179" s="211" t="s">
        <v>1</v>
      </c>
      <c r="N179" s="212" t="s">
        <v>41</v>
      </c>
      <c r="O179" s="77"/>
      <c r="P179" s="213">
        <f>O179*H179</f>
        <v>0</v>
      </c>
      <c r="Q179" s="213">
        <v>0</v>
      </c>
      <c r="R179" s="213">
        <f>Q179*H179</f>
        <v>0</v>
      </c>
      <c r="S179" s="213">
        <v>0</v>
      </c>
      <c r="T179" s="214">
        <f>S179*H179</f>
        <v>0</v>
      </c>
      <c r="AR179" s="15" t="s">
        <v>149</v>
      </c>
      <c r="AT179" s="15" t="s">
        <v>153</v>
      </c>
      <c r="AU179" s="15" t="s">
        <v>91</v>
      </c>
      <c r="AY179" s="15" t="s">
        <v>150</v>
      </c>
      <c r="BE179" s="215">
        <f>IF(N179="základní",J179,0)</f>
        <v>0</v>
      </c>
      <c r="BF179" s="215">
        <f>IF(N179="snížená",J179,0)</f>
        <v>0</v>
      </c>
      <c r="BG179" s="215">
        <f>IF(N179="zákl. přenesená",J179,0)</f>
        <v>0</v>
      </c>
      <c r="BH179" s="215">
        <f>IF(N179="sníž. přenesená",J179,0)</f>
        <v>0</v>
      </c>
      <c r="BI179" s="215">
        <f>IF(N179="nulová",J179,0)</f>
        <v>0</v>
      </c>
      <c r="BJ179" s="15" t="s">
        <v>78</v>
      </c>
      <c r="BK179" s="215">
        <f>ROUND(I179*H179,2)</f>
        <v>0</v>
      </c>
      <c r="BL179" s="15" t="s">
        <v>149</v>
      </c>
      <c r="BM179" s="15" t="s">
        <v>356</v>
      </c>
    </row>
    <row r="180" spans="2:51" s="11" customFormat="1" ht="12">
      <c r="B180" s="216"/>
      <c r="C180" s="217"/>
      <c r="D180" s="218" t="s">
        <v>159</v>
      </c>
      <c r="E180" s="219" t="s">
        <v>1</v>
      </c>
      <c r="F180" s="220" t="s">
        <v>97</v>
      </c>
      <c r="G180" s="217"/>
      <c r="H180" s="221">
        <v>35</v>
      </c>
      <c r="I180" s="222"/>
      <c r="J180" s="217"/>
      <c r="K180" s="217"/>
      <c r="L180" s="223"/>
      <c r="M180" s="224"/>
      <c r="N180" s="225"/>
      <c r="O180" s="225"/>
      <c r="P180" s="225"/>
      <c r="Q180" s="225"/>
      <c r="R180" s="225"/>
      <c r="S180" s="225"/>
      <c r="T180" s="226"/>
      <c r="AT180" s="227" t="s">
        <v>159</v>
      </c>
      <c r="AU180" s="227" t="s">
        <v>91</v>
      </c>
      <c r="AV180" s="11" t="s">
        <v>80</v>
      </c>
      <c r="AW180" s="11" t="s">
        <v>32</v>
      </c>
      <c r="AX180" s="11" t="s">
        <v>78</v>
      </c>
      <c r="AY180" s="227" t="s">
        <v>150</v>
      </c>
    </row>
    <row r="181" spans="2:65" s="1" customFormat="1" ht="16.5" customHeight="1">
      <c r="B181" s="36"/>
      <c r="C181" s="204" t="s">
        <v>357</v>
      </c>
      <c r="D181" s="204" t="s">
        <v>153</v>
      </c>
      <c r="E181" s="205" t="s">
        <v>358</v>
      </c>
      <c r="F181" s="206" t="s">
        <v>359</v>
      </c>
      <c r="G181" s="207" t="s">
        <v>99</v>
      </c>
      <c r="H181" s="208">
        <v>35</v>
      </c>
      <c r="I181" s="209"/>
      <c r="J181" s="210">
        <f>ROUND(I181*H181,2)</f>
        <v>0</v>
      </c>
      <c r="K181" s="206" t="s">
        <v>157</v>
      </c>
      <c r="L181" s="41"/>
      <c r="M181" s="211" t="s">
        <v>1</v>
      </c>
      <c r="N181" s="212" t="s">
        <v>41</v>
      </c>
      <c r="O181" s="77"/>
      <c r="P181" s="213">
        <f>O181*H181</f>
        <v>0</v>
      </c>
      <c r="Q181" s="213">
        <v>0</v>
      </c>
      <c r="R181" s="213">
        <f>Q181*H181</f>
        <v>0</v>
      </c>
      <c r="S181" s="213">
        <v>0</v>
      </c>
      <c r="T181" s="214">
        <f>S181*H181</f>
        <v>0</v>
      </c>
      <c r="AR181" s="15" t="s">
        <v>149</v>
      </c>
      <c r="AT181" s="15" t="s">
        <v>153</v>
      </c>
      <c r="AU181" s="15" t="s">
        <v>91</v>
      </c>
      <c r="AY181" s="15" t="s">
        <v>150</v>
      </c>
      <c r="BE181" s="215">
        <f>IF(N181="základní",J181,0)</f>
        <v>0</v>
      </c>
      <c r="BF181" s="215">
        <f>IF(N181="snížená",J181,0)</f>
        <v>0</v>
      </c>
      <c r="BG181" s="215">
        <f>IF(N181="zákl. přenesená",J181,0)</f>
        <v>0</v>
      </c>
      <c r="BH181" s="215">
        <f>IF(N181="sníž. přenesená",J181,0)</f>
        <v>0</v>
      </c>
      <c r="BI181" s="215">
        <f>IF(N181="nulová",J181,0)</f>
        <v>0</v>
      </c>
      <c r="BJ181" s="15" t="s">
        <v>78</v>
      </c>
      <c r="BK181" s="215">
        <f>ROUND(I181*H181,2)</f>
        <v>0</v>
      </c>
      <c r="BL181" s="15" t="s">
        <v>149</v>
      </c>
      <c r="BM181" s="15" t="s">
        <v>360</v>
      </c>
    </row>
    <row r="182" spans="2:51" s="11" customFormat="1" ht="12">
      <c r="B182" s="216"/>
      <c r="C182" s="217"/>
      <c r="D182" s="218" t="s">
        <v>159</v>
      </c>
      <c r="E182" s="219" t="s">
        <v>1</v>
      </c>
      <c r="F182" s="220" t="s">
        <v>97</v>
      </c>
      <c r="G182" s="217"/>
      <c r="H182" s="221">
        <v>35</v>
      </c>
      <c r="I182" s="222"/>
      <c r="J182" s="217"/>
      <c r="K182" s="217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159</v>
      </c>
      <c r="AU182" s="227" t="s">
        <v>91</v>
      </c>
      <c r="AV182" s="11" t="s">
        <v>80</v>
      </c>
      <c r="AW182" s="11" t="s">
        <v>32</v>
      </c>
      <c r="AX182" s="11" t="s">
        <v>78</v>
      </c>
      <c r="AY182" s="227" t="s">
        <v>150</v>
      </c>
    </row>
    <row r="183" spans="2:65" s="1" customFormat="1" ht="16.5" customHeight="1">
      <c r="B183" s="36"/>
      <c r="C183" s="204" t="s">
        <v>361</v>
      </c>
      <c r="D183" s="204" t="s">
        <v>153</v>
      </c>
      <c r="E183" s="205" t="s">
        <v>178</v>
      </c>
      <c r="F183" s="206" t="s">
        <v>179</v>
      </c>
      <c r="G183" s="207" t="s">
        <v>89</v>
      </c>
      <c r="H183" s="208">
        <v>3.5</v>
      </c>
      <c r="I183" s="209"/>
      <c r="J183" s="210">
        <f>ROUND(I183*H183,2)</f>
        <v>0</v>
      </c>
      <c r="K183" s="206" t="s">
        <v>180</v>
      </c>
      <c r="L183" s="41"/>
      <c r="M183" s="211" t="s">
        <v>1</v>
      </c>
      <c r="N183" s="212" t="s">
        <v>41</v>
      </c>
      <c r="O183" s="77"/>
      <c r="P183" s="213">
        <f>O183*H183</f>
        <v>0</v>
      </c>
      <c r="Q183" s="213">
        <v>0</v>
      </c>
      <c r="R183" s="213">
        <f>Q183*H183</f>
        <v>0</v>
      </c>
      <c r="S183" s="213">
        <v>0</v>
      </c>
      <c r="T183" s="214">
        <f>S183*H183</f>
        <v>0</v>
      </c>
      <c r="AR183" s="15" t="s">
        <v>149</v>
      </c>
      <c r="AT183" s="15" t="s">
        <v>153</v>
      </c>
      <c r="AU183" s="15" t="s">
        <v>91</v>
      </c>
      <c r="AY183" s="15" t="s">
        <v>150</v>
      </c>
      <c r="BE183" s="215">
        <f>IF(N183="základní",J183,0)</f>
        <v>0</v>
      </c>
      <c r="BF183" s="215">
        <f>IF(N183="snížená",J183,0)</f>
        <v>0</v>
      </c>
      <c r="BG183" s="215">
        <f>IF(N183="zákl. přenesená",J183,0)</f>
        <v>0</v>
      </c>
      <c r="BH183" s="215">
        <f>IF(N183="sníž. přenesená",J183,0)</f>
        <v>0</v>
      </c>
      <c r="BI183" s="215">
        <f>IF(N183="nulová",J183,0)</f>
        <v>0</v>
      </c>
      <c r="BJ183" s="15" t="s">
        <v>78</v>
      </c>
      <c r="BK183" s="215">
        <f>ROUND(I183*H183,2)</f>
        <v>0</v>
      </c>
      <c r="BL183" s="15" t="s">
        <v>149</v>
      </c>
      <c r="BM183" s="15" t="s">
        <v>362</v>
      </c>
    </row>
    <row r="184" spans="2:51" s="11" customFormat="1" ht="12">
      <c r="B184" s="216"/>
      <c r="C184" s="217"/>
      <c r="D184" s="218" t="s">
        <v>159</v>
      </c>
      <c r="E184" s="219" t="s">
        <v>363</v>
      </c>
      <c r="F184" s="220" t="s">
        <v>364</v>
      </c>
      <c r="G184" s="217"/>
      <c r="H184" s="221">
        <v>3.5</v>
      </c>
      <c r="I184" s="222"/>
      <c r="J184" s="217"/>
      <c r="K184" s="217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159</v>
      </c>
      <c r="AU184" s="227" t="s">
        <v>91</v>
      </c>
      <c r="AV184" s="11" t="s">
        <v>80</v>
      </c>
      <c r="AW184" s="11" t="s">
        <v>32</v>
      </c>
      <c r="AX184" s="11" t="s">
        <v>78</v>
      </c>
      <c r="AY184" s="227" t="s">
        <v>150</v>
      </c>
    </row>
    <row r="185" spans="2:65" s="1" customFormat="1" ht="16.5" customHeight="1">
      <c r="B185" s="36"/>
      <c r="C185" s="204" t="s">
        <v>365</v>
      </c>
      <c r="D185" s="204" t="s">
        <v>153</v>
      </c>
      <c r="E185" s="205" t="s">
        <v>366</v>
      </c>
      <c r="F185" s="206" t="s">
        <v>367</v>
      </c>
      <c r="G185" s="207" t="s">
        <v>187</v>
      </c>
      <c r="H185" s="208">
        <v>1.925</v>
      </c>
      <c r="I185" s="209"/>
      <c r="J185" s="210">
        <f>ROUND(I185*H185,2)</f>
        <v>0</v>
      </c>
      <c r="K185" s="206" t="s">
        <v>157</v>
      </c>
      <c r="L185" s="41"/>
      <c r="M185" s="211" t="s">
        <v>1</v>
      </c>
      <c r="N185" s="212" t="s">
        <v>41</v>
      </c>
      <c r="O185" s="77"/>
      <c r="P185" s="213">
        <f>O185*H185</f>
        <v>0</v>
      </c>
      <c r="Q185" s="213">
        <v>0</v>
      </c>
      <c r="R185" s="213">
        <f>Q185*H185</f>
        <v>0</v>
      </c>
      <c r="S185" s="213">
        <v>0</v>
      </c>
      <c r="T185" s="214">
        <f>S185*H185</f>
        <v>0</v>
      </c>
      <c r="AR185" s="15" t="s">
        <v>149</v>
      </c>
      <c r="AT185" s="15" t="s">
        <v>153</v>
      </c>
      <c r="AU185" s="15" t="s">
        <v>91</v>
      </c>
      <c r="AY185" s="15" t="s">
        <v>150</v>
      </c>
      <c r="BE185" s="215">
        <f>IF(N185="základní",J185,0)</f>
        <v>0</v>
      </c>
      <c r="BF185" s="215">
        <f>IF(N185="snížená",J185,0)</f>
        <v>0</v>
      </c>
      <c r="BG185" s="215">
        <f>IF(N185="zákl. přenesená",J185,0)</f>
        <v>0</v>
      </c>
      <c r="BH185" s="215">
        <f>IF(N185="sníž. přenesená",J185,0)</f>
        <v>0</v>
      </c>
      <c r="BI185" s="215">
        <f>IF(N185="nulová",J185,0)</f>
        <v>0</v>
      </c>
      <c r="BJ185" s="15" t="s">
        <v>78</v>
      </c>
      <c r="BK185" s="215">
        <f>ROUND(I185*H185,2)</f>
        <v>0</v>
      </c>
      <c r="BL185" s="15" t="s">
        <v>149</v>
      </c>
      <c r="BM185" s="15" t="s">
        <v>368</v>
      </c>
    </row>
    <row r="186" spans="2:51" s="11" customFormat="1" ht="12">
      <c r="B186" s="216"/>
      <c r="C186" s="217"/>
      <c r="D186" s="218" t="s">
        <v>159</v>
      </c>
      <c r="E186" s="219" t="s">
        <v>1</v>
      </c>
      <c r="F186" s="220" t="s">
        <v>369</v>
      </c>
      <c r="G186" s="217"/>
      <c r="H186" s="221">
        <v>1.925</v>
      </c>
      <c r="I186" s="222"/>
      <c r="J186" s="217"/>
      <c r="K186" s="217"/>
      <c r="L186" s="223"/>
      <c r="M186" s="224"/>
      <c r="N186" s="225"/>
      <c r="O186" s="225"/>
      <c r="P186" s="225"/>
      <c r="Q186" s="225"/>
      <c r="R186" s="225"/>
      <c r="S186" s="225"/>
      <c r="T186" s="226"/>
      <c r="AT186" s="227" t="s">
        <v>159</v>
      </c>
      <c r="AU186" s="227" t="s">
        <v>91</v>
      </c>
      <c r="AV186" s="11" t="s">
        <v>80</v>
      </c>
      <c r="AW186" s="11" t="s">
        <v>32</v>
      </c>
      <c r="AX186" s="11" t="s">
        <v>78</v>
      </c>
      <c r="AY186" s="227" t="s">
        <v>150</v>
      </c>
    </row>
    <row r="187" spans="2:65" s="1" customFormat="1" ht="16.5" customHeight="1">
      <c r="B187" s="36"/>
      <c r="C187" s="204" t="s">
        <v>370</v>
      </c>
      <c r="D187" s="204" t="s">
        <v>153</v>
      </c>
      <c r="E187" s="205" t="s">
        <v>371</v>
      </c>
      <c r="F187" s="206" t="s">
        <v>372</v>
      </c>
      <c r="G187" s="207" t="s">
        <v>99</v>
      </c>
      <c r="H187" s="208">
        <v>35</v>
      </c>
      <c r="I187" s="209"/>
      <c r="J187" s="210">
        <f>ROUND(I187*H187,2)</f>
        <v>0</v>
      </c>
      <c r="K187" s="206" t="s">
        <v>157</v>
      </c>
      <c r="L187" s="41"/>
      <c r="M187" s="211" t="s">
        <v>1</v>
      </c>
      <c r="N187" s="212" t="s">
        <v>41</v>
      </c>
      <c r="O187" s="77"/>
      <c r="P187" s="213">
        <f>O187*H187</f>
        <v>0</v>
      </c>
      <c r="Q187" s="213">
        <v>0</v>
      </c>
      <c r="R187" s="213">
        <f>Q187*H187</f>
        <v>0</v>
      </c>
      <c r="S187" s="213">
        <v>0</v>
      </c>
      <c r="T187" s="214">
        <f>S187*H187</f>
        <v>0</v>
      </c>
      <c r="AR187" s="15" t="s">
        <v>149</v>
      </c>
      <c r="AT187" s="15" t="s">
        <v>153</v>
      </c>
      <c r="AU187" s="15" t="s">
        <v>91</v>
      </c>
      <c r="AY187" s="15" t="s">
        <v>150</v>
      </c>
      <c r="BE187" s="215">
        <f>IF(N187="základní",J187,0)</f>
        <v>0</v>
      </c>
      <c r="BF187" s="215">
        <f>IF(N187="snížená",J187,0)</f>
        <v>0</v>
      </c>
      <c r="BG187" s="215">
        <f>IF(N187="zákl. přenesená",J187,0)</f>
        <v>0</v>
      </c>
      <c r="BH187" s="215">
        <f>IF(N187="sníž. přenesená",J187,0)</f>
        <v>0</v>
      </c>
      <c r="BI187" s="215">
        <f>IF(N187="nulová",J187,0)</f>
        <v>0</v>
      </c>
      <c r="BJ187" s="15" t="s">
        <v>78</v>
      </c>
      <c r="BK187" s="215">
        <f>ROUND(I187*H187,2)</f>
        <v>0</v>
      </c>
      <c r="BL187" s="15" t="s">
        <v>149</v>
      </c>
      <c r="BM187" s="15" t="s">
        <v>373</v>
      </c>
    </row>
    <row r="188" spans="2:51" s="11" customFormat="1" ht="12">
      <c r="B188" s="216"/>
      <c r="C188" s="217"/>
      <c r="D188" s="218" t="s">
        <v>159</v>
      </c>
      <c r="E188" s="219" t="s">
        <v>1</v>
      </c>
      <c r="F188" s="220" t="s">
        <v>97</v>
      </c>
      <c r="G188" s="217"/>
      <c r="H188" s="221">
        <v>35</v>
      </c>
      <c r="I188" s="222"/>
      <c r="J188" s="217"/>
      <c r="K188" s="217"/>
      <c r="L188" s="223"/>
      <c r="M188" s="224"/>
      <c r="N188" s="225"/>
      <c r="O188" s="225"/>
      <c r="P188" s="225"/>
      <c r="Q188" s="225"/>
      <c r="R188" s="225"/>
      <c r="S188" s="225"/>
      <c r="T188" s="226"/>
      <c r="AT188" s="227" t="s">
        <v>159</v>
      </c>
      <c r="AU188" s="227" t="s">
        <v>91</v>
      </c>
      <c r="AV188" s="11" t="s">
        <v>80</v>
      </c>
      <c r="AW188" s="11" t="s">
        <v>32</v>
      </c>
      <c r="AX188" s="11" t="s">
        <v>78</v>
      </c>
      <c r="AY188" s="227" t="s">
        <v>150</v>
      </c>
    </row>
    <row r="189" spans="2:65" s="1" customFormat="1" ht="22.5" customHeight="1">
      <c r="B189" s="36"/>
      <c r="C189" s="204" t="s">
        <v>374</v>
      </c>
      <c r="D189" s="204" t="s">
        <v>153</v>
      </c>
      <c r="E189" s="205" t="s">
        <v>375</v>
      </c>
      <c r="F189" s="206" t="s">
        <v>376</v>
      </c>
      <c r="G189" s="207" t="s">
        <v>99</v>
      </c>
      <c r="H189" s="208">
        <v>70</v>
      </c>
      <c r="I189" s="209"/>
      <c r="J189" s="210">
        <f>ROUND(I189*H189,2)</f>
        <v>0</v>
      </c>
      <c r="K189" s="206" t="s">
        <v>157</v>
      </c>
      <c r="L189" s="41"/>
      <c r="M189" s="211" t="s">
        <v>1</v>
      </c>
      <c r="N189" s="212" t="s">
        <v>41</v>
      </c>
      <c r="O189" s="77"/>
      <c r="P189" s="213">
        <f>O189*H189</f>
        <v>0</v>
      </c>
      <c r="Q189" s="213">
        <v>0</v>
      </c>
      <c r="R189" s="213">
        <f>Q189*H189</f>
        <v>0</v>
      </c>
      <c r="S189" s="213">
        <v>0</v>
      </c>
      <c r="T189" s="214">
        <f>S189*H189</f>
        <v>0</v>
      </c>
      <c r="AR189" s="15" t="s">
        <v>149</v>
      </c>
      <c r="AT189" s="15" t="s">
        <v>153</v>
      </c>
      <c r="AU189" s="15" t="s">
        <v>91</v>
      </c>
      <c r="AY189" s="15" t="s">
        <v>150</v>
      </c>
      <c r="BE189" s="215">
        <f>IF(N189="základní",J189,0)</f>
        <v>0</v>
      </c>
      <c r="BF189" s="215">
        <f>IF(N189="snížená",J189,0)</f>
        <v>0</v>
      </c>
      <c r="BG189" s="215">
        <f>IF(N189="zákl. přenesená",J189,0)</f>
        <v>0</v>
      </c>
      <c r="BH189" s="215">
        <f>IF(N189="sníž. přenesená",J189,0)</f>
        <v>0</v>
      </c>
      <c r="BI189" s="215">
        <f>IF(N189="nulová",J189,0)</f>
        <v>0</v>
      </c>
      <c r="BJ189" s="15" t="s">
        <v>78</v>
      </c>
      <c r="BK189" s="215">
        <f>ROUND(I189*H189,2)</f>
        <v>0</v>
      </c>
      <c r="BL189" s="15" t="s">
        <v>149</v>
      </c>
      <c r="BM189" s="15" t="s">
        <v>377</v>
      </c>
    </row>
    <row r="190" spans="2:51" s="11" customFormat="1" ht="12">
      <c r="B190" s="216"/>
      <c r="C190" s="217"/>
      <c r="D190" s="218" t="s">
        <v>159</v>
      </c>
      <c r="E190" s="219" t="s">
        <v>1</v>
      </c>
      <c r="F190" s="220" t="s">
        <v>378</v>
      </c>
      <c r="G190" s="217"/>
      <c r="H190" s="221">
        <v>70</v>
      </c>
      <c r="I190" s="222"/>
      <c r="J190" s="217"/>
      <c r="K190" s="217"/>
      <c r="L190" s="223"/>
      <c r="M190" s="224"/>
      <c r="N190" s="225"/>
      <c r="O190" s="225"/>
      <c r="P190" s="225"/>
      <c r="Q190" s="225"/>
      <c r="R190" s="225"/>
      <c r="S190" s="225"/>
      <c r="T190" s="226"/>
      <c r="AT190" s="227" t="s">
        <v>159</v>
      </c>
      <c r="AU190" s="227" t="s">
        <v>91</v>
      </c>
      <c r="AV190" s="11" t="s">
        <v>80</v>
      </c>
      <c r="AW190" s="11" t="s">
        <v>32</v>
      </c>
      <c r="AX190" s="11" t="s">
        <v>78</v>
      </c>
      <c r="AY190" s="227" t="s">
        <v>150</v>
      </c>
    </row>
    <row r="191" spans="2:65" s="1" customFormat="1" ht="16.5" customHeight="1">
      <c r="B191" s="36"/>
      <c r="C191" s="228" t="s">
        <v>379</v>
      </c>
      <c r="D191" s="228" t="s">
        <v>380</v>
      </c>
      <c r="E191" s="229" t="s">
        <v>381</v>
      </c>
      <c r="F191" s="230" t="s">
        <v>382</v>
      </c>
      <c r="G191" s="231" t="s">
        <v>383</v>
      </c>
      <c r="H191" s="232">
        <v>0.035</v>
      </c>
      <c r="I191" s="233"/>
      <c r="J191" s="234">
        <f>ROUND(I191*H191,2)</f>
        <v>0</v>
      </c>
      <c r="K191" s="230" t="s">
        <v>157</v>
      </c>
      <c r="L191" s="235"/>
      <c r="M191" s="236" t="s">
        <v>1</v>
      </c>
      <c r="N191" s="237" t="s">
        <v>41</v>
      </c>
      <c r="O191" s="77"/>
      <c r="P191" s="213">
        <f>O191*H191</f>
        <v>0</v>
      </c>
      <c r="Q191" s="213">
        <v>0.001</v>
      </c>
      <c r="R191" s="213">
        <f>Q191*H191</f>
        <v>3.5000000000000004E-05</v>
      </c>
      <c r="S191" s="213">
        <v>0</v>
      </c>
      <c r="T191" s="214">
        <f>S191*H191</f>
        <v>0</v>
      </c>
      <c r="AR191" s="15" t="s">
        <v>192</v>
      </c>
      <c r="AT191" s="15" t="s">
        <v>380</v>
      </c>
      <c r="AU191" s="15" t="s">
        <v>91</v>
      </c>
      <c r="AY191" s="15" t="s">
        <v>150</v>
      </c>
      <c r="BE191" s="215">
        <f>IF(N191="základní",J191,0)</f>
        <v>0</v>
      </c>
      <c r="BF191" s="215">
        <f>IF(N191="snížená",J191,0)</f>
        <v>0</v>
      </c>
      <c r="BG191" s="215">
        <f>IF(N191="zákl. přenesená",J191,0)</f>
        <v>0</v>
      </c>
      <c r="BH191" s="215">
        <f>IF(N191="sníž. přenesená",J191,0)</f>
        <v>0</v>
      </c>
      <c r="BI191" s="215">
        <f>IF(N191="nulová",J191,0)</f>
        <v>0</v>
      </c>
      <c r="BJ191" s="15" t="s">
        <v>78</v>
      </c>
      <c r="BK191" s="215">
        <f>ROUND(I191*H191,2)</f>
        <v>0</v>
      </c>
      <c r="BL191" s="15" t="s">
        <v>149</v>
      </c>
      <c r="BM191" s="15" t="s">
        <v>384</v>
      </c>
    </row>
    <row r="192" spans="2:51" s="11" customFormat="1" ht="12">
      <c r="B192" s="216"/>
      <c r="C192" s="217"/>
      <c r="D192" s="218" t="s">
        <v>159</v>
      </c>
      <c r="E192" s="217"/>
      <c r="F192" s="220" t="s">
        <v>385</v>
      </c>
      <c r="G192" s="217"/>
      <c r="H192" s="221">
        <v>0.035</v>
      </c>
      <c r="I192" s="222"/>
      <c r="J192" s="217"/>
      <c r="K192" s="217"/>
      <c r="L192" s="223"/>
      <c r="M192" s="224"/>
      <c r="N192" s="225"/>
      <c r="O192" s="225"/>
      <c r="P192" s="225"/>
      <c r="Q192" s="225"/>
      <c r="R192" s="225"/>
      <c r="S192" s="225"/>
      <c r="T192" s="226"/>
      <c r="AT192" s="227" t="s">
        <v>159</v>
      </c>
      <c r="AU192" s="227" t="s">
        <v>91</v>
      </c>
      <c r="AV192" s="11" t="s">
        <v>80</v>
      </c>
      <c r="AW192" s="11" t="s">
        <v>4</v>
      </c>
      <c r="AX192" s="11" t="s">
        <v>78</v>
      </c>
      <c r="AY192" s="227" t="s">
        <v>150</v>
      </c>
    </row>
    <row r="193" spans="2:65" s="1" customFormat="1" ht="16.5" customHeight="1">
      <c r="B193" s="36"/>
      <c r="C193" s="204" t="s">
        <v>386</v>
      </c>
      <c r="D193" s="204" t="s">
        <v>153</v>
      </c>
      <c r="E193" s="205" t="s">
        <v>387</v>
      </c>
      <c r="F193" s="206" t="s">
        <v>388</v>
      </c>
      <c r="G193" s="207" t="s">
        <v>99</v>
      </c>
      <c r="H193" s="208">
        <v>35</v>
      </c>
      <c r="I193" s="209"/>
      <c r="J193" s="210">
        <f>ROUND(I193*H193,2)</f>
        <v>0</v>
      </c>
      <c r="K193" s="206" t="s">
        <v>157</v>
      </c>
      <c r="L193" s="41"/>
      <c r="M193" s="211" t="s">
        <v>1</v>
      </c>
      <c r="N193" s="212" t="s">
        <v>41</v>
      </c>
      <c r="O193" s="77"/>
      <c r="P193" s="213">
        <f>O193*H193</f>
        <v>0</v>
      </c>
      <c r="Q193" s="213">
        <v>0</v>
      </c>
      <c r="R193" s="213">
        <f>Q193*H193</f>
        <v>0</v>
      </c>
      <c r="S193" s="213">
        <v>0</v>
      </c>
      <c r="T193" s="214">
        <f>S193*H193</f>
        <v>0</v>
      </c>
      <c r="AR193" s="15" t="s">
        <v>149</v>
      </c>
      <c r="AT193" s="15" t="s">
        <v>153</v>
      </c>
      <c r="AU193" s="15" t="s">
        <v>91</v>
      </c>
      <c r="AY193" s="15" t="s">
        <v>150</v>
      </c>
      <c r="BE193" s="215">
        <f>IF(N193="základní",J193,0)</f>
        <v>0</v>
      </c>
      <c r="BF193" s="215">
        <f>IF(N193="snížená",J193,0)</f>
        <v>0</v>
      </c>
      <c r="BG193" s="215">
        <f>IF(N193="zákl. přenesená",J193,0)</f>
        <v>0</v>
      </c>
      <c r="BH193" s="215">
        <f>IF(N193="sníž. přenesená",J193,0)</f>
        <v>0</v>
      </c>
      <c r="BI193" s="215">
        <f>IF(N193="nulová",J193,0)</f>
        <v>0</v>
      </c>
      <c r="BJ193" s="15" t="s">
        <v>78</v>
      </c>
      <c r="BK193" s="215">
        <f>ROUND(I193*H193,2)</f>
        <v>0</v>
      </c>
      <c r="BL193" s="15" t="s">
        <v>149</v>
      </c>
      <c r="BM193" s="15" t="s">
        <v>389</v>
      </c>
    </row>
    <row r="194" spans="2:51" s="11" customFormat="1" ht="12">
      <c r="B194" s="216"/>
      <c r="C194" s="217"/>
      <c r="D194" s="218" t="s">
        <v>159</v>
      </c>
      <c r="E194" s="219" t="s">
        <v>1</v>
      </c>
      <c r="F194" s="220" t="s">
        <v>97</v>
      </c>
      <c r="G194" s="217"/>
      <c r="H194" s="221">
        <v>35</v>
      </c>
      <c r="I194" s="222"/>
      <c r="J194" s="217"/>
      <c r="K194" s="217"/>
      <c r="L194" s="223"/>
      <c r="M194" s="224"/>
      <c r="N194" s="225"/>
      <c r="O194" s="225"/>
      <c r="P194" s="225"/>
      <c r="Q194" s="225"/>
      <c r="R194" s="225"/>
      <c r="S194" s="225"/>
      <c r="T194" s="226"/>
      <c r="AT194" s="227" t="s">
        <v>159</v>
      </c>
      <c r="AU194" s="227" t="s">
        <v>91</v>
      </c>
      <c r="AV194" s="11" t="s">
        <v>80</v>
      </c>
      <c r="AW194" s="11" t="s">
        <v>32</v>
      </c>
      <c r="AX194" s="11" t="s">
        <v>78</v>
      </c>
      <c r="AY194" s="227" t="s">
        <v>150</v>
      </c>
    </row>
    <row r="195" spans="2:63" s="10" customFormat="1" ht="20.85" customHeight="1">
      <c r="B195" s="188"/>
      <c r="C195" s="189"/>
      <c r="D195" s="190" t="s">
        <v>69</v>
      </c>
      <c r="E195" s="202" t="s">
        <v>390</v>
      </c>
      <c r="F195" s="202" t="s">
        <v>391</v>
      </c>
      <c r="G195" s="189"/>
      <c r="H195" s="189"/>
      <c r="I195" s="192"/>
      <c r="J195" s="203">
        <f>BK195</f>
        <v>0</v>
      </c>
      <c r="K195" s="189"/>
      <c r="L195" s="194"/>
      <c r="M195" s="195"/>
      <c r="N195" s="196"/>
      <c r="O195" s="196"/>
      <c r="P195" s="197">
        <f>P196+SUM(P197:P253)</f>
        <v>0</v>
      </c>
      <c r="Q195" s="196"/>
      <c r="R195" s="197">
        <f>R196+SUM(R197:R253)</f>
        <v>2.09736</v>
      </c>
      <c r="S195" s="196"/>
      <c r="T195" s="198">
        <f>T196+SUM(T197:T253)</f>
        <v>0</v>
      </c>
      <c r="AR195" s="199" t="s">
        <v>149</v>
      </c>
      <c r="AT195" s="200" t="s">
        <v>69</v>
      </c>
      <c r="AU195" s="200" t="s">
        <v>80</v>
      </c>
      <c r="AY195" s="199" t="s">
        <v>150</v>
      </c>
      <c r="BK195" s="201">
        <f>BK196+SUM(BK197:BK253)</f>
        <v>0</v>
      </c>
    </row>
    <row r="196" spans="2:65" s="1" customFormat="1" ht="22.5" customHeight="1">
      <c r="B196" s="36"/>
      <c r="C196" s="204" t="s">
        <v>392</v>
      </c>
      <c r="D196" s="204" t="s">
        <v>153</v>
      </c>
      <c r="E196" s="205" t="s">
        <v>393</v>
      </c>
      <c r="F196" s="206" t="s">
        <v>394</v>
      </c>
      <c r="G196" s="207" t="s">
        <v>156</v>
      </c>
      <c r="H196" s="208">
        <v>25</v>
      </c>
      <c r="I196" s="209"/>
      <c r="J196" s="210">
        <f>ROUND(I196*H196,2)</f>
        <v>0</v>
      </c>
      <c r="K196" s="206" t="s">
        <v>157</v>
      </c>
      <c r="L196" s="41"/>
      <c r="M196" s="211" t="s">
        <v>1</v>
      </c>
      <c r="N196" s="212" t="s">
        <v>41</v>
      </c>
      <c r="O196" s="77"/>
      <c r="P196" s="213">
        <f>O196*H196</f>
        <v>0</v>
      </c>
      <c r="Q196" s="213">
        <v>0</v>
      </c>
      <c r="R196" s="213">
        <f>Q196*H196</f>
        <v>0</v>
      </c>
      <c r="S196" s="213">
        <v>0</v>
      </c>
      <c r="T196" s="214">
        <f>S196*H196</f>
        <v>0</v>
      </c>
      <c r="AR196" s="15" t="s">
        <v>149</v>
      </c>
      <c r="AT196" s="15" t="s">
        <v>153</v>
      </c>
      <c r="AU196" s="15" t="s">
        <v>91</v>
      </c>
      <c r="AY196" s="15" t="s">
        <v>150</v>
      </c>
      <c r="BE196" s="215">
        <f>IF(N196="základní",J196,0)</f>
        <v>0</v>
      </c>
      <c r="BF196" s="215">
        <f>IF(N196="snížená",J196,0)</f>
        <v>0</v>
      </c>
      <c r="BG196" s="215">
        <f>IF(N196="zákl. přenesená",J196,0)</f>
        <v>0</v>
      </c>
      <c r="BH196" s="215">
        <f>IF(N196="sníž. přenesená",J196,0)</f>
        <v>0</v>
      </c>
      <c r="BI196" s="215">
        <f>IF(N196="nulová",J196,0)</f>
        <v>0</v>
      </c>
      <c r="BJ196" s="15" t="s">
        <v>78</v>
      </c>
      <c r="BK196" s="215">
        <f>ROUND(I196*H196,2)</f>
        <v>0</v>
      </c>
      <c r="BL196" s="15" t="s">
        <v>149</v>
      </c>
      <c r="BM196" s="15" t="s">
        <v>395</v>
      </c>
    </row>
    <row r="197" spans="2:51" s="11" customFormat="1" ht="12">
      <c r="B197" s="216"/>
      <c r="C197" s="217"/>
      <c r="D197" s="218" t="s">
        <v>159</v>
      </c>
      <c r="E197" s="219" t="s">
        <v>1</v>
      </c>
      <c r="F197" s="220" t="s">
        <v>92</v>
      </c>
      <c r="G197" s="217"/>
      <c r="H197" s="221">
        <v>25</v>
      </c>
      <c r="I197" s="222"/>
      <c r="J197" s="217"/>
      <c r="K197" s="217"/>
      <c r="L197" s="223"/>
      <c r="M197" s="224"/>
      <c r="N197" s="225"/>
      <c r="O197" s="225"/>
      <c r="P197" s="225"/>
      <c r="Q197" s="225"/>
      <c r="R197" s="225"/>
      <c r="S197" s="225"/>
      <c r="T197" s="226"/>
      <c r="AT197" s="227" t="s">
        <v>159</v>
      </c>
      <c r="AU197" s="227" t="s">
        <v>91</v>
      </c>
      <c r="AV197" s="11" t="s">
        <v>80</v>
      </c>
      <c r="AW197" s="11" t="s">
        <v>32</v>
      </c>
      <c r="AX197" s="11" t="s">
        <v>78</v>
      </c>
      <c r="AY197" s="227" t="s">
        <v>150</v>
      </c>
    </row>
    <row r="198" spans="2:65" s="1" customFormat="1" ht="22.5" customHeight="1">
      <c r="B198" s="36"/>
      <c r="C198" s="204" t="s">
        <v>396</v>
      </c>
      <c r="D198" s="204" t="s">
        <v>153</v>
      </c>
      <c r="E198" s="205" t="s">
        <v>397</v>
      </c>
      <c r="F198" s="206" t="s">
        <v>398</v>
      </c>
      <c r="G198" s="207" t="s">
        <v>156</v>
      </c>
      <c r="H198" s="208">
        <v>13</v>
      </c>
      <c r="I198" s="209"/>
      <c r="J198" s="210">
        <f>ROUND(I198*H198,2)</f>
        <v>0</v>
      </c>
      <c r="K198" s="206" t="s">
        <v>157</v>
      </c>
      <c r="L198" s="41"/>
      <c r="M198" s="211" t="s">
        <v>1</v>
      </c>
      <c r="N198" s="212" t="s">
        <v>41</v>
      </c>
      <c r="O198" s="77"/>
      <c r="P198" s="213">
        <f>O198*H198</f>
        <v>0</v>
      </c>
      <c r="Q198" s="213">
        <v>0</v>
      </c>
      <c r="R198" s="213">
        <f>Q198*H198</f>
        <v>0</v>
      </c>
      <c r="S198" s="213">
        <v>0</v>
      </c>
      <c r="T198" s="214">
        <f>S198*H198</f>
        <v>0</v>
      </c>
      <c r="AR198" s="15" t="s">
        <v>149</v>
      </c>
      <c r="AT198" s="15" t="s">
        <v>153</v>
      </c>
      <c r="AU198" s="15" t="s">
        <v>91</v>
      </c>
      <c r="AY198" s="15" t="s">
        <v>150</v>
      </c>
      <c r="BE198" s="215">
        <f>IF(N198="základní",J198,0)</f>
        <v>0</v>
      </c>
      <c r="BF198" s="215">
        <f>IF(N198="snížená",J198,0)</f>
        <v>0</v>
      </c>
      <c r="BG198" s="215">
        <f>IF(N198="zákl. přenesená",J198,0)</f>
        <v>0</v>
      </c>
      <c r="BH198" s="215">
        <f>IF(N198="sníž. přenesená",J198,0)</f>
        <v>0</v>
      </c>
      <c r="BI198" s="215">
        <f>IF(N198="nulová",J198,0)</f>
        <v>0</v>
      </c>
      <c r="BJ198" s="15" t="s">
        <v>78</v>
      </c>
      <c r="BK198" s="215">
        <f>ROUND(I198*H198,2)</f>
        <v>0</v>
      </c>
      <c r="BL198" s="15" t="s">
        <v>149</v>
      </c>
      <c r="BM198" s="15" t="s">
        <v>399</v>
      </c>
    </row>
    <row r="199" spans="2:51" s="11" customFormat="1" ht="12">
      <c r="B199" s="216"/>
      <c r="C199" s="217"/>
      <c r="D199" s="218" t="s">
        <v>159</v>
      </c>
      <c r="E199" s="219" t="s">
        <v>1</v>
      </c>
      <c r="F199" s="220" t="s">
        <v>400</v>
      </c>
      <c r="G199" s="217"/>
      <c r="H199" s="221">
        <v>13</v>
      </c>
      <c r="I199" s="222"/>
      <c r="J199" s="217"/>
      <c r="K199" s="217"/>
      <c r="L199" s="223"/>
      <c r="M199" s="224"/>
      <c r="N199" s="225"/>
      <c r="O199" s="225"/>
      <c r="P199" s="225"/>
      <c r="Q199" s="225"/>
      <c r="R199" s="225"/>
      <c r="S199" s="225"/>
      <c r="T199" s="226"/>
      <c r="AT199" s="227" t="s">
        <v>159</v>
      </c>
      <c r="AU199" s="227" t="s">
        <v>91</v>
      </c>
      <c r="AV199" s="11" t="s">
        <v>80</v>
      </c>
      <c r="AW199" s="11" t="s">
        <v>32</v>
      </c>
      <c r="AX199" s="11" t="s">
        <v>78</v>
      </c>
      <c r="AY199" s="227" t="s">
        <v>150</v>
      </c>
    </row>
    <row r="200" spans="2:65" s="1" customFormat="1" ht="22.5" customHeight="1">
      <c r="B200" s="36"/>
      <c r="C200" s="204" t="s">
        <v>401</v>
      </c>
      <c r="D200" s="204" t="s">
        <v>153</v>
      </c>
      <c r="E200" s="205" t="s">
        <v>402</v>
      </c>
      <c r="F200" s="206" t="s">
        <v>403</v>
      </c>
      <c r="G200" s="207" t="s">
        <v>156</v>
      </c>
      <c r="H200" s="208">
        <v>9</v>
      </c>
      <c r="I200" s="209"/>
      <c r="J200" s="210">
        <f>ROUND(I200*H200,2)</f>
        <v>0</v>
      </c>
      <c r="K200" s="206" t="s">
        <v>157</v>
      </c>
      <c r="L200" s="41"/>
      <c r="M200" s="211" t="s">
        <v>1</v>
      </c>
      <c r="N200" s="212" t="s">
        <v>41</v>
      </c>
      <c r="O200" s="77"/>
      <c r="P200" s="213">
        <f>O200*H200</f>
        <v>0</v>
      </c>
      <c r="Q200" s="213">
        <v>0</v>
      </c>
      <c r="R200" s="213">
        <f>Q200*H200</f>
        <v>0</v>
      </c>
      <c r="S200" s="213">
        <v>0</v>
      </c>
      <c r="T200" s="214">
        <f>S200*H200</f>
        <v>0</v>
      </c>
      <c r="AR200" s="15" t="s">
        <v>149</v>
      </c>
      <c r="AT200" s="15" t="s">
        <v>153</v>
      </c>
      <c r="AU200" s="15" t="s">
        <v>91</v>
      </c>
      <c r="AY200" s="15" t="s">
        <v>150</v>
      </c>
      <c r="BE200" s="215">
        <f>IF(N200="základní",J200,0)</f>
        <v>0</v>
      </c>
      <c r="BF200" s="215">
        <f>IF(N200="snížená",J200,0)</f>
        <v>0</v>
      </c>
      <c r="BG200" s="215">
        <f>IF(N200="zákl. přenesená",J200,0)</f>
        <v>0</v>
      </c>
      <c r="BH200" s="215">
        <f>IF(N200="sníž. přenesená",J200,0)</f>
        <v>0</v>
      </c>
      <c r="BI200" s="215">
        <f>IF(N200="nulová",J200,0)</f>
        <v>0</v>
      </c>
      <c r="BJ200" s="15" t="s">
        <v>78</v>
      </c>
      <c r="BK200" s="215">
        <f>ROUND(I200*H200,2)</f>
        <v>0</v>
      </c>
      <c r="BL200" s="15" t="s">
        <v>149</v>
      </c>
      <c r="BM200" s="15" t="s">
        <v>404</v>
      </c>
    </row>
    <row r="201" spans="2:51" s="11" customFormat="1" ht="12">
      <c r="B201" s="216"/>
      <c r="C201" s="217"/>
      <c r="D201" s="218" t="s">
        <v>159</v>
      </c>
      <c r="E201" s="219" t="s">
        <v>1</v>
      </c>
      <c r="F201" s="220" t="s">
        <v>405</v>
      </c>
      <c r="G201" s="217"/>
      <c r="H201" s="221">
        <v>9</v>
      </c>
      <c r="I201" s="222"/>
      <c r="J201" s="217"/>
      <c r="K201" s="217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159</v>
      </c>
      <c r="AU201" s="227" t="s">
        <v>91</v>
      </c>
      <c r="AV201" s="11" t="s">
        <v>80</v>
      </c>
      <c r="AW201" s="11" t="s">
        <v>32</v>
      </c>
      <c r="AX201" s="11" t="s">
        <v>78</v>
      </c>
      <c r="AY201" s="227" t="s">
        <v>150</v>
      </c>
    </row>
    <row r="202" spans="2:65" s="1" customFormat="1" ht="22.5" customHeight="1">
      <c r="B202" s="36"/>
      <c r="C202" s="204" t="s">
        <v>406</v>
      </c>
      <c r="D202" s="204" t="s">
        <v>153</v>
      </c>
      <c r="E202" s="205" t="s">
        <v>407</v>
      </c>
      <c r="F202" s="206" t="s">
        <v>408</v>
      </c>
      <c r="G202" s="207" t="s">
        <v>156</v>
      </c>
      <c r="H202" s="208">
        <v>25</v>
      </c>
      <c r="I202" s="209"/>
      <c r="J202" s="210">
        <f>ROUND(I202*H202,2)</f>
        <v>0</v>
      </c>
      <c r="K202" s="206" t="s">
        <v>157</v>
      </c>
      <c r="L202" s="41"/>
      <c r="M202" s="211" t="s">
        <v>1</v>
      </c>
      <c r="N202" s="212" t="s">
        <v>41</v>
      </c>
      <c r="O202" s="77"/>
      <c r="P202" s="213">
        <f>O202*H202</f>
        <v>0</v>
      </c>
      <c r="Q202" s="213">
        <v>0</v>
      </c>
      <c r="R202" s="213">
        <f>Q202*H202</f>
        <v>0</v>
      </c>
      <c r="S202" s="213">
        <v>0</v>
      </c>
      <c r="T202" s="214">
        <f>S202*H202</f>
        <v>0</v>
      </c>
      <c r="AR202" s="15" t="s">
        <v>149</v>
      </c>
      <c r="AT202" s="15" t="s">
        <v>153</v>
      </c>
      <c r="AU202" s="15" t="s">
        <v>91</v>
      </c>
      <c r="AY202" s="15" t="s">
        <v>150</v>
      </c>
      <c r="BE202" s="215">
        <f>IF(N202="základní",J202,0)</f>
        <v>0</v>
      </c>
      <c r="BF202" s="215">
        <f>IF(N202="snížená",J202,0)</f>
        <v>0</v>
      </c>
      <c r="BG202" s="215">
        <f>IF(N202="zákl. přenesená",J202,0)</f>
        <v>0</v>
      </c>
      <c r="BH202" s="215">
        <f>IF(N202="sníž. přenesená",J202,0)</f>
        <v>0</v>
      </c>
      <c r="BI202" s="215">
        <f>IF(N202="nulová",J202,0)</f>
        <v>0</v>
      </c>
      <c r="BJ202" s="15" t="s">
        <v>78</v>
      </c>
      <c r="BK202" s="215">
        <f>ROUND(I202*H202,2)</f>
        <v>0</v>
      </c>
      <c r="BL202" s="15" t="s">
        <v>149</v>
      </c>
      <c r="BM202" s="15" t="s">
        <v>409</v>
      </c>
    </row>
    <row r="203" spans="2:51" s="11" customFormat="1" ht="12">
      <c r="B203" s="216"/>
      <c r="C203" s="217"/>
      <c r="D203" s="218" t="s">
        <v>159</v>
      </c>
      <c r="E203" s="219" t="s">
        <v>1</v>
      </c>
      <c r="F203" s="220" t="s">
        <v>92</v>
      </c>
      <c r="G203" s="217"/>
      <c r="H203" s="221">
        <v>25</v>
      </c>
      <c r="I203" s="222"/>
      <c r="J203" s="217"/>
      <c r="K203" s="217"/>
      <c r="L203" s="223"/>
      <c r="M203" s="224"/>
      <c r="N203" s="225"/>
      <c r="O203" s="225"/>
      <c r="P203" s="225"/>
      <c r="Q203" s="225"/>
      <c r="R203" s="225"/>
      <c r="S203" s="225"/>
      <c r="T203" s="226"/>
      <c r="AT203" s="227" t="s">
        <v>159</v>
      </c>
      <c r="AU203" s="227" t="s">
        <v>91</v>
      </c>
      <c r="AV203" s="11" t="s">
        <v>80</v>
      </c>
      <c r="AW203" s="11" t="s">
        <v>32</v>
      </c>
      <c r="AX203" s="11" t="s">
        <v>78</v>
      </c>
      <c r="AY203" s="227" t="s">
        <v>150</v>
      </c>
    </row>
    <row r="204" spans="2:65" s="1" customFormat="1" ht="22.5" customHeight="1">
      <c r="B204" s="36"/>
      <c r="C204" s="204" t="s">
        <v>410</v>
      </c>
      <c r="D204" s="204" t="s">
        <v>153</v>
      </c>
      <c r="E204" s="205" t="s">
        <v>411</v>
      </c>
      <c r="F204" s="206" t="s">
        <v>412</v>
      </c>
      <c r="G204" s="207" t="s">
        <v>156</v>
      </c>
      <c r="H204" s="208">
        <v>13</v>
      </c>
      <c r="I204" s="209"/>
      <c r="J204" s="210">
        <f>ROUND(I204*H204,2)</f>
        <v>0</v>
      </c>
      <c r="K204" s="206" t="s">
        <v>157</v>
      </c>
      <c r="L204" s="41"/>
      <c r="M204" s="211" t="s">
        <v>1</v>
      </c>
      <c r="N204" s="212" t="s">
        <v>41</v>
      </c>
      <c r="O204" s="77"/>
      <c r="P204" s="213">
        <f>O204*H204</f>
        <v>0</v>
      </c>
      <c r="Q204" s="213">
        <v>0</v>
      </c>
      <c r="R204" s="213">
        <f>Q204*H204</f>
        <v>0</v>
      </c>
      <c r="S204" s="213">
        <v>0</v>
      </c>
      <c r="T204" s="214">
        <f>S204*H204</f>
        <v>0</v>
      </c>
      <c r="AR204" s="15" t="s">
        <v>149</v>
      </c>
      <c r="AT204" s="15" t="s">
        <v>153</v>
      </c>
      <c r="AU204" s="15" t="s">
        <v>91</v>
      </c>
      <c r="AY204" s="15" t="s">
        <v>150</v>
      </c>
      <c r="BE204" s="215">
        <f>IF(N204="základní",J204,0)</f>
        <v>0</v>
      </c>
      <c r="BF204" s="215">
        <f>IF(N204="snížená",J204,0)</f>
        <v>0</v>
      </c>
      <c r="BG204" s="215">
        <f>IF(N204="zákl. přenesená",J204,0)</f>
        <v>0</v>
      </c>
      <c r="BH204" s="215">
        <f>IF(N204="sníž. přenesená",J204,0)</f>
        <v>0</v>
      </c>
      <c r="BI204" s="215">
        <f>IF(N204="nulová",J204,0)</f>
        <v>0</v>
      </c>
      <c r="BJ204" s="15" t="s">
        <v>78</v>
      </c>
      <c r="BK204" s="215">
        <f>ROUND(I204*H204,2)</f>
        <v>0</v>
      </c>
      <c r="BL204" s="15" t="s">
        <v>149</v>
      </c>
      <c r="BM204" s="15" t="s">
        <v>413</v>
      </c>
    </row>
    <row r="205" spans="2:51" s="11" customFormat="1" ht="12">
      <c r="B205" s="216"/>
      <c r="C205" s="217"/>
      <c r="D205" s="218" t="s">
        <v>159</v>
      </c>
      <c r="E205" s="219" t="s">
        <v>1</v>
      </c>
      <c r="F205" s="220" t="s">
        <v>400</v>
      </c>
      <c r="G205" s="217"/>
      <c r="H205" s="221">
        <v>13</v>
      </c>
      <c r="I205" s="222"/>
      <c r="J205" s="217"/>
      <c r="K205" s="217"/>
      <c r="L205" s="223"/>
      <c r="M205" s="224"/>
      <c r="N205" s="225"/>
      <c r="O205" s="225"/>
      <c r="P205" s="225"/>
      <c r="Q205" s="225"/>
      <c r="R205" s="225"/>
      <c r="S205" s="225"/>
      <c r="T205" s="226"/>
      <c r="AT205" s="227" t="s">
        <v>159</v>
      </c>
      <c r="AU205" s="227" t="s">
        <v>91</v>
      </c>
      <c r="AV205" s="11" t="s">
        <v>80</v>
      </c>
      <c r="AW205" s="11" t="s">
        <v>32</v>
      </c>
      <c r="AX205" s="11" t="s">
        <v>78</v>
      </c>
      <c r="AY205" s="227" t="s">
        <v>150</v>
      </c>
    </row>
    <row r="206" spans="2:65" s="1" customFormat="1" ht="22.5" customHeight="1">
      <c r="B206" s="36"/>
      <c r="C206" s="204" t="s">
        <v>414</v>
      </c>
      <c r="D206" s="204" t="s">
        <v>153</v>
      </c>
      <c r="E206" s="205" t="s">
        <v>415</v>
      </c>
      <c r="F206" s="206" t="s">
        <v>416</v>
      </c>
      <c r="G206" s="207" t="s">
        <v>156</v>
      </c>
      <c r="H206" s="208">
        <v>9</v>
      </c>
      <c r="I206" s="209"/>
      <c r="J206" s="210">
        <f>ROUND(I206*H206,2)</f>
        <v>0</v>
      </c>
      <c r="K206" s="206" t="s">
        <v>157</v>
      </c>
      <c r="L206" s="41"/>
      <c r="M206" s="211" t="s">
        <v>1</v>
      </c>
      <c r="N206" s="212" t="s">
        <v>41</v>
      </c>
      <c r="O206" s="77"/>
      <c r="P206" s="213">
        <f>O206*H206</f>
        <v>0</v>
      </c>
      <c r="Q206" s="213">
        <v>0</v>
      </c>
      <c r="R206" s="213">
        <f>Q206*H206</f>
        <v>0</v>
      </c>
      <c r="S206" s="213">
        <v>0</v>
      </c>
      <c r="T206" s="214">
        <f>S206*H206</f>
        <v>0</v>
      </c>
      <c r="AR206" s="15" t="s">
        <v>149</v>
      </c>
      <c r="AT206" s="15" t="s">
        <v>153</v>
      </c>
      <c r="AU206" s="15" t="s">
        <v>91</v>
      </c>
      <c r="AY206" s="15" t="s">
        <v>150</v>
      </c>
      <c r="BE206" s="215">
        <f>IF(N206="základní",J206,0)</f>
        <v>0</v>
      </c>
      <c r="BF206" s="215">
        <f>IF(N206="snížená",J206,0)</f>
        <v>0</v>
      </c>
      <c r="BG206" s="215">
        <f>IF(N206="zákl. přenesená",J206,0)</f>
        <v>0</v>
      </c>
      <c r="BH206" s="215">
        <f>IF(N206="sníž. přenesená",J206,0)</f>
        <v>0</v>
      </c>
      <c r="BI206" s="215">
        <f>IF(N206="nulová",J206,0)</f>
        <v>0</v>
      </c>
      <c r="BJ206" s="15" t="s">
        <v>78</v>
      </c>
      <c r="BK206" s="215">
        <f>ROUND(I206*H206,2)</f>
        <v>0</v>
      </c>
      <c r="BL206" s="15" t="s">
        <v>149</v>
      </c>
      <c r="BM206" s="15" t="s">
        <v>417</v>
      </c>
    </row>
    <row r="207" spans="2:51" s="11" customFormat="1" ht="12">
      <c r="B207" s="216"/>
      <c r="C207" s="217"/>
      <c r="D207" s="218" t="s">
        <v>159</v>
      </c>
      <c r="E207" s="219" t="s">
        <v>1</v>
      </c>
      <c r="F207" s="220" t="s">
        <v>405</v>
      </c>
      <c r="G207" s="217"/>
      <c r="H207" s="221">
        <v>9</v>
      </c>
      <c r="I207" s="222"/>
      <c r="J207" s="217"/>
      <c r="K207" s="217"/>
      <c r="L207" s="223"/>
      <c r="M207" s="224"/>
      <c r="N207" s="225"/>
      <c r="O207" s="225"/>
      <c r="P207" s="225"/>
      <c r="Q207" s="225"/>
      <c r="R207" s="225"/>
      <c r="S207" s="225"/>
      <c r="T207" s="226"/>
      <c r="AT207" s="227" t="s">
        <v>159</v>
      </c>
      <c r="AU207" s="227" t="s">
        <v>91</v>
      </c>
      <c r="AV207" s="11" t="s">
        <v>80</v>
      </c>
      <c r="AW207" s="11" t="s">
        <v>32</v>
      </c>
      <c r="AX207" s="11" t="s">
        <v>78</v>
      </c>
      <c r="AY207" s="227" t="s">
        <v>150</v>
      </c>
    </row>
    <row r="208" spans="2:65" s="1" customFormat="1" ht="16.5" customHeight="1">
      <c r="B208" s="36"/>
      <c r="C208" s="204" t="s">
        <v>418</v>
      </c>
      <c r="D208" s="204" t="s">
        <v>153</v>
      </c>
      <c r="E208" s="205" t="s">
        <v>419</v>
      </c>
      <c r="F208" s="206" t="s">
        <v>420</v>
      </c>
      <c r="G208" s="207" t="s">
        <v>187</v>
      </c>
      <c r="H208" s="208">
        <v>0.022</v>
      </c>
      <c r="I208" s="209"/>
      <c r="J208" s="210">
        <f>ROUND(I208*H208,2)</f>
        <v>0</v>
      </c>
      <c r="K208" s="206" t="s">
        <v>180</v>
      </c>
      <c r="L208" s="41"/>
      <c r="M208" s="211" t="s">
        <v>1</v>
      </c>
      <c r="N208" s="212" t="s">
        <v>41</v>
      </c>
      <c r="O208" s="77"/>
      <c r="P208" s="213">
        <f>O208*H208</f>
        <v>0</v>
      </c>
      <c r="Q208" s="213">
        <v>0</v>
      </c>
      <c r="R208" s="213">
        <f>Q208*H208</f>
        <v>0</v>
      </c>
      <c r="S208" s="213">
        <v>0</v>
      </c>
      <c r="T208" s="214">
        <f>S208*H208</f>
        <v>0</v>
      </c>
      <c r="AR208" s="15" t="s">
        <v>149</v>
      </c>
      <c r="AT208" s="15" t="s">
        <v>153</v>
      </c>
      <c r="AU208" s="15" t="s">
        <v>91</v>
      </c>
      <c r="AY208" s="15" t="s">
        <v>150</v>
      </c>
      <c r="BE208" s="215">
        <f>IF(N208="základní",J208,0)</f>
        <v>0</v>
      </c>
      <c r="BF208" s="215">
        <f>IF(N208="snížená",J208,0)</f>
        <v>0</v>
      </c>
      <c r="BG208" s="215">
        <f>IF(N208="zákl. přenesená",J208,0)</f>
        <v>0</v>
      </c>
      <c r="BH208" s="215">
        <f>IF(N208="sníž. přenesená",J208,0)</f>
        <v>0</v>
      </c>
      <c r="BI208" s="215">
        <f>IF(N208="nulová",J208,0)</f>
        <v>0</v>
      </c>
      <c r="BJ208" s="15" t="s">
        <v>78</v>
      </c>
      <c r="BK208" s="215">
        <f>ROUND(I208*H208,2)</f>
        <v>0</v>
      </c>
      <c r="BL208" s="15" t="s">
        <v>149</v>
      </c>
      <c r="BM208" s="15" t="s">
        <v>421</v>
      </c>
    </row>
    <row r="209" spans="2:51" s="11" customFormat="1" ht="12">
      <c r="B209" s="216"/>
      <c r="C209" s="217"/>
      <c r="D209" s="218" t="s">
        <v>159</v>
      </c>
      <c r="E209" s="217"/>
      <c r="F209" s="220" t="s">
        <v>422</v>
      </c>
      <c r="G209" s="217"/>
      <c r="H209" s="221">
        <v>0.022</v>
      </c>
      <c r="I209" s="222"/>
      <c r="J209" s="217"/>
      <c r="K209" s="217"/>
      <c r="L209" s="223"/>
      <c r="M209" s="224"/>
      <c r="N209" s="225"/>
      <c r="O209" s="225"/>
      <c r="P209" s="225"/>
      <c r="Q209" s="225"/>
      <c r="R209" s="225"/>
      <c r="S209" s="225"/>
      <c r="T209" s="226"/>
      <c r="AT209" s="227" t="s">
        <v>159</v>
      </c>
      <c r="AU209" s="227" t="s">
        <v>91</v>
      </c>
      <c r="AV209" s="11" t="s">
        <v>80</v>
      </c>
      <c r="AW209" s="11" t="s">
        <v>4</v>
      </c>
      <c r="AX209" s="11" t="s">
        <v>78</v>
      </c>
      <c r="AY209" s="227" t="s">
        <v>150</v>
      </c>
    </row>
    <row r="210" spans="2:65" s="1" customFormat="1" ht="16.5" customHeight="1">
      <c r="B210" s="36"/>
      <c r="C210" s="228" t="s">
        <v>423</v>
      </c>
      <c r="D210" s="228" t="s">
        <v>380</v>
      </c>
      <c r="E210" s="229" t="s">
        <v>424</v>
      </c>
      <c r="F210" s="230" t="s">
        <v>425</v>
      </c>
      <c r="G210" s="231" t="s">
        <v>426</v>
      </c>
      <c r="H210" s="232">
        <v>21.5</v>
      </c>
      <c r="I210" s="233"/>
      <c r="J210" s="234">
        <f>ROUND(I210*H210,2)</f>
        <v>0</v>
      </c>
      <c r="K210" s="230" t="s">
        <v>180</v>
      </c>
      <c r="L210" s="235"/>
      <c r="M210" s="236" t="s">
        <v>1</v>
      </c>
      <c r="N210" s="237" t="s">
        <v>41</v>
      </c>
      <c r="O210" s="77"/>
      <c r="P210" s="213">
        <f>O210*H210</f>
        <v>0</v>
      </c>
      <c r="Q210" s="213">
        <v>0.001</v>
      </c>
      <c r="R210" s="213">
        <f>Q210*H210</f>
        <v>0.021500000000000002</v>
      </c>
      <c r="S210" s="213">
        <v>0</v>
      </c>
      <c r="T210" s="214">
        <f>S210*H210</f>
        <v>0</v>
      </c>
      <c r="AR210" s="15" t="s">
        <v>192</v>
      </c>
      <c r="AT210" s="15" t="s">
        <v>380</v>
      </c>
      <c r="AU210" s="15" t="s">
        <v>91</v>
      </c>
      <c r="AY210" s="15" t="s">
        <v>150</v>
      </c>
      <c r="BE210" s="215">
        <f>IF(N210="základní",J210,0)</f>
        <v>0</v>
      </c>
      <c r="BF210" s="215">
        <f>IF(N210="snížená",J210,0)</f>
        <v>0</v>
      </c>
      <c r="BG210" s="215">
        <f>IF(N210="zákl. přenesená",J210,0)</f>
        <v>0</v>
      </c>
      <c r="BH210" s="215">
        <f>IF(N210="sníž. přenesená",J210,0)</f>
        <v>0</v>
      </c>
      <c r="BI210" s="215">
        <f>IF(N210="nulová",J210,0)</f>
        <v>0</v>
      </c>
      <c r="BJ210" s="15" t="s">
        <v>78</v>
      </c>
      <c r="BK210" s="215">
        <f>ROUND(I210*H210,2)</f>
        <v>0</v>
      </c>
      <c r="BL210" s="15" t="s">
        <v>149</v>
      </c>
      <c r="BM210" s="15" t="s">
        <v>427</v>
      </c>
    </row>
    <row r="211" spans="2:51" s="11" customFormat="1" ht="12">
      <c r="B211" s="216"/>
      <c r="C211" s="217"/>
      <c r="D211" s="218" t="s">
        <v>159</v>
      </c>
      <c r="E211" s="219" t="s">
        <v>1</v>
      </c>
      <c r="F211" s="220" t="s">
        <v>428</v>
      </c>
      <c r="G211" s="217"/>
      <c r="H211" s="221">
        <v>16.5</v>
      </c>
      <c r="I211" s="222"/>
      <c r="J211" s="217"/>
      <c r="K211" s="217"/>
      <c r="L211" s="223"/>
      <c r="M211" s="224"/>
      <c r="N211" s="225"/>
      <c r="O211" s="225"/>
      <c r="P211" s="225"/>
      <c r="Q211" s="225"/>
      <c r="R211" s="225"/>
      <c r="S211" s="225"/>
      <c r="T211" s="226"/>
      <c r="AT211" s="227" t="s">
        <v>159</v>
      </c>
      <c r="AU211" s="227" t="s">
        <v>91</v>
      </c>
      <c r="AV211" s="11" t="s">
        <v>80</v>
      </c>
      <c r="AW211" s="11" t="s">
        <v>32</v>
      </c>
      <c r="AX211" s="11" t="s">
        <v>70</v>
      </c>
      <c r="AY211" s="227" t="s">
        <v>150</v>
      </c>
    </row>
    <row r="212" spans="2:51" s="11" customFormat="1" ht="12">
      <c r="B212" s="216"/>
      <c r="C212" s="217"/>
      <c r="D212" s="218" t="s">
        <v>159</v>
      </c>
      <c r="E212" s="219" t="s">
        <v>1</v>
      </c>
      <c r="F212" s="220" t="s">
        <v>429</v>
      </c>
      <c r="G212" s="217"/>
      <c r="H212" s="221">
        <v>5</v>
      </c>
      <c r="I212" s="222"/>
      <c r="J212" s="217"/>
      <c r="K212" s="217"/>
      <c r="L212" s="223"/>
      <c r="M212" s="224"/>
      <c r="N212" s="225"/>
      <c r="O212" s="225"/>
      <c r="P212" s="225"/>
      <c r="Q212" s="225"/>
      <c r="R212" s="225"/>
      <c r="S212" s="225"/>
      <c r="T212" s="226"/>
      <c r="AT212" s="227" t="s">
        <v>159</v>
      </c>
      <c r="AU212" s="227" t="s">
        <v>91</v>
      </c>
      <c r="AV212" s="11" t="s">
        <v>80</v>
      </c>
      <c r="AW212" s="11" t="s">
        <v>32</v>
      </c>
      <c r="AX212" s="11" t="s">
        <v>70</v>
      </c>
      <c r="AY212" s="227" t="s">
        <v>150</v>
      </c>
    </row>
    <row r="213" spans="2:51" s="12" customFormat="1" ht="12">
      <c r="B213" s="238"/>
      <c r="C213" s="239"/>
      <c r="D213" s="218" t="s">
        <v>159</v>
      </c>
      <c r="E213" s="240" t="s">
        <v>1</v>
      </c>
      <c r="F213" s="241" t="s">
        <v>430</v>
      </c>
      <c r="G213" s="239"/>
      <c r="H213" s="242">
        <v>21.5</v>
      </c>
      <c r="I213" s="243"/>
      <c r="J213" s="239"/>
      <c r="K213" s="239"/>
      <c r="L213" s="244"/>
      <c r="M213" s="245"/>
      <c r="N213" s="246"/>
      <c r="O213" s="246"/>
      <c r="P213" s="246"/>
      <c r="Q213" s="246"/>
      <c r="R213" s="246"/>
      <c r="S213" s="246"/>
      <c r="T213" s="247"/>
      <c r="AT213" s="248" t="s">
        <v>159</v>
      </c>
      <c r="AU213" s="248" t="s">
        <v>91</v>
      </c>
      <c r="AV213" s="12" t="s">
        <v>149</v>
      </c>
      <c r="AW213" s="12" t="s">
        <v>32</v>
      </c>
      <c r="AX213" s="12" t="s">
        <v>78</v>
      </c>
      <c r="AY213" s="248" t="s">
        <v>150</v>
      </c>
    </row>
    <row r="214" spans="2:65" s="1" customFormat="1" ht="16.5" customHeight="1">
      <c r="B214" s="36"/>
      <c r="C214" s="204" t="s">
        <v>431</v>
      </c>
      <c r="D214" s="204" t="s">
        <v>153</v>
      </c>
      <c r="E214" s="205" t="s">
        <v>432</v>
      </c>
      <c r="F214" s="206" t="s">
        <v>433</v>
      </c>
      <c r="G214" s="207" t="s">
        <v>156</v>
      </c>
      <c r="H214" s="208">
        <v>18</v>
      </c>
      <c r="I214" s="209"/>
      <c r="J214" s="210">
        <f>ROUND(I214*H214,2)</f>
        <v>0</v>
      </c>
      <c r="K214" s="206" t="s">
        <v>157</v>
      </c>
      <c r="L214" s="41"/>
      <c r="M214" s="211" t="s">
        <v>1</v>
      </c>
      <c r="N214" s="212" t="s">
        <v>41</v>
      </c>
      <c r="O214" s="77"/>
      <c r="P214" s="213">
        <f>O214*H214</f>
        <v>0</v>
      </c>
      <c r="Q214" s="213">
        <v>6E-05</v>
      </c>
      <c r="R214" s="213">
        <f>Q214*H214</f>
        <v>0.00108</v>
      </c>
      <c r="S214" s="213">
        <v>0</v>
      </c>
      <c r="T214" s="214">
        <f>S214*H214</f>
        <v>0</v>
      </c>
      <c r="AR214" s="15" t="s">
        <v>149</v>
      </c>
      <c r="AT214" s="15" t="s">
        <v>153</v>
      </c>
      <c r="AU214" s="15" t="s">
        <v>91</v>
      </c>
      <c r="AY214" s="15" t="s">
        <v>150</v>
      </c>
      <c r="BE214" s="215">
        <f>IF(N214="základní",J214,0)</f>
        <v>0</v>
      </c>
      <c r="BF214" s="215">
        <f>IF(N214="snížená",J214,0)</f>
        <v>0</v>
      </c>
      <c r="BG214" s="215">
        <f>IF(N214="zákl. přenesená",J214,0)</f>
        <v>0</v>
      </c>
      <c r="BH214" s="215">
        <f>IF(N214="sníž. přenesená",J214,0)</f>
        <v>0</v>
      </c>
      <c r="BI214" s="215">
        <f>IF(N214="nulová",J214,0)</f>
        <v>0</v>
      </c>
      <c r="BJ214" s="15" t="s">
        <v>78</v>
      </c>
      <c r="BK214" s="215">
        <f>ROUND(I214*H214,2)</f>
        <v>0</v>
      </c>
      <c r="BL214" s="15" t="s">
        <v>149</v>
      </c>
      <c r="BM214" s="15" t="s">
        <v>434</v>
      </c>
    </row>
    <row r="215" spans="2:51" s="11" customFormat="1" ht="12">
      <c r="B215" s="216"/>
      <c r="C215" s="217"/>
      <c r="D215" s="218" t="s">
        <v>159</v>
      </c>
      <c r="E215" s="219" t="s">
        <v>1</v>
      </c>
      <c r="F215" s="220" t="s">
        <v>435</v>
      </c>
      <c r="G215" s="217"/>
      <c r="H215" s="221">
        <v>18</v>
      </c>
      <c r="I215" s="222"/>
      <c r="J215" s="217"/>
      <c r="K215" s="217"/>
      <c r="L215" s="223"/>
      <c r="M215" s="224"/>
      <c r="N215" s="225"/>
      <c r="O215" s="225"/>
      <c r="P215" s="225"/>
      <c r="Q215" s="225"/>
      <c r="R215" s="225"/>
      <c r="S215" s="225"/>
      <c r="T215" s="226"/>
      <c r="AT215" s="227" t="s">
        <v>159</v>
      </c>
      <c r="AU215" s="227" t="s">
        <v>91</v>
      </c>
      <c r="AV215" s="11" t="s">
        <v>80</v>
      </c>
      <c r="AW215" s="11" t="s">
        <v>32</v>
      </c>
      <c r="AX215" s="11" t="s">
        <v>78</v>
      </c>
      <c r="AY215" s="227" t="s">
        <v>150</v>
      </c>
    </row>
    <row r="216" spans="2:65" s="1" customFormat="1" ht="16.5" customHeight="1">
      <c r="B216" s="36"/>
      <c r="C216" s="204" t="s">
        <v>436</v>
      </c>
      <c r="D216" s="204" t="s">
        <v>153</v>
      </c>
      <c r="E216" s="205" t="s">
        <v>437</v>
      </c>
      <c r="F216" s="206" t="s">
        <v>438</v>
      </c>
      <c r="G216" s="207" t="s">
        <v>156</v>
      </c>
      <c r="H216" s="208">
        <v>4</v>
      </c>
      <c r="I216" s="209"/>
      <c r="J216" s="210">
        <f>ROUND(I216*H216,2)</f>
        <v>0</v>
      </c>
      <c r="K216" s="206" t="s">
        <v>157</v>
      </c>
      <c r="L216" s="41"/>
      <c r="M216" s="211" t="s">
        <v>1</v>
      </c>
      <c r="N216" s="212" t="s">
        <v>41</v>
      </c>
      <c r="O216" s="77"/>
      <c r="P216" s="213">
        <f>O216*H216</f>
        <v>0</v>
      </c>
      <c r="Q216" s="213">
        <v>6E-05</v>
      </c>
      <c r="R216" s="213">
        <f>Q216*H216</f>
        <v>0.00024</v>
      </c>
      <c r="S216" s="213">
        <v>0</v>
      </c>
      <c r="T216" s="214">
        <f>S216*H216</f>
        <v>0</v>
      </c>
      <c r="AR216" s="15" t="s">
        <v>149</v>
      </c>
      <c r="AT216" s="15" t="s">
        <v>153</v>
      </c>
      <c r="AU216" s="15" t="s">
        <v>91</v>
      </c>
      <c r="AY216" s="15" t="s">
        <v>150</v>
      </c>
      <c r="BE216" s="215">
        <f>IF(N216="základní",J216,0)</f>
        <v>0</v>
      </c>
      <c r="BF216" s="215">
        <f>IF(N216="snížená",J216,0)</f>
        <v>0</v>
      </c>
      <c r="BG216" s="215">
        <f>IF(N216="zákl. přenesená",J216,0)</f>
        <v>0</v>
      </c>
      <c r="BH216" s="215">
        <f>IF(N216="sníž. přenesená",J216,0)</f>
        <v>0</v>
      </c>
      <c r="BI216" s="215">
        <f>IF(N216="nulová",J216,0)</f>
        <v>0</v>
      </c>
      <c r="BJ216" s="15" t="s">
        <v>78</v>
      </c>
      <c r="BK216" s="215">
        <f>ROUND(I216*H216,2)</f>
        <v>0</v>
      </c>
      <c r="BL216" s="15" t="s">
        <v>149</v>
      </c>
      <c r="BM216" s="15" t="s">
        <v>439</v>
      </c>
    </row>
    <row r="217" spans="2:51" s="11" customFormat="1" ht="12">
      <c r="B217" s="216"/>
      <c r="C217" s="217"/>
      <c r="D217" s="218" t="s">
        <v>159</v>
      </c>
      <c r="E217" s="219" t="s">
        <v>1</v>
      </c>
      <c r="F217" s="220" t="s">
        <v>440</v>
      </c>
      <c r="G217" s="217"/>
      <c r="H217" s="221">
        <v>4</v>
      </c>
      <c r="I217" s="222"/>
      <c r="J217" s="217"/>
      <c r="K217" s="217"/>
      <c r="L217" s="223"/>
      <c r="M217" s="224"/>
      <c r="N217" s="225"/>
      <c r="O217" s="225"/>
      <c r="P217" s="225"/>
      <c r="Q217" s="225"/>
      <c r="R217" s="225"/>
      <c r="S217" s="225"/>
      <c r="T217" s="226"/>
      <c r="AT217" s="227" t="s">
        <v>159</v>
      </c>
      <c r="AU217" s="227" t="s">
        <v>91</v>
      </c>
      <c r="AV217" s="11" t="s">
        <v>80</v>
      </c>
      <c r="AW217" s="11" t="s">
        <v>32</v>
      </c>
      <c r="AX217" s="11" t="s">
        <v>78</v>
      </c>
      <c r="AY217" s="227" t="s">
        <v>150</v>
      </c>
    </row>
    <row r="218" spans="2:65" s="1" customFormat="1" ht="16.5" customHeight="1">
      <c r="B218" s="36"/>
      <c r="C218" s="204" t="s">
        <v>441</v>
      </c>
      <c r="D218" s="204" t="s">
        <v>153</v>
      </c>
      <c r="E218" s="205" t="s">
        <v>442</v>
      </c>
      <c r="F218" s="206" t="s">
        <v>443</v>
      </c>
      <c r="G218" s="207" t="s">
        <v>156</v>
      </c>
      <c r="H218" s="208">
        <v>22</v>
      </c>
      <c r="I218" s="209"/>
      <c r="J218" s="210">
        <f>ROUND(I218*H218,2)</f>
        <v>0</v>
      </c>
      <c r="K218" s="206" t="s">
        <v>157</v>
      </c>
      <c r="L218" s="41"/>
      <c r="M218" s="211" t="s">
        <v>1</v>
      </c>
      <c r="N218" s="212" t="s">
        <v>41</v>
      </c>
      <c r="O218" s="77"/>
      <c r="P218" s="213">
        <f>O218*H218</f>
        <v>0</v>
      </c>
      <c r="Q218" s="213">
        <v>2E-05</v>
      </c>
      <c r="R218" s="213">
        <f>Q218*H218</f>
        <v>0.00044</v>
      </c>
      <c r="S218" s="213">
        <v>0</v>
      </c>
      <c r="T218" s="214">
        <f>S218*H218</f>
        <v>0</v>
      </c>
      <c r="AR218" s="15" t="s">
        <v>149</v>
      </c>
      <c r="AT218" s="15" t="s">
        <v>153</v>
      </c>
      <c r="AU218" s="15" t="s">
        <v>91</v>
      </c>
      <c r="AY218" s="15" t="s">
        <v>150</v>
      </c>
      <c r="BE218" s="215">
        <f>IF(N218="základní",J218,0)</f>
        <v>0</v>
      </c>
      <c r="BF218" s="215">
        <f>IF(N218="snížená",J218,0)</f>
        <v>0</v>
      </c>
      <c r="BG218" s="215">
        <f>IF(N218="zákl. přenesená",J218,0)</f>
        <v>0</v>
      </c>
      <c r="BH218" s="215">
        <f>IF(N218="sníž. přenesená",J218,0)</f>
        <v>0</v>
      </c>
      <c r="BI218" s="215">
        <f>IF(N218="nulová",J218,0)</f>
        <v>0</v>
      </c>
      <c r="BJ218" s="15" t="s">
        <v>78</v>
      </c>
      <c r="BK218" s="215">
        <f>ROUND(I218*H218,2)</f>
        <v>0</v>
      </c>
      <c r="BL218" s="15" t="s">
        <v>149</v>
      </c>
      <c r="BM218" s="15" t="s">
        <v>444</v>
      </c>
    </row>
    <row r="219" spans="2:51" s="11" customFormat="1" ht="12">
      <c r="B219" s="216"/>
      <c r="C219" s="217"/>
      <c r="D219" s="218" t="s">
        <v>159</v>
      </c>
      <c r="E219" s="219" t="s">
        <v>1</v>
      </c>
      <c r="F219" s="220" t="s">
        <v>104</v>
      </c>
      <c r="G219" s="217"/>
      <c r="H219" s="221">
        <v>22</v>
      </c>
      <c r="I219" s="222"/>
      <c r="J219" s="217"/>
      <c r="K219" s="217"/>
      <c r="L219" s="223"/>
      <c r="M219" s="224"/>
      <c r="N219" s="225"/>
      <c r="O219" s="225"/>
      <c r="P219" s="225"/>
      <c r="Q219" s="225"/>
      <c r="R219" s="225"/>
      <c r="S219" s="225"/>
      <c r="T219" s="226"/>
      <c r="AT219" s="227" t="s">
        <v>159</v>
      </c>
      <c r="AU219" s="227" t="s">
        <v>91</v>
      </c>
      <c r="AV219" s="11" t="s">
        <v>80</v>
      </c>
      <c r="AW219" s="11" t="s">
        <v>32</v>
      </c>
      <c r="AX219" s="11" t="s">
        <v>78</v>
      </c>
      <c r="AY219" s="227" t="s">
        <v>150</v>
      </c>
    </row>
    <row r="220" spans="2:65" s="1" customFormat="1" ht="16.5" customHeight="1">
      <c r="B220" s="36"/>
      <c r="C220" s="228" t="s">
        <v>445</v>
      </c>
      <c r="D220" s="228" t="s">
        <v>380</v>
      </c>
      <c r="E220" s="229" t="s">
        <v>446</v>
      </c>
      <c r="F220" s="230" t="s">
        <v>447</v>
      </c>
      <c r="G220" s="231" t="s">
        <v>156</v>
      </c>
      <c r="H220" s="232">
        <v>58</v>
      </c>
      <c r="I220" s="233"/>
      <c r="J220" s="234">
        <f>ROUND(I220*H220,2)</f>
        <v>0</v>
      </c>
      <c r="K220" s="230" t="s">
        <v>180</v>
      </c>
      <c r="L220" s="235"/>
      <c r="M220" s="236" t="s">
        <v>1</v>
      </c>
      <c r="N220" s="237" t="s">
        <v>41</v>
      </c>
      <c r="O220" s="77"/>
      <c r="P220" s="213">
        <f>O220*H220</f>
        <v>0</v>
      </c>
      <c r="Q220" s="213">
        <v>0.00591</v>
      </c>
      <c r="R220" s="213">
        <f>Q220*H220</f>
        <v>0.34278000000000003</v>
      </c>
      <c r="S220" s="213">
        <v>0</v>
      </c>
      <c r="T220" s="214">
        <f>S220*H220</f>
        <v>0</v>
      </c>
      <c r="AR220" s="15" t="s">
        <v>80</v>
      </c>
      <c r="AT220" s="15" t="s">
        <v>380</v>
      </c>
      <c r="AU220" s="15" t="s">
        <v>91</v>
      </c>
      <c r="AY220" s="15" t="s">
        <v>150</v>
      </c>
      <c r="BE220" s="215">
        <f>IF(N220="základní",J220,0)</f>
        <v>0</v>
      </c>
      <c r="BF220" s="215">
        <f>IF(N220="snížená",J220,0)</f>
        <v>0</v>
      </c>
      <c r="BG220" s="215">
        <f>IF(N220="zákl. přenesená",J220,0)</f>
        <v>0</v>
      </c>
      <c r="BH220" s="215">
        <f>IF(N220="sníž. přenesená",J220,0)</f>
        <v>0</v>
      </c>
      <c r="BI220" s="215">
        <f>IF(N220="nulová",J220,0)</f>
        <v>0</v>
      </c>
      <c r="BJ220" s="15" t="s">
        <v>78</v>
      </c>
      <c r="BK220" s="215">
        <f>ROUND(I220*H220,2)</f>
        <v>0</v>
      </c>
      <c r="BL220" s="15" t="s">
        <v>78</v>
      </c>
      <c r="BM220" s="15" t="s">
        <v>448</v>
      </c>
    </row>
    <row r="221" spans="2:51" s="11" customFormat="1" ht="12">
      <c r="B221" s="216"/>
      <c r="C221" s="217"/>
      <c r="D221" s="218" t="s">
        <v>159</v>
      </c>
      <c r="E221" s="219" t="s">
        <v>1</v>
      </c>
      <c r="F221" s="220" t="s">
        <v>449</v>
      </c>
      <c r="G221" s="217"/>
      <c r="H221" s="221">
        <v>54</v>
      </c>
      <c r="I221" s="222"/>
      <c r="J221" s="217"/>
      <c r="K221" s="217"/>
      <c r="L221" s="223"/>
      <c r="M221" s="224"/>
      <c r="N221" s="225"/>
      <c r="O221" s="225"/>
      <c r="P221" s="225"/>
      <c r="Q221" s="225"/>
      <c r="R221" s="225"/>
      <c r="S221" s="225"/>
      <c r="T221" s="226"/>
      <c r="AT221" s="227" t="s">
        <v>159</v>
      </c>
      <c r="AU221" s="227" t="s">
        <v>91</v>
      </c>
      <c r="AV221" s="11" t="s">
        <v>80</v>
      </c>
      <c r="AW221" s="11" t="s">
        <v>32</v>
      </c>
      <c r="AX221" s="11" t="s">
        <v>70</v>
      </c>
      <c r="AY221" s="227" t="s">
        <v>150</v>
      </c>
    </row>
    <row r="222" spans="2:51" s="11" customFormat="1" ht="12">
      <c r="B222" s="216"/>
      <c r="C222" s="217"/>
      <c r="D222" s="218" t="s">
        <v>159</v>
      </c>
      <c r="E222" s="219" t="s">
        <v>1</v>
      </c>
      <c r="F222" s="220" t="s">
        <v>450</v>
      </c>
      <c r="G222" s="217"/>
      <c r="H222" s="221">
        <v>4</v>
      </c>
      <c r="I222" s="222"/>
      <c r="J222" s="217"/>
      <c r="K222" s="217"/>
      <c r="L222" s="223"/>
      <c r="M222" s="224"/>
      <c r="N222" s="225"/>
      <c r="O222" s="225"/>
      <c r="P222" s="225"/>
      <c r="Q222" s="225"/>
      <c r="R222" s="225"/>
      <c r="S222" s="225"/>
      <c r="T222" s="226"/>
      <c r="AT222" s="227" t="s">
        <v>159</v>
      </c>
      <c r="AU222" s="227" t="s">
        <v>91</v>
      </c>
      <c r="AV222" s="11" t="s">
        <v>80</v>
      </c>
      <c r="AW222" s="11" t="s">
        <v>32</v>
      </c>
      <c r="AX222" s="11" t="s">
        <v>70</v>
      </c>
      <c r="AY222" s="227" t="s">
        <v>150</v>
      </c>
    </row>
    <row r="223" spans="2:51" s="12" customFormat="1" ht="12">
      <c r="B223" s="238"/>
      <c r="C223" s="239"/>
      <c r="D223" s="218" t="s">
        <v>159</v>
      </c>
      <c r="E223" s="240" t="s">
        <v>1</v>
      </c>
      <c r="F223" s="241" t="s">
        <v>430</v>
      </c>
      <c r="G223" s="239"/>
      <c r="H223" s="242">
        <v>58</v>
      </c>
      <c r="I223" s="243"/>
      <c r="J223" s="239"/>
      <c r="K223" s="239"/>
      <c r="L223" s="244"/>
      <c r="M223" s="245"/>
      <c r="N223" s="246"/>
      <c r="O223" s="246"/>
      <c r="P223" s="246"/>
      <c r="Q223" s="246"/>
      <c r="R223" s="246"/>
      <c r="S223" s="246"/>
      <c r="T223" s="247"/>
      <c r="AT223" s="248" t="s">
        <v>159</v>
      </c>
      <c r="AU223" s="248" t="s">
        <v>91</v>
      </c>
      <c r="AV223" s="12" t="s">
        <v>149</v>
      </c>
      <c r="AW223" s="12" t="s">
        <v>32</v>
      </c>
      <c r="AX223" s="12" t="s">
        <v>78</v>
      </c>
      <c r="AY223" s="248" t="s">
        <v>150</v>
      </c>
    </row>
    <row r="224" spans="2:65" s="1" customFormat="1" ht="16.5" customHeight="1">
      <c r="B224" s="36"/>
      <c r="C224" s="228" t="s">
        <v>451</v>
      </c>
      <c r="D224" s="228" t="s">
        <v>380</v>
      </c>
      <c r="E224" s="229" t="s">
        <v>452</v>
      </c>
      <c r="F224" s="230" t="s">
        <v>453</v>
      </c>
      <c r="G224" s="231" t="s">
        <v>156</v>
      </c>
      <c r="H224" s="232">
        <v>57</v>
      </c>
      <c r="I224" s="233"/>
      <c r="J224" s="234">
        <f>ROUND(I224*H224,2)</f>
        <v>0</v>
      </c>
      <c r="K224" s="230" t="s">
        <v>180</v>
      </c>
      <c r="L224" s="235"/>
      <c r="M224" s="236" t="s">
        <v>1</v>
      </c>
      <c r="N224" s="237" t="s">
        <v>41</v>
      </c>
      <c r="O224" s="77"/>
      <c r="P224" s="213">
        <f>O224*H224</f>
        <v>0</v>
      </c>
      <c r="Q224" s="213">
        <v>0.0003</v>
      </c>
      <c r="R224" s="213">
        <f>Q224*H224</f>
        <v>0.017099999999999997</v>
      </c>
      <c r="S224" s="213">
        <v>0</v>
      </c>
      <c r="T224" s="214">
        <f>S224*H224</f>
        <v>0</v>
      </c>
      <c r="AR224" s="15" t="s">
        <v>80</v>
      </c>
      <c r="AT224" s="15" t="s">
        <v>380</v>
      </c>
      <c r="AU224" s="15" t="s">
        <v>91</v>
      </c>
      <c r="AY224" s="15" t="s">
        <v>150</v>
      </c>
      <c r="BE224" s="215">
        <f>IF(N224="základní",J224,0)</f>
        <v>0</v>
      </c>
      <c r="BF224" s="215">
        <f>IF(N224="snížená",J224,0)</f>
        <v>0</v>
      </c>
      <c r="BG224" s="215">
        <f>IF(N224="zákl. přenesená",J224,0)</f>
        <v>0</v>
      </c>
      <c r="BH224" s="215">
        <f>IF(N224="sníž. přenesená",J224,0)</f>
        <v>0</v>
      </c>
      <c r="BI224" s="215">
        <f>IF(N224="nulová",J224,0)</f>
        <v>0</v>
      </c>
      <c r="BJ224" s="15" t="s">
        <v>78</v>
      </c>
      <c r="BK224" s="215">
        <f>ROUND(I224*H224,2)</f>
        <v>0</v>
      </c>
      <c r="BL224" s="15" t="s">
        <v>78</v>
      </c>
      <c r="BM224" s="15" t="s">
        <v>454</v>
      </c>
    </row>
    <row r="225" spans="2:51" s="11" customFormat="1" ht="12">
      <c r="B225" s="216"/>
      <c r="C225" s="217"/>
      <c r="D225" s="218" t="s">
        <v>159</v>
      </c>
      <c r="E225" s="219" t="s">
        <v>1</v>
      </c>
      <c r="F225" s="220" t="s">
        <v>455</v>
      </c>
      <c r="G225" s="217"/>
      <c r="H225" s="221">
        <v>57</v>
      </c>
      <c r="I225" s="222"/>
      <c r="J225" s="217"/>
      <c r="K225" s="217"/>
      <c r="L225" s="223"/>
      <c r="M225" s="224"/>
      <c r="N225" s="225"/>
      <c r="O225" s="225"/>
      <c r="P225" s="225"/>
      <c r="Q225" s="225"/>
      <c r="R225" s="225"/>
      <c r="S225" s="225"/>
      <c r="T225" s="226"/>
      <c r="AT225" s="227" t="s">
        <v>159</v>
      </c>
      <c r="AU225" s="227" t="s">
        <v>91</v>
      </c>
      <c r="AV225" s="11" t="s">
        <v>80</v>
      </c>
      <c r="AW225" s="11" t="s">
        <v>32</v>
      </c>
      <c r="AX225" s="11" t="s">
        <v>78</v>
      </c>
      <c r="AY225" s="227" t="s">
        <v>150</v>
      </c>
    </row>
    <row r="226" spans="2:65" s="1" customFormat="1" ht="16.5" customHeight="1">
      <c r="B226" s="36"/>
      <c r="C226" s="228" t="s">
        <v>456</v>
      </c>
      <c r="D226" s="228" t="s">
        <v>380</v>
      </c>
      <c r="E226" s="229" t="s">
        <v>457</v>
      </c>
      <c r="F226" s="230" t="s">
        <v>458</v>
      </c>
      <c r="G226" s="231" t="s">
        <v>459</v>
      </c>
      <c r="H226" s="232">
        <v>33</v>
      </c>
      <c r="I226" s="233"/>
      <c r="J226" s="234">
        <f>ROUND(I226*H226,2)</f>
        <v>0</v>
      </c>
      <c r="K226" s="230" t="s">
        <v>180</v>
      </c>
      <c r="L226" s="235"/>
      <c r="M226" s="236" t="s">
        <v>1</v>
      </c>
      <c r="N226" s="237" t="s">
        <v>41</v>
      </c>
      <c r="O226" s="77"/>
      <c r="P226" s="213">
        <f>O226*H226</f>
        <v>0</v>
      </c>
      <c r="Q226" s="213">
        <v>0</v>
      </c>
      <c r="R226" s="213">
        <f>Q226*H226</f>
        <v>0</v>
      </c>
      <c r="S226" s="213">
        <v>0</v>
      </c>
      <c r="T226" s="214">
        <f>S226*H226</f>
        <v>0</v>
      </c>
      <c r="AR226" s="15" t="s">
        <v>80</v>
      </c>
      <c r="AT226" s="15" t="s">
        <v>380</v>
      </c>
      <c r="AU226" s="15" t="s">
        <v>91</v>
      </c>
      <c r="AY226" s="15" t="s">
        <v>150</v>
      </c>
      <c r="BE226" s="215">
        <f>IF(N226="základní",J226,0)</f>
        <v>0</v>
      </c>
      <c r="BF226" s="215">
        <f>IF(N226="snížená",J226,0)</f>
        <v>0</v>
      </c>
      <c r="BG226" s="215">
        <f>IF(N226="zákl. přenesená",J226,0)</f>
        <v>0</v>
      </c>
      <c r="BH226" s="215">
        <f>IF(N226="sníž. přenesená",J226,0)</f>
        <v>0</v>
      </c>
      <c r="BI226" s="215">
        <f>IF(N226="nulová",J226,0)</f>
        <v>0</v>
      </c>
      <c r="BJ226" s="15" t="s">
        <v>78</v>
      </c>
      <c r="BK226" s="215">
        <f>ROUND(I226*H226,2)</f>
        <v>0</v>
      </c>
      <c r="BL226" s="15" t="s">
        <v>78</v>
      </c>
      <c r="BM226" s="15" t="s">
        <v>460</v>
      </c>
    </row>
    <row r="227" spans="2:51" s="11" customFormat="1" ht="12">
      <c r="B227" s="216"/>
      <c r="C227" s="217"/>
      <c r="D227" s="218" t="s">
        <v>159</v>
      </c>
      <c r="E227" s="219" t="s">
        <v>1</v>
      </c>
      <c r="F227" s="220" t="s">
        <v>461</v>
      </c>
      <c r="G227" s="217"/>
      <c r="H227" s="221">
        <v>33</v>
      </c>
      <c r="I227" s="222"/>
      <c r="J227" s="217"/>
      <c r="K227" s="217"/>
      <c r="L227" s="223"/>
      <c r="M227" s="224"/>
      <c r="N227" s="225"/>
      <c r="O227" s="225"/>
      <c r="P227" s="225"/>
      <c r="Q227" s="225"/>
      <c r="R227" s="225"/>
      <c r="S227" s="225"/>
      <c r="T227" s="226"/>
      <c r="AT227" s="227" t="s">
        <v>159</v>
      </c>
      <c r="AU227" s="227" t="s">
        <v>91</v>
      </c>
      <c r="AV227" s="11" t="s">
        <v>80</v>
      </c>
      <c r="AW227" s="11" t="s">
        <v>32</v>
      </c>
      <c r="AX227" s="11" t="s">
        <v>78</v>
      </c>
      <c r="AY227" s="227" t="s">
        <v>150</v>
      </c>
    </row>
    <row r="228" spans="2:65" s="1" customFormat="1" ht="16.5" customHeight="1">
      <c r="B228" s="36"/>
      <c r="C228" s="204" t="s">
        <v>462</v>
      </c>
      <c r="D228" s="204" t="s">
        <v>153</v>
      </c>
      <c r="E228" s="205" t="s">
        <v>463</v>
      </c>
      <c r="F228" s="206" t="s">
        <v>464</v>
      </c>
      <c r="G228" s="207" t="s">
        <v>156</v>
      </c>
      <c r="H228" s="208">
        <v>18</v>
      </c>
      <c r="I228" s="209"/>
      <c r="J228" s="210">
        <f>ROUND(I228*H228,2)</f>
        <v>0</v>
      </c>
      <c r="K228" s="206" t="s">
        <v>180</v>
      </c>
      <c r="L228" s="41"/>
      <c r="M228" s="211" t="s">
        <v>1</v>
      </c>
      <c r="N228" s="212" t="s">
        <v>41</v>
      </c>
      <c r="O228" s="77"/>
      <c r="P228" s="213">
        <f>O228*H228</f>
        <v>0</v>
      </c>
      <c r="Q228" s="213">
        <v>7E-05</v>
      </c>
      <c r="R228" s="213">
        <f>Q228*H228</f>
        <v>0.0012599999999999998</v>
      </c>
      <c r="S228" s="213">
        <v>0</v>
      </c>
      <c r="T228" s="214">
        <f>S228*H228</f>
        <v>0</v>
      </c>
      <c r="AR228" s="15" t="s">
        <v>78</v>
      </c>
      <c r="AT228" s="15" t="s">
        <v>153</v>
      </c>
      <c r="AU228" s="15" t="s">
        <v>91</v>
      </c>
      <c r="AY228" s="15" t="s">
        <v>150</v>
      </c>
      <c r="BE228" s="215">
        <f>IF(N228="základní",J228,0)</f>
        <v>0</v>
      </c>
      <c r="BF228" s="215">
        <f>IF(N228="snížená",J228,0)</f>
        <v>0</v>
      </c>
      <c r="BG228" s="215">
        <f>IF(N228="zákl. přenesená",J228,0)</f>
        <v>0</v>
      </c>
      <c r="BH228" s="215">
        <f>IF(N228="sníž. přenesená",J228,0)</f>
        <v>0</v>
      </c>
      <c r="BI228" s="215">
        <f>IF(N228="nulová",J228,0)</f>
        <v>0</v>
      </c>
      <c r="BJ228" s="15" t="s">
        <v>78</v>
      </c>
      <c r="BK228" s="215">
        <f>ROUND(I228*H228,2)</f>
        <v>0</v>
      </c>
      <c r="BL228" s="15" t="s">
        <v>78</v>
      </c>
      <c r="BM228" s="15" t="s">
        <v>465</v>
      </c>
    </row>
    <row r="229" spans="2:51" s="11" customFormat="1" ht="12">
      <c r="B229" s="216"/>
      <c r="C229" s="217"/>
      <c r="D229" s="218" t="s">
        <v>159</v>
      </c>
      <c r="E229" s="219" t="s">
        <v>1</v>
      </c>
      <c r="F229" s="220" t="s">
        <v>466</v>
      </c>
      <c r="G229" s="217"/>
      <c r="H229" s="221">
        <v>18</v>
      </c>
      <c r="I229" s="222"/>
      <c r="J229" s="217"/>
      <c r="K229" s="217"/>
      <c r="L229" s="223"/>
      <c r="M229" s="224"/>
      <c r="N229" s="225"/>
      <c r="O229" s="225"/>
      <c r="P229" s="225"/>
      <c r="Q229" s="225"/>
      <c r="R229" s="225"/>
      <c r="S229" s="225"/>
      <c r="T229" s="226"/>
      <c r="AT229" s="227" t="s">
        <v>159</v>
      </c>
      <c r="AU229" s="227" t="s">
        <v>91</v>
      </c>
      <c r="AV229" s="11" t="s">
        <v>80</v>
      </c>
      <c r="AW229" s="11" t="s">
        <v>32</v>
      </c>
      <c r="AX229" s="11" t="s">
        <v>78</v>
      </c>
      <c r="AY229" s="227" t="s">
        <v>150</v>
      </c>
    </row>
    <row r="230" spans="2:65" s="1" customFormat="1" ht="16.5" customHeight="1">
      <c r="B230" s="36"/>
      <c r="C230" s="228" t="s">
        <v>467</v>
      </c>
      <c r="D230" s="228" t="s">
        <v>380</v>
      </c>
      <c r="E230" s="229" t="s">
        <v>468</v>
      </c>
      <c r="F230" s="230" t="s">
        <v>469</v>
      </c>
      <c r="G230" s="231" t="s">
        <v>156</v>
      </c>
      <c r="H230" s="232">
        <v>18</v>
      </c>
      <c r="I230" s="233"/>
      <c r="J230" s="234">
        <f>ROUND(I230*H230,2)</f>
        <v>0</v>
      </c>
      <c r="K230" s="230" t="s">
        <v>180</v>
      </c>
      <c r="L230" s="235"/>
      <c r="M230" s="236" t="s">
        <v>1</v>
      </c>
      <c r="N230" s="237" t="s">
        <v>41</v>
      </c>
      <c r="O230" s="77"/>
      <c r="P230" s="213">
        <f>O230*H230</f>
        <v>0</v>
      </c>
      <c r="Q230" s="213">
        <v>0</v>
      </c>
      <c r="R230" s="213">
        <f>Q230*H230</f>
        <v>0</v>
      </c>
      <c r="S230" s="213">
        <v>0</v>
      </c>
      <c r="T230" s="214">
        <f>S230*H230</f>
        <v>0</v>
      </c>
      <c r="AR230" s="15" t="s">
        <v>80</v>
      </c>
      <c r="AT230" s="15" t="s">
        <v>380</v>
      </c>
      <c r="AU230" s="15" t="s">
        <v>91</v>
      </c>
      <c r="AY230" s="15" t="s">
        <v>150</v>
      </c>
      <c r="BE230" s="215">
        <f>IF(N230="základní",J230,0)</f>
        <v>0</v>
      </c>
      <c r="BF230" s="215">
        <f>IF(N230="snížená",J230,0)</f>
        <v>0</v>
      </c>
      <c r="BG230" s="215">
        <f>IF(N230="zákl. přenesená",J230,0)</f>
        <v>0</v>
      </c>
      <c r="BH230" s="215">
        <f>IF(N230="sníž. přenesená",J230,0)</f>
        <v>0</v>
      </c>
      <c r="BI230" s="215">
        <f>IF(N230="nulová",J230,0)</f>
        <v>0</v>
      </c>
      <c r="BJ230" s="15" t="s">
        <v>78</v>
      </c>
      <c r="BK230" s="215">
        <f>ROUND(I230*H230,2)</f>
        <v>0</v>
      </c>
      <c r="BL230" s="15" t="s">
        <v>78</v>
      </c>
      <c r="BM230" s="15" t="s">
        <v>470</v>
      </c>
    </row>
    <row r="231" spans="2:51" s="11" customFormat="1" ht="12">
      <c r="B231" s="216"/>
      <c r="C231" s="217"/>
      <c r="D231" s="218" t="s">
        <v>159</v>
      </c>
      <c r="E231" s="219" t="s">
        <v>1</v>
      </c>
      <c r="F231" s="220" t="s">
        <v>466</v>
      </c>
      <c r="G231" s="217"/>
      <c r="H231" s="221">
        <v>18</v>
      </c>
      <c r="I231" s="222"/>
      <c r="J231" s="217"/>
      <c r="K231" s="217"/>
      <c r="L231" s="223"/>
      <c r="M231" s="224"/>
      <c r="N231" s="225"/>
      <c r="O231" s="225"/>
      <c r="P231" s="225"/>
      <c r="Q231" s="225"/>
      <c r="R231" s="225"/>
      <c r="S231" s="225"/>
      <c r="T231" s="226"/>
      <c r="AT231" s="227" t="s">
        <v>159</v>
      </c>
      <c r="AU231" s="227" t="s">
        <v>91</v>
      </c>
      <c r="AV231" s="11" t="s">
        <v>80</v>
      </c>
      <c r="AW231" s="11" t="s">
        <v>32</v>
      </c>
      <c r="AX231" s="11" t="s">
        <v>78</v>
      </c>
      <c r="AY231" s="227" t="s">
        <v>150</v>
      </c>
    </row>
    <row r="232" spans="2:65" s="1" customFormat="1" ht="16.5" customHeight="1">
      <c r="B232" s="36"/>
      <c r="C232" s="204" t="s">
        <v>471</v>
      </c>
      <c r="D232" s="204" t="s">
        <v>153</v>
      </c>
      <c r="E232" s="205" t="s">
        <v>472</v>
      </c>
      <c r="F232" s="206" t="s">
        <v>473</v>
      </c>
      <c r="G232" s="207" t="s">
        <v>156</v>
      </c>
      <c r="H232" s="208">
        <v>13</v>
      </c>
      <c r="I232" s="209"/>
      <c r="J232" s="210">
        <f>ROUND(I232*H232,2)</f>
        <v>0</v>
      </c>
      <c r="K232" s="206" t="s">
        <v>157</v>
      </c>
      <c r="L232" s="41"/>
      <c r="M232" s="211" t="s">
        <v>1</v>
      </c>
      <c r="N232" s="212" t="s">
        <v>41</v>
      </c>
      <c r="O232" s="77"/>
      <c r="P232" s="213">
        <f>O232*H232</f>
        <v>0</v>
      </c>
      <c r="Q232" s="213">
        <v>0</v>
      </c>
      <c r="R232" s="213">
        <f>Q232*H232</f>
        <v>0</v>
      </c>
      <c r="S232" s="213">
        <v>0</v>
      </c>
      <c r="T232" s="214">
        <f>S232*H232</f>
        <v>0</v>
      </c>
      <c r="AR232" s="15" t="s">
        <v>78</v>
      </c>
      <c r="AT232" s="15" t="s">
        <v>153</v>
      </c>
      <c r="AU232" s="15" t="s">
        <v>91</v>
      </c>
      <c r="AY232" s="15" t="s">
        <v>150</v>
      </c>
      <c r="BE232" s="215">
        <f>IF(N232="základní",J232,0)</f>
        <v>0</v>
      </c>
      <c r="BF232" s="215">
        <f>IF(N232="snížená",J232,0)</f>
        <v>0</v>
      </c>
      <c r="BG232" s="215">
        <f>IF(N232="zákl. přenesená",J232,0)</f>
        <v>0</v>
      </c>
      <c r="BH232" s="215">
        <f>IF(N232="sníž. přenesená",J232,0)</f>
        <v>0</v>
      </c>
      <c r="BI232" s="215">
        <f>IF(N232="nulová",J232,0)</f>
        <v>0</v>
      </c>
      <c r="BJ232" s="15" t="s">
        <v>78</v>
      </c>
      <c r="BK232" s="215">
        <f>ROUND(I232*H232,2)</f>
        <v>0</v>
      </c>
      <c r="BL232" s="15" t="s">
        <v>78</v>
      </c>
      <c r="BM232" s="15" t="s">
        <v>474</v>
      </c>
    </row>
    <row r="233" spans="2:51" s="11" customFormat="1" ht="12">
      <c r="B233" s="216"/>
      <c r="C233" s="217"/>
      <c r="D233" s="218" t="s">
        <v>159</v>
      </c>
      <c r="E233" s="219" t="s">
        <v>1</v>
      </c>
      <c r="F233" s="220" t="s">
        <v>400</v>
      </c>
      <c r="G233" s="217"/>
      <c r="H233" s="221">
        <v>13</v>
      </c>
      <c r="I233" s="222"/>
      <c r="J233" s="217"/>
      <c r="K233" s="217"/>
      <c r="L233" s="223"/>
      <c r="M233" s="224"/>
      <c r="N233" s="225"/>
      <c r="O233" s="225"/>
      <c r="P233" s="225"/>
      <c r="Q233" s="225"/>
      <c r="R233" s="225"/>
      <c r="S233" s="225"/>
      <c r="T233" s="226"/>
      <c r="AT233" s="227" t="s">
        <v>159</v>
      </c>
      <c r="AU233" s="227" t="s">
        <v>91</v>
      </c>
      <c r="AV233" s="11" t="s">
        <v>80</v>
      </c>
      <c r="AW233" s="11" t="s">
        <v>32</v>
      </c>
      <c r="AX233" s="11" t="s">
        <v>78</v>
      </c>
      <c r="AY233" s="227" t="s">
        <v>150</v>
      </c>
    </row>
    <row r="234" spans="2:65" s="1" customFormat="1" ht="16.5" customHeight="1">
      <c r="B234" s="36"/>
      <c r="C234" s="204" t="s">
        <v>475</v>
      </c>
      <c r="D234" s="204" t="s">
        <v>153</v>
      </c>
      <c r="E234" s="205" t="s">
        <v>476</v>
      </c>
      <c r="F234" s="206" t="s">
        <v>477</v>
      </c>
      <c r="G234" s="207" t="s">
        <v>156</v>
      </c>
      <c r="H234" s="208">
        <v>9</v>
      </c>
      <c r="I234" s="209"/>
      <c r="J234" s="210">
        <f>ROUND(I234*H234,2)</f>
        <v>0</v>
      </c>
      <c r="K234" s="206" t="s">
        <v>157</v>
      </c>
      <c r="L234" s="41"/>
      <c r="M234" s="211" t="s">
        <v>1</v>
      </c>
      <c r="N234" s="212" t="s">
        <v>41</v>
      </c>
      <c r="O234" s="77"/>
      <c r="P234" s="213">
        <f>O234*H234</f>
        <v>0</v>
      </c>
      <c r="Q234" s="213">
        <v>0</v>
      </c>
      <c r="R234" s="213">
        <f>Q234*H234</f>
        <v>0</v>
      </c>
      <c r="S234" s="213">
        <v>0</v>
      </c>
      <c r="T234" s="214">
        <f>S234*H234</f>
        <v>0</v>
      </c>
      <c r="AR234" s="15" t="s">
        <v>78</v>
      </c>
      <c r="AT234" s="15" t="s">
        <v>153</v>
      </c>
      <c r="AU234" s="15" t="s">
        <v>91</v>
      </c>
      <c r="AY234" s="15" t="s">
        <v>150</v>
      </c>
      <c r="BE234" s="215">
        <f>IF(N234="základní",J234,0)</f>
        <v>0</v>
      </c>
      <c r="BF234" s="215">
        <f>IF(N234="snížená",J234,0)</f>
        <v>0</v>
      </c>
      <c r="BG234" s="215">
        <f>IF(N234="zákl. přenesená",J234,0)</f>
        <v>0</v>
      </c>
      <c r="BH234" s="215">
        <f>IF(N234="sníž. přenesená",J234,0)</f>
        <v>0</v>
      </c>
      <c r="BI234" s="215">
        <f>IF(N234="nulová",J234,0)</f>
        <v>0</v>
      </c>
      <c r="BJ234" s="15" t="s">
        <v>78</v>
      </c>
      <c r="BK234" s="215">
        <f>ROUND(I234*H234,2)</f>
        <v>0</v>
      </c>
      <c r="BL234" s="15" t="s">
        <v>78</v>
      </c>
      <c r="BM234" s="15" t="s">
        <v>478</v>
      </c>
    </row>
    <row r="235" spans="2:51" s="11" customFormat="1" ht="12">
      <c r="B235" s="216"/>
      <c r="C235" s="217"/>
      <c r="D235" s="218" t="s">
        <v>159</v>
      </c>
      <c r="E235" s="219" t="s">
        <v>1</v>
      </c>
      <c r="F235" s="220" t="s">
        <v>405</v>
      </c>
      <c r="G235" s="217"/>
      <c r="H235" s="221">
        <v>9</v>
      </c>
      <c r="I235" s="222"/>
      <c r="J235" s="217"/>
      <c r="K235" s="217"/>
      <c r="L235" s="223"/>
      <c r="M235" s="224"/>
      <c r="N235" s="225"/>
      <c r="O235" s="225"/>
      <c r="P235" s="225"/>
      <c r="Q235" s="225"/>
      <c r="R235" s="225"/>
      <c r="S235" s="225"/>
      <c r="T235" s="226"/>
      <c r="AT235" s="227" t="s">
        <v>159</v>
      </c>
      <c r="AU235" s="227" t="s">
        <v>91</v>
      </c>
      <c r="AV235" s="11" t="s">
        <v>80</v>
      </c>
      <c r="AW235" s="11" t="s">
        <v>32</v>
      </c>
      <c r="AX235" s="11" t="s">
        <v>78</v>
      </c>
      <c r="AY235" s="227" t="s">
        <v>150</v>
      </c>
    </row>
    <row r="236" spans="2:65" s="1" customFormat="1" ht="16.5" customHeight="1">
      <c r="B236" s="36"/>
      <c r="C236" s="204" t="s">
        <v>479</v>
      </c>
      <c r="D236" s="204" t="s">
        <v>153</v>
      </c>
      <c r="E236" s="205" t="s">
        <v>480</v>
      </c>
      <c r="F236" s="206" t="s">
        <v>481</v>
      </c>
      <c r="G236" s="207" t="s">
        <v>99</v>
      </c>
      <c r="H236" s="208">
        <v>48</v>
      </c>
      <c r="I236" s="209"/>
      <c r="J236" s="210">
        <f>ROUND(I236*H236,2)</f>
        <v>0</v>
      </c>
      <c r="K236" s="206" t="s">
        <v>157</v>
      </c>
      <c r="L236" s="41"/>
      <c r="M236" s="211" t="s">
        <v>1</v>
      </c>
      <c r="N236" s="212" t="s">
        <v>41</v>
      </c>
      <c r="O236" s="77"/>
      <c r="P236" s="213">
        <f>O236*H236</f>
        <v>0</v>
      </c>
      <c r="Q236" s="213">
        <v>0</v>
      </c>
      <c r="R236" s="213">
        <f>Q236*H236</f>
        <v>0</v>
      </c>
      <c r="S236" s="213">
        <v>0</v>
      </c>
      <c r="T236" s="214">
        <f>S236*H236</f>
        <v>0</v>
      </c>
      <c r="AR236" s="15" t="s">
        <v>78</v>
      </c>
      <c r="AT236" s="15" t="s">
        <v>153</v>
      </c>
      <c r="AU236" s="15" t="s">
        <v>91</v>
      </c>
      <c r="AY236" s="15" t="s">
        <v>150</v>
      </c>
      <c r="BE236" s="215">
        <f>IF(N236="základní",J236,0)</f>
        <v>0</v>
      </c>
      <c r="BF236" s="215">
        <f>IF(N236="snížená",J236,0)</f>
        <v>0</v>
      </c>
      <c r="BG236" s="215">
        <f>IF(N236="zákl. přenesená",J236,0)</f>
        <v>0</v>
      </c>
      <c r="BH236" s="215">
        <f>IF(N236="sníž. přenesená",J236,0)</f>
        <v>0</v>
      </c>
      <c r="BI236" s="215">
        <f>IF(N236="nulová",J236,0)</f>
        <v>0</v>
      </c>
      <c r="BJ236" s="15" t="s">
        <v>78</v>
      </c>
      <c r="BK236" s="215">
        <f>ROUND(I236*H236,2)</f>
        <v>0</v>
      </c>
      <c r="BL236" s="15" t="s">
        <v>78</v>
      </c>
      <c r="BM236" s="15" t="s">
        <v>482</v>
      </c>
    </row>
    <row r="237" spans="2:51" s="11" customFormat="1" ht="12">
      <c r="B237" s="216"/>
      <c r="C237" s="217"/>
      <c r="D237" s="218" t="s">
        <v>159</v>
      </c>
      <c r="E237" s="219" t="s">
        <v>1</v>
      </c>
      <c r="F237" s="220" t="s">
        <v>483</v>
      </c>
      <c r="G237" s="217"/>
      <c r="H237" s="221">
        <v>48</v>
      </c>
      <c r="I237" s="222"/>
      <c r="J237" s="217"/>
      <c r="K237" s="217"/>
      <c r="L237" s="223"/>
      <c r="M237" s="224"/>
      <c r="N237" s="225"/>
      <c r="O237" s="225"/>
      <c r="P237" s="225"/>
      <c r="Q237" s="225"/>
      <c r="R237" s="225"/>
      <c r="S237" s="225"/>
      <c r="T237" s="226"/>
      <c r="AT237" s="227" t="s">
        <v>159</v>
      </c>
      <c r="AU237" s="227" t="s">
        <v>91</v>
      </c>
      <c r="AV237" s="11" t="s">
        <v>80</v>
      </c>
      <c r="AW237" s="11" t="s">
        <v>32</v>
      </c>
      <c r="AX237" s="11" t="s">
        <v>78</v>
      </c>
      <c r="AY237" s="227" t="s">
        <v>150</v>
      </c>
    </row>
    <row r="238" spans="2:65" s="1" customFormat="1" ht="16.5" customHeight="1">
      <c r="B238" s="36"/>
      <c r="C238" s="204" t="s">
        <v>484</v>
      </c>
      <c r="D238" s="204" t="s">
        <v>153</v>
      </c>
      <c r="E238" s="205" t="s">
        <v>485</v>
      </c>
      <c r="F238" s="206" t="s">
        <v>486</v>
      </c>
      <c r="G238" s="207" t="s">
        <v>99</v>
      </c>
      <c r="H238" s="208">
        <v>9</v>
      </c>
      <c r="I238" s="209"/>
      <c r="J238" s="210">
        <f>ROUND(I238*H238,2)</f>
        <v>0</v>
      </c>
      <c r="K238" s="206" t="s">
        <v>157</v>
      </c>
      <c r="L238" s="41"/>
      <c r="M238" s="211" t="s">
        <v>1</v>
      </c>
      <c r="N238" s="212" t="s">
        <v>41</v>
      </c>
      <c r="O238" s="77"/>
      <c r="P238" s="213">
        <f>O238*H238</f>
        <v>0</v>
      </c>
      <c r="Q238" s="213">
        <v>0</v>
      </c>
      <c r="R238" s="213">
        <f>Q238*H238</f>
        <v>0</v>
      </c>
      <c r="S238" s="213">
        <v>0</v>
      </c>
      <c r="T238" s="214">
        <f>S238*H238</f>
        <v>0</v>
      </c>
      <c r="AR238" s="15" t="s">
        <v>78</v>
      </c>
      <c r="AT238" s="15" t="s">
        <v>153</v>
      </c>
      <c r="AU238" s="15" t="s">
        <v>91</v>
      </c>
      <c r="AY238" s="15" t="s">
        <v>150</v>
      </c>
      <c r="BE238" s="215">
        <f>IF(N238="základní",J238,0)</f>
        <v>0</v>
      </c>
      <c r="BF238" s="215">
        <f>IF(N238="snížená",J238,0)</f>
        <v>0</v>
      </c>
      <c r="BG238" s="215">
        <f>IF(N238="zákl. přenesená",J238,0)</f>
        <v>0</v>
      </c>
      <c r="BH238" s="215">
        <f>IF(N238="sníž. přenesená",J238,0)</f>
        <v>0</v>
      </c>
      <c r="BI238" s="215">
        <f>IF(N238="nulová",J238,0)</f>
        <v>0</v>
      </c>
      <c r="BJ238" s="15" t="s">
        <v>78</v>
      </c>
      <c r="BK238" s="215">
        <f>ROUND(I238*H238,2)</f>
        <v>0</v>
      </c>
      <c r="BL238" s="15" t="s">
        <v>78</v>
      </c>
      <c r="BM238" s="15" t="s">
        <v>487</v>
      </c>
    </row>
    <row r="239" spans="2:51" s="11" customFormat="1" ht="12">
      <c r="B239" s="216"/>
      <c r="C239" s="217"/>
      <c r="D239" s="218" t="s">
        <v>159</v>
      </c>
      <c r="E239" s="219" t="s">
        <v>1</v>
      </c>
      <c r="F239" s="220" t="s">
        <v>488</v>
      </c>
      <c r="G239" s="217"/>
      <c r="H239" s="221">
        <v>9</v>
      </c>
      <c r="I239" s="222"/>
      <c r="J239" s="217"/>
      <c r="K239" s="217"/>
      <c r="L239" s="223"/>
      <c r="M239" s="224"/>
      <c r="N239" s="225"/>
      <c r="O239" s="225"/>
      <c r="P239" s="225"/>
      <c r="Q239" s="225"/>
      <c r="R239" s="225"/>
      <c r="S239" s="225"/>
      <c r="T239" s="226"/>
      <c r="AT239" s="227" t="s">
        <v>159</v>
      </c>
      <c r="AU239" s="227" t="s">
        <v>91</v>
      </c>
      <c r="AV239" s="11" t="s">
        <v>80</v>
      </c>
      <c r="AW239" s="11" t="s">
        <v>32</v>
      </c>
      <c r="AX239" s="11" t="s">
        <v>78</v>
      </c>
      <c r="AY239" s="227" t="s">
        <v>150</v>
      </c>
    </row>
    <row r="240" spans="2:65" s="1" customFormat="1" ht="16.5" customHeight="1">
      <c r="B240" s="36"/>
      <c r="C240" s="228" t="s">
        <v>489</v>
      </c>
      <c r="D240" s="228" t="s">
        <v>380</v>
      </c>
      <c r="E240" s="229" t="s">
        <v>490</v>
      </c>
      <c r="F240" s="230" t="s">
        <v>491</v>
      </c>
      <c r="G240" s="231" t="s">
        <v>89</v>
      </c>
      <c r="H240" s="232">
        <v>5.7</v>
      </c>
      <c r="I240" s="233"/>
      <c r="J240" s="234">
        <f>ROUND(I240*H240,2)</f>
        <v>0</v>
      </c>
      <c r="K240" s="230" t="s">
        <v>157</v>
      </c>
      <c r="L240" s="235"/>
      <c r="M240" s="236" t="s">
        <v>1</v>
      </c>
      <c r="N240" s="237" t="s">
        <v>41</v>
      </c>
      <c r="O240" s="77"/>
      <c r="P240" s="213">
        <f>O240*H240</f>
        <v>0</v>
      </c>
      <c r="Q240" s="213">
        <v>0.2</v>
      </c>
      <c r="R240" s="213">
        <f>Q240*H240</f>
        <v>1.1400000000000001</v>
      </c>
      <c r="S240" s="213">
        <v>0</v>
      </c>
      <c r="T240" s="214">
        <f>S240*H240</f>
        <v>0</v>
      </c>
      <c r="AR240" s="15" t="s">
        <v>80</v>
      </c>
      <c r="AT240" s="15" t="s">
        <v>380</v>
      </c>
      <c r="AU240" s="15" t="s">
        <v>91</v>
      </c>
      <c r="AY240" s="15" t="s">
        <v>150</v>
      </c>
      <c r="BE240" s="215">
        <f>IF(N240="základní",J240,0)</f>
        <v>0</v>
      </c>
      <c r="BF240" s="215">
        <f>IF(N240="snížená",J240,0)</f>
        <v>0</v>
      </c>
      <c r="BG240" s="215">
        <f>IF(N240="zákl. přenesená",J240,0)</f>
        <v>0</v>
      </c>
      <c r="BH240" s="215">
        <f>IF(N240="sníž. přenesená",J240,0)</f>
        <v>0</v>
      </c>
      <c r="BI240" s="215">
        <f>IF(N240="nulová",J240,0)</f>
        <v>0</v>
      </c>
      <c r="BJ240" s="15" t="s">
        <v>78</v>
      </c>
      <c r="BK240" s="215">
        <f>ROUND(I240*H240,2)</f>
        <v>0</v>
      </c>
      <c r="BL240" s="15" t="s">
        <v>78</v>
      </c>
      <c r="BM240" s="15" t="s">
        <v>492</v>
      </c>
    </row>
    <row r="241" spans="2:51" s="11" customFormat="1" ht="12">
      <c r="B241" s="216"/>
      <c r="C241" s="217"/>
      <c r="D241" s="218" t="s">
        <v>159</v>
      </c>
      <c r="E241" s="217"/>
      <c r="F241" s="220" t="s">
        <v>493</v>
      </c>
      <c r="G241" s="217"/>
      <c r="H241" s="221">
        <v>5.7</v>
      </c>
      <c r="I241" s="222"/>
      <c r="J241" s="217"/>
      <c r="K241" s="217"/>
      <c r="L241" s="223"/>
      <c r="M241" s="224"/>
      <c r="N241" s="225"/>
      <c r="O241" s="225"/>
      <c r="P241" s="225"/>
      <c r="Q241" s="225"/>
      <c r="R241" s="225"/>
      <c r="S241" s="225"/>
      <c r="T241" s="226"/>
      <c r="AT241" s="227" t="s">
        <v>159</v>
      </c>
      <c r="AU241" s="227" t="s">
        <v>91</v>
      </c>
      <c r="AV241" s="11" t="s">
        <v>80</v>
      </c>
      <c r="AW241" s="11" t="s">
        <v>4</v>
      </c>
      <c r="AX241" s="11" t="s">
        <v>78</v>
      </c>
      <c r="AY241" s="227" t="s">
        <v>150</v>
      </c>
    </row>
    <row r="242" spans="2:65" s="1" customFormat="1" ht="16.5" customHeight="1">
      <c r="B242" s="36"/>
      <c r="C242" s="204" t="s">
        <v>494</v>
      </c>
      <c r="D242" s="204" t="s">
        <v>153</v>
      </c>
      <c r="E242" s="205" t="s">
        <v>495</v>
      </c>
      <c r="F242" s="206" t="s">
        <v>496</v>
      </c>
      <c r="G242" s="207" t="s">
        <v>156</v>
      </c>
      <c r="H242" s="208">
        <v>22</v>
      </c>
      <c r="I242" s="209"/>
      <c r="J242" s="210">
        <f>ROUND(I242*H242,2)</f>
        <v>0</v>
      </c>
      <c r="K242" s="206" t="s">
        <v>180</v>
      </c>
      <c r="L242" s="41"/>
      <c r="M242" s="211" t="s">
        <v>1</v>
      </c>
      <c r="N242" s="212" t="s">
        <v>41</v>
      </c>
      <c r="O242" s="77"/>
      <c r="P242" s="213">
        <f>O242*H242</f>
        <v>0</v>
      </c>
      <c r="Q242" s="213">
        <v>0.00208</v>
      </c>
      <c r="R242" s="213">
        <f>Q242*H242</f>
        <v>0.045759999999999995</v>
      </c>
      <c r="S242" s="213">
        <v>0</v>
      </c>
      <c r="T242" s="214">
        <f>S242*H242</f>
        <v>0</v>
      </c>
      <c r="AR242" s="15" t="s">
        <v>78</v>
      </c>
      <c r="AT242" s="15" t="s">
        <v>153</v>
      </c>
      <c r="AU242" s="15" t="s">
        <v>91</v>
      </c>
      <c r="AY242" s="15" t="s">
        <v>150</v>
      </c>
      <c r="BE242" s="215">
        <f>IF(N242="základní",J242,0)</f>
        <v>0</v>
      </c>
      <c r="BF242" s="215">
        <f>IF(N242="snížená",J242,0)</f>
        <v>0</v>
      </c>
      <c r="BG242" s="215">
        <f>IF(N242="zákl. přenesená",J242,0)</f>
        <v>0</v>
      </c>
      <c r="BH242" s="215">
        <f>IF(N242="sníž. přenesená",J242,0)</f>
        <v>0</v>
      </c>
      <c r="BI242" s="215">
        <f>IF(N242="nulová",J242,0)</f>
        <v>0</v>
      </c>
      <c r="BJ242" s="15" t="s">
        <v>78</v>
      </c>
      <c r="BK242" s="215">
        <f>ROUND(I242*H242,2)</f>
        <v>0</v>
      </c>
      <c r="BL242" s="15" t="s">
        <v>78</v>
      </c>
      <c r="BM242" s="15" t="s">
        <v>497</v>
      </c>
    </row>
    <row r="243" spans="2:51" s="11" customFormat="1" ht="12">
      <c r="B243" s="216"/>
      <c r="C243" s="217"/>
      <c r="D243" s="218" t="s">
        <v>159</v>
      </c>
      <c r="E243" s="219" t="s">
        <v>1</v>
      </c>
      <c r="F243" s="220" t="s">
        <v>104</v>
      </c>
      <c r="G243" s="217"/>
      <c r="H243" s="221">
        <v>22</v>
      </c>
      <c r="I243" s="222"/>
      <c r="J243" s="217"/>
      <c r="K243" s="217"/>
      <c r="L243" s="223"/>
      <c r="M243" s="224"/>
      <c r="N243" s="225"/>
      <c r="O243" s="225"/>
      <c r="P243" s="225"/>
      <c r="Q243" s="225"/>
      <c r="R243" s="225"/>
      <c r="S243" s="225"/>
      <c r="T243" s="226"/>
      <c r="AT243" s="227" t="s">
        <v>159</v>
      </c>
      <c r="AU243" s="227" t="s">
        <v>91</v>
      </c>
      <c r="AV243" s="11" t="s">
        <v>80</v>
      </c>
      <c r="AW243" s="11" t="s">
        <v>32</v>
      </c>
      <c r="AX243" s="11" t="s">
        <v>78</v>
      </c>
      <c r="AY243" s="227" t="s">
        <v>150</v>
      </c>
    </row>
    <row r="244" spans="2:65" s="1" customFormat="1" ht="16.5" customHeight="1">
      <c r="B244" s="36"/>
      <c r="C244" s="228" t="s">
        <v>498</v>
      </c>
      <c r="D244" s="228" t="s">
        <v>380</v>
      </c>
      <c r="E244" s="229" t="s">
        <v>499</v>
      </c>
      <c r="F244" s="230" t="s">
        <v>500</v>
      </c>
      <c r="G244" s="231" t="s">
        <v>156</v>
      </c>
      <c r="H244" s="232">
        <v>22</v>
      </c>
      <c r="I244" s="233"/>
      <c r="J244" s="234">
        <f>ROUND(I244*H244,2)</f>
        <v>0</v>
      </c>
      <c r="K244" s="230" t="s">
        <v>180</v>
      </c>
      <c r="L244" s="235"/>
      <c r="M244" s="236" t="s">
        <v>1</v>
      </c>
      <c r="N244" s="237" t="s">
        <v>41</v>
      </c>
      <c r="O244" s="77"/>
      <c r="P244" s="213">
        <f>O244*H244</f>
        <v>0</v>
      </c>
      <c r="Q244" s="213">
        <v>0.0001</v>
      </c>
      <c r="R244" s="213">
        <f>Q244*H244</f>
        <v>0.0022</v>
      </c>
      <c r="S244" s="213">
        <v>0</v>
      </c>
      <c r="T244" s="214">
        <f>S244*H244</f>
        <v>0</v>
      </c>
      <c r="AR244" s="15" t="s">
        <v>80</v>
      </c>
      <c r="AT244" s="15" t="s">
        <v>380</v>
      </c>
      <c r="AU244" s="15" t="s">
        <v>91</v>
      </c>
      <c r="AY244" s="15" t="s">
        <v>150</v>
      </c>
      <c r="BE244" s="215">
        <f>IF(N244="základní",J244,0)</f>
        <v>0</v>
      </c>
      <c r="BF244" s="215">
        <f>IF(N244="snížená",J244,0)</f>
        <v>0</v>
      </c>
      <c r="BG244" s="215">
        <f>IF(N244="zákl. přenesená",J244,0)</f>
        <v>0</v>
      </c>
      <c r="BH244" s="215">
        <f>IF(N244="sníž. přenesená",J244,0)</f>
        <v>0</v>
      </c>
      <c r="BI244" s="215">
        <f>IF(N244="nulová",J244,0)</f>
        <v>0</v>
      </c>
      <c r="BJ244" s="15" t="s">
        <v>78</v>
      </c>
      <c r="BK244" s="215">
        <f>ROUND(I244*H244,2)</f>
        <v>0</v>
      </c>
      <c r="BL244" s="15" t="s">
        <v>78</v>
      </c>
      <c r="BM244" s="15" t="s">
        <v>501</v>
      </c>
    </row>
    <row r="245" spans="2:51" s="11" customFormat="1" ht="12">
      <c r="B245" s="216"/>
      <c r="C245" s="217"/>
      <c r="D245" s="218" t="s">
        <v>159</v>
      </c>
      <c r="E245" s="219" t="s">
        <v>1</v>
      </c>
      <c r="F245" s="220" t="s">
        <v>104</v>
      </c>
      <c r="G245" s="217"/>
      <c r="H245" s="221">
        <v>22</v>
      </c>
      <c r="I245" s="222"/>
      <c r="J245" s="217"/>
      <c r="K245" s="217"/>
      <c r="L245" s="223"/>
      <c r="M245" s="224"/>
      <c r="N245" s="225"/>
      <c r="O245" s="225"/>
      <c r="P245" s="225"/>
      <c r="Q245" s="225"/>
      <c r="R245" s="225"/>
      <c r="S245" s="225"/>
      <c r="T245" s="226"/>
      <c r="AT245" s="227" t="s">
        <v>159</v>
      </c>
      <c r="AU245" s="227" t="s">
        <v>91</v>
      </c>
      <c r="AV245" s="11" t="s">
        <v>80</v>
      </c>
      <c r="AW245" s="11" t="s">
        <v>32</v>
      </c>
      <c r="AX245" s="11" t="s">
        <v>78</v>
      </c>
      <c r="AY245" s="227" t="s">
        <v>150</v>
      </c>
    </row>
    <row r="246" spans="2:65" s="1" customFormat="1" ht="16.5" customHeight="1">
      <c r="B246" s="36"/>
      <c r="C246" s="204" t="s">
        <v>502</v>
      </c>
      <c r="D246" s="204" t="s">
        <v>153</v>
      </c>
      <c r="E246" s="205" t="s">
        <v>503</v>
      </c>
      <c r="F246" s="206" t="s">
        <v>504</v>
      </c>
      <c r="G246" s="207" t="s">
        <v>89</v>
      </c>
      <c r="H246" s="208">
        <v>2.11</v>
      </c>
      <c r="I246" s="209"/>
      <c r="J246" s="210">
        <f>ROUND(I246*H246,2)</f>
        <v>0</v>
      </c>
      <c r="K246" s="206" t="s">
        <v>157</v>
      </c>
      <c r="L246" s="41"/>
      <c r="M246" s="211" t="s">
        <v>1</v>
      </c>
      <c r="N246" s="212" t="s">
        <v>41</v>
      </c>
      <c r="O246" s="77"/>
      <c r="P246" s="213">
        <f>O246*H246</f>
        <v>0</v>
      </c>
      <c r="Q246" s="213">
        <v>0</v>
      </c>
      <c r="R246" s="213">
        <f>Q246*H246</f>
        <v>0</v>
      </c>
      <c r="S246" s="213">
        <v>0</v>
      </c>
      <c r="T246" s="214">
        <f>S246*H246</f>
        <v>0</v>
      </c>
      <c r="AR246" s="15" t="s">
        <v>78</v>
      </c>
      <c r="AT246" s="15" t="s">
        <v>153</v>
      </c>
      <c r="AU246" s="15" t="s">
        <v>91</v>
      </c>
      <c r="AY246" s="15" t="s">
        <v>150</v>
      </c>
      <c r="BE246" s="215">
        <f>IF(N246="základní",J246,0)</f>
        <v>0</v>
      </c>
      <c r="BF246" s="215">
        <f>IF(N246="snížená",J246,0)</f>
        <v>0</v>
      </c>
      <c r="BG246" s="215">
        <f>IF(N246="zákl. přenesená",J246,0)</f>
        <v>0</v>
      </c>
      <c r="BH246" s="215">
        <f>IF(N246="sníž. přenesená",J246,0)</f>
        <v>0</v>
      </c>
      <c r="BI246" s="215">
        <f>IF(N246="nulová",J246,0)</f>
        <v>0</v>
      </c>
      <c r="BJ246" s="15" t="s">
        <v>78</v>
      </c>
      <c r="BK246" s="215">
        <f>ROUND(I246*H246,2)</f>
        <v>0</v>
      </c>
      <c r="BL246" s="15" t="s">
        <v>78</v>
      </c>
      <c r="BM246" s="15" t="s">
        <v>505</v>
      </c>
    </row>
    <row r="247" spans="2:51" s="11" customFormat="1" ht="12">
      <c r="B247" s="216"/>
      <c r="C247" s="217"/>
      <c r="D247" s="218" t="s">
        <v>159</v>
      </c>
      <c r="E247" s="219" t="s">
        <v>1</v>
      </c>
      <c r="F247" s="220" t="s">
        <v>506</v>
      </c>
      <c r="G247" s="217"/>
      <c r="H247" s="221">
        <v>1.76</v>
      </c>
      <c r="I247" s="222"/>
      <c r="J247" s="217"/>
      <c r="K247" s="217"/>
      <c r="L247" s="223"/>
      <c r="M247" s="224"/>
      <c r="N247" s="225"/>
      <c r="O247" s="225"/>
      <c r="P247" s="225"/>
      <c r="Q247" s="225"/>
      <c r="R247" s="225"/>
      <c r="S247" s="225"/>
      <c r="T247" s="226"/>
      <c r="AT247" s="227" t="s">
        <v>159</v>
      </c>
      <c r="AU247" s="227" t="s">
        <v>91</v>
      </c>
      <c r="AV247" s="11" t="s">
        <v>80</v>
      </c>
      <c r="AW247" s="11" t="s">
        <v>32</v>
      </c>
      <c r="AX247" s="11" t="s">
        <v>70</v>
      </c>
      <c r="AY247" s="227" t="s">
        <v>150</v>
      </c>
    </row>
    <row r="248" spans="2:51" s="11" customFormat="1" ht="12">
      <c r="B248" s="216"/>
      <c r="C248" s="217"/>
      <c r="D248" s="218" t="s">
        <v>159</v>
      </c>
      <c r="E248" s="219" t="s">
        <v>1</v>
      </c>
      <c r="F248" s="220" t="s">
        <v>507</v>
      </c>
      <c r="G248" s="217"/>
      <c r="H248" s="221">
        <v>0.35</v>
      </c>
      <c r="I248" s="222"/>
      <c r="J248" s="217"/>
      <c r="K248" s="217"/>
      <c r="L248" s="223"/>
      <c r="M248" s="224"/>
      <c r="N248" s="225"/>
      <c r="O248" s="225"/>
      <c r="P248" s="225"/>
      <c r="Q248" s="225"/>
      <c r="R248" s="225"/>
      <c r="S248" s="225"/>
      <c r="T248" s="226"/>
      <c r="AT248" s="227" t="s">
        <v>159</v>
      </c>
      <c r="AU248" s="227" t="s">
        <v>91</v>
      </c>
      <c r="AV248" s="11" t="s">
        <v>80</v>
      </c>
      <c r="AW248" s="11" t="s">
        <v>32</v>
      </c>
      <c r="AX248" s="11" t="s">
        <v>70</v>
      </c>
      <c r="AY248" s="227" t="s">
        <v>150</v>
      </c>
    </row>
    <row r="249" spans="2:51" s="12" customFormat="1" ht="12">
      <c r="B249" s="238"/>
      <c r="C249" s="239"/>
      <c r="D249" s="218" t="s">
        <v>159</v>
      </c>
      <c r="E249" s="240" t="s">
        <v>1</v>
      </c>
      <c r="F249" s="241" t="s">
        <v>430</v>
      </c>
      <c r="G249" s="239"/>
      <c r="H249" s="242">
        <v>2.11</v>
      </c>
      <c r="I249" s="243"/>
      <c r="J249" s="239"/>
      <c r="K249" s="239"/>
      <c r="L249" s="244"/>
      <c r="M249" s="245"/>
      <c r="N249" s="246"/>
      <c r="O249" s="246"/>
      <c r="P249" s="246"/>
      <c r="Q249" s="246"/>
      <c r="R249" s="246"/>
      <c r="S249" s="246"/>
      <c r="T249" s="247"/>
      <c r="AT249" s="248" t="s">
        <v>159</v>
      </c>
      <c r="AU249" s="248" t="s">
        <v>91</v>
      </c>
      <c r="AV249" s="12" t="s">
        <v>149</v>
      </c>
      <c r="AW249" s="12" t="s">
        <v>32</v>
      </c>
      <c r="AX249" s="12" t="s">
        <v>78</v>
      </c>
      <c r="AY249" s="248" t="s">
        <v>150</v>
      </c>
    </row>
    <row r="250" spans="2:65" s="1" customFormat="1" ht="16.5" customHeight="1">
      <c r="B250" s="36"/>
      <c r="C250" s="204" t="s">
        <v>508</v>
      </c>
      <c r="D250" s="204" t="s">
        <v>153</v>
      </c>
      <c r="E250" s="205" t="s">
        <v>509</v>
      </c>
      <c r="F250" s="206" t="s">
        <v>510</v>
      </c>
      <c r="G250" s="207" t="s">
        <v>89</v>
      </c>
      <c r="H250" s="208">
        <v>2.11</v>
      </c>
      <c r="I250" s="209"/>
      <c r="J250" s="210">
        <f>ROUND(I250*H250,2)</f>
        <v>0</v>
      </c>
      <c r="K250" s="206" t="s">
        <v>157</v>
      </c>
      <c r="L250" s="41"/>
      <c r="M250" s="211" t="s">
        <v>1</v>
      </c>
      <c r="N250" s="212" t="s">
        <v>41</v>
      </c>
      <c r="O250" s="77"/>
      <c r="P250" s="213">
        <f>O250*H250</f>
        <v>0</v>
      </c>
      <c r="Q250" s="213">
        <v>0</v>
      </c>
      <c r="R250" s="213">
        <f>Q250*H250</f>
        <v>0</v>
      </c>
      <c r="S250" s="213">
        <v>0</v>
      </c>
      <c r="T250" s="214">
        <f>S250*H250</f>
        <v>0</v>
      </c>
      <c r="AR250" s="15" t="s">
        <v>149</v>
      </c>
      <c r="AT250" s="15" t="s">
        <v>153</v>
      </c>
      <c r="AU250" s="15" t="s">
        <v>91</v>
      </c>
      <c r="AY250" s="15" t="s">
        <v>150</v>
      </c>
      <c r="BE250" s="215">
        <f>IF(N250="základní",J250,0)</f>
        <v>0</v>
      </c>
      <c r="BF250" s="215">
        <f>IF(N250="snížená",J250,0)</f>
        <v>0</v>
      </c>
      <c r="BG250" s="215">
        <f>IF(N250="zákl. přenesená",J250,0)</f>
        <v>0</v>
      </c>
      <c r="BH250" s="215">
        <f>IF(N250="sníž. přenesená",J250,0)</f>
        <v>0</v>
      </c>
      <c r="BI250" s="215">
        <f>IF(N250="nulová",J250,0)</f>
        <v>0</v>
      </c>
      <c r="BJ250" s="15" t="s">
        <v>78</v>
      </c>
      <c r="BK250" s="215">
        <f>ROUND(I250*H250,2)</f>
        <v>0</v>
      </c>
      <c r="BL250" s="15" t="s">
        <v>149</v>
      </c>
      <c r="BM250" s="15" t="s">
        <v>511</v>
      </c>
    </row>
    <row r="251" spans="2:65" s="1" customFormat="1" ht="16.5" customHeight="1">
      <c r="B251" s="36"/>
      <c r="C251" s="204" t="s">
        <v>512</v>
      </c>
      <c r="D251" s="204" t="s">
        <v>153</v>
      </c>
      <c r="E251" s="205" t="s">
        <v>513</v>
      </c>
      <c r="F251" s="206" t="s">
        <v>514</v>
      </c>
      <c r="G251" s="207" t="s">
        <v>89</v>
      </c>
      <c r="H251" s="208">
        <v>2.11</v>
      </c>
      <c r="I251" s="209"/>
      <c r="J251" s="210">
        <f>ROUND(I251*H251,2)</f>
        <v>0</v>
      </c>
      <c r="K251" s="206" t="s">
        <v>157</v>
      </c>
      <c r="L251" s="41"/>
      <c r="M251" s="211" t="s">
        <v>1</v>
      </c>
      <c r="N251" s="212" t="s">
        <v>41</v>
      </c>
      <c r="O251" s="77"/>
      <c r="P251" s="213">
        <f>O251*H251</f>
        <v>0</v>
      </c>
      <c r="Q251" s="213">
        <v>0</v>
      </c>
      <c r="R251" s="213">
        <f>Q251*H251</f>
        <v>0</v>
      </c>
      <c r="S251" s="213">
        <v>0</v>
      </c>
      <c r="T251" s="214">
        <f>S251*H251</f>
        <v>0</v>
      </c>
      <c r="AR251" s="15" t="s">
        <v>149</v>
      </c>
      <c r="AT251" s="15" t="s">
        <v>153</v>
      </c>
      <c r="AU251" s="15" t="s">
        <v>91</v>
      </c>
      <c r="AY251" s="15" t="s">
        <v>150</v>
      </c>
      <c r="BE251" s="215">
        <f>IF(N251="základní",J251,0)</f>
        <v>0</v>
      </c>
      <c r="BF251" s="215">
        <f>IF(N251="snížená",J251,0)</f>
        <v>0</v>
      </c>
      <c r="BG251" s="215">
        <f>IF(N251="zákl. přenesená",J251,0)</f>
        <v>0</v>
      </c>
      <c r="BH251" s="215">
        <f>IF(N251="sníž. přenesená",J251,0)</f>
        <v>0</v>
      </c>
      <c r="BI251" s="215">
        <f>IF(N251="nulová",J251,0)</f>
        <v>0</v>
      </c>
      <c r="BJ251" s="15" t="s">
        <v>78</v>
      </c>
      <c r="BK251" s="215">
        <f>ROUND(I251*H251,2)</f>
        <v>0</v>
      </c>
      <c r="BL251" s="15" t="s">
        <v>149</v>
      </c>
      <c r="BM251" s="15" t="s">
        <v>515</v>
      </c>
    </row>
    <row r="252" spans="2:65" s="1" customFormat="1" ht="16.5" customHeight="1">
      <c r="B252" s="36"/>
      <c r="C252" s="228" t="s">
        <v>516</v>
      </c>
      <c r="D252" s="228" t="s">
        <v>380</v>
      </c>
      <c r="E252" s="229" t="s">
        <v>517</v>
      </c>
      <c r="F252" s="230" t="s">
        <v>518</v>
      </c>
      <c r="G252" s="231" t="s">
        <v>89</v>
      </c>
      <c r="H252" s="232">
        <v>2.11</v>
      </c>
      <c r="I252" s="233"/>
      <c r="J252" s="234">
        <f>ROUND(I252*H252,2)</f>
        <v>0</v>
      </c>
      <c r="K252" s="230" t="s">
        <v>157</v>
      </c>
      <c r="L252" s="235"/>
      <c r="M252" s="236" t="s">
        <v>1</v>
      </c>
      <c r="N252" s="237" t="s">
        <v>41</v>
      </c>
      <c r="O252" s="77"/>
      <c r="P252" s="213">
        <f>O252*H252</f>
        <v>0</v>
      </c>
      <c r="Q252" s="213">
        <v>0</v>
      </c>
      <c r="R252" s="213">
        <f>Q252*H252</f>
        <v>0</v>
      </c>
      <c r="S252" s="213">
        <v>0</v>
      </c>
      <c r="T252" s="214">
        <f>S252*H252</f>
        <v>0</v>
      </c>
      <c r="AR252" s="15" t="s">
        <v>80</v>
      </c>
      <c r="AT252" s="15" t="s">
        <v>380</v>
      </c>
      <c r="AU252" s="15" t="s">
        <v>91</v>
      </c>
      <c r="AY252" s="15" t="s">
        <v>150</v>
      </c>
      <c r="BE252" s="215">
        <f>IF(N252="základní",J252,0)</f>
        <v>0</v>
      </c>
      <c r="BF252" s="215">
        <f>IF(N252="snížená",J252,0)</f>
        <v>0</v>
      </c>
      <c r="BG252" s="215">
        <f>IF(N252="zákl. přenesená",J252,0)</f>
        <v>0</v>
      </c>
      <c r="BH252" s="215">
        <f>IF(N252="sníž. přenesená",J252,0)</f>
        <v>0</v>
      </c>
      <c r="BI252" s="215">
        <f>IF(N252="nulová",J252,0)</f>
        <v>0</v>
      </c>
      <c r="BJ252" s="15" t="s">
        <v>78</v>
      </c>
      <c r="BK252" s="215">
        <f>ROUND(I252*H252,2)</f>
        <v>0</v>
      </c>
      <c r="BL252" s="15" t="s">
        <v>78</v>
      </c>
      <c r="BM252" s="15" t="s">
        <v>519</v>
      </c>
    </row>
    <row r="253" spans="2:63" s="13" customFormat="1" ht="20.85" customHeight="1">
      <c r="B253" s="249"/>
      <c r="C253" s="250"/>
      <c r="D253" s="251" t="s">
        <v>69</v>
      </c>
      <c r="E253" s="251" t="s">
        <v>520</v>
      </c>
      <c r="F253" s="251" t="s">
        <v>521</v>
      </c>
      <c r="G253" s="250"/>
      <c r="H253" s="250"/>
      <c r="I253" s="252"/>
      <c r="J253" s="253">
        <f>BK253</f>
        <v>0</v>
      </c>
      <c r="K253" s="250"/>
      <c r="L253" s="254"/>
      <c r="M253" s="255"/>
      <c r="N253" s="256"/>
      <c r="O253" s="256"/>
      <c r="P253" s="257">
        <f>P254+P267</f>
        <v>0</v>
      </c>
      <c r="Q253" s="256"/>
      <c r="R253" s="257">
        <f>R254+R267</f>
        <v>0.525</v>
      </c>
      <c r="S253" s="256"/>
      <c r="T253" s="258">
        <f>T254+T267</f>
        <v>0</v>
      </c>
      <c r="AR253" s="259" t="s">
        <v>149</v>
      </c>
      <c r="AT253" s="260" t="s">
        <v>69</v>
      </c>
      <c r="AU253" s="260" t="s">
        <v>91</v>
      </c>
      <c r="AY253" s="259" t="s">
        <v>150</v>
      </c>
      <c r="BK253" s="261">
        <f>BK254+BK267</f>
        <v>0</v>
      </c>
    </row>
    <row r="254" spans="2:63" s="13" customFormat="1" ht="20.85" customHeight="1">
      <c r="B254" s="249"/>
      <c r="C254" s="250"/>
      <c r="D254" s="251" t="s">
        <v>69</v>
      </c>
      <c r="E254" s="251" t="s">
        <v>522</v>
      </c>
      <c r="F254" s="251" t="s">
        <v>523</v>
      </c>
      <c r="G254" s="250"/>
      <c r="H254" s="250"/>
      <c r="I254" s="252"/>
      <c r="J254" s="253">
        <f>BK254</f>
        <v>0</v>
      </c>
      <c r="K254" s="250"/>
      <c r="L254" s="254"/>
      <c r="M254" s="255"/>
      <c r="N254" s="256"/>
      <c r="O254" s="256"/>
      <c r="P254" s="257">
        <f>SUM(P255:P266)</f>
        <v>0</v>
      </c>
      <c r="Q254" s="256"/>
      <c r="R254" s="257">
        <f>SUM(R255:R266)</f>
        <v>0.45000000000000007</v>
      </c>
      <c r="S254" s="256"/>
      <c r="T254" s="258">
        <f>SUM(T255:T266)</f>
        <v>0</v>
      </c>
      <c r="AR254" s="259" t="s">
        <v>149</v>
      </c>
      <c r="AT254" s="260" t="s">
        <v>69</v>
      </c>
      <c r="AU254" s="260" t="s">
        <v>149</v>
      </c>
      <c r="AY254" s="259" t="s">
        <v>150</v>
      </c>
      <c r="BK254" s="261">
        <f>SUM(BK255:BK266)</f>
        <v>0</v>
      </c>
    </row>
    <row r="255" spans="2:65" s="1" customFormat="1" ht="16.5" customHeight="1">
      <c r="B255" s="36"/>
      <c r="C255" s="228" t="s">
        <v>524</v>
      </c>
      <c r="D255" s="228" t="s">
        <v>380</v>
      </c>
      <c r="E255" s="229" t="s">
        <v>525</v>
      </c>
      <c r="F255" s="230" t="s">
        <v>526</v>
      </c>
      <c r="G255" s="231" t="s">
        <v>156</v>
      </c>
      <c r="H255" s="232">
        <v>3</v>
      </c>
      <c r="I255" s="233"/>
      <c r="J255" s="234">
        <f>ROUND(I255*H255,2)</f>
        <v>0</v>
      </c>
      <c r="K255" s="230" t="s">
        <v>180</v>
      </c>
      <c r="L255" s="235"/>
      <c r="M255" s="236" t="s">
        <v>1</v>
      </c>
      <c r="N255" s="237" t="s">
        <v>41</v>
      </c>
      <c r="O255" s="77"/>
      <c r="P255" s="213">
        <f>O255*H255</f>
        <v>0</v>
      </c>
      <c r="Q255" s="213">
        <v>0.025</v>
      </c>
      <c r="R255" s="213">
        <f>Q255*H255</f>
        <v>0.07500000000000001</v>
      </c>
      <c r="S255" s="213">
        <v>0</v>
      </c>
      <c r="T255" s="214">
        <f>S255*H255</f>
        <v>0</v>
      </c>
      <c r="AR255" s="15" t="s">
        <v>192</v>
      </c>
      <c r="AT255" s="15" t="s">
        <v>380</v>
      </c>
      <c r="AU255" s="15" t="s">
        <v>173</v>
      </c>
      <c r="AY255" s="15" t="s">
        <v>150</v>
      </c>
      <c r="BE255" s="215">
        <f>IF(N255="základní",J255,0)</f>
        <v>0</v>
      </c>
      <c r="BF255" s="215">
        <f>IF(N255="snížená",J255,0)</f>
        <v>0</v>
      </c>
      <c r="BG255" s="215">
        <f>IF(N255="zákl. přenesená",J255,0)</f>
        <v>0</v>
      </c>
      <c r="BH255" s="215">
        <f>IF(N255="sníž. přenesená",J255,0)</f>
        <v>0</v>
      </c>
      <c r="BI255" s="215">
        <f>IF(N255="nulová",J255,0)</f>
        <v>0</v>
      </c>
      <c r="BJ255" s="15" t="s">
        <v>78</v>
      </c>
      <c r="BK255" s="215">
        <f>ROUND(I255*H255,2)</f>
        <v>0</v>
      </c>
      <c r="BL255" s="15" t="s">
        <v>149</v>
      </c>
      <c r="BM255" s="15" t="s">
        <v>527</v>
      </c>
    </row>
    <row r="256" spans="2:65" s="1" customFormat="1" ht="16.5" customHeight="1">
      <c r="B256" s="36"/>
      <c r="C256" s="228" t="s">
        <v>528</v>
      </c>
      <c r="D256" s="228" t="s">
        <v>380</v>
      </c>
      <c r="E256" s="229" t="s">
        <v>529</v>
      </c>
      <c r="F256" s="230" t="s">
        <v>530</v>
      </c>
      <c r="G256" s="231" t="s">
        <v>156</v>
      </c>
      <c r="H256" s="232">
        <v>2</v>
      </c>
      <c r="I256" s="233"/>
      <c r="J256" s="234">
        <f>ROUND(I256*H256,2)</f>
        <v>0</v>
      </c>
      <c r="K256" s="230" t="s">
        <v>180</v>
      </c>
      <c r="L256" s="235"/>
      <c r="M256" s="236" t="s">
        <v>1</v>
      </c>
      <c r="N256" s="237" t="s">
        <v>41</v>
      </c>
      <c r="O256" s="77"/>
      <c r="P256" s="213">
        <f>O256*H256</f>
        <v>0</v>
      </c>
      <c r="Q256" s="213">
        <v>0.025</v>
      </c>
      <c r="R256" s="213">
        <f>Q256*H256</f>
        <v>0.05</v>
      </c>
      <c r="S256" s="213">
        <v>0</v>
      </c>
      <c r="T256" s="214">
        <f>S256*H256</f>
        <v>0</v>
      </c>
      <c r="AR256" s="15" t="s">
        <v>192</v>
      </c>
      <c r="AT256" s="15" t="s">
        <v>380</v>
      </c>
      <c r="AU256" s="15" t="s">
        <v>173</v>
      </c>
      <c r="AY256" s="15" t="s">
        <v>150</v>
      </c>
      <c r="BE256" s="215">
        <f>IF(N256="základní",J256,0)</f>
        <v>0</v>
      </c>
      <c r="BF256" s="215">
        <f>IF(N256="snížená",J256,0)</f>
        <v>0</v>
      </c>
      <c r="BG256" s="215">
        <f>IF(N256="zákl. přenesená",J256,0)</f>
        <v>0</v>
      </c>
      <c r="BH256" s="215">
        <f>IF(N256="sníž. přenesená",J256,0)</f>
        <v>0</v>
      </c>
      <c r="BI256" s="215">
        <f>IF(N256="nulová",J256,0)</f>
        <v>0</v>
      </c>
      <c r="BJ256" s="15" t="s">
        <v>78</v>
      </c>
      <c r="BK256" s="215">
        <f>ROUND(I256*H256,2)</f>
        <v>0</v>
      </c>
      <c r="BL256" s="15" t="s">
        <v>149</v>
      </c>
      <c r="BM256" s="15" t="s">
        <v>531</v>
      </c>
    </row>
    <row r="257" spans="2:65" s="1" customFormat="1" ht="16.5" customHeight="1">
      <c r="B257" s="36"/>
      <c r="C257" s="228" t="s">
        <v>532</v>
      </c>
      <c r="D257" s="228" t="s">
        <v>380</v>
      </c>
      <c r="E257" s="229" t="s">
        <v>533</v>
      </c>
      <c r="F257" s="230" t="s">
        <v>534</v>
      </c>
      <c r="G257" s="231" t="s">
        <v>156</v>
      </c>
      <c r="H257" s="232">
        <v>3</v>
      </c>
      <c r="I257" s="233"/>
      <c r="J257" s="234">
        <f>ROUND(I257*H257,2)</f>
        <v>0</v>
      </c>
      <c r="K257" s="230" t="s">
        <v>180</v>
      </c>
      <c r="L257" s="235"/>
      <c r="M257" s="236" t="s">
        <v>1</v>
      </c>
      <c r="N257" s="237" t="s">
        <v>41</v>
      </c>
      <c r="O257" s="77"/>
      <c r="P257" s="213">
        <f>O257*H257</f>
        <v>0</v>
      </c>
      <c r="Q257" s="213">
        <v>0.025</v>
      </c>
      <c r="R257" s="213">
        <f>Q257*H257</f>
        <v>0.07500000000000001</v>
      </c>
      <c r="S257" s="213">
        <v>0</v>
      </c>
      <c r="T257" s="214">
        <f>S257*H257</f>
        <v>0</v>
      </c>
      <c r="AR257" s="15" t="s">
        <v>192</v>
      </c>
      <c r="AT257" s="15" t="s">
        <v>380</v>
      </c>
      <c r="AU257" s="15" t="s">
        <v>173</v>
      </c>
      <c r="AY257" s="15" t="s">
        <v>150</v>
      </c>
      <c r="BE257" s="215">
        <f>IF(N257="základní",J257,0)</f>
        <v>0</v>
      </c>
      <c r="BF257" s="215">
        <f>IF(N257="snížená",J257,0)</f>
        <v>0</v>
      </c>
      <c r="BG257" s="215">
        <f>IF(N257="zákl. přenesená",J257,0)</f>
        <v>0</v>
      </c>
      <c r="BH257" s="215">
        <f>IF(N257="sníž. přenesená",J257,0)</f>
        <v>0</v>
      </c>
      <c r="BI257" s="215">
        <f>IF(N257="nulová",J257,0)</f>
        <v>0</v>
      </c>
      <c r="BJ257" s="15" t="s">
        <v>78</v>
      </c>
      <c r="BK257" s="215">
        <f>ROUND(I257*H257,2)</f>
        <v>0</v>
      </c>
      <c r="BL257" s="15" t="s">
        <v>149</v>
      </c>
      <c r="BM257" s="15" t="s">
        <v>535</v>
      </c>
    </row>
    <row r="258" spans="2:65" s="1" customFormat="1" ht="16.5" customHeight="1">
      <c r="B258" s="36"/>
      <c r="C258" s="228" t="s">
        <v>536</v>
      </c>
      <c r="D258" s="228" t="s">
        <v>380</v>
      </c>
      <c r="E258" s="229" t="s">
        <v>537</v>
      </c>
      <c r="F258" s="230" t="s">
        <v>538</v>
      </c>
      <c r="G258" s="231" t="s">
        <v>156</v>
      </c>
      <c r="H258" s="232">
        <v>1</v>
      </c>
      <c r="I258" s="233"/>
      <c r="J258" s="234">
        <f>ROUND(I258*H258,2)</f>
        <v>0</v>
      </c>
      <c r="K258" s="230" t="s">
        <v>180</v>
      </c>
      <c r="L258" s="235"/>
      <c r="M258" s="236" t="s">
        <v>1</v>
      </c>
      <c r="N258" s="237" t="s">
        <v>41</v>
      </c>
      <c r="O258" s="77"/>
      <c r="P258" s="213">
        <f>O258*H258</f>
        <v>0</v>
      </c>
      <c r="Q258" s="213">
        <v>0.025</v>
      </c>
      <c r="R258" s="213">
        <f>Q258*H258</f>
        <v>0.025</v>
      </c>
      <c r="S258" s="213">
        <v>0</v>
      </c>
      <c r="T258" s="214">
        <f>S258*H258</f>
        <v>0</v>
      </c>
      <c r="AR258" s="15" t="s">
        <v>192</v>
      </c>
      <c r="AT258" s="15" t="s">
        <v>380</v>
      </c>
      <c r="AU258" s="15" t="s">
        <v>173</v>
      </c>
      <c r="AY258" s="15" t="s">
        <v>150</v>
      </c>
      <c r="BE258" s="215">
        <f>IF(N258="základní",J258,0)</f>
        <v>0</v>
      </c>
      <c r="BF258" s="215">
        <f>IF(N258="snížená",J258,0)</f>
        <v>0</v>
      </c>
      <c r="BG258" s="215">
        <f>IF(N258="zákl. přenesená",J258,0)</f>
        <v>0</v>
      </c>
      <c r="BH258" s="215">
        <f>IF(N258="sníž. přenesená",J258,0)</f>
        <v>0</v>
      </c>
      <c r="BI258" s="215">
        <f>IF(N258="nulová",J258,0)</f>
        <v>0</v>
      </c>
      <c r="BJ258" s="15" t="s">
        <v>78</v>
      </c>
      <c r="BK258" s="215">
        <f>ROUND(I258*H258,2)</f>
        <v>0</v>
      </c>
      <c r="BL258" s="15" t="s">
        <v>149</v>
      </c>
      <c r="BM258" s="15" t="s">
        <v>539</v>
      </c>
    </row>
    <row r="259" spans="2:65" s="1" customFormat="1" ht="16.5" customHeight="1">
      <c r="B259" s="36"/>
      <c r="C259" s="228" t="s">
        <v>540</v>
      </c>
      <c r="D259" s="228" t="s">
        <v>380</v>
      </c>
      <c r="E259" s="229" t="s">
        <v>541</v>
      </c>
      <c r="F259" s="230" t="s">
        <v>542</v>
      </c>
      <c r="G259" s="231" t="s">
        <v>156</v>
      </c>
      <c r="H259" s="232">
        <v>1</v>
      </c>
      <c r="I259" s="233"/>
      <c r="J259" s="234">
        <f>ROUND(I259*H259,2)</f>
        <v>0</v>
      </c>
      <c r="K259" s="230" t="s">
        <v>180</v>
      </c>
      <c r="L259" s="235"/>
      <c r="M259" s="236" t="s">
        <v>1</v>
      </c>
      <c r="N259" s="237" t="s">
        <v>41</v>
      </c>
      <c r="O259" s="77"/>
      <c r="P259" s="213">
        <f>O259*H259</f>
        <v>0</v>
      </c>
      <c r="Q259" s="213">
        <v>0.025</v>
      </c>
      <c r="R259" s="213">
        <f>Q259*H259</f>
        <v>0.025</v>
      </c>
      <c r="S259" s="213">
        <v>0</v>
      </c>
      <c r="T259" s="214">
        <f>S259*H259</f>
        <v>0</v>
      </c>
      <c r="AR259" s="15" t="s">
        <v>192</v>
      </c>
      <c r="AT259" s="15" t="s">
        <v>380</v>
      </c>
      <c r="AU259" s="15" t="s">
        <v>173</v>
      </c>
      <c r="AY259" s="15" t="s">
        <v>150</v>
      </c>
      <c r="BE259" s="215">
        <f>IF(N259="základní",J259,0)</f>
        <v>0</v>
      </c>
      <c r="BF259" s="215">
        <f>IF(N259="snížená",J259,0)</f>
        <v>0</v>
      </c>
      <c r="BG259" s="215">
        <f>IF(N259="zákl. přenesená",J259,0)</f>
        <v>0</v>
      </c>
      <c r="BH259" s="215">
        <f>IF(N259="sníž. přenesená",J259,0)</f>
        <v>0</v>
      </c>
      <c r="BI259" s="215">
        <f>IF(N259="nulová",J259,0)</f>
        <v>0</v>
      </c>
      <c r="BJ259" s="15" t="s">
        <v>78</v>
      </c>
      <c r="BK259" s="215">
        <f>ROUND(I259*H259,2)</f>
        <v>0</v>
      </c>
      <c r="BL259" s="15" t="s">
        <v>149</v>
      </c>
      <c r="BM259" s="15" t="s">
        <v>543</v>
      </c>
    </row>
    <row r="260" spans="2:65" s="1" customFormat="1" ht="16.5" customHeight="1">
      <c r="B260" s="36"/>
      <c r="C260" s="228" t="s">
        <v>544</v>
      </c>
      <c r="D260" s="228" t="s">
        <v>380</v>
      </c>
      <c r="E260" s="229" t="s">
        <v>545</v>
      </c>
      <c r="F260" s="230" t="s">
        <v>546</v>
      </c>
      <c r="G260" s="231" t="s">
        <v>156</v>
      </c>
      <c r="H260" s="232">
        <v>1</v>
      </c>
      <c r="I260" s="233"/>
      <c r="J260" s="234">
        <f>ROUND(I260*H260,2)</f>
        <v>0</v>
      </c>
      <c r="K260" s="230" t="s">
        <v>180</v>
      </c>
      <c r="L260" s="235"/>
      <c r="M260" s="236" t="s">
        <v>1</v>
      </c>
      <c r="N260" s="237" t="s">
        <v>41</v>
      </c>
      <c r="O260" s="77"/>
      <c r="P260" s="213">
        <f>O260*H260</f>
        <v>0</v>
      </c>
      <c r="Q260" s="213">
        <v>0.02</v>
      </c>
      <c r="R260" s="213">
        <f>Q260*H260</f>
        <v>0.02</v>
      </c>
      <c r="S260" s="213">
        <v>0</v>
      </c>
      <c r="T260" s="214">
        <f>S260*H260</f>
        <v>0</v>
      </c>
      <c r="AR260" s="15" t="s">
        <v>192</v>
      </c>
      <c r="AT260" s="15" t="s">
        <v>380</v>
      </c>
      <c r="AU260" s="15" t="s">
        <v>173</v>
      </c>
      <c r="AY260" s="15" t="s">
        <v>150</v>
      </c>
      <c r="BE260" s="215">
        <f>IF(N260="základní",J260,0)</f>
        <v>0</v>
      </c>
      <c r="BF260" s="215">
        <f>IF(N260="snížená",J260,0)</f>
        <v>0</v>
      </c>
      <c r="BG260" s="215">
        <f>IF(N260="zákl. přenesená",J260,0)</f>
        <v>0</v>
      </c>
      <c r="BH260" s="215">
        <f>IF(N260="sníž. přenesená",J260,0)</f>
        <v>0</v>
      </c>
      <c r="BI260" s="215">
        <f>IF(N260="nulová",J260,0)</f>
        <v>0</v>
      </c>
      <c r="BJ260" s="15" t="s">
        <v>78</v>
      </c>
      <c r="BK260" s="215">
        <f>ROUND(I260*H260,2)</f>
        <v>0</v>
      </c>
      <c r="BL260" s="15" t="s">
        <v>149</v>
      </c>
      <c r="BM260" s="15" t="s">
        <v>547</v>
      </c>
    </row>
    <row r="261" spans="2:65" s="1" customFormat="1" ht="16.5" customHeight="1">
      <c r="B261" s="36"/>
      <c r="C261" s="228" t="s">
        <v>548</v>
      </c>
      <c r="D261" s="228" t="s">
        <v>380</v>
      </c>
      <c r="E261" s="229" t="s">
        <v>549</v>
      </c>
      <c r="F261" s="230" t="s">
        <v>550</v>
      </c>
      <c r="G261" s="231" t="s">
        <v>156</v>
      </c>
      <c r="H261" s="232">
        <v>3</v>
      </c>
      <c r="I261" s="233"/>
      <c r="J261" s="234">
        <f>ROUND(I261*H261,2)</f>
        <v>0</v>
      </c>
      <c r="K261" s="230" t="s">
        <v>180</v>
      </c>
      <c r="L261" s="235"/>
      <c r="M261" s="236" t="s">
        <v>1</v>
      </c>
      <c r="N261" s="237" t="s">
        <v>41</v>
      </c>
      <c r="O261" s="77"/>
      <c r="P261" s="213">
        <f>O261*H261</f>
        <v>0</v>
      </c>
      <c r="Q261" s="213">
        <v>0.015</v>
      </c>
      <c r="R261" s="213">
        <f>Q261*H261</f>
        <v>0.045</v>
      </c>
      <c r="S261" s="213">
        <v>0</v>
      </c>
      <c r="T261" s="214">
        <f>S261*H261</f>
        <v>0</v>
      </c>
      <c r="AR261" s="15" t="s">
        <v>192</v>
      </c>
      <c r="AT261" s="15" t="s">
        <v>380</v>
      </c>
      <c r="AU261" s="15" t="s">
        <v>173</v>
      </c>
      <c r="AY261" s="15" t="s">
        <v>150</v>
      </c>
      <c r="BE261" s="215">
        <f>IF(N261="základní",J261,0)</f>
        <v>0</v>
      </c>
      <c r="BF261" s="215">
        <f>IF(N261="snížená",J261,0)</f>
        <v>0</v>
      </c>
      <c r="BG261" s="215">
        <f>IF(N261="zákl. přenesená",J261,0)</f>
        <v>0</v>
      </c>
      <c r="BH261" s="215">
        <f>IF(N261="sníž. přenesená",J261,0)</f>
        <v>0</v>
      </c>
      <c r="BI261" s="215">
        <f>IF(N261="nulová",J261,0)</f>
        <v>0</v>
      </c>
      <c r="BJ261" s="15" t="s">
        <v>78</v>
      </c>
      <c r="BK261" s="215">
        <f>ROUND(I261*H261,2)</f>
        <v>0</v>
      </c>
      <c r="BL261" s="15" t="s">
        <v>149</v>
      </c>
      <c r="BM261" s="15" t="s">
        <v>551</v>
      </c>
    </row>
    <row r="262" spans="2:65" s="1" customFormat="1" ht="16.5" customHeight="1">
      <c r="B262" s="36"/>
      <c r="C262" s="228" t="s">
        <v>552</v>
      </c>
      <c r="D262" s="228" t="s">
        <v>380</v>
      </c>
      <c r="E262" s="229" t="s">
        <v>553</v>
      </c>
      <c r="F262" s="230" t="s">
        <v>554</v>
      </c>
      <c r="G262" s="231" t="s">
        <v>156</v>
      </c>
      <c r="H262" s="232">
        <v>3</v>
      </c>
      <c r="I262" s="233"/>
      <c r="J262" s="234">
        <f>ROUND(I262*H262,2)</f>
        <v>0</v>
      </c>
      <c r="K262" s="230" t="s">
        <v>180</v>
      </c>
      <c r="L262" s="235"/>
      <c r="M262" s="236" t="s">
        <v>1</v>
      </c>
      <c r="N262" s="237" t="s">
        <v>41</v>
      </c>
      <c r="O262" s="77"/>
      <c r="P262" s="213">
        <f>O262*H262</f>
        <v>0</v>
      </c>
      <c r="Q262" s="213">
        <v>0.025</v>
      </c>
      <c r="R262" s="213">
        <f>Q262*H262</f>
        <v>0.07500000000000001</v>
      </c>
      <c r="S262" s="213">
        <v>0</v>
      </c>
      <c r="T262" s="214">
        <f>S262*H262</f>
        <v>0</v>
      </c>
      <c r="AR262" s="15" t="s">
        <v>192</v>
      </c>
      <c r="AT262" s="15" t="s">
        <v>380</v>
      </c>
      <c r="AU262" s="15" t="s">
        <v>173</v>
      </c>
      <c r="AY262" s="15" t="s">
        <v>150</v>
      </c>
      <c r="BE262" s="215">
        <f>IF(N262="základní",J262,0)</f>
        <v>0</v>
      </c>
      <c r="BF262" s="215">
        <f>IF(N262="snížená",J262,0)</f>
        <v>0</v>
      </c>
      <c r="BG262" s="215">
        <f>IF(N262="zákl. přenesená",J262,0)</f>
        <v>0</v>
      </c>
      <c r="BH262" s="215">
        <f>IF(N262="sníž. přenesená",J262,0)</f>
        <v>0</v>
      </c>
      <c r="BI262" s="215">
        <f>IF(N262="nulová",J262,0)</f>
        <v>0</v>
      </c>
      <c r="BJ262" s="15" t="s">
        <v>78</v>
      </c>
      <c r="BK262" s="215">
        <f>ROUND(I262*H262,2)</f>
        <v>0</v>
      </c>
      <c r="BL262" s="15" t="s">
        <v>149</v>
      </c>
      <c r="BM262" s="15" t="s">
        <v>555</v>
      </c>
    </row>
    <row r="263" spans="2:65" s="1" customFormat="1" ht="16.5" customHeight="1">
      <c r="B263" s="36"/>
      <c r="C263" s="228" t="s">
        <v>556</v>
      </c>
      <c r="D263" s="228" t="s">
        <v>380</v>
      </c>
      <c r="E263" s="229" t="s">
        <v>557</v>
      </c>
      <c r="F263" s="230" t="s">
        <v>558</v>
      </c>
      <c r="G263" s="231" t="s">
        <v>156</v>
      </c>
      <c r="H263" s="232">
        <v>1</v>
      </c>
      <c r="I263" s="233"/>
      <c r="J263" s="234">
        <f>ROUND(I263*H263,2)</f>
        <v>0</v>
      </c>
      <c r="K263" s="230" t="s">
        <v>180</v>
      </c>
      <c r="L263" s="235"/>
      <c r="M263" s="236" t="s">
        <v>1</v>
      </c>
      <c r="N263" s="237" t="s">
        <v>41</v>
      </c>
      <c r="O263" s="77"/>
      <c r="P263" s="213">
        <f>O263*H263</f>
        <v>0</v>
      </c>
      <c r="Q263" s="213">
        <v>0.015</v>
      </c>
      <c r="R263" s="213">
        <f>Q263*H263</f>
        <v>0.015</v>
      </c>
      <c r="S263" s="213">
        <v>0</v>
      </c>
      <c r="T263" s="214">
        <f>S263*H263</f>
        <v>0</v>
      </c>
      <c r="AR263" s="15" t="s">
        <v>192</v>
      </c>
      <c r="AT263" s="15" t="s">
        <v>380</v>
      </c>
      <c r="AU263" s="15" t="s">
        <v>173</v>
      </c>
      <c r="AY263" s="15" t="s">
        <v>150</v>
      </c>
      <c r="BE263" s="215">
        <f>IF(N263="základní",J263,0)</f>
        <v>0</v>
      </c>
      <c r="BF263" s="215">
        <f>IF(N263="snížená",J263,0)</f>
        <v>0</v>
      </c>
      <c r="BG263" s="215">
        <f>IF(N263="zákl. přenesená",J263,0)</f>
        <v>0</v>
      </c>
      <c r="BH263" s="215">
        <f>IF(N263="sníž. přenesená",J263,0)</f>
        <v>0</v>
      </c>
      <c r="BI263" s="215">
        <f>IF(N263="nulová",J263,0)</f>
        <v>0</v>
      </c>
      <c r="BJ263" s="15" t="s">
        <v>78</v>
      </c>
      <c r="BK263" s="215">
        <f>ROUND(I263*H263,2)</f>
        <v>0</v>
      </c>
      <c r="BL263" s="15" t="s">
        <v>149</v>
      </c>
      <c r="BM263" s="15" t="s">
        <v>559</v>
      </c>
    </row>
    <row r="264" spans="2:65" s="1" customFormat="1" ht="16.5" customHeight="1">
      <c r="B264" s="36"/>
      <c r="C264" s="228" t="s">
        <v>560</v>
      </c>
      <c r="D264" s="228" t="s">
        <v>380</v>
      </c>
      <c r="E264" s="229" t="s">
        <v>561</v>
      </c>
      <c r="F264" s="230" t="s">
        <v>562</v>
      </c>
      <c r="G264" s="231" t="s">
        <v>156</v>
      </c>
      <c r="H264" s="232">
        <v>1</v>
      </c>
      <c r="I264" s="233"/>
      <c r="J264" s="234">
        <f>ROUND(I264*H264,2)</f>
        <v>0</v>
      </c>
      <c r="K264" s="230" t="s">
        <v>180</v>
      </c>
      <c r="L264" s="235"/>
      <c r="M264" s="236" t="s">
        <v>1</v>
      </c>
      <c r="N264" s="237" t="s">
        <v>41</v>
      </c>
      <c r="O264" s="77"/>
      <c r="P264" s="213">
        <f>O264*H264</f>
        <v>0</v>
      </c>
      <c r="Q264" s="213">
        <v>0.015</v>
      </c>
      <c r="R264" s="213">
        <f>Q264*H264</f>
        <v>0.015</v>
      </c>
      <c r="S264" s="213">
        <v>0</v>
      </c>
      <c r="T264" s="214">
        <f>S264*H264</f>
        <v>0</v>
      </c>
      <c r="AR264" s="15" t="s">
        <v>192</v>
      </c>
      <c r="AT264" s="15" t="s">
        <v>380</v>
      </c>
      <c r="AU264" s="15" t="s">
        <v>173</v>
      </c>
      <c r="AY264" s="15" t="s">
        <v>150</v>
      </c>
      <c r="BE264" s="215">
        <f>IF(N264="základní",J264,0)</f>
        <v>0</v>
      </c>
      <c r="BF264" s="215">
        <f>IF(N264="snížená",J264,0)</f>
        <v>0</v>
      </c>
      <c r="BG264" s="215">
        <f>IF(N264="zákl. přenesená",J264,0)</f>
        <v>0</v>
      </c>
      <c r="BH264" s="215">
        <f>IF(N264="sníž. přenesená",J264,0)</f>
        <v>0</v>
      </c>
      <c r="BI264" s="215">
        <f>IF(N264="nulová",J264,0)</f>
        <v>0</v>
      </c>
      <c r="BJ264" s="15" t="s">
        <v>78</v>
      </c>
      <c r="BK264" s="215">
        <f>ROUND(I264*H264,2)</f>
        <v>0</v>
      </c>
      <c r="BL264" s="15" t="s">
        <v>149</v>
      </c>
      <c r="BM264" s="15" t="s">
        <v>563</v>
      </c>
    </row>
    <row r="265" spans="2:65" s="1" customFormat="1" ht="16.5" customHeight="1">
      <c r="B265" s="36"/>
      <c r="C265" s="228" t="s">
        <v>564</v>
      </c>
      <c r="D265" s="228" t="s">
        <v>380</v>
      </c>
      <c r="E265" s="229" t="s">
        <v>565</v>
      </c>
      <c r="F265" s="230" t="s">
        <v>566</v>
      </c>
      <c r="G265" s="231" t="s">
        <v>156</v>
      </c>
      <c r="H265" s="232">
        <v>2</v>
      </c>
      <c r="I265" s="233"/>
      <c r="J265" s="234">
        <f>ROUND(I265*H265,2)</f>
        <v>0</v>
      </c>
      <c r="K265" s="230" t="s">
        <v>180</v>
      </c>
      <c r="L265" s="235"/>
      <c r="M265" s="236" t="s">
        <v>1</v>
      </c>
      <c r="N265" s="237" t="s">
        <v>41</v>
      </c>
      <c r="O265" s="77"/>
      <c r="P265" s="213">
        <f>O265*H265</f>
        <v>0</v>
      </c>
      <c r="Q265" s="213">
        <v>0.01</v>
      </c>
      <c r="R265" s="213">
        <f>Q265*H265</f>
        <v>0.02</v>
      </c>
      <c r="S265" s="213">
        <v>0</v>
      </c>
      <c r="T265" s="214">
        <f>S265*H265</f>
        <v>0</v>
      </c>
      <c r="AR265" s="15" t="s">
        <v>192</v>
      </c>
      <c r="AT265" s="15" t="s">
        <v>380</v>
      </c>
      <c r="AU265" s="15" t="s">
        <v>173</v>
      </c>
      <c r="AY265" s="15" t="s">
        <v>150</v>
      </c>
      <c r="BE265" s="215">
        <f>IF(N265="základní",J265,0)</f>
        <v>0</v>
      </c>
      <c r="BF265" s="215">
        <f>IF(N265="snížená",J265,0)</f>
        <v>0</v>
      </c>
      <c r="BG265" s="215">
        <f>IF(N265="zákl. přenesená",J265,0)</f>
        <v>0</v>
      </c>
      <c r="BH265" s="215">
        <f>IF(N265="sníž. přenesená",J265,0)</f>
        <v>0</v>
      </c>
      <c r="BI265" s="215">
        <f>IF(N265="nulová",J265,0)</f>
        <v>0</v>
      </c>
      <c r="BJ265" s="15" t="s">
        <v>78</v>
      </c>
      <c r="BK265" s="215">
        <f>ROUND(I265*H265,2)</f>
        <v>0</v>
      </c>
      <c r="BL265" s="15" t="s">
        <v>149</v>
      </c>
      <c r="BM265" s="15" t="s">
        <v>567</v>
      </c>
    </row>
    <row r="266" spans="2:65" s="1" customFormat="1" ht="16.5" customHeight="1">
      <c r="B266" s="36"/>
      <c r="C266" s="228" t="s">
        <v>568</v>
      </c>
      <c r="D266" s="228" t="s">
        <v>380</v>
      </c>
      <c r="E266" s="229" t="s">
        <v>569</v>
      </c>
      <c r="F266" s="230" t="s">
        <v>570</v>
      </c>
      <c r="G266" s="231" t="s">
        <v>156</v>
      </c>
      <c r="H266" s="232">
        <v>1</v>
      </c>
      <c r="I266" s="233"/>
      <c r="J266" s="234">
        <f>ROUND(I266*H266,2)</f>
        <v>0</v>
      </c>
      <c r="K266" s="230" t="s">
        <v>180</v>
      </c>
      <c r="L266" s="235"/>
      <c r="M266" s="236" t="s">
        <v>1</v>
      </c>
      <c r="N266" s="237" t="s">
        <v>41</v>
      </c>
      <c r="O266" s="77"/>
      <c r="P266" s="213">
        <f>O266*H266</f>
        <v>0</v>
      </c>
      <c r="Q266" s="213">
        <v>0.01</v>
      </c>
      <c r="R266" s="213">
        <f>Q266*H266</f>
        <v>0.01</v>
      </c>
      <c r="S266" s="213">
        <v>0</v>
      </c>
      <c r="T266" s="214">
        <f>S266*H266</f>
        <v>0</v>
      </c>
      <c r="AR266" s="15" t="s">
        <v>192</v>
      </c>
      <c r="AT266" s="15" t="s">
        <v>380</v>
      </c>
      <c r="AU266" s="15" t="s">
        <v>173</v>
      </c>
      <c r="AY266" s="15" t="s">
        <v>150</v>
      </c>
      <c r="BE266" s="215">
        <f>IF(N266="základní",J266,0)</f>
        <v>0</v>
      </c>
      <c r="BF266" s="215">
        <f>IF(N266="snížená",J266,0)</f>
        <v>0</v>
      </c>
      <c r="BG266" s="215">
        <f>IF(N266="zákl. přenesená",J266,0)</f>
        <v>0</v>
      </c>
      <c r="BH266" s="215">
        <f>IF(N266="sníž. přenesená",J266,0)</f>
        <v>0</v>
      </c>
      <c r="BI266" s="215">
        <f>IF(N266="nulová",J266,0)</f>
        <v>0</v>
      </c>
      <c r="BJ266" s="15" t="s">
        <v>78</v>
      </c>
      <c r="BK266" s="215">
        <f>ROUND(I266*H266,2)</f>
        <v>0</v>
      </c>
      <c r="BL266" s="15" t="s">
        <v>149</v>
      </c>
      <c r="BM266" s="15" t="s">
        <v>571</v>
      </c>
    </row>
    <row r="267" spans="2:63" s="13" customFormat="1" ht="20.85" customHeight="1">
      <c r="B267" s="249"/>
      <c r="C267" s="250"/>
      <c r="D267" s="251" t="s">
        <v>69</v>
      </c>
      <c r="E267" s="251" t="s">
        <v>572</v>
      </c>
      <c r="F267" s="251" t="s">
        <v>573</v>
      </c>
      <c r="G267" s="250"/>
      <c r="H267" s="250"/>
      <c r="I267" s="252"/>
      <c r="J267" s="253">
        <f>BK267</f>
        <v>0</v>
      </c>
      <c r="K267" s="250"/>
      <c r="L267" s="254"/>
      <c r="M267" s="255"/>
      <c r="N267" s="256"/>
      <c r="O267" s="256"/>
      <c r="P267" s="257">
        <f>P268</f>
        <v>0</v>
      </c>
      <c r="Q267" s="256"/>
      <c r="R267" s="257">
        <f>R268</f>
        <v>0.075</v>
      </c>
      <c r="S267" s="256"/>
      <c r="T267" s="258">
        <f>T268</f>
        <v>0</v>
      </c>
      <c r="AR267" s="259" t="s">
        <v>149</v>
      </c>
      <c r="AT267" s="260" t="s">
        <v>69</v>
      </c>
      <c r="AU267" s="260" t="s">
        <v>149</v>
      </c>
      <c r="AY267" s="259" t="s">
        <v>150</v>
      </c>
      <c r="BK267" s="261">
        <f>BK268</f>
        <v>0</v>
      </c>
    </row>
    <row r="268" spans="2:65" s="1" customFormat="1" ht="16.5" customHeight="1">
      <c r="B268" s="36"/>
      <c r="C268" s="228" t="s">
        <v>574</v>
      </c>
      <c r="D268" s="228" t="s">
        <v>380</v>
      </c>
      <c r="E268" s="229" t="s">
        <v>575</v>
      </c>
      <c r="F268" s="230" t="s">
        <v>576</v>
      </c>
      <c r="G268" s="231" t="s">
        <v>156</v>
      </c>
      <c r="H268" s="232">
        <v>25</v>
      </c>
      <c r="I268" s="233"/>
      <c r="J268" s="234">
        <f>ROUND(I268*H268,2)</f>
        <v>0</v>
      </c>
      <c r="K268" s="230" t="s">
        <v>180</v>
      </c>
      <c r="L268" s="235"/>
      <c r="M268" s="236" t="s">
        <v>1</v>
      </c>
      <c r="N268" s="237" t="s">
        <v>41</v>
      </c>
      <c r="O268" s="77"/>
      <c r="P268" s="213">
        <f>O268*H268</f>
        <v>0</v>
      </c>
      <c r="Q268" s="213">
        <v>0.003</v>
      </c>
      <c r="R268" s="213">
        <f>Q268*H268</f>
        <v>0.075</v>
      </c>
      <c r="S268" s="213">
        <v>0</v>
      </c>
      <c r="T268" s="214">
        <f>S268*H268</f>
        <v>0</v>
      </c>
      <c r="AR268" s="15" t="s">
        <v>192</v>
      </c>
      <c r="AT268" s="15" t="s">
        <v>380</v>
      </c>
      <c r="AU268" s="15" t="s">
        <v>173</v>
      </c>
      <c r="AY268" s="15" t="s">
        <v>150</v>
      </c>
      <c r="BE268" s="215">
        <f>IF(N268="základní",J268,0)</f>
        <v>0</v>
      </c>
      <c r="BF268" s="215">
        <f>IF(N268="snížená",J268,0)</f>
        <v>0</v>
      </c>
      <c r="BG268" s="215">
        <f>IF(N268="zákl. přenesená",J268,0)</f>
        <v>0</v>
      </c>
      <c r="BH268" s="215">
        <f>IF(N268="sníž. přenesená",J268,0)</f>
        <v>0</v>
      </c>
      <c r="BI268" s="215">
        <f>IF(N268="nulová",J268,0)</f>
        <v>0</v>
      </c>
      <c r="BJ268" s="15" t="s">
        <v>78</v>
      </c>
      <c r="BK268" s="215">
        <f>ROUND(I268*H268,2)</f>
        <v>0</v>
      </c>
      <c r="BL268" s="15" t="s">
        <v>149</v>
      </c>
      <c r="BM268" s="15" t="s">
        <v>577</v>
      </c>
    </row>
    <row r="269" spans="2:63" s="10" customFormat="1" ht="20.85" customHeight="1">
      <c r="B269" s="188"/>
      <c r="C269" s="189"/>
      <c r="D269" s="190" t="s">
        <v>69</v>
      </c>
      <c r="E269" s="202" t="s">
        <v>578</v>
      </c>
      <c r="F269" s="202" t="s">
        <v>579</v>
      </c>
      <c r="G269" s="189"/>
      <c r="H269" s="189"/>
      <c r="I269" s="192"/>
      <c r="J269" s="203">
        <f>BK269</f>
        <v>0</v>
      </c>
      <c r="K269" s="189"/>
      <c r="L269" s="194"/>
      <c r="M269" s="195"/>
      <c r="N269" s="196"/>
      <c r="O269" s="196"/>
      <c r="P269" s="197">
        <f>SUM(P270:P285)</f>
        <v>0</v>
      </c>
      <c r="Q269" s="196"/>
      <c r="R269" s="197">
        <f>SUM(R270:R285)</f>
        <v>0.00574</v>
      </c>
      <c r="S269" s="196"/>
      <c r="T269" s="198">
        <f>SUM(T270:T285)</f>
        <v>0</v>
      </c>
      <c r="AR269" s="199" t="s">
        <v>149</v>
      </c>
      <c r="AT269" s="200" t="s">
        <v>69</v>
      </c>
      <c r="AU269" s="200" t="s">
        <v>80</v>
      </c>
      <c r="AY269" s="199" t="s">
        <v>150</v>
      </c>
      <c r="BK269" s="201">
        <f>SUM(BK270:BK285)</f>
        <v>0</v>
      </c>
    </row>
    <row r="270" spans="2:65" s="1" customFormat="1" ht="16.5" customHeight="1">
      <c r="B270" s="36"/>
      <c r="C270" s="204" t="s">
        <v>580</v>
      </c>
      <c r="D270" s="204" t="s">
        <v>153</v>
      </c>
      <c r="E270" s="205" t="s">
        <v>581</v>
      </c>
      <c r="F270" s="206" t="s">
        <v>582</v>
      </c>
      <c r="G270" s="207" t="s">
        <v>99</v>
      </c>
      <c r="H270" s="208">
        <v>280</v>
      </c>
      <c r="I270" s="209"/>
      <c r="J270" s="210">
        <f>ROUND(I270*H270,2)</f>
        <v>0</v>
      </c>
      <c r="K270" s="206" t="s">
        <v>157</v>
      </c>
      <c r="L270" s="41"/>
      <c r="M270" s="211" t="s">
        <v>1</v>
      </c>
      <c r="N270" s="212" t="s">
        <v>41</v>
      </c>
      <c r="O270" s="77"/>
      <c r="P270" s="213">
        <f>O270*H270</f>
        <v>0</v>
      </c>
      <c r="Q270" s="213">
        <v>0</v>
      </c>
      <c r="R270" s="213">
        <f>Q270*H270</f>
        <v>0</v>
      </c>
      <c r="S270" s="213">
        <v>0</v>
      </c>
      <c r="T270" s="214">
        <f>S270*H270</f>
        <v>0</v>
      </c>
      <c r="AR270" s="15" t="s">
        <v>167</v>
      </c>
      <c r="AT270" s="15" t="s">
        <v>153</v>
      </c>
      <c r="AU270" s="15" t="s">
        <v>91</v>
      </c>
      <c r="AY270" s="15" t="s">
        <v>150</v>
      </c>
      <c r="BE270" s="215">
        <f>IF(N270="základní",J270,0)</f>
        <v>0</v>
      </c>
      <c r="BF270" s="215">
        <f>IF(N270="snížená",J270,0)</f>
        <v>0</v>
      </c>
      <c r="BG270" s="215">
        <f>IF(N270="zákl. přenesená",J270,0)</f>
        <v>0</v>
      </c>
      <c r="BH270" s="215">
        <f>IF(N270="sníž. přenesená",J270,0)</f>
        <v>0</v>
      </c>
      <c r="BI270" s="215">
        <f>IF(N270="nulová",J270,0)</f>
        <v>0</v>
      </c>
      <c r="BJ270" s="15" t="s">
        <v>78</v>
      </c>
      <c r="BK270" s="215">
        <f>ROUND(I270*H270,2)</f>
        <v>0</v>
      </c>
      <c r="BL270" s="15" t="s">
        <v>167</v>
      </c>
      <c r="BM270" s="15" t="s">
        <v>583</v>
      </c>
    </row>
    <row r="271" spans="2:51" s="11" customFormat="1" ht="12">
      <c r="B271" s="216"/>
      <c r="C271" s="217"/>
      <c r="D271" s="218" t="s">
        <v>159</v>
      </c>
      <c r="E271" s="219" t="s">
        <v>1</v>
      </c>
      <c r="F271" s="220" t="s">
        <v>114</v>
      </c>
      <c r="G271" s="217"/>
      <c r="H271" s="221">
        <v>280</v>
      </c>
      <c r="I271" s="222"/>
      <c r="J271" s="217"/>
      <c r="K271" s="217"/>
      <c r="L271" s="223"/>
      <c r="M271" s="224"/>
      <c r="N271" s="225"/>
      <c r="O271" s="225"/>
      <c r="P271" s="225"/>
      <c r="Q271" s="225"/>
      <c r="R271" s="225"/>
      <c r="S271" s="225"/>
      <c r="T271" s="226"/>
      <c r="AT271" s="227" t="s">
        <v>159</v>
      </c>
      <c r="AU271" s="227" t="s">
        <v>91</v>
      </c>
      <c r="AV271" s="11" t="s">
        <v>80</v>
      </c>
      <c r="AW271" s="11" t="s">
        <v>32</v>
      </c>
      <c r="AX271" s="11" t="s">
        <v>78</v>
      </c>
      <c r="AY271" s="227" t="s">
        <v>150</v>
      </c>
    </row>
    <row r="272" spans="2:65" s="1" customFormat="1" ht="22.5" customHeight="1">
      <c r="B272" s="36"/>
      <c r="C272" s="204" t="s">
        <v>584</v>
      </c>
      <c r="D272" s="204" t="s">
        <v>153</v>
      </c>
      <c r="E272" s="205" t="s">
        <v>375</v>
      </c>
      <c r="F272" s="206" t="s">
        <v>376</v>
      </c>
      <c r="G272" s="207" t="s">
        <v>99</v>
      </c>
      <c r="H272" s="208">
        <v>280</v>
      </c>
      <c r="I272" s="209"/>
      <c r="J272" s="210">
        <f>ROUND(I272*H272,2)</f>
        <v>0</v>
      </c>
      <c r="K272" s="206" t="s">
        <v>157</v>
      </c>
      <c r="L272" s="41"/>
      <c r="M272" s="211" t="s">
        <v>1</v>
      </c>
      <c r="N272" s="212" t="s">
        <v>41</v>
      </c>
      <c r="O272" s="77"/>
      <c r="P272" s="213">
        <f>O272*H272</f>
        <v>0</v>
      </c>
      <c r="Q272" s="213">
        <v>0</v>
      </c>
      <c r="R272" s="213">
        <f>Q272*H272</f>
        <v>0</v>
      </c>
      <c r="S272" s="213">
        <v>0</v>
      </c>
      <c r="T272" s="214">
        <f>S272*H272</f>
        <v>0</v>
      </c>
      <c r="AR272" s="15" t="s">
        <v>149</v>
      </c>
      <c r="AT272" s="15" t="s">
        <v>153</v>
      </c>
      <c r="AU272" s="15" t="s">
        <v>91</v>
      </c>
      <c r="AY272" s="15" t="s">
        <v>150</v>
      </c>
      <c r="BE272" s="215">
        <f>IF(N272="základní",J272,0)</f>
        <v>0</v>
      </c>
      <c r="BF272" s="215">
        <f>IF(N272="snížená",J272,0)</f>
        <v>0</v>
      </c>
      <c r="BG272" s="215">
        <f>IF(N272="zákl. přenesená",J272,0)</f>
        <v>0</v>
      </c>
      <c r="BH272" s="215">
        <f>IF(N272="sníž. přenesená",J272,0)</f>
        <v>0</v>
      </c>
      <c r="BI272" s="215">
        <f>IF(N272="nulová",J272,0)</f>
        <v>0</v>
      </c>
      <c r="BJ272" s="15" t="s">
        <v>78</v>
      </c>
      <c r="BK272" s="215">
        <f>ROUND(I272*H272,2)</f>
        <v>0</v>
      </c>
      <c r="BL272" s="15" t="s">
        <v>149</v>
      </c>
      <c r="BM272" s="15" t="s">
        <v>585</v>
      </c>
    </row>
    <row r="273" spans="2:51" s="11" customFormat="1" ht="12">
      <c r="B273" s="216"/>
      <c r="C273" s="217"/>
      <c r="D273" s="218" t="s">
        <v>159</v>
      </c>
      <c r="E273" s="219" t="s">
        <v>1</v>
      </c>
      <c r="F273" s="220" t="s">
        <v>114</v>
      </c>
      <c r="G273" s="217"/>
      <c r="H273" s="221">
        <v>280</v>
      </c>
      <c r="I273" s="222"/>
      <c r="J273" s="217"/>
      <c r="K273" s="217"/>
      <c r="L273" s="223"/>
      <c r="M273" s="224"/>
      <c r="N273" s="225"/>
      <c r="O273" s="225"/>
      <c r="P273" s="225"/>
      <c r="Q273" s="225"/>
      <c r="R273" s="225"/>
      <c r="S273" s="225"/>
      <c r="T273" s="226"/>
      <c r="AT273" s="227" t="s">
        <v>159</v>
      </c>
      <c r="AU273" s="227" t="s">
        <v>91</v>
      </c>
      <c r="AV273" s="11" t="s">
        <v>80</v>
      </c>
      <c r="AW273" s="11" t="s">
        <v>32</v>
      </c>
      <c r="AX273" s="11" t="s">
        <v>78</v>
      </c>
      <c r="AY273" s="227" t="s">
        <v>150</v>
      </c>
    </row>
    <row r="274" spans="2:65" s="1" customFormat="1" ht="16.5" customHeight="1">
      <c r="B274" s="36"/>
      <c r="C274" s="228" t="s">
        <v>586</v>
      </c>
      <c r="D274" s="228" t="s">
        <v>380</v>
      </c>
      <c r="E274" s="229" t="s">
        <v>381</v>
      </c>
      <c r="F274" s="230" t="s">
        <v>382</v>
      </c>
      <c r="G274" s="231" t="s">
        <v>383</v>
      </c>
      <c r="H274" s="232">
        <v>0.14</v>
      </c>
      <c r="I274" s="233"/>
      <c r="J274" s="234">
        <f>ROUND(I274*H274,2)</f>
        <v>0</v>
      </c>
      <c r="K274" s="230" t="s">
        <v>157</v>
      </c>
      <c r="L274" s="235"/>
      <c r="M274" s="236" t="s">
        <v>1</v>
      </c>
      <c r="N274" s="237" t="s">
        <v>41</v>
      </c>
      <c r="O274" s="77"/>
      <c r="P274" s="213">
        <f>O274*H274</f>
        <v>0</v>
      </c>
      <c r="Q274" s="213">
        <v>0.001</v>
      </c>
      <c r="R274" s="213">
        <f>Q274*H274</f>
        <v>0.00014000000000000001</v>
      </c>
      <c r="S274" s="213">
        <v>0</v>
      </c>
      <c r="T274" s="214">
        <f>S274*H274</f>
        <v>0</v>
      </c>
      <c r="AR274" s="15" t="s">
        <v>167</v>
      </c>
      <c r="AT274" s="15" t="s">
        <v>380</v>
      </c>
      <c r="AU274" s="15" t="s">
        <v>91</v>
      </c>
      <c r="AY274" s="15" t="s">
        <v>150</v>
      </c>
      <c r="BE274" s="215">
        <f>IF(N274="základní",J274,0)</f>
        <v>0</v>
      </c>
      <c r="BF274" s="215">
        <f>IF(N274="snížená",J274,0)</f>
        <v>0</v>
      </c>
      <c r="BG274" s="215">
        <f>IF(N274="zákl. přenesená",J274,0)</f>
        <v>0</v>
      </c>
      <c r="BH274" s="215">
        <f>IF(N274="sníž. přenesená",J274,0)</f>
        <v>0</v>
      </c>
      <c r="BI274" s="215">
        <f>IF(N274="nulová",J274,0)</f>
        <v>0</v>
      </c>
      <c r="BJ274" s="15" t="s">
        <v>78</v>
      </c>
      <c r="BK274" s="215">
        <f>ROUND(I274*H274,2)</f>
        <v>0</v>
      </c>
      <c r="BL274" s="15" t="s">
        <v>167</v>
      </c>
      <c r="BM274" s="15" t="s">
        <v>587</v>
      </c>
    </row>
    <row r="275" spans="2:51" s="11" customFormat="1" ht="12">
      <c r="B275" s="216"/>
      <c r="C275" s="217"/>
      <c r="D275" s="218" t="s">
        <v>159</v>
      </c>
      <c r="E275" s="217"/>
      <c r="F275" s="220" t="s">
        <v>588</v>
      </c>
      <c r="G275" s="217"/>
      <c r="H275" s="221">
        <v>0.14</v>
      </c>
      <c r="I275" s="222"/>
      <c r="J275" s="217"/>
      <c r="K275" s="217"/>
      <c r="L275" s="223"/>
      <c r="M275" s="224"/>
      <c r="N275" s="225"/>
      <c r="O275" s="225"/>
      <c r="P275" s="225"/>
      <c r="Q275" s="225"/>
      <c r="R275" s="225"/>
      <c r="S275" s="225"/>
      <c r="T275" s="226"/>
      <c r="AT275" s="227" t="s">
        <v>159</v>
      </c>
      <c r="AU275" s="227" t="s">
        <v>91</v>
      </c>
      <c r="AV275" s="11" t="s">
        <v>80</v>
      </c>
      <c r="AW275" s="11" t="s">
        <v>4</v>
      </c>
      <c r="AX275" s="11" t="s">
        <v>78</v>
      </c>
      <c r="AY275" s="227" t="s">
        <v>150</v>
      </c>
    </row>
    <row r="276" spans="2:65" s="1" customFormat="1" ht="16.5" customHeight="1">
      <c r="B276" s="36"/>
      <c r="C276" s="204" t="s">
        <v>589</v>
      </c>
      <c r="D276" s="204" t="s">
        <v>153</v>
      </c>
      <c r="E276" s="205" t="s">
        <v>387</v>
      </c>
      <c r="F276" s="206" t="s">
        <v>388</v>
      </c>
      <c r="G276" s="207" t="s">
        <v>99</v>
      </c>
      <c r="H276" s="208">
        <v>280</v>
      </c>
      <c r="I276" s="209"/>
      <c r="J276" s="210">
        <f>ROUND(I276*H276,2)</f>
        <v>0</v>
      </c>
      <c r="K276" s="206" t="s">
        <v>157</v>
      </c>
      <c r="L276" s="41"/>
      <c r="M276" s="211" t="s">
        <v>1</v>
      </c>
      <c r="N276" s="212" t="s">
        <v>41</v>
      </c>
      <c r="O276" s="77"/>
      <c r="P276" s="213">
        <f>O276*H276</f>
        <v>0</v>
      </c>
      <c r="Q276" s="213">
        <v>0</v>
      </c>
      <c r="R276" s="213">
        <f>Q276*H276</f>
        <v>0</v>
      </c>
      <c r="S276" s="213">
        <v>0</v>
      </c>
      <c r="T276" s="214">
        <f>S276*H276</f>
        <v>0</v>
      </c>
      <c r="AR276" s="15" t="s">
        <v>167</v>
      </c>
      <c r="AT276" s="15" t="s">
        <v>153</v>
      </c>
      <c r="AU276" s="15" t="s">
        <v>91</v>
      </c>
      <c r="AY276" s="15" t="s">
        <v>150</v>
      </c>
      <c r="BE276" s="215">
        <f>IF(N276="základní",J276,0)</f>
        <v>0</v>
      </c>
      <c r="BF276" s="215">
        <f>IF(N276="snížená",J276,0)</f>
        <v>0</v>
      </c>
      <c r="BG276" s="215">
        <f>IF(N276="zákl. přenesená",J276,0)</f>
        <v>0</v>
      </c>
      <c r="BH276" s="215">
        <f>IF(N276="sníž. přenesená",J276,0)</f>
        <v>0</v>
      </c>
      <c r="BI276" s="215">
        <f>IF(N276="nulová",J276,0)</f>
        <v>0</v>
      </c>
      <c r="BJ276" s="15" t="s">
        <v>78</v>
      </c>
      <c r="BK276" s="215">
        <f>ROUND(I276*H276,2)</f>
        <v>0</v>
      </c>
      <c r="BL276" s="15" t="s">
        <v>167</v>
      </c>
      <c r="BM276" s="15" t="s">
        <v>590</v>
      </c>
    </row>
    <row r="277" spans="2:51" s="11" customFormat="1" ht="12">
      <c r="B277" s="216"/>
      <c r="C277" s="217"/>
      <c r="D277" s="218" t="s">
        <v>159</v>
      </c>
      <c r="E277" s="219" t="s">
        <v>1</v>
      </c>
      <c r="F277" s="220" t="s">
        <v>114</v>
      </c>
      <c r="G277" s="217"/>
      <c r="H277" s="221">
        <v>280</v>
      </c>
      <c r="I277" s="222"/>
      <c r="J277" s="217"/>
      <c r="K277" s="217"/>
      <c r="L277" s="223"/>
      <c r="M277" s="224"/>
      <c r="N277" s="225"/>
      <c r="O277" s="225"/>
      <c r="P277" s="225"/>
      <c r="Q277" s="225"/>
      <c r="R277" s="225"/>
      <c r="S277" s="225"/>
      <c r="T277" s="226"/>
      <c r="AT277" s="227" t="s">
        <v>159</v>
      </c>
      <c r="AU277" s="227" t="s">
        <v>91</v>
      </c>
      <c r="AV277" s="11" t="s">
        <v>80</v>
      </c>
      <c r="AW277" s="11" t="s">
        <v>32</v>
      </c>
      <c r="AX277" s="11" t="s">
        <v>78</v>
      </c>
      <c r="AY277" s="227" t="s">
        <v>150</v>
      </c>
    </row>
    <row r="278" spans="2:65" s="1" customFormat="1" ht="16.5" customHeight="1">
      <c r="B278" s="36"/>
      <c r="C278" s="204" t="s">
        <v>591</v>
      </c>
      <c r="D278" s="204" t="s">
        <v>153</v>
      </c>
      <c r="E278" s="205" t="s">
        <v>592</v>
      </c>
      <c r="F278" s="206" t="s">
        <v>593</v>
      </c>
      <c r="G278" s="207" t="s">
        <v>99</v>
      </c>
      <c r="H278" s="208">
        <v>280</v>
      </c>
      <c r="I278" s="209"/>
      <c r="J278" s="210">
        <f>ROUND(I278*H278,2)</f>
        <v>0</v>
      </c>
      <c r="K278" s="206" t="s">
        <v>157</v>
      </c>
      <c r="L278" s="41"/>
      <c r="M278" s="211" t="s">
        <v>1</v>
      </c>
      <c r="N278" s="212" t="s">
        <v>41</v>
      </c>
      <c r="O278" s="77"/>
      <c r="P278" s="213">
        <f>O278*H278</f>
        <v>0</v>
      </c>
      <c r="Q278" s="213">
        <v>0</v>
      </c>
      <c r="R278" s="213">
        <f>Q278*H278</f>
        <v>0</v>
      </c>
      <c r="S278" s="213">
        <v>0</v>
      </c>
      <c r="T278" s="214">
        <f>S278*H278</f>
        <v>0</v>
      </c>
      <c r="AR278" s="15" t="s">
        <v>167</v>
      </c>
      <c r="AT278" s="15" t="s">
        <v>153</v>
      </c>
      <c r="AU278" s="15" t="s">
        <v>91</v>
      </c>
      <c r="AY278" s="15" t="s">
        <v>150</v>
      </c>
      <c r="BE278" s="215">
        <f>IF(N278="základní",J278,0)</f>
        <v>0</v>
      </c>
      <c r="BF278" s="215">
        <f>IF(N278="snížená",J278,0)</f>
        <v>0</v>
      </c>
      <c r="BG278" s="215">
        <f>IF(N278="zákl. přenesená",J278,0)</f>
        <v>0</v>
      </c>
      <c r="BH278" s="215">
        <f>IF(N278="sníž. přenesená",J278,0)</f>
        <v>0</v>
      </c>
      <c r="BI278" s="215">
        <f>IF(N278="nulová",J278,0)</f>
        <v>0</v>
      </c>
      <c r="BJ278" s="15" t="s">
        <v>78</v>
      </c>
      <c r="BK278" s="215">
        <f>ROUND(I278*H278,2)</f>
        <v>0</v>
      </c>
      <c r="BL278" s="15" t="s">
        <v>167</v>
      </c>
      <c r="BM278" s="15" t="s">
        <v>594</v>
      </c>
    </row>
    <row r="279" spans="2:51" s="11" customFormat="1" ht="12">
      <c r="B279" s="216"/>
      <c r="C279" s="217"/>
      <c r="D279" s="218" t="s">
        <v>159</v>
      </c>
      <c r="E279" s="219" t="s">
        <v>1</v>
      </c>
      <c r="F279" s="220" t="s">
        <v>114</v>
      </c>
      <c r="G279" s="217"/>
      <c r="H279" s="221">
        <v>280</v>
      </c>
      <c r="I279" s="222"/>
      <c r="J279" s="217"/>
      <c r="K279" s="217"/>
      <c r="L279" s="223"/>
      <c r="M279" s="224"/>
      <c r="N279" s="225"/>
      <c r="O279" s="225"/>
      <c r="P279" s="225"/>
      <c r="Q279" s="225"/>
      <c r="R279" s="225"/>
      <c r="S279" s="225"/>
      <c r="T279" s="226"/>
      <c r="AT279" s="227" t="s">
        <v>159</v>
      </c>
      <c r="AU279" s="227" t="s">
        <v>91</v>
      </c>
      <c r="AV279" s="11" t="s">
        <v>80</v>
      </c>
      <c r="AW279" s="11" t="s">
        <v>32</v>
      </c>
      <c r="AX279" s="11" t="s">
        <v>78</v>
      </c>
      <c r="AY279" s="227" t="s">
        <v>150</v>
      </c>
    </row>
    <row r="280" spans="2:65" s="1" customFormat="1" ht="22.5" customHeight="1">
      <c r="B280" s="36"/>
      <c r="C280" s="204" t="s">
        <v>595</v>
      </c>
      <c r="D280" s="204" t="s">
        <v>153</v>
      </c>
      <c r="E280" s="205" t="s">
        <v>596</v>
      </c>
      <c r="F280" s="206" t="s">
        <v>597</v>
      </c>
      <c r="G280" s="207" t="s">
        <v>99</v>
      </c>
      <c r="H280" s="208">
        <v>280</v>
      </c>
      <c r="I280" s="209"/>
      <c r="J280" s="210">
        <f>ROUND(I280*H280,2)</f>
        <v>0</v>
      </c>
      <c r="K280" s="206" t="s">
        <v>157</v>
      </c>
      <c r="L280" s="41"/>
      <c r="M280" s="211" t="s">
        <v>1</v>
      </c>
      <c r="N280" s="212" t="s">
        <v>41</v>
      </c>
      <c r="O280" s="77"/>
      <c r="P280" s="213">
        <f>O280*H280</f>
        <v>0</v>
      </c>
      <c r="Q280" s="213">
        <v>0</v>
      </c>
      <c r="R280" s="213">
        <f>Q280*H280</f>
        <v>0</v>
      </c>
      <c r="S280" s="213">
        <v>0</v>
      </c>
      <c r="T280" s="214">
        <f>S280*H280</f>
        <v>0</v>
      </c>
      <c r="AR280" s="15" t="s">
        <v>78</v>
      </c>
      <c r="AT280" s="15" t="s">
        <v>153</v>
      </c>
      <c r="AU280" s="15" t="s">
        <v>91</v>
      </c>
      <c r="AY280" s="15" t="s">
        <v>150</v>
      </c>
      <c r="BE280" s="215">
        <f>IF(N280="základní",J280,0)</f>
        <v>0</v>
      </c>
      <c r="BF280" s="215">
        <f>IF(N280="snížená",J280,0)</f>
        <v>0</v>
      </c>
      <c r="BG280" s="215">
        <f>IF(N280="zákl. přenesená",J280,0)</f>
        <v>0</v>
      </c>
      <c r="BH280" s="215">
        <f>IF(N280="sníž. přenesená",J280,0)</f>
        <v>0</v>
      </c>
      <c r="BI280" s="215">
        <f>IF(N280="nulová",J280,0)</f>
        <v>0</v>
      </c>
      <c r="BJ280" s="15" t="s">
        <v>78</v>
      </c>
      <c r="BK280" s="215">
        <f>ROUND(I280*H280,2)</f>
        <v>0</v>
      </c>
      <c r="BL280" s="15" t="s">
        <v>78</v>
      </c>
      <c r="BM280" s="15" t="s">
        <v>598</v>
      </c>
    </row>
    <row r="281" spans="2:51" s="11" customFormat="1" ht="12">
      <c r="B281" s="216"/>
      <c r="C281" s="217"/>
      <c r="D281" s="218" t="s">
        <v>159</v>
      </c>
      <c r="E281" s="219" t="s">
        <v>1</v>
      </c>
      <c r="F281" s="220" t="s">
        <v>114</v>
      </c>
      <c r="G281" s="217"/>
      <c r="H281" s="221">
        <v>280</v>
      </c>
      <c r="I281" s="222"/>
      <c r="J281" s="217"/>
      <c r="K281" s="217"/>
      <c r="L281" s="223"/>
      <c r="M281" s="224"/>
      <c r="N281" s="225"/>
      <c r="O281" s="225"/>
      <c r="P281" s="225"/>
      <c r="Q281" s="225"/>
      <c r="R281" s="225"/>
      <c r="S281" s="225"/>
      <c r="T281" s="226"/>
      <c r="AT281" s="227" t="s">
        <v>159</v>
      </c>
      <c r="AU281" s="227" t="s">
        <v>91</v>
      </c>
      <c r="AV281" s="11" t="s">
        <v>80</v>
      </c>
      <c r="AW281" s="11" t="s">
        <v>32</v>
      </c>
      <c r="AX281" s="11" t="s">
        <v>78</v>
      </c>
      <c r="AY281" s="227" t="s">
        <v>150</v>
      </c>
    </row>
    <row r="282" spans="2:65" s="1" customFormat="1" ht="16.5" customHeight="1">
      <c r="B282" s="36"/>
      <c r="C282" s="228" t="s">
        <v>599</v>
      </c>
      <c r="D282" s="228" t="s">
        <v>380</v>
      </c>
      <c r="E282" s="229" t="s">
        <v>600</v>
      </c>
      <c r="F282" s="230" t="s">
        <v>601</v>
      </c>
      <c r="G282" s="231" t="s">
        <v>426</v>
      </c>
      <c r="H282" s="232">
        <v>5.6</v>
      </c>
      <c r="I282" s="233"/>
      <c r="J282" s="234">
        <f>ROUND(I282*H282,2)</f>
        <v>0</v>
      </c>
      <c r="K282" s="230" t="s">
        <v>157</v>
      </c>
      <c r="L282" s="235"/>
      <c r="M282" s="236" t="s">
        <v>1</v>
      </c>
      <c r="N282" s="237" t="s">
        <v>41</v>
      </c>
      <c r="O282" s="77"/>
      <c r="P282" s="213">
        <f>O282*H282</f>
        <v>0</v>
      </c>
      <c r="Q282" s="213">
        <v>0.001</v>
      </c>
      <c r="R282" s="213">
        <f>Q282*H282</f>
        <v>0.0056</v>
      </c>
      <c r="S282" s="213">
        <v>0</v>
      </c>
      <c r="T282" s="214">
        <f>S282*H282</f>
        <v>0</v>
      </c>
      <c r="AR282" s="15" t="s">
        <v>80</v>
      </c>
      <c r="AT282" s="15" t="s">
        <v>380</v>
      </c>
      <c r="AU282" s="15" t="s">
        <v>91</v>
      </c>
      <c r="AY282" s="15" t="s">
        <v>150</v>
      </c>
      <c r="BE282" s="215">
        <f>IF(N282="základní",J282,0)</f>
        <v>0</v>
      </c>
      <c r="BF282" s="215">
        <f>IF(N282="snížená",J282,0)</f>
        <v>0</v>
      </c>
      <c r="BG282" s="215">
        <f>IF(N282="zákl. přenesená",J282,0)</f>
        <v>0</v>
      </c>
      <c r="BH282" s="215">
        <f>IF(N282="sníž. přenesená",J282,0)</f>
        <v>0</v>
      </c>
      <c r="BI282" s="215">
        <f>IF(N282="nulová",J282,0)</f>
        <v>0</v>
      </c>
      <c r="BJ282" s="15" t="s">
        <v>78</v>
      </c>
      <c r="BK282" s="215">
        <f>ROUND(I282*H282,2)</f>
        <v>0</v>
      </c>
      <c r="BL282" s="15" t="s">
        <v>78</v>
      </c>
      <c r="BM282" s="15" t="s">
        <v>602</v>
      </c>
    </row>
    <row r="283" spans="2:51" s="11" customFormat="1" ht="12">
      <c r="B283" s="216"/>
      <c r="C283" s="217"/>
      <c r="D283" s="218" t="s">
        <v>159</v>
      </c>
      <c r="E283" s="217"/>
      <c r="F283" s="220" t="s">
        <v>603</v>
      </c>
      <c r="G283" s="217"/>
      <c r="H283" s="221">
        <v>5.6</v>
      </c>
      <c r="I283" s="222"/>
      <c r="J283" s="217"/>
      <c r="K283" s="217"/>
      <c r="L283" s="223"/>
      <c r="M283" s="224"/>
      <c r="N283" s="225"/>
      <c r="O283" s="225"/>
      <c r="P283" s="225"/>
      <c r="Q283" s="225"/>
      <c r="R283" s="225"/>
      <c r="S283" s="225"/>
      <c r="T283" s="226"/>
      <c r="AT283" s="227" t="s">
        <v>159</v>
      </c>
      <c r="AU283" s="227" t="s">
        <v>91</v>
      </c>
      <c r="AV283" s="11" t="s">
        <v>80</v>
      </c>
      <c r="AW283" s="11" t="s">
        <v>4</v>
      </c>
      <c r="AX283" s="11" t="s">
        <v>78</v>
      </c>
      <c r="AY283" s="227" t="s">
        <v>150</v>
      </c>
    </row>
    <row r="284" spans="2:65" s="1" customFormat="1" ht="16.5" customHeight="1">
      <c r="B284" s="36"/>
      <c r="C284" s="204" t="s">
        <v>604</v>
      </c>
      <c r="D284" s="204" t="s">
        <v>153</v>
      </c>
      <c r="E284" s="205" t="s">
        <v>605</v>
      </c>
      <c r="F284" s="206" t="s">
        <v>606</v>
      </c>
      <c r="G284" s="207" t="s">
        <v>99</v>
      </c>
      <c r="H284" s="208">
        <v>280</v>
      </c>
      <c r="I284" s="209"/>
      <c r="J284" s="210">
        <f>ROUND(I284*H284,2)</f>
        <v>0</v>
      </c>
      <c r="K284" s="206" t="s">
        <v>157</v>
      </c>
      <c r="L284" s="41"/>
      <c r="M284" s="211" t="s">
        <v>1</v>
      </c>
      <c r="N284" s="212" t="s">
        <v>41</v>
      </c>
      <c r="O284" s="77"/>
      <c r="P284" s="213">
        <f>O284*H284</f>
        <v>0</v>
      </c>
      <c r="Q284" s="213">
        <v>0</v>
      </c>
      <c r="R284" s="213">
        <f>Q284*H284</f>
        <v>0</v>
      </c>
      <c r="S284" s="213">
        <v>0</v>
      </c>
      <c r="T284" s="214">
        <f>S284*H284</f>
        <v>0</v>
      </c>
      <c r="AR284" s="15" t="s">
        <v>78</v>
      </c>
      <c r="AT284" s="15" t="s">
        <v>153</v>
      </c>
      <c r="AU284" s="15" t="s">
        <v>91</v>
      </c>
      <c r="AY284" s="15" t="s">
        <v>150</v>
      </c>
      <c r="BE284" s="215">
        <f>IF(N284="základní",J284,0)</f>
        <v>0</v>
      </c>
      <c r="BF284" s="215">
        <f>IF(N284="snížená",J284,0)</f>
        <v>0</v>
      </c>
      <c r="BG284" s="215">
        <f>IF(N284="zákl. přenesená",J284,0)</f>
        <v>0</v>
      </c>
      <c r="BH284" s="215">
        <f>IF(N284="sníž. přenesená",J284,0)</f>
        <v>0</v>
      </c>
      <c r="BI284" s="215">
        <f>IF(N284="nulová",J284,0)</f>
        <v>0</v>
      </c>
      <c r="BJ284" s="15" t="s">
        <v>78</v>
      </c>
      <c r="BK284" s="215">
        <f>ROUND(I284*H284,2)</f>
        <v>0</v>
      </c>
      <c r="BL284" s="15" t="s">
        <v>78</v>
      </c>
      <c r="BM284" s="15" t="s">
        <v>607</v>
      </c>
    </row>
    <row r="285" spans="2:51" s="11" customFormat="1" ht="12">
      <c r="B285" s="216"/>
      <c r="C285" s="217"/>
      <c r="D285" s="218" t="s">
        <v>159</v>
      </c>
      <c r="E285" s="219" t="s">
        <v>1</v>
      </c>
      <c r="F285" s="220" t="s">
        <v>114</v>
      </c>
      <c r="G285" s="217"/>
      <c r="H285" s="221">
        <v>280</v>
      </c>
      <c r="I285" s="222"/>
      <c r="J285" s="217"/>
      <c r="K285" s="217"/>
      <c r="L285" s="223"/>
      <c r="M285" s="224"/>
      <c r="N285" s="225"/>
      <c r="O285" s="225"/>
      <c r="P285" s="225"/>
      <c r="Q285" s="225"/>
      <c r="R285" s="225"/>
      <c r="S285" s="225"/>
      <c r="T285" s="226"/>
      <c r="AT285" s="227" t="s">
        <v>159</v>
      </c>
      <c r="AU285" s="227" t="s">
        <v>91</v>
      </c>
      <c r="AV285" s="11" t="s">
        <v>80</v>
      </c>
      <c r="AW285" s="11" t="s">
        <v>32</v>
      </c>
      <c r="AX285" s="11" t="s">
        <v>78</v>
      </c>
      <c r="AY285" s="227" t="s">
        <v>150</v>
      </c>
    </row>
    <row r="286" spans="2:63" s="10" customFormat="1" ht="20.85" customHeight="1">
      <c r="B286" s="188"/>
      <c r="C286" s="189"/>
      <c r="D286" s="190" t="s">
        <v>69</v>
      </c>
      <c r="E286" s="202" t="s">
        <v>608</v>
      </c>
      <c r="F286" s="202" t="s">
        <v>609</v>
      </c>
      <c r="G286" s="189"/>
      <c r="H286" s="189"/>
      <c r="I286" s="192"/>
      <c r="J286" s="203">
        <f>BK286</f>
        <v>0</v>
      </c>
      <c r="K286" s="189"/>
      <c r="L286" s="194"/>
      <c r="M286" s="195"/>
      <c r="N286" s="196"/>
      <c r="O286" s="196"/>
      <c r="P286" s="197">
        <f>SUM(P287:P288)</f>
        <v>0</v>
      </c>
      <c r="Q286" s="196"/>
      <c r="R286" s="197">
        <f>SUM(R287:R288)</f>
        <v>0</v>
      </c>
      <c r="S286" s="196"/>
      <c r="T286" s="198">
        <f>SUM(T287:T288)</f>
        <v>0</v>
      </c>
      <c r="AR286" s="199" t="s">
        <v>78</v>
      </c>
      <c r="AT286" s="200" t="s">
        <v>69</v>
      </c>
      <c r="AU286" s="200" t="s">
        <v>80</v>
      </c>
      <c r="AY286" s="199" t="s">
        <v>150</v>
      </c>
      <c r="BK286" s="201">
        <f>SUM(BK287:BK288)</f>
        <v>0</v>
      </c>
    </row>
    <row r="287" spans="2:65" s="1" customFormat="1" ht="16.5" customHeight="1">
      <c r="B287" s="36"/>
      <c r="C287" s="204" t="s">
        <v>610</v>
      </c>
      <c r="D287" s="204" t="s">
        <v>153</v>
      </c>
      <c r="E287" s="205" t="s">
        <v>611</v>
      </c>
      <c r="F287" s="206" t="s">
        <v>612</v>
      </c>
      <c r="G287" s="207" t="s">
        <v>187</v>
      </c>
      <c r="H287" s="208">
        <v>2.107</v>
      </c>
      <c r="I287" s="209"/>
      <c r="J287" s="210">
        <f>ROUND(I287*H287,2)</f>
        <v>0</v>
      </c>
      <c r="K287" s="206" t="s">
        <v>157</v>
      </c>
      <c r="L287" s="41"/>
      <c r="M287" s="211" t="s">
        <v>1</v>
      </c>
      <c r="N287" s="212" t="s">
        <v>41</v>
      </c>
      <c r="O287" s="77"/>
      <c r="P287" s="213">
        <f>O287*H287</f>
        <v>0</v>
      </c>
      <c r="Q287" s="213">
        <v>0</v>
      </c>
      <c r="R287" s="213">
        <f>Q287*H287</f>
        <v>0</v>
      </c>
      <c r="S287" s="213">
        <v>0</v>
      </c>
      <c r="T287" s="214">
        <f>S287*H287</f>
        <v>0</v>
      </c>
      <c r="AR287" s="15" t="s">
        <v>149</v>
      </c>
      <c r="AT287" s="15" t="s">
        <v>153</v>
      </c>
      <c r="AU287" s="15" t="s">
        <v>91</v>
      </c>
      <c r="AY287" s="15" t="s">
        <v>150</v>
      </c>
      <c r="BE287" s="215">
        <f>IF(N287="základní",J287,0)</f>
        <v>0</v>
      </c>
      <c r="BF287" s="215">
        <f>IF(N287="snížená",J287,0)</f>
        <v>0</v>
      </c>
      <c r="BG287" s="215">
        <f>IF(N287="zákl. přenesená",J287,0)</f>
        <v>0</v>
      </c>
      <c r="BH287" s="215">
        <f>IF(N287="sníž. přenesená",J287,0)</f>
        <v>0</v>
      </c>
      <c r="BI287" s="215">
        <f>IF(N287="nulová",J287,0)</f>
        <v>0</v>
      </c>
      <c r="BJ287" s="15" t="s">
        <v>78</v>
      </c>
      <c r="BK287" s="215">
        <f>ROUND(I287*H287,2)</f>
        <v>0</v>
      </c>
      <c r="BL287" s="15" t="s">
        <v>149</v>
      </c>
      <c r="BM287" s="15" t="s">
        <v>613</v>
      </c>
    </row>
    <row r="288" spans="2:65" s="1" customFormat="1" ht="16.5" customHeight="1">
      <c r="B288" s="36"/>
      <c r="C288" s="204" t="s">
        <v>614</v>
      </c>
      <c r="D288" s="204" t="s">
        <v>153</v>
      </c>
      <c r="E288" s="205" t="s">
        <v>615</v>
      </c>
      <c r="F288" s="206" t="s">
        <v>616</v>
      </c>
      <c r="G288" s="207" t="s">
        <v>187</v>
      </c>
      <c r="H288" s="208">
        <v>2.107</v>
      </c>
      <c r="I288" s="209"/>
      <c r="J288" s="210">
        <f>ROUND(I288*H288,2)</f>
        <v>0</v>
      </c>
      <c r="K288" s="206" t="s">
        <v>157</v>
      </c>
      <c r="L288" s="41"/>
      <c r="M288" s="211" t="s">
        <v>1</v>
      </c>
      <c r="N288" s="212" t="s">
        <v>41</v>
      </c>
      <c r="O288" s="77"/>
      <c r="P288" s="213">
        <f>O288*H288</f>
        <v>0</v>
      </c>
      <c r="Q288" s="213">
        <v>0</v>
      </c>
      <c r="R288" s="213">
        <f>Q288*H288</f>
        <v>0</v>
      </c>
      <c r="S288" s="213">
        <v>0</v>
      </c>
      <c r="T288" s="214">
        <f>S288*H288</f>
        <v>0</v>
      </c>
      <c r="AR288" s="15" t="s">
        <v>149</v>
      </c>
      <c r="AT288" s="15" t="s">
        <v>153</v>
      </c>
      <c r="AU288" s="15" t="s">
        <v>91</v>
      </c>
      <c r="AY288" s="15" t="s">
        <v>150</v>
      </c>
      <c r="BE288" s="215">
        <f>IF(N288="základní",J288,0)</f>
        <v>0</v>
      </c>
      <c r="BF288" s="215">
        <f>IF(N288="snížená",J288,0)</f>
        <v>0</v>
      </c>
      <c r="BG288" s="215">
        <f>IF(N288="zákl. přenesená",J288,0)</f>
        <v>0</v>
      </c>
      <c r="BH288" s="215">
        <f>IF(N288="sníž. přenesená",J288,0)</f>
        <v>0</v>
      </c>
      <c r="BI288" s="215">
        <f>IF(N288="nulová",J288,0)</f>
        <v>0</v>
      </c>
      <c r="BJ288" s="15" t="s">
        <v>78</v>
      </c>
      <c r="BK288" s="215">
        <f>ROUND(I288*H288,2)</f>
        <v>0</v>
      </c>
      <c r="BL288" s="15" t="s">
        <v>149</v>
      </c>
      <c r="BM288" s="15" t="s">
        <v>617</v>
      </c>
    </row>
    <row r="289" spans="2:63" s="10" customFormat="1" ht="22.8" customHeight="1">
      <c r="B289" s="188"/>
      <c r="C289" s="189"/>
      <c r="D289" s="190" t="s">
        <v>69</v>
      </c>
      <c r="E289" s="202" t="s">
        <v>618</v>
      </c>
      <c r="F289" s="202" t="s">
        <v>619</v>
      </c>
      <c r="G289" s="189"/>
      <c r="H289" s="189"/>
      <c r="I289" s="192"/>
      <c r="J289" s="203">
        <f>BK289</f>
        <v>0</v>
      </c>
      <c r="K289" s="189"/>
      <c r="L289" s="194"/>
      <c r="M289" s="195"/>
      <c r="N289" s="196"/>
      <c r="O289" s="196"/>
      <c r="P289" s="197">
        <f>SUM(P290:P310)</f>
        <v>0</v>
      </c>
      <c r="Q289" s="196"/>
      <c r="R289" s="197">
        <f>SUM(R290:R310)</f>
        <v>0</v>
      </c>
      <c r="S289" s="196"/>
      <c r="T289" s="198">
        <f>SUM(T290:T310)</f>
        <v>0</v>
      </c>
      <c r="AR289" s="199" t="s">
        <v>149</v>
      </c>
      <c r="AT289" s="200" t="s">
        <v>69</v>
      </c>
      <c r="AU289" s="200" t="s">
        <v>78</v>
      </c>
      <c r="AY289" s="199" t="s">
        <v>150</v>
      </c>
      <c r="BK289" s="201">
        <f>SUM(BK290:BK310)</f>
        <v>0</v>
      </c>
    </row>
    <row r="290" spans="2:65" s="1" customFormat="1" ht="16.5" customHeight="1">
      <c r="B290" s="36"/>
      <c r="C290" s="204" t="s">
        <v>468</v>
      </c>
      <c r="D290" s="204" t="s">
        <v>153</v>
      </c>
      <c r="E290" s="205" t="s">
        <v>620</v>
      </c>
      <c r="F290" s="206" t="s">
        <v>621</v>
      </c>
      <c r="G290" s="207" t="s">
        <v>99</v>
      </c>
      <c r="H290" s="208">
        <v>78</v>
      </c>
      <c r="I290" s="209"/>
      <c r="J290" s="210">
        <f>ROUND(I290*H290,2)</f>
        <v>0</v>
      </c>
      <c r="K290" s="206" t="s">
        <v>157</v>
      </c>
      <c r="L290" s="41"/>
      <c r="M290" s="211" t="s">
        <v>1</v>
      </c>
      <c r="N290" s="212" t="s">
        <v>41</v>
      </c>
      <c r="O290" s="77"/>
      <c r="P290" s="213">
        <f>O290*H290</f>
        <v>0</v>
      </c>
      <c r="Q290" s="213">
        <v>0</v>
      </c>
      <c r="R290" s="213">
        <f>Q290*H290</f>
        <v>0</v>
      </c>
      <c r="S290" s="213">
        <v>0</v>
      </c>
      <c r="T290" s="214">
        <f>S290*H290</f>
        <v>0</v>
      </c>
      <c r="AR290" s="15" t="s">
        <v>167</v>
      </c>
      <c r="AT290" s="15" t="s">
        <v>153</v>
      </c>
      <c r="AU290" s="15" t="s">
        <v>80</v>
      </c>
      <c r="AY290" s="15" t="s">
        <v>150</v>
      </c>
      <c r="BE290" s="215">
        <f>IF(N290="základní",J290,0)</f>
        <v>0</v>
      </c>
      <c r="BF290" s="215">
        <f>IF(N290="snížená",J290,0)</f>
        <v>0</v>
      </c>
      <c r="BG290" s="215">
        <f>IF(N290="zákl. přenesená",J290,0)</f>
        <v>0</v>
      </c>
      <c r="BH290" s="215">
        <f>IF(N290="sníž. přenesená",J290,0)</f>
        <v>0</v>
      </c>
      <c r="BI290" s="215">
        <f>IF(N290="nulová",J290,0)</f>
        <v>0</v>
      </c>
      <c r="BJ290" s="15" t="s">
        <v>78</v>
      </c>
      <c r="BK290" s="215">
        <f>ROUND(I290*H290,2)</f>
        <v>0</v>
      </c>
      <c r="BL290" s="15" t="s">
        <v>167</v>
      </c>
      <c r="BM290" s="15" t="s">
        <v>622</v>
      </c>
    </row>
    <row r="291" spans="2:51" s="11" customFormat="1" ht="12">
      <c r="B291" s="216"/>
      <c r="C291" s="217"/>
      <c r="D291" s="218" t="s">
        <v>159</v>
      </c>
      <c r="E291" s="219" t="s">
        <v>1</v>
      </c>
      <c r="F291" s="220" t="s">
        <v>623</v>
      </c>
      <c r="G291" s="217"/>
      <c r="H291" s="221">
        <v>78</v>
      </c>
      <c r="I291" s="222"/>
      <c r="J291" s="217"/>
      <c r="K291" s="217"/>
      <c r="L291" s="223"/>
      <c r="M291" s="224"/>
      <c r="N291" s="225"/>
      <c r="O291" s="225"/>
      <c r="P291" s="225"/>
      <c r="Q291" s="225"/>
      <c r="R291" s="225"/>
      <c r="S291" s="225"/>
      <c r="T291" s="226"/>
      <c r="AT291" s="227" t="s">
        <v>159</v>
      </c>
      <c r="AU291" s="227" t="s">
        <v>80</v>
      </c>
      <c r="AV291" s="11" t="s">
        <v>80</v>
      </c>
      <c r="AW291" s="11" t="s">
        <v>32</v>
      </c>
      <c r="AX291" s="11" t="s">
        <v>78</v>
      </c>
      <c r="AY291" s="227" t="s">
        <v>150</v>
      </c>
    </row>
    <row r="292" spans="2:65" s="1" customFormat="1" ht="16.5" customHeight="1">
      <c r="B292" s="36"/>
      <c r="C292" s="204" t="s">
        <v>624</v>
      </c>
      <c r="D292" s="204" t="s">
        <v>153</v>
      </c>
      <c r="E292" s="205" t="s">
        <v>625</v>
      </c>
      <c r="F292" s="206" t="s">
        <v>626</v>
      </c>
      <c r="G292" s="207" t="s">
        <v>99</v>
      </c>
      <c r="H292" s="208">
        <v>54</v>
      </c>
      <c r="I292" s="209"/>
      <c r="J292" s="210">
        <f>ROUND(I292*H292,2)</f>
        <v>0</v>
      </c>
      <c r="K292" s="206" t="s">
        <v>157</v>
      </c>
      <c r="L292" s="41"/>
      <c r="M292" s="211" t="s">
        <v>1</v>
      </c>
      <c r="N292" s="212" t="s">
        <v>41</v>
      </c>
      <c r="O292" s="77"/>
      <c r="P292" s="213">
        <f>O292*H292</f>
        <v>0</v>
      </c>
      <c r="Q292" s="213">
        <v>0</v>
      </c>
      <c r="R292" s="213">
        <f>Q292*H292</f>
        <v>0</v>
      </c>
      <c r="S292" s="213">
        <v>0</v>
      </c>
      <c r="T292" s="214">
        <f>S292*H292</f>
        <v>0</v>
      </c>
      <c r="AR292" s="15" t="s">
        <v>167</v>
      </c>
      <c r="AT292" s="15" t="s">
        <v>153</v>
      </c>
      <c r="AU292" s="15" t="s">
        <v>80</v>
      </c>
      <c r="AY292" s="15" t="s">
        <v>150</v>
      </c>
      <c r="BE292" s="215">
        <f>IF(N292="základní",J292,0)</f>
        <v>0</v>
      </c>
      <c r="BF292" s="215">
        <f>IF(N292="snížená",J292,0)</f>
        <v>0</v>
      </c>
      <c r="BG292" s="215">
        <f>IF(N292="zákl. přenesená",J292,0)</f>
        <v>0</v>
      </c>
      <c r="BH292" s="215">
        <f>IF(N292="sníž. přenesená",J292,0)</f>
        <v>0</v>
      </c>
      <c r="BI292" s="215">
        <f>IF(N292="nulová",J292,0)</f>
        <v>0</v>
      </c>
      <c r="BJ292" s="15" t="s">
        <v>78</v>
      </c>
      <c r="BK292" s="215">
        <f>ROUND(I292*H292,2)</f>
        <v>0</v>
      </c>
      <c r="BL292" s="15" t="s">
        <v>167</v>
      </c>
      <c r="BM292" s="15" t="s">
        <v>627</v>
      </c>
    </row>
    <row r="293" spans="2:51" s="11" customFormat="1" ht="12">
      <c r="B293" s="216"/>
      <c r="C293" s="217"/>
      <c r="D293" s="218" t="s">
        <v>159</v>
      </c>
      <c r="E293" s="219" t="s">
        <v>1</v>
      </c>
      <c r="F293" s="220" t="s">
        <v>628</v>
      </c>
      <c r="G293" s="217"/>
      <c r="H293" s="221">
        <v>54</v>
      </c>
      <c r="I293" s="222"/>
      <c r="J293" s="217"/>
      <c r="K293" s="217"/>
      <c r="L293" s="223"/>
      <c r="M293" s="224"/>
      <c r="N293" s="225"/>
      <c r="O293" s="225"/>
      <c r="P293" s="225"/>
      <c r="Q293" s="225"/>
      <c r="R293" s="225"/>
      <c r="S293" s="225"/>
      <c r="T293" s="226"/>
      <c r="AT293" s="227" t="s">
        <v>159</v>
      </c>
      <c r="AU293" s="227" t="s">
        <v>80</v>
      </c>
      <c r="AV293" s="11" t="s">
        <v>80</v>
      </c>
      <c r="AW293" s="11" t="s">
        <v>32</v>
      </c>
      <c r="AX293" s="11" t="s">
        <v>78</v>
      </c>
      <c r="AY293" s="227" t="s">
        <v>150</v>
      </c>
    </row>
    <row r="294" spans="2:65" s="1" customFormat="1" ht="16.5" customHeight="1">
      <c r="B294" s="36"/>
      <c r="C294" s="204" t="s">
        <v>629</v>
      </c>
      <c r="D294" s="204" t="s">
        <v>153</v>
      </c>
      <c r="E294" s="205" t="s">
        <v>630</v>
      </c>
      <c r="F294" s="206" t="s">
        <v>631</v>
      </c>
      <c r="G294" s="207" t="s">
        <v>99</v>
      </c>
      <c r="H294" s="208">
        <v>210</v>
      </c>
      <c r="I294" s="209"/>
      <c r="J294" s="210">
        <f>ROUND(I294*H294,2)</f>
        <v>0</v>
      </c>
      <c r="K294" s="206" t="s">
        <v>157</v>
      </c>
      <c r="L294" s="41"/>
      <c r="M294" s="211" t="s">
        <v>1</v>
      </c>
      <c r="N294" s="212" t="s">
        <v>41</v>
      </c>
      <c r="O294" s="77"/>
      <c r="P294" s="213">
        <f>O294*H294</f>
        <v>0</v>
      </c>
      <c r="Q294" s="213">
        <v>0</v>
      </c>
      <c r="R294" s="213">
        <f>Q294*H294</f>
        <v>0</v>
      </c>
      <c r="S294" s="213">
        <v>0</v>
      </c>
      <c r="T294" s="214">
        <f>S294*H294</f>
        <v>0</v>
      </c>
      <c r="AR294" s="15" t="s">
        <v>167</v>
      </c>
      <c r="AT294" s="15" t="s">
        <v>153</v>
      </c>
      <c r="AU294" s="15" t="s">
        <v>80</v>
      </c>
      <c r="AY294" s="15" t="s">
        <v>150</v>
      </c>
      <c r="BE294" s="215">
        <f>IF(N294="základní",J294,0)</f>
        <v>0</v>
      </c>
      <c r="BF294" s="215">
        <f>IF(N294="snížená",J294,0)</f>
        <v>0</v>
      </c>
      <c r="BG294" s="215">
        <f>IF(N294="zákl. přenesená",J294,0)</f>
        <v>0</v>
      </c>
      <c r="BH294" s="215">
        <f>IF(N294="sníž. přenesená",J294,0)</f>
        <v>0</v>
      </c>
      <c r="BI294" s="215">
        <f>IF(N294="nulová",J294,0)</f>
        <v>0</v>
      </c>
      <c r="BJ294" s="15" t="s">
        <v>78</v>
      </c>
      <c r="BK294" s="215">
        <f>ROUND(I294*H294,2)</f>
        <v>0</v>
      </c>
      <c r="BL294" s="15" t="s">
        <v>167</v>
      </c>
      <c r="BM294" s="15" t="s">
        <v>632</v>
      </c>
    </row>
    <row r="295" spans="2:51" s="11" customFormat="1" ht="12">
      <c r="B295" s="216"/>
      <c r="C295" s="217"/>
      <c r="D295" s="218" t="s">
        <v>159</v>
      </c>
      <c r="E295" s="219" t="s">
        <v>1</v>
      </c>
      <c r="F295" s="220" t="s">
        <v>633</v>
      </c>
      <c r="G295" s="217"/>
      <c r="H295" s="221">
        <v>210</v>
      </c>
      <c r="I295" s="222"/>
      <c r="J295" s="217"/>
      <c r="K295" s="217"/>
      <c r="L295" s="223"/>
      <c r="M295" s="224"/>
      <c r="N295" s="225"/>
      <c r="O295" s="225"/>
      <c r="P295" s="225"/>
      <c r="Q295" s="225"/>
      <c r="R295" s="225"/>
      <c r="S295" s="225"/>
      <c r="T295" s="226"/>
      <c r="AT295" s="227" t="s">
        <v>159</v>
      </c>
      <c r="AU295" s="227" t="s">
        <v>80</v>
      </c>
      <c r="AV295" s="11" t="s">
        <v>80</v>
      </c>
      <c r="AW295" s="11" t="s">
        <v>32</v>
      </c>
      <c r="AX295" s="11" t="s">
        <v>78</v>
      </c>
      <c r="AY295" s="227" t="s">
        <v>150</v>
      </c>
    </row>
    <row r="296" spans="2:65" s="1" customFormat="1" ht="16.5" customHeight="1">
      <c r="B296" s="36"/>
      <c r="C296" s="204" t="s">
        <v>634</v>
      </c>
      <c r="D296" s="204" t="s">
        <v>153</v>
      </c>
      <c r="E296" s="205" t="s">
        <v>503</v>
      </c>
      <c r="F296" s="206" t="s">
        <v>504</v>
      </c>
      <c r="G296" s="207" t="s">
        <v>89</v>
      </c>
      <c r="H296" s="208">
        <v>27</v>
      </c>
      <c r="I296" s="209"/>
      <c r="J296" s="210">
        <f>ROUND(I296*H296,2)</f>
        <v>0</v>
      </c>
      <c r="K296" s="206" t="s">
        <v>157</v>
      </c>
      <c r="L296" s="41"/>
      <c r="M296" s="211" t="s">
        <v>1</v>
      </c>
      <c r="N296" s="212" t="s">
        <v>41</v>
      </c>
      <c r="O296" s="77"/>
      <c r="P296" s="213">
        <f>O296*H296</f>
        <v>0</v>
      </c>
      <c r="Q296" s="213">
        <v>0</v>
      </c>
      <c r="R296" s="213">
        <f>Q296*H296</f>
        <v>0</v>
      </c>
      <c r="S296" s="213">
        <v>0</v>
      </c>
      <c r="T296" s="214">
        <f>S296*H296</f>
        <v>0</v>
      </c>
      <c r="AR296" s="15" t="s">
        <v>149</v>
      </c>
      <c r="AT296" s="15" t="s">
        <v>153</v>
      </c>
      <c r="AU296" s="15" t="s">
        <v>80</v>
      </c>
      <c r="AY296" s="15" t="s">
        <v>150</v>
      </c>
      <c r="BE296" s="215">
        <f>IF(N296="základní",J296,0)</f>
        <v>0</v>
      </c>
      <c r="BF296" s="215">
        <f>IF(N296="snížená",J296,0)</f>
        <v>0</v>
      </c>
      <c r="BG296" s="215">
        <f>IF(N296="zákl. přenesená",J296,0)</f>
        <v>0</v>
      </c>
      <c r="BH296" s="215">
        <f>IF(N296="sníž. přenesená",J296,0)</f>
        <v>0</v>
      </c>
      <c r="BI296" s="215">
        <f>IF(N296="nulová",J296,0)</f>
        <v>0</v>
      </c>
      <c r="BJ296" s="15" t="s">
        <v>78</v>
      </c>
      <c r="BK296" s="215">
        <f>ROUND(I296*H296,2)</f>
        <v>0</v>
      </c>
      <c r="BL296" s="15" t="s">
        <v>149</v>
      </c>
      <c r="BM296" s="15" t="s">
        <v>635</v>
      </c>
    </row>
    <row r="297" spans="2:51" s="11" customFormat="1" ht="12">
      <c r="B297" s="216"/>
      <c r="C297" s="217"/>
      <c r="D297" s="218" t="s">
        <v>159</v>
      </c>
      <c r="E297" s="219" t="s">
        <v>1</v>
      </c>
      <c r="F297" s="220" t="s">
        <v>636</v>
      </c>
      <c r="G297" s="217"/>
      <c r="H297" s="221">
        <v>22</v>
      </c>
      <c r="I297" s="222"/>
      <c r="J297" s="217"/>
      <c r="K297" s="217"/>
      <c r="L297" s="223"/>
      <c r="M297" s="224"/>
      <c r="N297" s="225"/>
      <c r="O297" s="225"/>
      <c r="P297" s="225"/>
      <c r="Q297" s="225"/>
      <c r="R297" s="225"/>
      <c r="S297" s="225"/>
      <c r="T297" s="226"/>
      <c r="AT297" s="227" t="s">
        <v>159</v>
      </c>
      <c r="AU297" s="227" t="s">
        <v>80</v>
      </c>
      <c r="AV297" s="11" t="s">
        <v>80</v>
      </c>
      <c r="AW297" s="11" t="s">
        <v>32</v>
      </c>
      <c r="AX297" s="11" t="s">
        <v>70</v>
      </c>
      <c r="AY297" s="227" t="s">
        <v>150</v>
      </c>
    </row>
    <row r="298" spans="2:51" s="11" customFormat="1" ht="12">
      <c r="B298" s="216"/>
      <c r="C298" s="217"/>
      <c r="D298" s="218" t="s">
        <v>159</v>
      </c>
      <c r="E298" s="219" t="s">
        <v>1</v>
      </c>
      <c r="F298" s="220" t="s">
        <v>637</v>
      </c>
      <c r="G298" s="217"/>
      <c r="H298" s="221">
        <v>5</v>
      </c>
      <c r="I298" s="222"/>
      <c r="J298" s="217"/>
      <c r="K298" s="217"/>
      <c r="L298" s="223"/>
      <c r="M298" s="224"/>
      <c r="N298" s="225"/>
      <c r="O298" s="225"/>
      <c r="P298" s="225"/>
      <c r="Q298" s="225"/>
      <c r="R298" s="225"/>
      <c r="S298" s="225"/>
      <c r="T298" s="226"/>
      <c r="AT298" s="227" t="s">
        <v>159</v>
      </c>
      <c r="AU298" s="227" t="s">
        <v>80</v>
      </c>
      <c r="AV298" s="11" t="s">
        <v>80</v>
      </c>
      <c r="AW298" s="11" t="s">
        <v>32</v>
      </c>
      <c r="AX298" s="11" t="s">
        <v>70</v>
      </c>
      <c r="AY298" s="227" t="s">
        <v>150</v>
      </c>
    </row>
    <row r="299" spans="2:51" s="12" customFormat="1" ht="12">
      <c r="B299" s="238"/>
      <c r="C299" s="239"/>
      <c r="D299" s="218" t="s">
        <v>159</v>
      </c>
      <c r="E299" s="240" t="s">
        <v>1</v>
      </c>
      <c r="F299" s="241" t="s">
        <v>430</v>
      </c>
      <c r="G299" s="239"/>
      <c r="H299" s="242">
        <v>27</v>
      </c>
      <c r="I299" s="243"/>
      <c r="J299" s="239"/>
      <c r="K299" s="239"/>
      <c r="L299" s="244"/>
      <c r="M299" s="245"/>
      <c r="N299" s="246"/>
      <c r="O299" s="246"/>
      <c r="P299" s="246"/>
      <c r="Q299" s="246"/>
      <c r="R299" s="246"/>
      <c r="S299" s="246"/>
      <c r="T299" s="247"/>
      <c r="AT299" s="248" t="s">
        <v>159</v>
      </c>
      <c r="AU299" s="248" t="s">
        <v>80</v>
      </c>
      <c r="AV299" s="12" t="s">
        <v>149</v>
      </c>
      <c r="AW299" s="12" t="s">
        <v>32</v>
      </c>
      <c r="AX299" s="12" t="s">
        <v>78</v>
      </c>
      <c r="AY299" s="248" t="s">
        <v>150</v>
      </c>
    </row>
    <row r="300" spans="2:65" s="1" customFormat="1" ht="16.5" customHeight="1">
      <c r="B300" s="36"/>
      <c r="C300" s="204" t="s">
        <v>638</v>
      </c>
      <c r="D300" s="204" t="s">
        <v>153</v>
      </c>
      <c r="E300" s="205" t="s">
        <v>509</v>
      </c>
      <c r="F300" s="206" t="s">
        <v>510</v>
      </c>
      <c r="G300" s="207" t="s">
        <v>89</v>
      </c>
      <c r="H300" s="208">
        <v>27</v>
      </c>
      <c r="I300" s="209"/>
      <c r="J300" s="210">
        <f>ROUND(I300*H300,2)</f>
        <v>0</v>
      </c>
      <c r="K300" s="206" t="s">
        <v>157</v>
      </c>
      <c r="L300" s="41"/>
      <c r="M300" s="211" t="s">
        <v>1</v>
      </c>
      <c r="N300" s="212" t="s">
        <v>41</v>
      </c>
      <c r="O300" s="77"/>
      <c r="P300" s="213">
        <f>O300*H300</f>
        <v>0</v>
      </c>
      <c r="Q300" s="213">
        <v>0</v>
      </c>
      <c r="R300" s="213">
        <f>Q300*H300</f>
        <v>0</v>
      </c>
      <c r="S300" s="213">
        <v>0</v>
      </c>
      <c r="T300" s="214">
        <f>S300*H300</f>
        <v>0</v>
      </c>
      <c r="AR300" s="15" t="s">
        <v>149</v>
      </c>
      <c r="AT300" s="15" t="s">
        <v>153</v>
      </c>
      <c r="AU300" s="15" t="s">
        <v>80</v>
      </c>
      <c r="AY300" s="15" t="s">
        <v>150</v>
      </c>
      <c r="BE300" s="215">
        <f>IF(N300="základní",J300,0)</f>
        <v>0</v>
      </c>
      <c r="BF300" s="215">
        <f>IF(N300="snížená",J300,0)</f>
        <v>0</v>
      </c>
      <c r="BG300" s="215">
        <f>IF(N300="zákl. přenesená",J300,0)</f>
        <v>0</v>
      </c>
      <c r="BH300" s="215">
        <f>IF(N300="sníž. přenesená",J300,0)</f>
        <v>0</v>
      </c>
      <c r="BI300" s="215">
        <f>IF(N300="nulová",J300,0)</f>
        <v>0</v>
      </c>
      <c r="BJ300" s="15" t="s">
        <v>78</v>
      </c>
      <c r="BK300" s="215">
        <f>ROUND(I300*H300,2)</f>
        <v>0</v>
      </c>
      <c r="BL300" s="15" t="s">
        <v>149</v>
      </c>
      <c r="BM300" s="15" t="s">
        <v>639</v>
      </c>
    </row>
    <row r="301" spans="2:65" s="1" customFormat="1" ht="16.5" customHeight="1">
      <c r="B301" s="36"/>
      <c r="C301" s="204" t="s">
        <v>640</v>
      </c>
      <c r="D301" s="204" t="s">
        <v>153</v>
      </c>
      <c r="E301" s="205" t="s">
        <v>513</v>
      </c>
      <c r="F301" s="206" t="s">
        <v>514</v>
      </c>
      <c r="G301" s="207" t="s">
        <v>89</v>
      </c>
      <c r="H301" s="208">
        <v>27</v>
      </c>
      <c r="I301" s="209"/>
      <c r="J301" s="210">
        <f>ROUND(I301*H301,2)</f>
        <v>0</v>
      </c>
      <c r="K301" s="206" t="s">
        <v>157</v>
      </c>
      <c r="L301" s="41"/>
      <c r="M301" s="211" t="s">
        <v>1</v>
      </c>
      <c r="N301" s="212" t="s">
        <v>41</v>
      </c>
      <c r="O301" s="77"/>
      <c r="P301" s="213">
        <f>O301*H301</f>
        <v>0</v>
      </c>
      <c r="Q301" s="213">
        <v>0</v>
      </c>
      <c r="R301" s="213">
        <f>Q301*H301</f>
        <v>0</v>
      </c>
      <c r="S301" s="213">
        <v>0</v>
      </c>
      <c r="T301" s="214">
        <f>S301*H301</f>
        <v>0</v>
      </c>
      <c r="AR301" s="15" t="s">
        <v>149</v>
      </c>
      <c r="AT301" s="15" t="s">
        <v>153</v>
      </c>
      <c r="AU301" s="15" t="s">
        <v>80</v>
      </c>
      <c r="AY301" s="15" t="s">
        <v>150</v>
      </c>
      <c r="BE301" s="215">
        <f>IF(N301="základní",J301,0)</f>
        <v>0</v>
      </c>
      <c r="BF301" s="215">
        <f>IF(N301="snížená",J301,0)</f>
        <v>0</v>
      </c>
      <c r="BG301" s="215">
        <f>IF(N301="zákl. přenesená",J301,0)</f>
        <v>0</v>
      </c>
      <c r="BH301" s="215">
        <f>IF(N301="sníž. přenesená",J301,0)</f>
        <v>0</v>
      </c>
      <c r="BI301" s="215">
        <f>IF(N301="nulová",J301,0)</f>
        <v>0</v>
      </c>
      <c r="BJ301" s="15" t="s">
        <v>78</v>
      </c>
      <c r="BK301" s="215">
        <f>ROUND(I301*H301,2)</f>
        <v>0</v>
      </c>
      <c r="BL301" s="15" t="s">
        <v>149</v>
      </c>
      <c r="BM301" s="15" t="s">
        <v>641</v>
      </c>
    </row>
    <row r="302" spans="2:65" s="1" customFormat="1" ht="16.5" customHeight="1">
      <c r="B302" s="36"/>
      <c r="C302" s="228" t="s">
        <v>642</v>
      </c>
      <c r="D302" s="228" t="s">
        <v>380</v>
      </c>
      <c r="E302" s="229" t="s">
        <v>517</v>
      </c>
      <c r="F302" s="230" t="s">
        <v>518</v>
      </c>
      <c r="G302" s="231" t="s">
        <v>89</v>
      </c>
      <c r="H302" s="232">
        <v>27</v>
      </c>
      <c r="I302" s="233"/>
      <c r="J302" s="234">
        <f>ROUND(I302*H302,2)</f>
        <v>0</v>
      </c>
      <c r="K302" s="230" t="s">
        <v>157</v>
      </c>
      <c r="L302" s="235"/>
      <c r="M302" s="236" t="s">
        <v>1</v>
      </c>
      <c r="N302" s="237" t="s">
        <v>41</v>
      </c>
      <c r="O302" s="77"/>
      <c r="P302" s="213">
        <f>O302*H302</f>
        <v>0</v>
      </c>
      <c r="Q302" s="213">
        <v>0</v>
      </c>
      <c r="R302" s="213">
        <f>Q302*H302</f>
        <v>0</v>
      </c>
      <c r="S302" s="213">
        <v>0</v>
      </c>
      <c r="T302" s="214">
        <f>S302*H302</f>
        <v>0</v>
      </c>
      <c r="AR302" s="15" t="s">
        <v>192</v>
      </c>
      <c r="AT302" s="15" t="s">
        <v>380</v>
      </c>
      <c r="AU302" s="15" t="s">
        <v>80</v>
      </c>
      <c r="AY302" s="15" t="s">
        <v>150</v>
      </c>
      <c r="BE302" s="215">
        <f>IF(N302="základní",J302,0)</f>
        <v>0</v>
      </c>
      <c r="BF302" s="215">
        <f>IF(N302="snížená",J302,0)</f>
        <v>0</v>
      </c>
      <c r="BG302" s="215">
        <f>IF(N302="zákl. přenesená",J302,0)</f>
        <v>0</v>
      </c>
      <c r="BH302" s="215">
        <f>IF(N302="sníž. přenesená",J302,0)</f>
        <v>0</v>
      </c>
      <c r="BI302" s="215">
        <f>IF(N302="nulová",J302,0)</f>
        <v>0</v>
      </c>
      <c r="BJ302" s="15" t="s">
        <v>78</v>
      </c>
      <c r="BK302" s="215">
        <f>ROUND(I302*H302,2)</f>
        <v>0</v>
      </c>
      <c r="BL302" s="15" t="s">
        <v>149</v>
      </c>
      <c r="BM302" s="15" t="s">
        <v>643</v>
      </c>
    </row>
    <row r="303" spans="2:65" s="1" customFormat="1" ht="16.5" customHeight="1">
      <c r="B303" s="36"/>
      <c r="C303" s="204" t="s">
        <v>644</v>
      </c>
      <c r="D303" s="204" t="s">
        <v>153</v>
      </c>
      <c r="E303" s="205" t="s">
        <v>645</v>
      </c>
      <c r="F303" s="206" t="s">
        <v>646</v>
      </c>
      <c r="G303" s="207" t="s">
        <v>156</v>
      </c>
      <c r="H303" s="208">
        <v>132</v>
      </c>
      <c r="I303" s="209"/>
      <c r="J303" s="210">
        <f>ROUND(I303*H303,2)</f>
        <v>0</v>
      </c>
      <c r="K303" s="206" t="s">
        <v>180</v>
      </c>
      <c r="L303" s="41"/>
      <c r="M303" s="211" t="s">
        <v>1</v>
      </c>
      <c r="N303" s="212" t="s">
        <v>41</v>
      </c>
      <c r="O303" s="77"/>
      <c r="P303" s="213">
        <f>O303*H303</f>
        <v>0</v>
      </c>
      <c r="Q303" s="213">
        <v>0</v>
      </c>
      <c r="R303" s="213">
        <f>Q303*H303</f>
        <v>0</v>
      </c>
      <c r="S303" s="213">
        <v>0</v>
      </c>
      <c r="T303" s="214">
        <f>S303*H303</f>
        <v>0</v>
      </c>
      <c r="AR303" s="15" t="s">
        <v>149</v>
      </c>
      <c r="AT303" s="15" t="s">
        <v>153</v>
      </c>
      <c r="AU303" s="15" t="s">
        <v>80</v>
      </c>
      <c r="AY303" s="15" t="s">
        <v>150</v>
      </c>
      <c r="BE303" s="215">
        <f>IF(N303="základní",J303,0)</f>
        <v>0</v>
      </c>
      <c r="BF303" s="215">
        <f>IF(N303="snížená",J303,0)</f>
        <v>0</v>
      </c>
      <c r="BG303" s="215">
        <f>IF(N303="zákl. přenesená",J303,0)</f>
        <v>0</v>
      </c>
      <c r="BH303" s="215">
        <f>IF(N303="sníž. přenesená",J303,0)</f>
        <v>0</v>
      </c>
      <c r="BI303" s="215">
        <f>IF(N303="nulová",J303,0)</f>
        <v>0</v>
      </c>
      <c r="BJ303" s="15" t="s">
        <v>78</v>
      </c>
      <c r="BK303" s="215">
        <f>ROUND(I303*H303,2)</f>
        <v>0</v>
      </c>
      <c r="BL303" s="15" t="s">
        <v>149</v>
      </c>
      <c r="BM303" s="15" t="s">
        <v>647</v>
      </c>
    </row>
    <row r="304" spans="2:51" s="11" customFormat="1" ht="12">
      <c r="B304" s="216"/>
      <c r="C304" s="217"/>
      <c r="D304" s="218" t="s">
        <v>159</v>
      </c>
      <c r="E304" s="219" t="s">
        <v>1</v>
      </c>
      <c r="F304" s="220" t="s">
        <v>648</v>
      </c>
      <c r="G304" s="217"/>
      <c r="H304" s="221">
        <v>132</v>
      </c>
      <c r="I304" s="222"/>
      <c r="J304" s="217"/>
      <c r="K304" s="217"/>
      <c r="L304" s="223"/>
      <c r="M304" s="224"/>
      <c r="N304" s="225"/>
      <c r="O304" s="225"/>
      <c r="P304" s="225"/>
      <c r="Q304" s="225"/>
      <c r="R304" s="225"/>
      <c r="S304" s="225"/>
      <c r="T304" s="226"/>
      <c r="AT304" s="227" t="s">
        <v>159</v>
      </c>
      <c r="AU304" s="227" t="s">
        <v>80</v>
      </c>
      <c r="AV304" s="11" t="s">
        <v>80</v>
      </c>
      <c r="AW304" s="11" t="s">
        <v>32</v>
      </c>
      <c r="AX304" s="11" t="s">
        <v>78</v>
      </c>
      <c r="AY304" s="227" t="s">
        <v>150</v>
      </c>
    </row>
    <row r="305" spans="2:65" s="1" customFormat="1" ht="16.5" customHeight="1">
      <c r="B305" s="36"/>
      <c r="C305" s="204" t="s">
        <v>649</v>
      </c>
      <c r="D305" s="204" t="s">
        <v>153</v>
      </c>
      <c r="E305" s="205" t="s">
        <v>334</v>
      </c>
      <c r="F305" s="206" t="s">
        <v>335</v>
      </c>
      <c r="G305" s="207" t="s">
        <v>156</v>
      </c>
      <c r="H305" s="208">
        <v>18</v>
      </c>
      <c r="I305" s="209"/>
      <c r="J305" s="210">
        <f>ROUND(I305*H305,2)</f>
        <v>0</v>
      </c>
      <c r="K305" s="206" t="s">
        <v>157</v>
      </c>
      <c r="L305" s="41"/>
      <c r="M305" s="211" t="s">
        <v>1</v>
      </c>
      <c r="N305" s="212" t="s">
        <v>41</v>
      </c>
      <c r="O305" s="77"/>
      <c r="P305" s="213">
        <f>O305*H305</f>
        <v>0</v>
      </c>
      <c r="Q305" s="213">
        <v>0</v>
      </c>
      <c r="R305" s="213">
        <f>Q305*H305</f>
        <v>0</v>
      </c>
      <c r="S305" s="213">
        <v>0</v>
      </c>
      <c r="T305" s="214">
        <f>S305*H305</f>
        <v>0</v>
      </c>
      <c r="AR305" s="15" t="s">
        <v>149</v>
      </c>
      <c r="AT305" s="15" t="s">
        <v>153</v>
      </c>
      <c r="AU305" s="15" t="s">
        <v>80</v>
      </c>
      <c r="AY305" s="15" t="s">
        <v>150</v>
      </c>
      <c r="BE305" s="215">
        <f>IF(N305="základní",J305,0)</f>
        <v>0</v>
      </c>
      <c r="BF305" s="215">
        <f>IF(N305="snížená",J305,0)</f>
        <v>0</v>
      </c>
      <c r="BG305" s="215">
        <f>IF(N305="zákl. přenesená",J305,0)</f>
        <v>0</v>
      </c>
      <c r="BH305" s="215">
        <f>IF(N305="sníž. přenesená",J305,0)</f>
        <v>0</v>
      </c>
      <c r="BI305" s="215">
        <f>IF(N305="nulová",J305,0)</f>
        <v>0</v>
      </c>
      <c r="BJ305" s="15" t="s">
        <v>78</v>
      </c>
      <c r="BK305" s="215">
        <f>ROUND(I305*H305,2)</f>
        <v>0</v>
      </c>
      <c r="BL305" s="15" t="s">
        <v>149</v>
      </c>
      <c r="BM305" s="15" t="s">
        <v>650</v>
      </c>
    </row>
    <row r="306" spans="2:51" s="11" customFormat="1" ht="12">
      <c r="B306" s="216"/>
      <c r="C306" s="217"/>
      <c r="D306" s="218" t="s">
        <v>159</v>
      </c>
      <c r="E306" s="219" t="s">
        <v>1</v>
      </c>
      <c r="F306" s="220" t="s">
        <v>651</v>
      </c>
      <c r="G306" s="217"/>
      <c r="H306" s="221">
        <v>18</v>
      </c>
      <c r="I306" s="222"/>
      <c r="J306" s="217"/>
      <c r="K306" s="217"/>
      <c r="L306" s="223"/>
      <c r="M306" s="224"/>
      <c r="N306" s="225"/>
      <c r="O306" s="225"/>
      <c r="P306" s="225"/>
      <c r="Q306" s="225"/>
      <c r="R306" s="225"/>
      <c r="S306" s="225"/>
      <c r="T306" s="226"/>
      <c r="AT306" s="227" t="s">
        <v>159</v>
      </c>
      <c r="AU306" s="227" t="s">
        <v>80</v>
      </c>
      <c r="AV306" s="11" t="s">
        <v>80</v>
      </c>
      <c r="AW306" s="11" t="s">
        <v>32</v>
      </c>
      <c r="AX306" s="11" t="s">
        <v>78</v>
      </c>
      <c r="AY306" s="227" t="s">
        <v>150</v>
      </c>
    </row>
    <row r="307" spans="2:65" s="1" customFormat="1" ht="16.5" customHeight="1">
      <c r="B307" s="36"/>
      <c r="C307" s="204" t="s">
        <v>652</v>
      </c>
      <c r="D307" s="204" t="s">
        <v>153</v>
      </c>
      <c r="E307" s="205" t="s">
        <v>653</v>
      </c>
      <c r="F307" s="206" t="s">
        <v>654</v>
      </c>
      <c r="G307" s="207" t="s">
        <v>156</v>
      </c>
      <c r="H307" s="208">
        <v>4</v>
      </c>
      <c r="I307" s="209"/>
      <c r="J307" s="210">
        <f>ROUND(I307*H307,2)</f>
        <v>0</v>
      </c>
      <c r="K307" s="206" t="s">
        <v>157</v>
      </c>
      <c r="L307" s="41"/>
      <c r="M307" s="211" t="s">
        <v>1</v>
      </c>
      <c r="N307" s="212" t="s">
        <v>41</v>
      </c>
      <c r="O307" s="77"/>
      <c r="P307" s="213">
        <f>O307*H307</f>
        <v>0</v>
      </c>
      <c r="Q307" s="213">
        <v>0</v>
      </c>
      <c r="R307" s="213">
        <f>Q307*H307</f>
        <v>0</v>
      </c>
      <c r="S307" s="213">
        <v>0</v>
      </c>
      <c r="T307" s="214">
        <f>S307*H307</f>
        <v>0</v>
      </c>
      <c r="AR307" s="15" t="s">
        <v>149</v>
      </c>
      <c r="AT307" s="15" t="s">
        <v>153</v>
      </c>
      <c r="AU307" s="15" t="s">
        <v>80</v>
      </c>
      <c r="AY307" s="15" t="s">
        <v>150</v>
      </c>
      <c r="BE307" s="215">
        <f>IF(N307="základní",J307,0)</f>
        <v>0</v>
      </c>
      <c r="BF307" s="215">
        <f>IF(N307="snížená",J307,0)</f>
        <v>0</v>
      </c>
      <c r="BG307" s="215">
        <f>IF(N307="zákl. přenesená",J307,0)</f>
        <v>0</v>
      </c>
      <c r="BH307" s="215">
        <f>IF(N307="sníž. přenesená",J307,0)</f>
        <v>0</v>
      </c>
      <c r="BI307" s="215">
        <f>IF(N307="nulová",J307,0)</f>
        <v>0</v>
      </c>
      <c r="BJ307" s="15" t="s">
        <v>78</v>
      </c>
      <c r="BK307" s="215">
        <f>ROUND(I307*H307,2)</f>
        <v>0</v>
      </c>
      <c r="BL307" s="15" t="s">
        <v>149</v>
      </c>
      <c r="BM307" s="15" t="s">
        <v>655</v>
      </c>
    </row>
    <row r="308" spans="2:51" s="11" customFormat="1" ht="12">
      <c r="B308" s="216"/>
      <c r="C308" s="217"/>
      <c r="D308" s="218" t="s">
        <v>159</v>
      </c>
      <c r="E308" s="219" t="s">
        <v>1</v>
      </c>
      <c r="F308" s="220" t="s">
        <v>440</v>
      </c>
      <c r="G308" s="217"/>
      <c r="H308" s="221">
        <v>4</v>
      </c>
      <c r="I308" s="222"/>
      <c r="J308" s="217"/>
      <c r="K308" s="217"/>
      <c r="L308" s="223"/>
      <c r="M308" s="224"/>
      <c r="N308" s="225"/>
      <c r="O308" s="225"/>
      <c r="P308" s="225"/>
      <c r="Q308" s="225"/>
      <c r="R308" s="225"/>
      <c r="S308" s="225"/>
      <c r="T308" s="226"/>
      <c r="AT308" s="227" t="s">
        <v>159</v>
      </c>
      <c r="AU308" s="227" t="s">
        <v>80</v>
      </c>
      <c r="AV308" s="11" t="s">
        <v>80</v>
      </c>
      <c r="AW308" s="11" t="s">
        <v>32</v>
      </c>
      <c r="AX308" s="11" t="s">
        <v>78</v>
      </c>
      <c r="AY308" s="227" t="s">
        <v>150</v>
      </c>
    </row>
    <row r="309" spans="2:65" s="1" customFormat="1" ht="16.5" customHeight="1">
      <c r="B309" s="36"/>
      <c r="C309" s="204" t="s">
        <v>656</v>
      </c>
      <c r="D309" s="204" t="s">
        <v>153</v>
      </c>
      <c r="E309" s="205" t="s">
        <v>295</v>
      </c>
      <c r="F309" s="206" t="s">
        <v>296</v>
      </c>
      <c r="G309" s="207" t="s">
        <v>156</v>
      </c>
      <c r="H309" s="208">
        <v>19</v>
      </c>
      <c r="I309" s="209"/>
      <c r="J309" s="210">
        <f>ROUND(I309*H309,2)</f>
        <v>0</v>
      </c>
      <c r="K309" s="206" t="s">
        <v>157</v>
      </c>
      <c r="L309" s="41"/>
      <c r="M309" s="211" t="s">
        <v>1</v>
      </c>
      <c r="N309" s="212" t="s">
        <v>41</v>
      </c>
      <c r="O309" s="77"/>
      <c r="P309" s="213">
        <f>O309*H309</f>
        <v>0</v>
      </c>
      <c r="Q309" s="213">
        <v>0</v>
      </c>
      <c r="R309" s="213">
        <f>Q309*H309</f>
        <v>0</v>
      </c>
      <c r="S309" s="213">
        <v>0</v>
      </c>
      <c r="T309" s="214">
        <f>S309*H309</f>
        <v>0</v>
      </c>
      <c r="AR309" s="15" t="s">
        <v>149</v>
      </c>
      <c r="AT309" s="15" t="s">
        <v>153</v>
      </c>
      <c r="AU309" s="15" t="s">
        <v>80</v>
      </c>
      <c r="AY309" s="15" t="s">
        <v>150</v>
      </c>
      <c r="BE309" s="215">
        <f>IF(N309="základní",J309,0)</f>
        <v>0</v>
      </c>
      <c r="BF309" s="215">
        <f>IF(N309="snížená",J309,0)</f>
        <v>0</v>
      </c>
      <c r="BG309" s="215">
        <f>IF(N309="zákl. přenesená",J309,0)</f>
        <v>0</v>
      </c>
      <c r="BH309" s="215">
        <f>IF(N309="sníž. přenesená",J309,0)</f>
        <v>0</v>
      </c>
      <c r="BI309" s="215">
        <f>IF(N309="nulová",J309,0)</f>
        <v>0</v>
      </c>
      <c r="BJ309" s="15" t="s">
        <v>78</v>
      </c>
      <c r="BK309" s="215">
        <f>ROUND(I309*H309,2)</f>
        <v>0</v>
      </c>
      <c r="BL309" s="15" t="s">
        <v>149</v>
      </c>
      <c r="BM309" s="15" t="s">
        <v>657</v>
      </c>
    </row>
    <row r="310" spans="2:51" s="11" customFormat="1" ht="12">
      <c r="B310" s="216"/>
      <c r="C310" s="217"/>
      <c r="D310" s="218" t="s">
        <v>159</v>
      </c>
      <c r="E310" s="219" t="s">
        <v>1</v>
      </c>
      <c r="F310" s="220" t="s">
        <v>110</v>
      </c>
      <c r="G310" s="217"/>
      <c r="H310" s="221">
        <v>19</v>
      </c>
      <c r="I310" s="222"/>
      <c r="J310" s="217"/>
      <c r="K310" s="217"/>
      <c r="L310" s="223"/>
      <c r="M310" s="262"/>
      <c r="N310" s="263"/>
      <c r="O310" s="263"/>
      <c r="P310" s="263"/>
      <c r="Q310" s="263"/>
      <c r="R310" s="263"/>
      <c r="S310" s="263"/>
      <c r="T310" s="264"/>
      <c r="AT310" s="227" t="s">
        <v>159</v>
      </c>
      <c r="AU310" s="227" t="s">
        <v>80</v>
      </c>
      <c r="AV310" s="11" t="s">
        <v>80</v>
      </c>
      <c r="AW310" s="11" t="s">
        <v>32</v>
      </c>
      <c r="AX310" s="11" t="s">
        <v>78</v>
      </c>
      <c r="AY310" s="227" t="s">
        <v>150</v>
      </c>
    </row>
    <row r="311" spans="2:12" s="1" customFormat="1" ht="6.95" customHeight="1">
      <c r="B311" s="55"/>
      <c r="C311" s="56"/>
      <c r="D311" s="56"/>
      <c r="E311" s="56"/>
      <c r="F311" s="56"/>
      <c r="G311" s="56"/>
      <c r="H311" s="56"/>
      <c r="I311" s="154"/>
      <c r="J311" s="56"/>
      <c r="K311" s="56"/>
      <c r="L311" s="41"/>
    </row>
  </sheetData>
  <sheetProtection password="CC35" sheet="1" objects="1" scenarios="1" formatColumns="0" formatRows="0" autoFilter="0"/>
  <autoFilter ref="C90:K310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2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5" t="s">
        <v>83</v>
      </c>
      <c r="AZ2" s="123" t="s">
        <v>87</v>
      </c>
      <c r="BA2" s="123" t="s">
        <v>88</v>
      </c>
      <c r="BB2" s="123" t="s">
        <v>89</v>
      </c>
      <c r="BC2" s="123" t="s">
        <v>658</v>
      </c>
      <c r="BD2" s="123" t="s">
        <v>91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18"/>
      <c r="AT3" s="15" t="s">
        <v>80</v>
      </c>
    </row>
    <row r="4" spans="2:46" ht="24.95" customHeight="1">
      <c r="B4" s="18"/>
      <c r="D4" s="127" t="s">
        <v>96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28" t="s">
        <v>16</v>
      </c>
      <c r="L6" s="18"/>
    </row>
    <row r="7" spans="2:12" ht="16.5" customHeight="1">
      <c r="B7" s="18"/>
      <c r="E7" s="129" t="str">
        <f>'Rekapitulace stavby'!K6</f>
        <v>Revitalizace zeleně v areálu SUPŠ Jihlava - Helenín</v>
      </c>
      <c r="F7" s="128"/>
      <c r="G7" s="128"/>
      <c r="H7" s="128"/>
      <c r="L7" s="18"/>
    </row>
    <row r="8" spans="2:12" s="1" customFormat="1" ht="12" customHeight="1">
      <c r="B8" s="41"/>
      <c r="D8" s="128" t="s">
        <v>109</v>
      </c>
      <c r="I8" s="130"/>
      <c r="L8" s="41"/>
    </row>
    <row r="9" spans="2:12" s="1" customFormat="1" ht="36.95" customHeight="1">
      <c r="B9" s="41"/>
      <c r="E9" s="131" t="s">
        <v>659</v>
      </c>
      <c r="F9" s="1"/>
      <c r="G9" s="1"/>
      <c r="H9" s="1"/>
      <c r="I9" s="130"/>
      <c r="L9" s="41"/>
    </row>
    <row r="10" spans="2:12" s="1" customFormat="1" ht="12">
      <c r="B10" s="41"/>
      <c r="I10" s="130"/>
      <c r="L10" s="41"/>
    </row>
    <row r="11" spans="2:12" s="1" customFormat="1" ht="12" customHeight="1">
      <c r="B11" s="41"/>
      <c r="D11" s="128" t="s">
        <v>18</v>
      </c>
      <c r="F11" s="15" t="s">
        <v>1</v>
      </c>
      <c r="I11" s="132" t="s">
        <v>19</v>
      </c>
      <c r="J11" s="15" t="s">
        <v>1</v>
      </c>
      <c r="L11" s="41"/>
    </row>
    <row r="12" spans="2:12" s="1" customFormat="1" ht="12" customHeight="1">
      <c r="B12" s="41"/>
      <c r="D12" s="128" t="s">
        <v>20</v>
      </c>
      <c r="F12" s="15" t="s">
        <v>21</v>
      </c>
      <c r="I12" s="132" t="s">
        <v>22</v>
      </c>
      <c r="J12" s="133" t="str">
        <f>'Rekapitulace stavby'!AN8</f>
        <v>23. 11. 2018</v>
      </c>
      <c r="L12" s="41"/>
    </row>
    <row r="13" spans="2:12" s="1" customFormat="1" ht="10.8" customHeight="1">
      <c r="B13" s="41"/>
      <c r="I13" s="130"/>
      <c r="L13" s="41"/>
    </row>
    <row r="14" spans="2:12" s="1" customFormat="1" ht="12" customHeight="1">
      <c r="B14" s="41"/>
      <c r="D14" s="128" t="s">
        <v>24</v>
      </c>
      <c r="I14" s="132" t="s">
        <v>25</v>
      </c>
      <c r="J14" s="15" t="s">
        <v>1</v>
      </c>
      <c r="L14" s="41"/>
    </row>
    <row r="15" spans="2:12" s="1" customFormat="1" ht="18" customHeight="1">
      <c r="B15" s="41"/>
      <c r="E15" s="15" t="s">
        <v>26</v>
      </c>
      <c r="I15" s="132" t="s">
        <v>27</v>
      </c>
      <c r="J15" s="15" t="s">
        <v>1</v>
      </c>
      <c r="L15" s="41"/>
    </row>
    <row r="16" spans="2:12" s="1" customFormat="1" ht="6.95" customHeight="1">
      <c r="B16" s="41"/>
      <c r="I16" s="130"/>
      <c r="L16" s="41"/>
    </row>
    <row r="17" spans="2:12" s="1" customFormat="1" ht="12" customHeight="1">
      <c r="B17" s="41"/>
      <c r="D17" s="128" t="s">
        <v>28</v>
      </c>
      <c r="I17" s="132" t="s">
        <v>25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2" t="s">
        <v>27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30"/>
      <c r="L19" s="41"/>
    </row>
    <row r="20" spans="2:12" s="1" customFormat="1" ht="12" customHeight="1">
      <c r="B20" s="41"/>
      <c r="D20" s="128" t="s">
        <v>30</v>
      </c>
      <c r="I20" s="132" t="s">
        <v>25</v>
      </c>
      <c r="J20" s="15" t="s">
        <v>1</v>
      </c>
      <c r="L20" s="41"/>
    </row>
    <row r="21" spans="2:12" s="1" customFormat="1" ht="18" customHeight="1">
      <c r="B21" s="41"/>
      <c r="E21" s="15" t="s">
        <v>31</v>
      </c>
      <c r="I21" s="132" t="s">
        <v>27</v>
      </c>
      <c r="J21" s="15" t="s">
        <v>1</v>
      </c>
      <c r="L21" s="41"/>
    </row>
    <row r="22" spans="2:12" s="1" customFormat="1" ht="6.95" customHeight="1">
      <c r="B22" s="41"/>
      <c r="I22" s="130"/>
      <c r="L22" s="41"/>
    </row>
    <row r="23" spans="2:12" s="1" customFormat="1" ht="12" customHeight="1">
      <c r="B23" s="41"/>
      <c r="D23" s="128" t="s">
        <v>33</v>
      </c>
      <c r="I23" s="132" t="s">
        <v>25</v>
      </c>
      <c r="J23" s="15" t="s">
        <v>1</v>
      </c>
      <c r="L23" s="41"/>
    </row>
    <row r="24" spans="2:12" s="1" customFormat="1" ht="18" customHeight="1">
      <c r="B24" s="41"/>
      <c r="E24" s="15" t="s">
        <v>34</v>
      </c>
      <c r="I24" s="132" t="s">
        <v>27</v>
      </c>
      <c r="J24" s="15" t="s">
        <v>1</v>
      </c>
      <c r="L24" s="41"/>
    </row>
    <row r="25" spans="2:12" s="1" customFormat="1" ht="6.95" customHeight="1">
      <c r="B25" s="41"/>
      <c r="I25" s="130"/>
      <c r="L25" s="41"/>
    </row>
    <row r="26" spans="2:12" s="1" customFormat="1" ht="12" customHeight="1">
      <c r="B26" s="41"/>
      <c r="D26" s="128" t="s">
        <v>35</v>
      </c>
      <c r="I26" s="130"/>
      <c r="L26" s="41"/>
    </row>
    <row r="27" spans="2:12" s="6" customFormat="1" ht="16.5" customHeight="1">
      <c r="B27" s="134"/>
      <c r="E27" s="135" t="s">
        <v>1</v>
      </c>
      <c r="F27" s="135"/>
      <c r="G27" s="135"/>
      <c r="H27" s="135"/>
      <c r="I27" s="136"/>
      <c r="L27" s="134"/>
    </row>
    <row r="28" spans="2:12" s="1" customFormat="1" ht="6.95" customHeight="1">
      <c r="B28" s="41"/>
      <c r="I28" s="130"/>
      <c r="L28" s="41"/>
    </row>
    <row r="29" spans="2:12" s="1" customFormat="1" ht="6.95" customHeight="1">
      <c r="B29" s="41"/>
      <c r="D29" s="69"/>
      <c r="E29" s="69"/>
      <c r="F29" s="69"/>
      <c r="G29" s="69"/>
      <c r="H29" s="69"/>
      <c r="I29" s="137"/>
      <c r="J29" s="69"/>
      <c r="K29" s="69"/>
      <c r="L29" s="41"/>
    </row>
    <row r="30" spans="2:12" s="1" customFormat="1" ht="25.4" customHeight="1">
      <c r="B30" s="41"/>
      <c r="D30" s="138" t="s">
        <v>36</v>
      </c>
      <c r="I30" s="130"/>
      <c r="J30" s="139">
        <f>ROUND(J81,2)</f>
        <v>0</v>
      </c>
      <c r="L30" s="41"/>
    </row>
    <row r="31" spans="2:12" s="1" customFormat="1" ht="6.95" customHeight="1">
      <c r="B31" s="41"/>
      <c r="D31" s="69"/>
      <c r="E31" s="69"/>
      <c r="F31" s="69"/>
      <c r="G31" s="69"/>
      <c r="H31" s="69"/>
      <c r="I31" s="137"/>
      <c r="J31" s="69"/>
      <c r="K31" s="69"/>
      <c r="L31" s="41"/>
    </row>
    <row r="32" spans="2:12" s="1" customFormat="1" ht="14.4" customHeight="1">
      <c r="B32" s="41"/>
      <c r="F32" s="140" t="s">
        <v>38</v>
      </c>
      <c r="I32" s="141" t="s">
        <v>37</v>
      </c>
      <c r="J32" s="140" t="s">
        <v>39</v>
      </c>
      <c r="L32" s="41"/>
    </row>
    <row r="33" spans="2:12" s="1" customFormat="1" ht="14.4" customHeight="1">
      <c r="B33" s="41"/>
      <c r="D33" s="128" t="s">
        <v>40</v>
      </c>
      <c r="E33" s="128" t="s">
        <v>41</v>
      </c>
      <c r="F33" s="142">
        <f>ROUND((SUM(BE81:BE140)),2)</f>
        <v>0</v>
      </c>
      <c r="I33" s="143">
        <v>0.21</v>
      </c>
      <c r="J33" s="142">
        <f>ROUND(((SUM(BE81:BE140))*I33),2)</f>
        <v>0</v>
      </c>
      <c r="L33" s="41"/>
    </row>
    <row r="34" spans="2:12" s="1" customFormat="1" ht="14.4" customHeight="1">
      <c r="B34" s="41"/>
      <c r="E34" s="128" t="s">
        <v>42</v>
      </c>
      <c r="F34" s="142">
        <f>ROUND((SUM(BF81:BF140)),2)</f>
        <v>0</v>
      </c>
      <c r="I34" s="143">
        <v>0.15</v>
      </c>
      <c r="J34" s="142">
        <f>ROUND(((SUM(BF81:BF140))*I34),2)</f>
        <v>0</v>
      </c>
      <c r="L34" s="41"/>
    </row>
    <row r="35" spans="2:12" s="1" customFormat="1" ht="14.4" customHeight="1" hidden="1">
      <c r="B35" s="41"/>
      <c r="E35" s="128" t="s">
        <v>43</v>
      </c>
      <c r="F35" s="142">
        <f>ROUND((SUM(BG81:BG140)),2)</f>
        <v>0</v>
      </c>
      <c r="I35" s="143">
        <v>0.21</v>
      </c>
      <c r="J35" s="142">
        <f>0</f>
        <v>0</v>
      </c>
      <c r="L35" s="41"/>
    </row>
    <row r="36" spans="2:12" s="1" customFormat="1" ht="14.4" customHeight="1" hidden="1">
      <c r="B36" s="41"/>
      <c r="E36" s="128" t="s">
        <v>44</v>
      </c>
      <c r="F36" s="142">
        <f>ROUND((SUM(BH81:BH140)),2)</f>
        <v>0</v>
      </c>
      <c r="I36" s="143">
        <v>0.15</v>
      </c>
      <c r="J36" s="142">
        <f>0</f>
        <v>0</v>
      </c>
      <c r="L36" s="41"/>
    </row>
    <row r="37" spans="2:12" s="1" customFormat="1" ht="14.4" customHeight="1" hidden="1">
      <c r="B37" s="41"/>
      <c r="E37" s="128" t="s">
        <v>45</v>
      </c>
      <c r="F37" s="142">
        <f>ROUND((SUM(BI81:BI140)),2)</f>
        <v>0</v>
      </c>
      <c r="I37" s="143">
        <v>0</v>
      </c>
      <c r="J37" s="142">
        <f>0</f>
        <v>0</v>
      </c>
      <c r="L37" s="41"/>
    </row>
    <row r="38" spans="2:12" s="1" customFormat="1" ht="6.95" customHeight="1">
      <c r="B38" s="41"/>
      <c r="I38" s="130"/>
      <c r="L38" s="41"/>
    </row>
    <row r="39" spans="2:12" s="1" customFormat="1" ht="25.4" customHeight="1">
      <c r="B39" s="41"/>
      <c r="C39" s="144"/>
      <c r="D39" s="145" t="s">
        <v>46</v>
      </c>
      <c r="E39" s="146"/>
      <c r="F39" s="146"/>
      <c r="G39" s="147" t="s">
        <v>47</v>
      </c>
      <c r="H39" s="148" t="s">
        <v>48</v>
      </c>
      <c r="I39" s="149"/>
      <c r="J39" s="150">
        <f>SUM(J30:J37)</f>
        <v>0</v>
      </c>
      <c r="K39" s="151"/>
      <c r="L39" s="41"/>
    </row>
    <row r="40" spans="2:12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1"/>
    </row>
    <row r="44" spans="2:12" s="1" customFormat="1" ht="6.95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1"/>
    </row>
    <row r="45" spans="2:12" s="1" customFormat="1" ht="24.95" customHeight="1">
      <c r="B45" s="36"/>
      <c r="C45" s="21" t="s">
        <v>117</v>
      </c>
      <c r="D45" s="37"/>
      <c r="E45" s="37"/>
      <c r="F45" s="37"/>
      <c r="G45" s="37"/>
      <c r="H45" s="37"/>
      <c r="I45" s="130"/>
      <c r="J45" s="37"/>
      <c r="K45" s="37"/>
      <c r="L45" s="41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130"/>
      <c r="J46" s="37"/>
      <c r="K46" s="37"/>
      <c r="L46" s="41"/>
    </row>
    <row r="47" spans="2:12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30"/>
      <c r="J47" s="37"/>
      <c r="K47" s="37"/>
      <c r="L47" s="41"/>
    </row>
    <row r="48" spans="2:12" s="1" customFormat="1" ht="16.5" customHeight="1">
      <c r="B48" s="36"/>
      <c r="C48" s="37"/>
      <c r="D48" s="37"/>
      <c r="E48" s="158" t="str">
        <f>E7</f>
        <v>Revitalizace zeleně v areálu SUPŠ Jihlava - Helenín</v>
      </c>
      <c r="F48" s="30"/>
      <c r="G48" s="30"/>
      <c r="H48" s="30"/>
      <c r="I48" s="130"/>
      <c r="J48" s="37"/>
      <c r="K48" s="37"/>
      <c r="L48" s="41"/>
    </row>
    <row r="49" spans="2:12" s="1" customFormat="1" ht="12" customHeight="1">
      <c r="B49" s="36"/>
      <c r="C49" s="30" t="s">
        <v>109</v>
      </c>
      <c r="D49" s="37"/>
      <c r="E49" s="37"/>
      <c r="F49" s="37"/>
      <c r="G49" s="37"/>
      <c r="H49" s="37"/>
      <c r="I49" s="130"/>
      <c r="J49" s="37"/>
      <c r="K49" s="37"/>
      <c r="L49" s="41"/>
    </row>
    <row r="50" spans="2:12" s="1" customFormat="1" ht="16.5" customHeight="1">
      <c r="B50" s="36"/>
      <c r="C50" s="37"/>
      <c r="D50" s="37"/>
      <c r="E50" s="62" t="str">
        <f>E9</f>
        <v>02 - Neuznatelné náklady</v>
      </c>
      <c r="F50" s="37"/>
      <c r="G50" s="37"/>
      <c r="H50" s="37"/>
      <c r="I50" s="130"/>
      <c r="J50" s="37"/>
      <c r="K50" s="37"/>
      <c r="L50" s="41"/>
    </row>
    <row r="51" spans="2:12" s="1" customFormat="1" ht="6.95" customHeight="1">
      <c r="B51" s="36"/>
      <c r="C51" s="37"/>
      <c r="D51" s="37"/>
      <c r="E51" s="37"/>
      <c r="F51" s="37"/>
      <c r="G51" s="37"/>
      <c r="H51" s="37"/>
      <c r="I51" s="130"/>
      <c r="J51" s="37"/>
      <c r="K51" s="37"/>
      <c r="L51" s="41"/>
    </row>
    <row r="52" spans="2:12" s="1" customFormat="1" ht="12" customHeight="1">
      <c r="B52" s="36"/>
      <c r="C52" s="30" t="s">
        <v>20</v>
      </c>
      <c r="D52" s="37"/>
      <c r="E52" s="37"/>
      <c r="F52" s="25" t="str">
        <f>F12</f>
        <v>k.ú. Helenín</v>
      </c>
      <c r="G52" s="37"/>
      <c r="H52" s="37"/>
      <c r="I52" s="132" t="s">
        <v>22</v>
      </c>
      <c r="J52" s="65" t="str">
        <f>IF(J12="","",J12)</f>
        <v>23. 11. 2018</v>
      </c>
      <c r="K52" s="37"/>
      <c r="L52" s="41"/>
    </row>
    <row r="53" spans="2:12" s="1" customFormat="1" ht="6.95" customHeight="1">
      <c r="B53" s="36"/>
      <c r="C53" s="37"/>
      <c r="D53" s="37"/>
      <c r="E53" s="37"/>
      <c r="F53" s="37"/>
      <c r="G53" s="37"/>
      <c r="H53" s="37"/>
      <c r="I53" s="130"/>
      <c r="J53" s="37"/>
      <c r="K53" s="37"/>
      <c r="L53" s="41"/>
    </row>
    <row r="54" spans="2:12" s="1" customFormat="1" ht="24.9" customHeight="1">
      <c r="B54" s="36"/>
      <c r="C54" s="30" t="s">
        <v>24</v>
      </c>
      <c r="D54" s="37"/>
      <c r="E54" s="37"/>
      <c r="F54" s="25" t="str">
        <f>E15</f>
        <v>Kraj Vysočina, Žižkova 57, 587 33 Jihlava</v>
      </c>
      <c r="G54" s="37"/>
      <c r="H54" s="37"/>
      <c r="I54" s="132" t="s">
        <v>30</v>
      </c>
      <c r="J54" s="34" t="str">
        <f>E21</f>
        <v>Atregia, s.r.o., Šebrov 215, 679 22</v>
      </c>
      <c r="K54" s="37"/>
      <c r="L54" s="41"/>
    </row>
    <row r="55" spans="2:12" s="1" customFormat="1" ht="13.65" customHeight="1">
      <c r="B55" s="36"/>
      <c r="C55" s="30" t="s">
        <v>28</v>
      </c>
      <c r="D55" s="37"/>
      <c r="E55" s="37"/>
      <c r="F55" s="25" t="str">
        <f>IF(E18="","",E18)</f>
        <v>Vyplň údaj</v>
      </c>
      <c r="G55" s="37"/>
      <c r="H55" s="37"/>
      <c r="I55" s="132" t="s">
        <v>33</v>
      </c>
      <c r="J55" s="34" t="str">
        <f>E24</f>
        <v>Ing. Lenka Požárová</v>
      </c>
      <c r="K55" s="37"/>
      <c r="L55" s="41"/>
    </row>
    <row r="56" spans="2:12" s="1" customFormat="1" ht="10.3" customHeight="1">
      <c r="B56" s="36"/>
      <c r="C56" s="37"/>
      <c r="D56" s="37"/>
      <c r="E56" s="37"/>
      <c r="F56" s="37"/>
      <c r="G56" s="37"/>
      <c r="H56" s="37"/>
      <c r="I56" s="130"/>
      <c r="J56" s="37"/>
      <c r="K56" s="37"/>
      <c r="L56" s="41"/>
    </row>
    <row r="57" spans="2:12" s="1" customFormat="1" ht="29.25" customHeight="1">
      <c r="B57" s="36"/>
      <c r="C57" s="159" t="s">
        <v>118</v>
      </c>
      <c r="D57" s="160"/>
      <c r="E57" s="160"/>
      <c r="F57" s="160"/>
      <c r="G57" s="160"/>
      <c r="H57" s="160"/>
      <c r="I57" s="161"/>
      <c r="J57" s="162" t="s">
        <v>119</v>
      </c>
      <c r="K57" s="160"/>
      <c r="L57" s="41"/>
    </row>
    <row r="58" spans="2:12" s="1" customFormat="1" ht="10.3" customHeight="1">
      <c r="B58" s="36"/>
      <c r="C58" s="37"/>
      <c r="D58" s="37"/>
      <c r="E58" s="37"/>
      <c r="F58" s="37"/>
      <c r="G58" s="37"/>
      <c r="H58" s="37"/>
      <c r="I58" s="130"/>
      <c r="J58" s="37"/>
      <c r="K58" s="37"/>
      <c r="L58" s="41"/>
    </row>
    <row r="59" spans="2:47" s="1" customFormat="1" ht="22.8" customHeight="1">
      <c r="B59" s="36"/>
      <c r="C59" s="163" t="s">
        <v>120</v>
      </c>
      <c r="D59" s="37"/>
      <c r="E59" s="37"/>
      <c r="F59" s="37"/>
      <c r="G59" s="37"/>
      <c r="H59" s="37"/>
      <c r="I59" s="130"/>
      <c r="J59" s="96">
        <f>J81</f>
        <v>0</v>
      </c>
      <c r="K59" s="37"/>
      <c r="L59" s="41"/>
      <c r="AU59" s="15" t="s">
        <v>121</v>
      </c>
    </row>
    <row r="60" spans="2:12" s="7" customFormat="1" ht="24.95" customHeight="1">
      <c r="B60" s="164"/>
      <c r="C60" s="165"/>
      <c r="D60" s="166" t="s">
        <v>122</v>
      </c>
      <c r="E60" s="167"/>
      <c r="F60" s="167"/>
      <c r="G60" s="167"/>
      <c r="H60" s="167"/>
      <c r="I60" s="168"/>
      <c r="J60" s="169">
        <f>J82</f>
        <v>0</v>
      </c>
      <c r="K60" s="165"/>
      <c r="L60" s="170"/>
    </row>
    <row r="61" spans="2:12" s="8" customFormat="1" ht="19.9" customHeight="1">
      <c r="B61" s="171"/>
      <c r="C61" s="172"/>
      <c r="D61" s="173" t="s">
        <v>123</v>
      </c>
      <c r="E61" s="174"/>
      <c r="F61" s="174"/>
      <c r="G61" s="174"/>
      <c r="H61" s="174"/>
      <c r="I61" s="175"/>
      <c r="J61" s="176">
        <f>J83</f>
        <v>0</v>
      </c>
      <c r="K61" s="172"/>
      <c r="L61" s="177"/>
    </row>
    <row r="62" spans="2:12" s="1" customFormat="1" ht="21.8" customHeight="1">
      <c r="B62" s="36"/>
      <c r="C62" s="37"/>
      <c r="D62" s="37"/>
      <c r="E62" s="37"/>
      <c r="F62" s="37"/>
      <c r="G62" s="37"/>
      <c r="H62" s="37"/>
      <c r="I62" s="130"/>
      <c r="J62" s="37"/>
      <c r="K62" s="37"/>
      <c r="L62" s="41"/>
    </row>
    <row r="63" spans="2:12" s="1" customFormat="1" ht="6.95" customHeight="1">
      <c r="B63" s="55"/>
      <c r="C63" s="56"/>
      <c r="D63" s="56"/>
      <c r="E63" s="56"/>
      <c r="F63" s="56"/>
      <c r="G63" s="56"/>
      <c r="H63" s="56"/>
      <c r="I63" s="154"/>
      <c r="J63" s="56"/>
      <c r="K63" s="56"/>
      <c r="L63" s="41"/>
    </row>
    <row r="67" spans="2:12" s="1" customFormat="1" ht="6.95" customHeight="1">
      <c r="B67" s="57"/>
      <c r="C67" s="58"/>
      <c r="D67" s="58"/>
      <c r="E67" s="58"/>
      <c r="F67" s="58"/>
      <c r="G67" s="58"/>
      <c r="H67" s="58"/>
      <c r="I67" s="157"/>
      <c r="J67" s="58"/>
      <c r="K67" s="58"/>
      <c r="L67" s="41"/>
    </row>
    <row r="68" spans="2:12" s="1" customFormat="1" ht="24.95" customHeight="1">
      <c r="B68" s="36"/>
      <c r="C68" s="21" t="s">
        <v>134</v>
      </c>
      <c r="D68" s="37"/>
      <c r="E68" s="37"/>
      <c r="F68" s="37"/>
      <c r="G68" s="37"/>
      <c r="H68" s="37"/>
      <c r="I68" s="130"/>
      <c r="J68" s="37"/>
      <c r="K68" s="37"/>
      <c r="L68" s="41"/>
    </row>
    <row r="69" spans="2:12" s="1" customFormat="1" ht="6.95" customHeight="1">
      <c r="B69" s="36"/>
      <c r="C69" s="37"/>
      <c r="D69" s="37"/>
      <c r="E69" s="37"/>
      <c r="F69" s="37"/>
      <c r="G69" s="37"/>
      <c r="H69" s="37"/>
      <c r="I69" s="130"/>
      <c r="J69" s="37"/>
      <c r="K69" s="37"/>
      <c r="L69" s="41"/>
    </row>
    <row r="70" spans="2:12" s="1" customFormat="1" ht="12" customHeight="1">
      <c r="B70" s="36"/>
      <c r="C70" s="30" t="s">
        <v>16</v>
      </c>
      <c r="D70" s="37"/>
      <c r="E70" s="37"/>
      <c r="F70" s="37"/>
      <c r="G70" s="37"/>
      <c r="H70" s="37"/>
      <c r="I70" s="130"/>
      <c r="J70" s="37"/>
      <c r="K70" s="37"/>
      <c r="L70" s="41"/>
    </row>
    <row r="71" spans="2:12" s="1" customFormat="1" ht="16.5" customHeight="1">
      <c r="B71" s="36"/>
      <c r="C71" s="37"/>
      <c r="D71" s="37"/>
      <c r="E71" s="158" t="str">
        <f>E7</f>
        <v>Revitalizace zeleně v areálu SUPŠ Jihlava - Helenín</v>
      </c>
      <c r="F71" s="30"/>
      <c r="G71" s="30"/>
      <c r="H71" s="30"/>
      <c r="I71" s="130"/>
      <c r="J71" s="37"/>
      <c r="K71" s="37"/>
      <c r="L71" s="41"/>
    </row>
    <row r="72" spans="2:12" s="1" customFormat="1" ht="12" customHeight="1">
      <c r="B72" s="36"/>
      <c r="C72" s="30" t="s">
        <v>109</v>
      </c>
      <c r="D72" s="37"/>
      <c r="E72" s="37"/>
      <c r="F72" s="37"/>
      <c r="G72" s="37"/>
      <c r="H72" s="37"/>
      <c r="I72" s="130"/>
      <c r="J72" s="37"/>
      <c r="K72" s="37"/>
      <c r="L72" s="41"/>
    </row>
    <row r="73" spans="2:12" s="1" customFormat="1" ht="16.5" customHeight="1">
      <c r="B73" s="36"/>
      <c r="C73" s="37"/>
      <c r="D73" s="37"/>
      <c r="E73" s="62" t="str">
        <f>E9</f>
        <v>02 - Neuznatelné náklady</v>
      </c>
      <c r="F73" s="37"/>
      <c r="G73" s="37"/>
      <c r="H73" s="37"/>
      <c r="I73" s="130"/>
      <c r="J73" s="37"/>
      <c r="K73" s="37"/>
      <c r="L73" s="41"/>
    </row>
    <row r="74" spans="2:12" s="1" customFormat="1" ht="6.95" customHeight="1">
      <c r="B74" s="36"/>
      <c r="C74" s="37"/>
      <c r="D74" s="37"/>
      <c r="E74" s="37"/>
      <c r="F74" s="37"/>
      <c r="G74" s="37"/>
      <c r="H74" s="37"/>
      <c r="I74" s="130"/>
      <c r="J74" s="37"/>
      <c r="K74" s="37"/>
      <c r="L74" s="41"/>
    </row>
    <row r="75" spans="2:12" s="1" customFormat="1" ht="12" customHeight="1">
      <c r="B75" s="36"/>
      <c r="C75" s="30" t="s">
        <v>20</v>
      </c>
      <c r="D75" s="37"/>
      <c r="E75" s="37"/>
      <c r="F75" s="25" t="str">
        <f>F12</f>
        <v>k.ú. Helenín</v>
      </c>
      <c r="G75" s="37"/>
      <c r="H75" s="37"/>
      <c r="I75" s="132" t="s">
        <v>22</v>
      </c>
      <c r="J75" s="65" t="str">
        <f>IF(J12="","",J12)</f>
        <v>23. 11. 2018</v>
      </c>
      <c r="K75" s="37"/>
      <c r="L75" s="41"/>
    </row>
    <row r="76" spans="2:12" s="1" customFormat="1" ht="6.95" customHeight="1">
      <c r="B76" s="36"/>
      <c r="C76" s="37"/>
      <c r="D76" s="37"/>
      <c r="E76" s="37"/>
      <c r="F76" s="37"/>
      <c r="G76" s="37"/>
      <c r="H76" s="37"/>
      <c r="I76" s="130"/>
      <c r="J76" s="37"/>
      <c r="K76" s="37"/>
      <c r="L76" s="41"/>
    </row>
    <row r="77" spans="2:12" s="1" customFormat="1" ht="24.9" customHeight="1">
      <c r="B77" s="36"/>
      <c r="C77" s="30" t="s">
        <v>24</v>
      </c>
      <c r="D77" s="37"/>
      <c r="E77" s="37"/>
      <c r="F77" s="25" t="str">
        <f>E15</f>
        <v>Kraj Vysočina, Žižkova 57, 587 33 Jihlava</v>
      </c>
      <c r="G77" s="37"/>
      <c r="H77" s="37"/>
      <c r="I77" s="132" t="s">
        <v>30</v>
      </c>
      <c r="J77" s="34" t="str">
        <f>E21</f>
        <v>Atregia, s.r.o., Šebrov 215, 679 22</v>
      </c>
      <c r="K77" s="37"/>
      <c r="L77" s="41"/>
    </row>
    <row r="78" spans="2:12" s="1" customFormat="1" ht="13.65" customHeight="1">
      <c r="B78" s="36"/>
      <c r="C78" s="30" t="s">
        <v>28</v>
      </c>
      <c r="D78" s="37"/>
      <c r="E78" s="37"/>
      <c r="F78" s="25" t="str">
        <f>IF(E18="","",E18)</f>
        <v>Vyplň údaj</v>
      </c>
      <c r="G78" s="37"/>
      <c r="H78" s="37"/>
      <c r="I78" s="132" t="s">
        <v>33</v>
      </c>
      <c r="J78" s="34" t="str">
        <f>E24</f>
        <v>Ing. Lenka Požárová</v>
      </c>
      <c r="K78" s="37"/>
      <c r="L78" s="41"/>
    </row>
    <row r="79" spans="2:12" s="1" customFormat="1" ht="10.3" customHeight="1">
      <c r="B79" s="36"/>
      <c r="C79" s="37"/>
      <c r="D79" s="37"/>
      <c r="E79" s="37"/>
      <c r="F79" s="37"/>
      <c r="G79" s="37"/>
      <c r="H79" s="37"/>
      <c r="I79" s="130"/>
      <c r="J79" s="37"/>
      <c r="K79" s="37"/>
      <c r="L79" s="41"/>
    </row>
    <row r="80" spans="2:20" s="9" customFormat="1" ht="29.25" customHeight="1">
      <c r="B80" s="178"/>
      <c r="C80" s="179" t="s">
        <v>135</v>
      </c>
      <c r="D80" s="180" t="s">
        <v>55</v>
      </c>
      <c r="E80" s="180" t="s">
        <v>51</v>
      </c>
      <c r="F80" s="180" t="s">
        <v>52</v>
      </c>
      <c r="G80" s="180" t="s">
        <v>136</v>
      </c>
      <c r="H80" s="180" t="s">
        <v>137</v>
      </c>
      <c r="I80" s="181" t="s">
        <v>138</v>
      </c>
      <c r="J80" s="180" t="s">
        <v>119</v>
      </c>
      <c r="K80" s="182" t="s">
        <v>139</v>
      </c>
      <c r="L80" s="183"/>
      <c r="M80" s="86" t="s">
        <v>1</v>
      </c>
      <c r="N80" s="87" t="s">
        <v>40</v>
      </c>
      <c r="O80" s="87" t="s">
        <v>140</v>
      </c>
      <c r="P80" s="87" t="s">
        <v>141</v>
      </c>
      <c r="Q80" s="87" t="s">
        <v>142</v>
      </c>
      <c r="R80" s="87" t="s">
        <v>143</v>
      </c>
      <c r="S80" s="87" t="s">
        <v>144</v>
      </c>
      <c r="T80" s="88" t="s">
        <v>145</v>
      </c>
    </row>
    <row r="81" spans="2:63" s="1" customFormat="1" ht="22.8" customHeight="1">
      <c r="B81" s="36"/>
      <c r="C81" s="93" t="s">
        <v>146</v>
      </c>
      <c r="D81" s="37"/>
      <c r="E81" s="37"/>
      <c r="F81" s="37"/>
      <c r="G81" s="37"/>
      <c r="H81" s="37"/>
      <c r="I81" s="130"/>
      <c r="J81" s="184">
        <f>BK81</f>
        <v>0</v>
      </c>
      <c r="K81" s="37"/>
      <c r="L81" s="41"/>
      <c r="M81" s="89"/>
      <c r="N81" s="90"/>
      <c r="O81" s="90"/>
      <c r="P81" s="185">
        <f>P82</f>
        <v>0</v>
      </c>
      <c r="Q81" s="90"/>
      <c r="R81" s="185">
        <f>R82</f>
        <v>0</v>
      </c>
      <c r="S81" s="90"/>
      <c r="T81" s="186">
        <f>T82</f>
        <v>0</v>
      </c>
      <c r="AT81" s="15" t="s">
        <v>69</v>
      </c>
      <c r="AU81" s="15" t="s">
        <v>121</v>
      </c>
      <c r="BK81" s="187">
        <f>BK82</f>
        <v>0</v>
      </c>
    </row>
    <row r="82" spans="2:63" s="10" customFormat="1" ht="25.9" customHeight="1">
      <c r="B82" s="188"/>
      <c r="C82" s="189"/>
      <c r="D82" s="190" t="s">
        <v>69</v>
      </c>
      <c r="E82" s="191" t="s">
        <v>147</v>
      </c>
      <c r="F82" s="191" t="s">
        <v>148</v>
      </c>
      <c r="G82" s="189"/>
      <c r="H82" s="189"/>
      <c r="I82" s="192"/>
      <c r="J82" s="193">
        <f>BK82</f>
        <v>0</v>
      </c>
      <c r="K82" s="189"/>
      <c r="L82" s="194"/>
      <c r="M82" s="195"/>
      <c r="N82" s="196"/>
      <c r="O82" s="196"/>
      <c r="P82" s="197">
        <f>P83</f>
        <v>0</v>
      </c>
      <c r="Q82" s="196"/>
      <c r="R82" s="197">
        <f>R83</f>
        <v>0</v>
      </c>
      <c r="S82" s="196"/>
      <c r="T82" s="198">
        <f>T83</f>
        <v>0</v>
      </c>
      <c r="AR82" s="199" t="s">
        <v>149</v>
      </c>
      <c r="AT82" s="200" t="s">
        <v>69</v>
      </c>
      <c r="AU82" s="200" t="s">
        <v>70</v>
      </c>
      <c r="AY82" s="199" t="s">
        <v>150</v>
      </c>
      <c r="BK82" s="201">
        <f>BK83</f>
        <v>0</v>
      </c>
    </row>
    <row r="83" spans="2:63" s="10" customFormat="1" ht="22.8" customHeight="1">
      <c r="B83" s="188"/>
      <c r="C83" s="189"/>
      <c r="D83" s="190" t="s">
        <v>69</v>
      </c>
      <c r="E83" s="202" t="s">
        <v>151</v>
      </c>
      <c r="F83" s="202" t="s">
        <v>152</v>
      </c>
      <c r="G83" s="189"/>
      <c r="H83" s="189"/>
      <c r="I83" s="192"/>
      <c r="J83" s="203">
        <f>BK83</f>
        <v>0</v>
      </c>
      <c r="K83" s="189"/>
      <c r="L83" s="194"/>
      <c r="M83" s="195"/>
      <c r="N83" s="196"/>
      <c r="O83" s="196"/>
      <c r="P83" s="197">
        <f>SUM(P84:P140)</f>
        <v>0</v>
      </c>
      <c r="Q83" s="196"/>
      <c r="R83" s="197">
        <f>SUM(R84:R140)</f>
        <v>0</v>
      </c>
      <c r="S83" s="196"/>
      <c r="T83" s="198">
        <f>SUM(T84:T140)</f>
        <v>0</v>
      </c>
      <c r="AR83" s="199" t="s">
        <v>149</v>
      </c>
      <c r="AT83" s="200" t="s">
        <v>69</v>
      </c>
      <c r="AU83" s="200" t="s">
        <v>78</v>
      </c>
      <c r="AY83" s="199" t="s">
        <v>150</v>
      </c>
      <c r="BK83" s="201">
        <f>SUM(BK84:BK140)</f>
        <v>0</v>
      </c>
    </row>
    <row r="84" spans="2:65" s="1" customFormat="1" ht="22.5" customHeight="1">
      <c r="B84" s="36"/>
      <c r="C84" s="204" t="s">
        <v>78</v>
      </c>
      <c r="D84" s="204" t="s">
        <v>153</v>
      </c>
      <c r="E84" s="205" t="s">
        <v>660</v>
      </c>
      <c r="F84" s="206" t="s">
        <v>661</v>
      </c>
      <c r="G84" s="207" t="s">
        <v>99</v>
      </c>
      <c r="H84" s="208">
        <v>65</v>
      </c>
      <c r="I84" s="209"/>
      <c r="J84" s="210">
        <f>ROUND(I84*H84,2)</f>
        <v>0</v>
      </c>
      <c r="K84" s="206" t="s">
        <v>157</v>
      </c>
      <c r="L84" s="41"/>
      <c r="M84" s="211" t="s">
        <v>1</v>
      </c>
      <c r="N84" s="212" t="s">
        <v>41</v>
      </c>
      <c r="O84" s="77"/>
      <c r="P84" s="213">
        <f>O84*H84</f>
        <v>0</v>
      </c>
      <c r="Q84" s="213">
        <v>0</v>
      </c>
      <c r="R84" s="213">
        <f>Q84*H84</f>
        <v>0</v>
      </c>
      <c r="S84" s="213">
        <v>0</v>
      </c>
      <c r="T84" s="214">
        <f>S84*H84</f>
        <v>0</v>
      </c>
      <c r="AR84" s="15" t="s">
        <v>149</v>
      </c>
      <c r="AT84" s="15" t="s">
        <v>153</v>
      </c>
      <c r="AU84" s="15" t="s">
        <v>80</v>
      </c>
      <c r="AY84" s="15" t="s">
        <v>150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5" t="s">
        <v>78</v>
      </c>
      <c r="BK84" s="215">
        <f>ROUND(I84*H84,2)</f>
        <v>0</v>
      </c>
      <c r="BL84" s="15" t="s">
        <v>149</v>
      </c>
      <c r="BM84" s="15" t="s">
        <v>662</v>
      </c>
    </row>
    <row r="85" spans="2:51" s="11" customFormat="1" ht="12">
      <c r="B85" s="216"/>
      <c r="C85" s="217"/>
      <c r="D85" s="218" t="s">
        <v>159</v>
      </c>
      <c r="E85" s="219" t="s">
        <v>1</v>
      </c>
      <c r="F85" s="220" t="s">
        <v>663</v>
      </c>
      <c r="G85" s="217"/>
      <c r="H85" s="221">
        <v>65</v>
      </c>
      <c r="I85" s="222"/>
      <c r="J85" s="217"/>
      <c r="K85" s="217"/>
      <c r="L85" s="223"/>
      <c r="M85" s="224"/>
      <c r="N85" s="225"/>
      <c r="O85" s="225"/>
      <c r="P85" s="225"/>
      <c r="Q85" s="225"/>
      <c r="R85" s="225"/>
      <c r="S85" s="225"/>
      <c r="T85" s="226"/>
      <c r="AT85" s="227" t="s">
        <v>159</v>
      </c>
      <c r="AU85" s="227" t="s">
        <v>80</v>
      </c>
      <c r="AV85" s="11" t="s">
        <v>80</v>
      </c>
      <c r="AW85" s="11" t="s">
        <v>32</v>
      </c>
      <c r="AX85" s="11" t="s">
        <v>78</v>
      </c>
      <c r="AY85" s="227" t="s">
        <v>150</v>
      </c>
    </row>
    <row r="86" spans="2:65" s="1" customFormat="1" ht="16.5" customHeight="1">
      <c r="B86" s="36"/>
      <c r="C86" s="204" t="s">
        <v>80</v>
      </c>
      <c r="D86" s="204" t="s">
        <v>153</v>
      </c>
      <c r="E86" s="205" t="s">
        <v>664</v>
      </c>
      <c r="F86" s="206" t="s">
        <v>665</v>
      </c>
      <c r="G86" s="207" t="s">
        <v>156</v>
      </c>
      <c r="H86" s="208">
        <v>5</v>
      </c>
      <c r="I86" s="209"/>
      <c r="J86" s="210">
        <f>ROUND(I86*H86,2)</f>
        <v>0</v>
      </c>
      <c r="K86" s="206" t="s">
        <v>157</v>
      </c>
      <c r="L86" s="41"/>
      <c r="M86" s="211" t="s">
        <v>1</v>
      </c>
      <c r="N86" s="212" t="s">
        <v>41</v>
      </c>
      <c r="O86" s="77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AR86" s="15" t="s">
        <v>149</v>
      </c>
      <c r="AT86" s="15" t="s">
        <v>153</v>
      </c>
      <c r="AU86" s="15" t="s">
        <v>80</v>
      </c>
      <c r="AY86" s="15" t="s">
        <v>150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15" t="s">
        <v>78</v>
      </c>
      <c r="BK86" s="215">
        <f>ROUND(I86*H86,2)</f>
        <v>0</v>
      </c>
      <c r="BL86" s="15" t="s">
        <v>149</v>
      </c>
      <c r="BM86" s="15" t="s">
        <v>666</v>
      </c>
    </row>
    <row r="87" spans="2:51" s="11" customFormat="1" ht="12">
      <c r="B87" s="216"/>
      <c r="C87" s="217"/>
      <c r="D87" s="218" t="s">
        <v>159</v>
      </c>
      <c r="E87" s="219" t="s">
        <v>1</v>
      </c>
      <c r="F87" s="220" t="s">
        <v>667</v>
      </c>
      <c r="G87" s="217"/>
      <c r="H87" s="221">
        <v>5</v>
      </c>
      <c r="I87" s="222"/>
      <c r="J87" s="217"/>
      <c r="K87" s="217"/>
      <c r="L87" s="223"/>
      <c r="M87" s="224"/>
      <c r="N87" s="225"/>
      <c r="O87" s="225"/>
      <c r="P87" s="225"/>
      <c r="Q87" s="225"/>
      <c r="R87" s="225"/>
      <c r="S87" s="225"/>
      <c r="T87" s="226"/>
      <c r="AT87" s="227" t="s">
        <v>159</v>
      </c>
      <c r="AU87" s="227" t="s">
        <v>80</v>
      </c>
      <c r="AV87" s="11" t="s">
        <v>80</v>
      </c>
      <c r="AW87" s="11" t="s">
        <v>32</v>
      </c>
      <c r="AX87" s="11" t="s">
        <v>78</v>
      </c>
      <c r="AY87" s="227" t="s">
        <v>150</v>
      </c>
    </row>
    <row r="88" spans="2:65" s="1" customFormat="1" ht="16.5" customHeight="1">
      <c r="B88" s="36"/>
      <c r="C88" s="204" t="s">
        <v>91</v>
      </c>
      <c r="D88" s="204" t="s">
        <v>153</v>
      </c>
      <c r="E88" s="205" t="s">
        <v>668</v>
      </c>
      <c r="F88" s="206" t="s">
        <v>669</v>
      </c>
      <c r="G88" s="207" t="s">
        <v>156</v>
      </c>
      <c r="H88" s="208">
        <v>1</v>
      </c>
      <c r="I88" s="209"/>
      <c r="J88" s="210">
        <f>ROUND(I88*H88,2)</f>
        <v>0</v>
      </c>
      <c r="K88" s="206" t="s">
        <v>157</v>
      </c>
      <c r="L88" s="41"/>
      <c r="M88" s="211" t="s">
        <v>1</v>
      </c>
      <c r="N88" s="212" t="s">
        <v>41</v>
      </c>
      <c r="O88" s="77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AR88" s="15" t="s">
        <v>149</v>
      </c>
      <c r="AT88" s="15" t="s">
        <v>153</v>
      </c>
      <c r="AU88" s="15" t="s">
        <v>80</v>
      </c>
      <c r="AY88" s="15" t="s">
        <v>150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5" t="s">
        <v>78</v>
      </c>
      <c r="BK88" s="215">
        <f>ROUND(I88*H88,2)</f>
        <v>0</v>
      </c>
      <c r="BL88" s="15" t="s">
        <v>149</v>
      </c>
      <c r="BM88" s="15" t="s">
        <v>670</v>
      </c>
    </row>
    <row r="89" spans="2:51" s="11" customFormat="1" ht="12">
      <c r="B89" s="216"/>
      <c r="C89" s="217"/>
      <c r="D89" s="218" t="s">
        <v>159</v>
      </c>
      <c r="E89" s="219" t="s">
        <v>1</v>
      </c>
      <c r="F89" s="220" t="s">
        <v>671</v>
      </c>
      <c r="G89" s="217"/>
      <c r="H89" s="221">
        <v>1</v>
      </c>
      <c r="I89" s="222"/>
      <c r="J89" s="217"/>
      <c r="K89" s="217"/>
      <c r="L89" s="223"/>
      <c r="M89" s="224"/>
      <c r="N89" s="225"/>
      <c r="O89" s="225"/>
      <c r="P89" s="225"/>
      <c r="Q89" s="225"/>
      <c r="R89" s="225"/>
      <c r="S89" s="225"/>
      <c r="T89" s="226"/>
      <c r="AT89" s="227" t="s">
        <v>159</v>
      </c>
      <c r="AU89" s="227" t="s">
        <v>80</v>
      </c>
      <c r="AV89" s="11" t="s">
        <v>80</v>
      </c>
      <c r="AW89" s="11" t="s">
        <v>32</v>
      </c>
      <c r="AX89" s="11" t="s">
        <v>78</v>
      </c>
      <c r="AY89" s="227" t="s">
        <v>150</v>
      </c>
    </row>
    <row r="90" spans="2:65" s="1" customFormat="1" ht="16.5" customHeight="1">
      <c r="B90" s="36"/>
      <c r="C90" s="204" t="s">
        <v>149</v>
      </c>
      <c r="D90" s="204" t="s">
        <v>153</v>
      </c>
      <c r="E90" s="205" t="s">
        <v>154</v>
      </c>
      <c r="F90" s="206" t="s">
        <v>155</v>
      </c>
      <c r="G90" s="207" t="s">
        <v>156</v>
      </c>
      <c r="H90" s="208">
        <v>4</v>
      </c>
      <c r="I90" s="209"/>
      <c r="J90" s="210">
        <f>ROUND(I90*H90,2)</f>
        <v>0</v>
      </c>
      <c r="K90" s="206" t="s">
        <v>157</v>
      </c>
      <c r="L90" s="41"/>
      <c r="M90" s="211" t="s">
        <v>1</v>
      </c>
      <c r="N90" s="212" t="s">
        <v>41</v>
      </c>
      <c r="O90" s="77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AR90" s="15" t="s">
        <v>149</v>
      </c>
      <c r="AT90" s="15" t="s">
        <v>153</v>
      </c>
      <c r="AU90" s="15" t="s">
        <v>80</v>
      </c>
      <c r="AY90" s="15" t="s">
        <v>150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15" t="s">
        <v>78</v>
      </c>
      <c r="BK90" s="215">
        <f>ROUND(I90*H90,2)</f>
        <v>0</v>
      </c>
      <c r="BL90" s="15" t="s">
        <v>149</v>
      </c>
      <c r="BM90" s="15" t="s">
        <v>672</v>
      </c>
    </row>
    <row r="91" spans="2:51" s="11" customFormat="1" ht="12">
      <c r="B91" s="216"/>
      <c r="C91" s="217"/>
      <c r="D91" s="218" t="s">
        <v>159</v>
      </c>
      <c r="E91" s="219" t="s">
        <v>1</v>
      </c>
      <c r="F91" s="220" t="s">
        <v>673</v>
      </c>
      <c r="G91" s="217"/>
      <c r="H91" s="221">
        <v>4</v>
      </c>
      <c r="I91" s="222"/>
      <c r="J91" s="217"/>
      <c r="K91" s="217"/>
      <c r="L91" s="223"/>
      <c r="M91" s="224"/>
      <c r="N91" s="225"/>
      <c r="O91" s="225"/>
      <c r="P91" s="225"/>
      <c r="Q91" s="225"/>
      <c r="R91" s="225"/>
      <c r="S91" s="225"/>
      <c r="T91" s="226"/>
      <c r="AT91" s="227" t="s">
        <v>159</v>
      </c>
      <c r="AU91" s="227" t="s">
        <v>80</v>
      </c>
      <c r="AV91" s="11" t="s">
        <v>80</v>
      </c>
      <c r="AW91" s="11" t="s">
        <v>32</v>
      </c>
      <c r="AX91" s="11" t="s">
        <v>78</v>
      </c>
      <c r="AY91" s="227" t="s">
        <v>150</v>
      </c>
    </row>
    <row r="92" spans="2:65" s="1" customFormat="1" ht="16.5" customHeight="1">
      <c r="B92" s="36"/>
      <c r="C92" s="204" t="s">
        <v>173</v>
      </c>
      <c r="D92" s="204" t="s">
        <v>153</v>
      </c>
      <c r="E92" s="205" t="s">
        <v>674</v>
      </c>
      <c r="F92" s="206" t="s">
        <v>675</v>
      </c>
      <c r="G92" s="207" t="s">
        <v>156</v>
      </c>
      <c r="H92" s="208">
        <v>6</v>
      </c>
      <c r="I92" s="209"/>
      <c r="J92" s="210">
        <f>ROUND(I92*H92,2)</f>
        <v>0</v>
      </c>
      <c r="K92" s="206" t="s">
        <v>157</v>
      </c>
      <c r="L92" s="41"/>
      <c r="M92" s="211" t="s">
        <v>1</v>
      </c>
      <c r="N92" s="212" t="s">
        <v>41</v>
      </c>
      <c r="O92" s="77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AR92" s="15" t="s">
        <v>149</v>
      </c>
      <c r="AT92" s="15" t="s">
        <v>153</v>
      </c>
      <c r="AU92" s="15" t="s">
        <v>80</v>
      </c>
      <c r="AY92" s="15" t="s">
        <v>150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5" t="s">
        <v>78</v>
      </c>
      <c r="BK92" s="215">
        <f>ROUND(I92*H92,2)</f>
        <v>0</v>
      </c>
      <c r="BL92" s="15" t="s">
        <v>149</v>
      </c>
      <c r="BM92" s="15" t="s">
        <v>676</v>
      </c>
    </row>
    <row r="93" spans="2:51" s="11" customFormat="1" ht="12">
      <c r="B93" s="216"/>
      <c r="C93" s="217"/>
      <c r="D93" s="218" t="s">
        <v>159</v>
      </c>
      <c r="E93" s="219" t="s">
        <v>1</v>
      </c>
      <c r="F93" s="220" t="s">
        <v>677</v>
      </c>
      <c r="G93" s="217"/>
      <c r="H93" s="221">
        <v>6</v>
      </c>
      <c r="I93" s="222"/>
      <c r="J93" s="217"/>
      <c r="K93" s="217"/>
      <c r="L93" s="223"/>
      <c r="M93" s="224"/>
      <c r="N93" s="225"/>
      <c r="O93" s="225"/>
      <c r="P93" s="225"/>
      <c r="Q93" s="225"/>
      <c r="R93" s="225"/>
      <c r="S93" s="225"/>
      <c r="T93" s="226"/>
      <c r="AT93" s="227" t="s">
        <v>159</v>
      </c>
      <c r="AU93" s="227" t="s">
        <v>80</v>
      </c>
      <c r="AV93" s="11" t="s">
        <v>80</v>
      </c>
      <c r="AW93" s="11" t="s">
        <v>32</v>
      </c>
      <c r="AX93" s="11" t="s">
        <v>78</v>
      </c>
      <c r="AY93" s="227" t="s">
        <v>150</v>
      </c>
    </row>
    <row r="94" spans="2:65" s="1" customFormat="1" ht="16.5" customHeight="1">
      <c r="B94" s="36"/>
      <c r="C94" s="204" t="s">
        <v>177</v>
      </c>
      <c r="D94" s="204" t="s">
        <v>153</v>
      </c>
      <c r="E94" s="205" t="s">
        <v>678</v>
      </c>
      <c r="F94" s="206" t="s">
        <v>679</v>
      </c>
      <c r="G94" s="207" t="s">
        <v>156</v>
      </c>
      <c r="H94" s="208">
        <v>4</v>
      </c>
      <c r="I94" s="209"/>
      <c r="J94" s="210">
        <f>ROUND(I94*H94,2)</f>
        <v>0</v>
      </c>
      <c r="K94" s="206" t="s">
        <v>157</v>
      </c>
      <c r="L94" s="41"/>
      <c r="M94" s="211" t="s">
        <v>1</v>
      </c>
      <c r="N94" s="212" t="s">
        <v>41</v>
      </c>
      <c r="O94" s="77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15" t="s">
        <v>149</v>
      </c>
      <c r="AT94" s="15" t="s">
        <v>153</v>
      </c>
      <c r="AU94" s="15" t="s">
        <v>80</v>
      </c>
      <c r="AY94" s="15" t="s">
        <v>150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15" t="s">
        <v>78</v>
      </c>
      <c r="BK94" s="215">
        <f>ROUND(I94*H94,2)</f>
        <v>0</v>
      </c>
      <c r="BL94" s="15" t="s">
        <v>149</v>
      </c>
      <c r="BM94" s="15" t="s">
        <v>680</v>
      </c>
    </row>
    <row r="95" spans="2:51" s="11" customFormat="1" ht="12">
      <c r="B95" s="216"/>
      <c r="C95" s="217"/>
      <c r="D95" s="218" t="s">
        <v>159</v>
      </c>
      <c r="E95" s="219" t="s">
        <v>1</v>
      </c>
      <c r="F95" s="220" t="s">
        <v>681</v>
      </c>
      <c r="G95" s="217"/>
      <c r="H95" s="221">
        <v>4</v>
      </c>
      <c r="I95" s="222"/>
      <c r="J95" s="217"/>
      <c r="K95" s="217"/>
      <c r="L95" s="223"/>
      <c r="M95" s="224"/>
      <c r="N95" s="225"/>
      <c r="O95" s="225"/>
      <c r="P95" s="225"/>
      <c r="Q95" s="225"/>
      <c r="R95" s="225"/>
      <c r="S95" s="225"/>
      <c r="T95" s="226"/>
      <c r="AT95" s="227" t="s">
        <v>159</v>
      </c>
      <c r="AU95" s="227" t="s">
        <v>80</v>
      </c>
      <c r="AV95" s="11" t="s">
        <v>80</v>
      </c>
      <c r="AW95" s="11" t="s">
        <v>32</v>
      </c>
      <c r="AX95" s="11" t="s">
        <v>78</v>
      </c>
      <c r="AY95" s="227" t="s">
        <v>150</v>
      </c>
    </row>
    <row r="96" spans="2:65" s="1" customFormat="1" ht="16.5" customHeight="1">
      <c r="B96" s="36"/>
      <c r="C96" s="204" t="s">
        <v>184</v>
      </c>
      <c r="D96" s="204" t="s">
        <v>153</v>
      </c>
      <c r="E96" s="205" t="s">
        <v>161</v>
      </c>
      <c r="F96" s="206" t="s">
        <v>162</v>
      </c>
      <c r="G96" s="207" t="s">
        <v>156</v>
      </c>
      <c r="H96" s="208">
        <v>3</v>
      </c>
      <c r="I96" s="209"/>
      <c r="J96" s="210">
        <f>ROUND(I96*H96,2)</f>
        <v>0</v>
      </c>
      <c r="K96" s="206" t="s">
        <v>157</v>
      </c>
      <c r="L96" s="41"/>
      <c r="M96" s="211" t="s">
        <v>1</v>
      </c>
      <c r="N96" s="212" t="s">
        <v>41</v>
      </c>
      <c r="O96" s="77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15" t="s">
        <v>149</v>
      </c>
      <c r="AT96" s="15" t="s">
        <v>153</v>
      </c>
      <c r="AU96" s="15" t="s">
        <v>80</v>
      </c>
      <c r="AY96" s="15" t="s">
        <v>150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15" t="s">
        <v>78</v>
      </c>
      <c r="BK96" s="215">
        <f>ROUND(I96*H96,2)</f>
        <v>0</v>
      </c>
      <c r="BL96" s="15" t="s">
        <v>149</v>
      </c>
      <c r="BM96" s="15" t="s">
        <v>682</v>
      </c>
    </row>
    <row r="97" spans="2:51" s="11" customFormat="1" ht="12">
      <c r="B97" s="216"/>
      <c r="C97" s="217"/>
      <c r="D97" s="218" t="s">
        <v>159</v>
      </c>
      <c r="E97" s="219" t="s">
        <v>1</v>
      </c>
      <c r="F97" s="220" t="s">
        <v>683</v>
      </c>
      <c r="G97" s="217"/>
      <c r="H97" s="221">
        <v>3</v>
      </c>
      <c r="I97" s="222"/>
      <c r="J97" s="217"/>
      <c r="K97" s="217"/>
      <c r="L97" s="223"/>
      <c r="M97" s="224"/>
      <c r="N97" s="225"/>
      <c r="O97" s="225"/>
      <c r="P97" s="225"/>
      <c r="Q97" s="225"/>
      <c r="R97" s="225"/>
      <c r="S97" s="225"/>
      <c r="T97" s="226"/>
      <c r="AT97" s="227" t="s">
        <v>159</v>
      </c>
      <c r="AU97" s="227" t="s">
        <v>80</v>
      </c>
      <c r="AV97" s="11" t="s">
        <v>80</v>
      </c>
      <c r="AW97" s="11" t="s">
        <v>32</v>
      </c>
      <c r="AX97" s="11" t="s">
        <v>78</v>
      </c>
      <c r="AY97" s="227" t="s">
        <v>150</v>
      </c>
    </row>
    <row r="98" spans="2:65" s="1" customFormat="1" ht="22.5" customHeight="1">
      <c r="B98" s="36"/>
      <c r="C98" s="204" t="s">
        <v>192</v>
      </c>
      <c r="D98" s="204" t="s">
        <v>153</v>
      </c>
      <c r="E98" s="205" t="s">
        <v>684</v>
      </c>
      <c r="F98" s="206" t="s">
        <v>685</v>
      </c>
      <c r="G98" s="207" t="s">
        <v>156</v>
      </c>
      <c r="H98" s="208">
        <v>6</v>
      </c>
      <c r="I98" s="209"/>
      <c r="J98" s="210">
        <f>ROUND(I98*H98,2)</f>
        <v>0</v>
      </c>
      <c r="K98" s="206" t="s">
        <v>157</v>
      </c>
      <c r="L98" s="41"/>
      <c r="M98" s="211" t="s">
        <v>1</v>
      </c>
      <c r="N98" s="212" t="s">
        <v>41</v>
      </c>
      <c r="O98" s="77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15" t="s">
        <v>167</v>
      </c>
      <c r="AT98" s="15" t="s">
        <v>153</v>
      </c>
      <c r="AU98" s="15" t="s">
        <v>80</v>
      </c>
      <c r="AY98" s="15" t="s">
        <v>150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5" t="s">
        <v>78</v>
      </c>
      <c r="BK98" s="215">
        <f>ROUND(I98*H98,2)</f>
        <v>0</v>
      </c>
      <c r="BL98" s="15" t="s">
        <v>167</v>
      </c>
      <c r="BM98" s="15" t="s">
        <v>686</v>
      </c>
    </row>
    <row r="99" spans="2:51" s="11" customFormat="1" ht="12">
      <c r="B99" s="216"/>
      <c r="C99" s="217"/>
      <c r="D99" s="218" t="s">
        <v>159</v>
      </c>
      <c r="E99" s="219" t="s">
        <v>1</v>
      </c>
      <c r="F99" s="220" t="s">
        <v>687</v>
      </c>
      <c r="G99" s="217"/>
      <c r="H99" s="221">
        <v>6</v>
      </c>
      <c r="I99" s="222"/>
      <c r="J99" s="217"/>
      <c r="K99" s="217"/>
      <c r="L99" s="223"/>
      <c r="M99" s="224"/>
      <c r="N99" s="225"/>
      <c r="O99" s="225"/>
      <c r="P99" s="225"/>
      <c r="Q99" s="225"/>
      <c r="R99" s="225"/>
      <c r="S99" s="225"/>
      <c r="T99" s="226"/>
      <c r="AT99" s="227" t="s">
        <v>159</v>
      </c>
      <c r="AU99" s="227" t="s">
        <v>80</v>
      </c>
      <c r="AV99" s="11" t="s">
        <v>80</v>
      </c>
      <c r="AW99" s="11" t="s">
        <v>32</v>
      </c>
      <c r="AX99" s="11" t="s">
        <v>78</v>
      </c>
      <c r="AY99" s="227" t="s">
        <v>150</v>
      </c>
    </row>
    <row r="100" spans="2:65" s="1" customFormat="1" ht="22.5" customHeight="1">
      <c r="B100" s="36"/>
      <c r="C100" s="204" t="s">
        <v>197</v>
      </c>
      <c r="D100" s="204" t="s">
        <v>153</v>
      </c>
      <c r="E100" s="205" t="s">
        <v>165</v>
      </c>
      <c r="F100" s="206" t="s">
        <v>166</v>
      </c>
      <c r="G100" s="207" t="s">
        <v>156</v>
      </c>
      <c r="H100" s="208">
        <v>8</v>
      </c>
      <c r="I100" s="209"/>
      <c r="J100" s="210">
        <f>ROUND(I100*H100,2)</f>
        <v>0</v>
      </c>
      <c r="K100" s="206" t="s">
        <v>157</v>
      </c>
      <c r="L100" s="41"/>
      <c r="M100" s="211" t="s">
        <v>1</v>
      </c>
      <c r="N100" s="212" t="s">
        <v>41</v>
      </c>
      <c r="O100" s="77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AR100" s="15" t="s">
        <v>167</v>
      </c>
      <c r="AT100" s="15" t="s">
        <v>153</v>
      </c>
      <c r="AU100" s="15" t="s">
        <v>80</v>
      </c>
      <c r="AY100" s="15" t="s">
        <v>150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5" t="s">
        <v>78</v>
      </c>
      <c r="BK100" s="215">
        <f>ROUND(I100*H100,2)</f>
        <v>0</v>
      </c>
      <c r="BL100" s="15" t="s">
        <v>167</v>
      </c>
      <c r="BM100" s="15" t="s">
        <v>688</v>
      </c>
    </row>
    <row r="101" spans="2:51" s="11" customFormat="1" ht="12">
      <c r="B101" s="216"/>
      <c r="C101" s="217"/>
      <c r="D101" s="218" t="s">
        <v>159</v>
      </c>
      <c r="E101" s="219" t="s">
        <v>1</v>
      </c>
      <c r="F101" s="220" t="s">
        <v>689</v>
      </c>
      <c r="G101" s="217"/>
      <c r="H101" s="221">
        <v>8</v>
      </c>
      <c r="I101" s="222"/>
      <c r="J101" s="217"/>
      <c r="K101" s="217"/>
      <c r="L101" s="223"/>
      <c r="M101" s="224"/>
      <c r="N101" s="225"/>
      <c r="O101" s="225"/>
      <c r="P101" s="225"/>
      <c r="Q101" s="225"/>
      <c r="R101" s="225"/>
      <c r="S101" s="225"/>
      <c r="T101" s="226"/>
      <c r="AT101" s="227" t="s">
        <v>159</v>
      </c>
      <c r="AU101" s="227" t="s">
        <v>80</v>
      </c>
      <c r="AV101" s="11" t="s">
        <v>80</v>
      </c>
      <c r="AW101" s="11" t="s">
        <v>32</v>
      </c>
      <c r="AX101" s="11" t="s">
        <v>78</v>
      </c>
      <c r="AY101" s="227" t="s">
        <v>150</v>
      </c>
    </row>
    <row r="102" spans="2:65" s="1" customFormat="1" ht="22.5" customHeight="1">
      <c r="B102" s="36"/>
      <c r="C102" s="204" t="s">
        <v>202</v>
      </c>
      <c r="D102" s="204" t="s">
        <v>153</v>
      </c>
      <c r="E102" s="205" t="s">
        <v>170</v>
      </c>
      <c r="F102" s="206" t="s">
        <v>171</v>
      </c>
      <c r="G102" s="207" t="s">
        <v>156</v>
      </c>
      <c r="H102" s="208">
        <v>7</v>
      </c>
      <c r="I102" s="209"/>
      <c r="J102" s="210">
        <f>ROUND(I102*H102,2)</f>
        <v>0</v>
      </c>
      <c r="K102" s="206" t="s">
        <v>157</v>
      </c>
      <c r="L102" s="41"/>
      <c r="M102" s="211" t="s">
        <v>1</v>
      </c>
      <c r="N102" s="212" t="s">
        <v>41</v>
      </c>
      <c r="O102" s="77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AR102" s="15" t="s">
        <v>167</v>
      </c>
      <c r="AT102" s="15" t="s">
        <v>153</v>
      </c>
      <c r="AU102" s="15" t="s">
        <v>80</v>
      </c>
      <c r="AY102" s="15" t="s">
        <v>150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15" t="s">
        <v>78</v>
      </c>
      <c r="BK102" s="215">
        <f>ROUND(I102*H102,2)</f>
        <v>0</v>
      </c>
      <c r="BL102" s="15" t="s">
        <v>167</v>
      </c>
      <c r="BM102" s="15" t="s">
        <v>690</v>
      </c>
    </row>
    <row r="103" spans="2:51" s="11" customFormat="1" ht="12">
      <c r="B103" s="216"/>
      <c r="C103" s="217"/>
      <c r="D103" s="218" t="s">
        <v>159</v>
      </c>
      <c r="E103" s="219" t="s">
        <v>1</v>
      </c>
      <c r="F103" s="220" t="s">
        <v>691</v>
      </c>
      <c r="G103" s="217"/>
      <c r="H103" s="221">
        <v>7</v>
      </c>
      <c r="I103" s="222"/>
      <c r="J103" s="217"/>
      <c r="K103" s="217"/>
      <c r="L103" s="223"/>
      <c r="M103" s="224"/>
      <c r="N103" s="225"/>
      <c r="O103" s="225"/>
      <c r="P103" s="225"/>
      <c r="Q103" s="225"/>
      <c r="R103" s="225"/>
      <c r="S103" s="225"/>
      <c r="T103" s="226"/>
      <c r="AT103" s="227" t="s">
        <v>159</v>
      </c>
      <c r="AU103" s="227" t="s">
        <v>80</v>
      </c>
      <c r="AV103" s="11" t="s">
        <v>80</v>
      </c>
      <c r="AW103" s="11" t="s">
        <v>32</v>
      </c>
      <c r="AX103" s="11" t="s">
        <v>78</v>
      </c>
      <c r="AY103" s="227" t="s">
        <v>150</v>
      </c>
    </row>
    <row r="104" spans="2:65" s="1" customFormat="1" ht="22.5" customHeight="1">
      <c r="B104" s="36"/>
      <c r="C104" s="204" t="s">
        <v>207</v>
      </c>
      <c r="D104" s="204" t="s">
        <v>153</v>
      </c>
      <c r="E104" s="205" t="s">
        <v>692</v>
      </c>
      <c r="F104" s="206" t="s">
        <v>693</v>
      </c>
      <c r="G104" s="207" t="s">
        <v>156</v>
      </c>
      <c r="H104" s="208">
        <v>2</v>
      </c>
      <c r="I104" s="209"/>
      <c r="J104" s="210">
        <f>ROUND(I104*H104,2)</f>
        <v>0</v>
      </c>
      <c r="K104" s="206" t="s">
        <v>157</v>
      </c>
      <c r="L104" s="41"/>
      <c r="M104" s="211" t="s">
        <v>1</v>
      </c>
      <c r="N104" s="212" t="s">
        <v>41</v>
      </c>
      <c r="O104" s="77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AR104" s="15" t="s">
        <v>167</v>
      </c>
      <c r="AT104" s="15" t="s">
        <v>153</v>
      </c>
      <c r="AU104" s="15" t="s">
        <v>80</v>
      </c>
      <c r="AY104" s="15" t="s">
        <v>150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15" t="s">
        <v>78</v>
      </c>
      <c r="BK104" s="215">
        <f>ROUND(I104*H104,2)</f>
        <v>0</v>
      </c>
      <c r="BL104" s="15" t="s">
        <v>167</v>
      </c>
      <c r="BM104" s="15" t="s">
        <v>694</v>
      </c>
    </row>
    <row r="105" spans="2:51" s="11" customFormat="1" ht="12">
      <c r="B105" s="216"/>
      <c r="C105" s="217"/>
      <c r="D105" s="218" t="s">
        <v>159</v>
      </c>
      <c r="E105" s="219" t="s">
        <v>1</v>
      </c>
      <c r="F105" s="220" t="s">
        <v>695</v>
      </c>
      <c r="G105" s="217"/>
      <c r="H105" s="221">
        <v>2</v>
      </c>
      <c r="I105" s="222"/>
      <c r="J105" s="217"/>
      <c r="K105" s="217"/>
      <c r="L105" s="223"/>
      <c r="M105" s="224"/>
      <c r="N105" s="225"/>
      <c r="O105" s="225"/>
      <c r="P105" s="225"/>
      <c r="Q105" s="225"/>
      <c r="R105" s="225"/>
      <c r="S105" s="225"/>
      <c r="T105" s="226"/>
      <c r="AT105" s="227" t="s">
        <v>159</v>
      </c>
      <c r="AU105" s="227" t="s">
        <v>80</v>
      </c>
      <c r="AV105" s="11" t="s">
        <v>80</v>
      </c>
      <c r="AW105" s="11" t="s">
        <v>32</v>
      </c>
      <c r="AX105" s="11" t="s">
        <v>78</v>
      </c>
      <c r="AY105" s="227" t="s">
        <v>150</v>
      </c>
    </row>
    <row r="106" spans="2:65" s="1" customFormat="1" ht="16.5" customHeight="1">
      <c r="B106" s="36"/>
      <c r="C106" s="204" t="s">
        <v>212</v>
      </c>
      <c r="D106" s="204" t="s">
        <v>153</v>
      </c>
      <c r="E106" s="205" t="s">
        <v>174</v>
      </c>
      <c r="F106" s="206" t="s">
        <v>175</v>
      </c>
      <c r="G106" s="207" t="s">
        <v>89</v>
      </c>
      <c r="H106" s="208">
        <v>36.475</v>
      </c>
      <c r="I106" s="209"/>
      <c r="J106" s="210">
        <f>ROUND(I106*H106,2)</f>
        <v>0</v>
      </c>
      <c r="K106" s="206" t="s">
        <v>157</v>
      </c>
      <c r="L106" s="41"/>
      <c r="M106" s="211" t="s">
        <v>1</v>
      </c>
      <c r="N106" s="212" t="s">
        <v>41</v>
      </c>
      <c r="O106" s="77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AR106" s="15" t="s">
        <v>149</v>
      </c>
      <c r="AT106" s="15" t="s">
        <v>153</v>
      </c>
      <c r="AU106" s="15" t="s">
        <v>80</v>
      </c>
      <c r="AY106" s="15" t="s">
        <v>150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15" t="s">
        <v>78</v>
      </c>
      <c r="BK106" s="215">
        <f>ROUND(I106*H106,2)</f>
        <v>0</v>
      </c>
      <c r="BL106" s="15" t="s">
        <v>149</v>
      </c>
      <c r="BM106" s="15" t="s">
        <v>696</v>
      </c>
    </row>
    <row r="107" spans="2:51" s="11" customFormat="1" ht="12">
      <c r="B107" s="216"/>
      <c r="C107" s="217"/>
      <c r="D107" s="218" t="s">
        <v>159</v>
      </c>
      <c r="E107" s="219" t="s">
        <v>1</v>
      </c>
      <c r="F107" s="220" t="s">
        <v>87</v>
      </c>
      <c r="G107" s="217"/>
      <c r="H107" s="221">
        <v>36.475</v>
      </c>
      <c r="I107" s="222"/>
      <c r="J107" s="217"/>
      <c r="K107" s="217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159</v>
      </c>
      <c r="AU107" s="227" t="s">
        <v>80</v>
      </c>
      <c r="AV107" s="11" t="s">
        <v>80</v>
      </c>
      <c r="AW107" s="11" t="s">
        <v>32</v>
      </c>
      <c r="AX107" s="11" t="s">
        <v>78</v>
      </c>
      <c r="AY107" s="227" t="s">
        <v>150</v>
      </c>
    </row>
    <row r="108" spans="2:65" s="1" customFormat="1" ht="16.5" customHeight="1">
      <c r="B108" s="36"/>
      <c r="C108" s="204" t="s">
        <v>217</v>
      </c>
      <c r="D108" s="204" t="s">
        <v>153</v>
      </c>
      <c r="E108" s="205" t="s">
        <v>178</v>
      </c>
      <c r="F108" s="206" t="s">
        <v>179</v>
      </c>
      <c r="G108" s="207" t="s">
        <v>89</v>
      </c>
      <c r="H108" s="208">
        <v>12.766</v>
      </c>
      <c r="I108" s="209"/>
      <c r="J108" s="210">
        <f>ROUND(I108*H108,2)</f>
        <v>0</v>
      </c>
      <c r="K108" s="206" t="s">
        <v>180</v>
      </c>
      <c r="L108" s="41"/>
      <c r="M108" s="211" t="s">
        <v>1</v>
      </c>
      <c r="N108" s="212" t="s">
        <v>41</v>
      </c>
      <c r="O108" s="77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AR108" s="15" t="s">
        <v>149</v>
      </c>
      <c r="AT108" s="15" t="s">
        <v>153</v>
      </c>
      <c r="AU108" s="15" t="s">
        <v>80</v>
      </c>
      <c r="AY108" s="15" t="s">
        <v>150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15" t="s">
        <v>78</v>
      </c>
      <c r="BK108" s="215">
        <f>ROUND(I108*H108,2)</f>
        <v>0</v>
      </c>
      <c r="BL108" s="15" t="s">
        <v>149</v>
      </c>
      <c r="BM108" s="15" t="s">
        <v>697</v>
      </c>
    </row>
    <row r="109" spans="2:51" s="11" customFormat="1" ht="12">
      <c r="B109" s="216"/>
      <c r="C109" s="217"/>
      <c r="D109" s="218" t="s">
        <v>159</v>
      </c>
      <c r="E109" s="219" t="s">
        <v>182</v>
      </c>
      <c r="F109" s="220" t="s">
        <v>183</v>
      </c>
      <c r="G109" s="217"/>
      <c r="H109" s="221">
        <v>12.766</v>
      </c>
      <c r="I109" s="222"/>
      <c r="J109" s="217"/>
      <c r="K109" s="217"/>
      <c r="L109" s="223"/>
      <c r="M109" s="224"/>
      <c r="N109" s="225"/>
      <c r="O109" s="225"/>
      <c r="P109" s="225"/>
      <c r="Q109" s="225"/>
      <c r="R109" s="225"/>
      <c r="S109" s="225"/>
      <c r="T109" s="226"/>
      <c r="AT109" s="227" t="s">
        <v>159</v>
      </c>
      <c r="AU109" s="227" t="s">
        <v>80</v>
      </c>
      <c r="AV109" s="11" t="s">
        <v>80</v>
      </c>
      <c r="AW109" s="11" t="s">
        <v>32</v>
      </c>
      <c r="AX109" s="11" t="s">
        <v>78</v>
      </c>
      <c r="AY109" s="227" t="s">
        <v>150</v>
      </c>
    </row>
    <row r="110" spans="2:65" s="1" customFormat="1" ht="16.5" customHeight="1">
      <c r="B110" s="36"/>
      <c r="C110" s="204" t="s">
        <v>222</v>
      </c>
      <c r="D110" s="204" t="s">
        <v>153</v>
      </c>
      <c r="E110" s="205" t="s">
        <v>185</v>
      </c>
      <c r="F110" s="206" t="s">
        <v>186</v>
      </c>
      <c r="G110" s="207" t="s">
        <v>187</v>
      </c>
      <c r="H110" s="208">
        <v>7.021</v>
      </c>
      <c r="I110" s="209"/>
      <c r="J110" s="210">
        <f>ROUND(I110*H110,2)</f>
        <v>0</v>
      </c>
      <c r="K110" s="206" t="s">
        <v>180</v>
      </c>
      <c r="L110" s="41"/>
      <c r="M110" s="211" t="s">
        <v>1</v>
      </c>
      <c r="N110" s="212" t="s">
        <v>41</v>
      </c>
      <c r="O110" s="77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AR110" s="15" t="s">
        <v>149</v>
      </c>
      <c r="AT110" s="15" t="s">
        <v>153</v>
      </c>
      <c r="AU110" s="15" t="s">
        <v>80</v>
      </c>
      <c r="AY110" s="15" t="s">
        <v>150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15" t="s">
        <v>78</v>
      </c>
      <c r="BK110" s="215">
        <f>ROUND(I110*H110,2)</f>
        <v>0</v>
      </c>
      <c r="BL110" s="15" t="s">
        <v>149</v>
      </c>
      <c r="BM110" s="15" t="s">
        <v>698</v>
      </c>
    </row>
    <row r="111" spans="2:51" s="11" customFormat="1" ht="12">
      <c r="B111" s="216"/>
      <c r="C111" s="217"/>
      <c r="D111" s="218" t="s">
        <v>159</v>
      </c>
      <c r="E111" s="219" t="s">
        <v>1</v>
      </c>
      <c r="F111" s="220" t="s">
        <v>189</v>
      </c>
      <c r="G111" s="217"/>
      <c r="H111" s="221">
        <v>7.021</v>
      </c>
      <c r="I111" s="222"/>
      <c r="J111" s="217"/>
      <c r="K111" s="217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159</v>
      </c>
      <c r="AU111" s="227" t="s">
        <v>80</v>
      </c>
      <c r="AV111" s="11" t="s">
        <v>80</v>
      </c>
      <c r="AW111" s="11" t="s">
        <v>32</v>
      </c>
      <c r="AX111" s="11" t="s">
        <v>78</v>
      </c>
      <c r="AY111" s="227" t="s">
        <v>150</v>
      </c>
    </row>
    <row r="112" spans="2:65" s="1" customFormat="1" ht="16.5" customHeight="1">
      <c r="B112" s="36"/>
      <c r="C112" s="204" t="s">
        <v>8</v>
      </c>
      <c r="D112" s="204" t="s">
        <v>153</v>
      </c>
      <c r="E112" s="205" t="s">
        <v>699</v>
      </c>
      <c r="F112" s="206" t="s">
        <v>700</v>
      </c>
      <c r="G112" s="207" t="s">
        <v>156</v>
      </c>
      <c r="H112" s="208">
        <v>3</v>
      </c>
      <c r="I112" s="209"/>
      <c r="J112" s="210">
        <f>ROUND(I112*H112,2)</f>
        <v>0</v>
      </c>
      <c r="K112" s="206" t="s">
        <v>157</v>
      </c>
      <c r="L112" s="41"/>
      <c r="M112" s="211" t="s">
        <v>1</v>
      </c>
      <c r="N112" s="212" t="s">
        <v>41</v>
      </c>
      <c r="O112" s="77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15" t="s">
        <v>149</v>
      </c>
      <c r="AT112" s="15" t="s">
        <v>153</v>
      </c>
      <c r="AU112" s="15" t="s">
        <v>80</v>
      </c>
      <c r="AY112" s="15" t="s">
        <v>150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15" t="s">
        <v>78</v>
      </c>
      <c r="BK112" s="215">
        <f>ROUND(I112*H112,2)</f>
        <v>0</v>
      </c>
      <c r="BL112" s="15" t="s">
        <v>149</v>
      </c>
      <c r="BM112" s="15" t="s">
        <v>701</v>
      </c>
    </row>
    <row r="113" spans="2:51" s="11" customFormat="1" ht="12">
      <c r="B113" s="216"/>
      <c r="C113" s="217"/>
      <c r="D113" s="218" t="s">
        <v>159</v>
      </c>
      <c r="E113" s="219" t="s">
        <v>1</v>
      </c>
      <c r="F113" s="220" t="s">
        <v>702</v>
      </c>
      <c r="G113" s="217"/>
      <c r="H113" s="221">
        <v>3</v>
      </c>
      <c r="I113" s="222"/>
      <c r="J113" s="217"/>
      <c r="K113" s="217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159</v>
      </c>
      <c r="AU113" s="227" t="s">
        <v>80</v>
      </c>
      <c r="AV113" s="11" t="s">
        <v>80</v>
      </c>
      <c r="AW113" s="11" t="s">
        <v>32</v>
      </c>
      <c r="AX113" s="11" t="s">
        <v>78</v>
      </c>
      <c r="AY113" s="227" t="s">
        <v>150</v>
      </c>
    </row>
    <row r="114" spans="2:65" s="1" customFormat="1" ht="16.5" customHeight="1">
      <c r="B114" s="36"/>
      <c r="C114" s="204" t="s">
        <v>231</v>
      </c>
      <c r="D114" s="204" t="s">
        <v>153</v>
      </c>
      <c r="E114" s="205" t="s">
        <v>703</v>
      </c>
      <c r="F114" s="206" t="s">
        <v>704</v>
      </c>
      <c r="G114" s="207" t="s">
        <v>156</v>
      </c>
      <c r="H114" s="208">
        <v>1</v>
      </c>
      <c r="I114" s="209"/>
      <c r="J114" s="210">
        <f>ROUND(I114*H114,2)</f>
        <v>0</v>
      </c>
      <c r="K114" s="206" t="s">
        <v>157</v>
      </c>
      <c r="L114" s="41"/>
      <c r="M114" s="211" t="s">
        <v>1</v>
      </c>
      <c r="N114" s="212" t="s">
        <v>41</v>
      </c>
      <c r="O114" s="77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AR114" s="15" t="s">
        <v>149</v>
      </c>
      <c r="AT114" s="15" t="s">
        <v>153</v>
      </c>
      <c r="AU114" s="15" t="s">
        <v>80</v>
      </c>
      <c r="AY114" s="15" t="s">
        <v>150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15" t="s">
        <v>78</v>
      </c>
      <c r="BK114" s="215">
        <f>ROUND(I114*H114,2)</f>
        <v>0</v>
      </c>
      <c r="BL114" s="15" t="s">
        <v>149</v>
      </c>
      <c r="BM114" s="15" t="s">
        <v>705</v>
      </c>
    </row>
    <row r="115" spans="2:51" s="11" customFormat="1" ht="12">
      <c r="B115" s="216"/>
      <c r="C115" s="217"/>
      <c r="D115" s="218" t="s">
        <v>159</v>
      </c>
      <c r="E115" s="219" t="s">
        <v>1</v>
      </c>
      <c r="F115" s="220" t="s">
        <v>169</v>
      </c>
      <c r="G115" s="217"/>
      <c r="H115" s="221">
        <v>1</v>
      </c>
      <c r="I115" s="222"/>
      <c r="J115" s="217"/>
      <c r="K115" s="217"/>
      <c r="L115" s="223"/>
      <c r="M115" s="224"/>
      <c r="N115" s="225"/>
      <c r="O115" s="225"/>
      <c r="P115" s="225"/>
      <c r="Q115" s="225"/>
      <c r="R115" s="225"/>
      <c r="S115" s="225"/>
      <c r="T115" s="226"/>
      <c r="AT115" s="227" t="s">
        <v>159</v>
      </c>
      <c r="AU115" s="227" t="s">
        <v>80</v>
      </c>
      <c r="AV115" s="11" t="s">
        <v>80</v>
      </c>
      <c r="AW115" s="11" t="s">
        <v>32</v>
      </c>
      <c r="AX115" s="11" t="s">
        <v>78</v>
      </c>
      <c r="AY115" s="227" t="s">
        <v>150</v>
      </c>
    </row>
    <row r="116" spans="2:65" s="1" customFormat="1" ht="16.5" customHeight="1">
      <c r="B116" s="36"/>
      <c r="C116" s="204" t="s">
        <v>236</v>
      </c>
      <c r="D116" s="204" t="s">
        <v>153</v>
      </c>
      <c r="E116" s="205" t="s">
        <v>706</v>
      </c>
      <c r="F116" s="206" t="s">
        <v>707</v>
      </c>
      <c r="G116" s="207" t="s">
        <v>156</v>
      </c>
      <c r="H116" s="208">
        <v>8</v>
      </c>
      <c r="I116" s="209"/>
      <c r="J116" s="210">
        <f>ROUND(I116*H116,2)</f>
        <v>0</v>
      </c>
      <c r="K116" s="206" t="s">
        <v>157</v>
      </c>
      <c r="L116" s="41"/>
      <c r="M116" s="211" t="s">
        <v>1</v>
      </c>
      <c r="N116" s="212" t="s">
        <v>41</v>
      </c>
      <c r="O116" s="77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AR116" s="15" t="s">
        <v>149</v>
      </c>
      <c r="AT116" s="15" t="s">
        <v>153</v>
      </c>
      <c r="AU116" s="15" t="s">
        <v>80</v>
      </c>
      <c r="AY116" s="15" t="s">
        <v>150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15" t="s">
        <v>78</v>
      </c>
      <c r="BK116" s="215">
        <f>ROUND(I116*H116,2)</f>
        <v>0</v>
      </c>
      <c r="BL116" s="15" t="s">
        <v>149</v>
      </c>
      <c r="BM116" s="15" t="s">
        <v>708</v>
      </c>
    </row>
    <row r="117" spans="2:51" s="11" customFormat="1" ht="12">
      <c r="B117" s="216"/>
      <c r="C117" s="217"/>
      <c r="D117" s="218" t="s">
        <v>159</v>
      </c>
      <c r="E117" s="219" t="s">
        <v>1</v>
      </c>
      <c r="F117" s="220" t="s">
        <v>169</v>
      </c>
      <c r="G117" s="217"/>
      <c r="H117" s="221">
        <v>1</v>
      </c>
      <c r="I117" s="222"/>
      <c r="J117" s="217"/>
      <c r="K117" s="217"/>
      <c r="L117" s="223"/>
      <c r="M117" s="224"/>
      <c r="N117" s="225"/>
      <c r="O117" s="225"/>
      <c r="P117" s="225"/>
      <c r="Q117" s="225"/>
      <c r="R117" s="225"/>
      <c r="S117" s="225"/>
      <c r="T117" s="226"/>
      <c r="AT117" s="227" t="s">
        <v>159</v>
      </c>
      <c r="AU117" s="227" t="s">
        <v>80</v>
      </c>
      <c r="AV117" s="11" t="s">
        <v>80</v>
      </c>
      <c r="AW117" s="11" t="s">
        <v>32</v>
      </c>
      <c r="AX117" s="11" t="s">
        <v>70</v>
      </c>
      <c r="AY117" s="227" t="s">
        <v>150</v>
      </c>
    </row>
    <row r="118" spans="2:51" s="11" customFormat="1" ht="12">
      <c r="B118" s="216"/>
      <c r="C118" s="217"/>
      <c r="D118" s="218" t="s">
        <v>159</v>
      </c>
      <c r="E118" s="219" t="s">
        <v>1</v>
      </c>
      <c r="F118" s="220" t="s">
        <v>709</v>
      </c>
      <c r="G118" s="217"/>
      <c r="H118" s="221">
        <v>7</v>
      </c>
      <c r="I118" s="222"/>
      <c r="J118" s="217"/>
      <c r="K118" s="217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159</v>
      </c>
      <c r="AU118" s="227" t="s">
        <v>80</v>
      </c>
      <c r="AV118" s="11" t="s">
        <v>80</v>
      </c>
      <c r="AW118" s="11" t="s">
        <v>32</v>
      </c>
      <c r="AX118" s="11" t="s">
        <v>70</v>
      </c>
      <c r="AY118" s="227" t="s">
        <v>150</v>
      </c>
    </row>
    <row r="119" spans="2:51" s="12" customFormat="1" ht="12">
      <c r="B119" s="238"/>
      <c r="C119" s="239"/>
      <c r="D119" s="218" t="s">
        <v>159</v>
      </c>
      <c r="E119" s="240" t="s">
        <v>1</v>
      </c>
      <c r="F119" s="241" t="s">
        <v>430</v>
      </c>
      <c r="G119" s="239"/>
      <c r="H119" s="242">
        <v>8</v>
      </c>
      <c r="I119" s="243"/>
      <c r="J119" s="239"/>
      <c r="K119" s="239"/>
      <c r="L119" s="244"/>
      <c r="M119" s="245"/>
      <c r="N119" s="246"/>
      <c r="O119" s="246"/>
      <c r="P119" s="246"/>
      <c r="Q119" s="246"/>
      <c r="R119" s="246"/>
      <c r="S119" s="246"/>
      <c r="T119" s="247"/>
      <c r="AT119" s="248" t="s">
        <v>159</v>
      </c>
      <c r="AU119" s="248" t="s">
        <v>80</v>
      </c>
      <c r="AV119" s="12" t="s">
        <v>149</v>
      </c>
      <c r="AW119" s="12" t="s">
        <v>32</v>
      </c>
      <c r="AX119" s="12" t="s">
        <v>78</v>
      </c>
      <c r="AY119" s="248" t="s">
        <v>150</v>
      </c>
    </row>
    <row r="120" spans="2:65" s="1" customFormat="1" ht="16.5" customHeight="1">
      <c r="B120" s="36"/>
      <c r="C120" s="204" t="s">
        <v>241</v>
      </c>
      <c r="D120" s="204" t="s">
        <v>153</v>
      </c>
      <c r="E120" s="205" t="s">
        <v>710</v>
      </c>
      <c r="F120" s="206" t="s">
        <v>711</v>
      </c>
      <c r="G120" s="207" t="s">
        <v>156</v>
      </c>
      <c r="H120" s="208">
        <v>3</v>
      </c>
      <c r="I120" s="209"/>
      <c r="J120" s="210">
        <f>ROUND(I120*H120,2)</f>
        <v>0</v>
      </c>
      <c r="K120" s="206" t="s">
        <v>157</v>
      </c>
      <c r="L120" s="41"/>
      <c r="M120" s="211" t="s">
        <v>1</v>
      </c>
      <c r="N120" s="212" t="s">
        <v>41</v>
      </c>
      <c r="O120" s="77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AR120" s="15" t="s">
        <v>149</v>
      </c>
      <c r="AT120" s="15" t="s">
        <v>153</v>
      </c>
      <c r="AU120" s="15" t="s">
        <v>80</v>
      </c>
      <c r="AY120" s="15" t="s">
        <v>150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15" t="s">
        <v>78</v>
      </c>
      <c r="BK120" s="215">
        <f>ROUND(I120*H120,2)</f>
        <v>0</v>
      </c>
      <c r="BL120" s="15" t="s">
        <v>149</v>
      </c>
      <c r="BM120" s="15" t="s">
        <v>712</v>
      </c>
    </row>
    <row r="121" spans="2:51" s="11" customFormat="1" ht="12">
      <c r="B121" s="216"/>
      <c r="C121" s="217"/>
      <c r="D121" s="218" t="s">
        <v>159</v>
      </c>
      <c r="E121" s="219" t="s">
        <v>1</v>
      </c>
      <c r="F121" s="220" t="s">
        <v>702</v>
      </c>
      <c r="G121" s="217"/>
      <c r="H121" s="221">
        <v>3</v>
      </c>
      <c r="I121" s="222"/>
      <c r="J121" s="217"/>
      <c r="K121" s="217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159</v>
      </c>
      <c r="AU121" s="227" t="s">
        <v>80</v>
      </c>
      <c r="AV121" s="11" t="s">
        <v>80</v>
      </c>
      <c r="AW121" s="11" t="s">
        <v>32</v>
      </c>
      <c r="AX121" s="11" t="s">
        <v>78</v>
      </c>
      <c r="AY121" s="227" t="s">
        <v>150</v>
      </c>
    </row>
    <row r="122" spans="2:65" s="1" customFormat="1" ht="16.5" customHeight="1">
      <c r="B122" s="36"/>
      <c r="C122" s="204" t="s">
        <v>112</v>
      </c>
      <c r="D122" s="204" t="s">
        <v>153</v>
      </c>
      <c r="E122" s="205" t="s">
        <v>713</v>
      </c>
      <c r="F122" s="206" t="s">
        <v>714</v>
      </c>
      <c r="G122" s="207" t="s">
        <v>156</v>
      </c>
      <c r="H122" s="208">
        <v>7</v>
      </c>
      <c r="I122" s="209"/>
      <c r="J122" s="210">
        <f>ROUND(I122*H122,2)</f>
        <v>0</v>
      </c>
      <c r="K122" s="206" t="s">
        <v>157</v>
      </c>
      <c r="L122" s="41"/>
      <c r="M122" s="211" t="s">
        <v>1</v>
      </c>
      <c r="N122" s="212" t="s">
        <v>41</v>
      </c>
      <c r="O122" s="77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AR122" s="15" t="s">
        <v>149</v>
      </c>
      <c r="AT122" s="15" t="s">
        <v>153</v>
      </c>
      <c r="AU122" s="15" t="s">
        <v>80</v>
      </c>
      <c r="AY122" s="15" t="s">
        <v>150</v>
      </c>
      <c r="BE122" s="215">
        <f>IF(N122="základní",J122,0)</f>
        <v>0</v>
      </c>
      <c r="BF122" s="215">
        <f>IF(N122="snížená",J122,0)</f>
        <v>0</v>
      </c>
      <c r="BG122" s="215">
        <f>IF(N122="zákl. přenesená",J122,0)</f>
        <v>0</v>
      </c>
      <c r="BH122" s="215">
        <f>IF(N122="sníž. přenesená",J122,0)</f>
        <v>0</v>
      </c>
      <c r="BI122" s="215">
        <f>IF(N122="nulová",J122,0)</f>
        <v>0</v>
      </c>
      <c r="BJ122" s="15" t="s">
        <v>78</v>
      </c>
      <c r="BK122" s="215">
        <f>ROUND(I122*H122,2)</f>
        <v>0</v>
      </c>
      <c r="BL122" s="15" t="s">
        <v>149</v>
      </c>
      <c r="BM122" s="15" t="s">
        <v>715</v>
      </c>
    </row>
    <row r="123" spans="2:51" s="11" customFormat="1" ht="12">
      <c r="B123" s="216"/>
      <c r="C123" s="217"/>
      <c r="D123" s="218" t="s">
        <v>159</v>
      </c>
      <c r="E123" s="219" t="s">
        <v>1</v>
      </c>
      <c r="F123" s="220" t="s">
        <v>716</v>
      </c>
      <c r="G123" s="217"/>
      <c r="H123" s="221">
        <v>7</v>
      </c>
      <c r="I123" s="222"/>
      <c r="J123" s="217"/>
      <c r="K123" s="217"/>
      <c r="L123" s="223"/>
      <c r="M123" s="224"/>
      <c r="N123" s="225"/>
      <c r="O123" s="225"/>
      <c r="P123" s="225"/>
      <c r="Q123" s="225"/>
      <c r="R123" s="225"/>
      <c r="S123" s="225"/>
      <c r="T123" s="226"/>
      <c r="AT123" s="227" t="s">
        <v>159</v>
      </c>
      <c r="AU123" s="227" t="s">
        <v>80</v>
      </c>
      <c r="AV123" s="11" t="s">
        <v>80</v>
      </c>
      <c r="AW123" s="11" t="s">
        <v>32</v>
      </c>
      <c r="AX123" s="11" t="s">
        <v>78</v>
      </c>
      <c r="AY123" s="227" t="s">
        <v>150</v>
      </c>
    </row>
    <row r="124" spans="2:65" s="1" customFormat="1" ht="16.5" customHeight="1">
      <c r="B124" s="36"/>
      <c r="C124" s="204" t="s">
        <v>250</v>
      </c>
      <c r="D124" s="204" t="s">
        <v>153</v>
      </c>
      <c r="E124" s="205" t="s">
        <v>717</v>
      </c>
      <c r="F124" s="206" t="s">
        <v>718</v>
      </c>
      <c r="G124" s="207" t="s">
        <v>156</v>
      </c>
      <c r="H124" s="208">
        <v>1</v>
      </c>
      <c r="I124" s="209"/>
      <c r="J124" s="210">
        <f>ROUND(I124*H124,2)</f>
        <v>0</v>
      </c>
      <c r="K124" s="206" t="s">
        <v>157</v>
      </c>
      <c r="L124" s="41"/>
      <c r="M124" s="211" t="s">
        <v>1</v>
      </c>
      <c r="N124" s="212" t="s">
        <v>41</v>
      </c>
      <c r="O124" s="77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AR124" s="15" t="s">
        <v>149</v>
      </c>
      <c r="AT124" s="15" t="s">
        <v>153</v>
      </c>
      <c r="AU124" s="15" t="s">
        <v>80</v>
      </c>
      <c r="AY124" s="15" t="s">
        <v>150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15" t="s">
        <v>78</v>
      </c>
      <c r="BK124" s="215">
        <f>ROUND(I124*H124,2)</f>
        <v>0</v>
      </c>
      <c r="BL124" s="15" t="s">
        <v>149</v>
      </c>
      <c r="BM124" s="15" t="s">
        <v>719</v>
      </c>
    </row>
    <row r="125" spans="2:51" s="11" customFormat="1" ht="12">
      <c r="B125" s="216"/>
      <c r="C125" s="217"/>
      <c r="D125" s="218" t="s">
        <v>159</v>
      </c>
      <c r="E125" s="219" t="s">
        <v>1</v>
      </c>
      <c r="F125" s="220" t="s">
        <v>169</v>
      </c>
      <c r="G125" s="217"/>
      <c r="H125" s="221">
        <v>1</v>
      </c>
      <c r="I125" s="222"/>
      <c r="J125" s="217"/>
      <c r="K125" s="217"/>
      <c r="L125" s="223"/>
      <c r="M125" s="224"/>
      <c r="N125" s="225"/>
      <c r="O125" s="225"/>
      <c r="P125" s="225"/>
      <c r="Q125" s="225"/>
      <c r="R125" s="225"/>
      <c r="S125" s="225"/>
      <c r="T125" s="226"/>
      <c r="AT125" s="227" t="s">
        <v>159</v>
      </c>
      <c r="AU125" s="227" t="s">
        <v>80</v>
      </c>
      <c r="AV125" s="11" t="s">
        <v>80</v>
      </c>
      <c r="AW125" s="11" t="s">
        <v>32</v>
      </c>
      <c r="AX125" s="11" t="s">
        <v>78</v>
      </c>
      <c r="AY125" s="227" t="s">
        <v>150</v>
      </c>
    </row>
    <row r="126" spans="2:65" s="1" customFormat="1" ht="16.5" customHeight="1">
      <c r="B126" s="36"/>
      <c r="C126" s="204" t="s">
        <v>7</v>
      </c>
      <c r="D126" s="204" t="s">
        <v>153</v>
      </c>
      <c r="E126" s="205" t="s">
        <v>720</v>
      </c>
      <c r="F126" s="206" t="s">
        <v>721</v>
      </c>
      <c r="G126" s="207" t="s">
        <v>156</v>
      </c>
      <c r="H126" s="208">
        <v>2</v>
      </c>
      <c r="I126" s="209"/>
      <c r="J126" s="210">
        <f>ROUND(I126*H126,2)</f>
        <v>0</v>
      </c>
      <c r="K126" s="206" t="s">
        <v>157</v>
      </c>
      <c r="L126" s="41"/>
      <c r="M126" s="211" t="s">
        <v>1</v>
      </c>
      <c r="N126" s="212" t="s">
        <v>41</v>
      </c>
      <c r="O126" s="77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AR126" s="15" t="s">
        <v>149</v>
      </c>
      <c r="AT126" s="15" t="s">
        <v>153</v>
      </c>
      <c r="AU126" s="15" t="s">
        <v>80</v>
      </c>
      <c r="AY126" s="15" t="s">
        <v>150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15" t="s">
        <v>78</v>
      </c>
      <c r="BK126" s="215">
        <f>ROUND(I126*H126,2)</f>
        <v>0</v>
      </c>
      <c r="BL126" s="15" t="s">
        <v>149</v>
      </c>
      <c r="BM126" s="15" t="s">
        <v>722</v>
      </c>
    </row>
    <row r="127" spans="2:51" s="11" customFormat="1" ht="12">
      <c r="B127" s="216"/>
      <c r="C127" s="217"/>
      <c r="D127" s="218" t="s">
        <v>159</v>
      </c>
      <c r="E127" s="219" t="s">
        <v>1</v>
      </c>
      <c r="F127" s="220" t="s">
        <v>695</v>
      </c>
      <c r="G127" s="217"/>
      <c r="H127" s="221">
        <v>2</v>
      </c>
      <c r="I127" s="222"/>
      <c r="J127" s="217"/>
      <c r="K127" s="217"/>
      <c r="L127" s="223"/>
      <c r="M127" s="224"/>
      <c r="N127" s="225"/>
      <c r="O127" s="225"/>
      <c r="P127" s="225"/>
      <c r="Q127" s="225"/>
      <c r="R127" s="225"/>
      <c r="S127" s="225"/>
      <c r="T127" s="226"/>
      <c r="AT127" s="227" t="s">
        <v>159</v>
      </c>
      <c r="AU127" s="227" t="s">
        <v>80</v>
      </c>
      <c r="AV127" s="11" t="s">
        <v>80</v>
      </c>
      <c r="AW127" s="11" t="s">
        <v>32</v>
      </c>
      <c r="AX127" s="11" t="s">
        <v>78</v>
      </c>
      <c r="AY127" s="227" t="s">
        <v>150</v>
      </c>
    </row>
    <row r="128" spans="2:65" s="1" customFormat="1" ht="16.5" customHeight="1">
      <c r="B128" s="36"/>
      <c r="C128" s="204" t="s">
        <v>106</v>
      </c>
      <c r="D128" s="204" t="s">
        <v>153</v>
      </c>
      <c r="E128" s="205" t="s">
        <v>723</v>
      </c>
      <c r="F128" s="206" t="s">
        <v>724</v>
      </c>
      <c r="G128" s="207" t="s">
        <v>156</v>
      </c>
      <c r="H128" s="208">
        <v>4</v>
      </c>
      <c r="I128" s="209"/>
      <c r="J128" s="210">
        <f>ROUND(I128*H128,2)</f>
        <v>0</v>
      </c>
      <c r="K128" s="206" t="s">
        <v>157</v>
      </c>
      <c r="L128" s="41"/>
      <c r="M128" s="211" t="s">
        <v>1</v>
      </c>
      <c r="N128" s="212" t="s">
        <v>41</v>
      </c>
      <c r="O128" s="77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AR128" s="15" t="s">
        <v>149</v>
      </c>
      <c r="AT128" s="15" t="s">
        <v>153</v>
      </c>
      <c r="AU128" s="15" t="s">
        <v>80</v>
      </c>
      <c r="AY128" s="15" t="s">
        <v>150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15" t="s">
        <v>78</v>
      </c>
      <c r="BK128" s="215">
        <f>ROUND(I128*H128,2)</f>
        <v>0</v>
      </c>
      <c r="BL128" s="15" t="s">
        <v>149</v>
      </c>
      <c r="BM128" s="15" t="s">
        <v>725</v>
      </c>
    </row>
    <row r="129" spans="2:51" s="11" customFormat="1" ht="12">
      <c r="B129" s="216"/>
      <c r="C129" s="217"/>
      <c r="D129" s="218" t="s">
        <v>159</v>
      </c>
      <c r="E129" s="219" t="s">
        <v>1</v>
      </c>
      <c r="F129" s="220" t="s">
        <v>726</v>
      </c>
      <c r="G129" s="217"/>
      <c r="H129" s="221">
        <v>4</v>
      </c>
      <c r="I129" s="222"/>
      <c r="J129" s="217"/>
      <c r="K129" s="217"/>
      <c r="L129" s="223"/>
      <c r="M129" s="224"/>
      <c r="N129" s="225"/>
      <c r="O129" s="225"/>
      <c r="P129" s="225"/>
      <c r="Q129" s="225"/>
      <c r="R129" s="225"/>
      <c r="S129" s="225"/>
      <c r="T129" s="226"/>
      <c r="AT129" s="227" t="s">
        <v>159</v>
      </c>
      <c r="AU129" s="227" t="s">
        <v>80</v>
      </c>
      <c r="AV129" s="11" t="s">
        <v>80</v>
      </c>
      <c r="AW129" s="11" t="s">
        <v>32</v>
      </c>
      <c r="AX129" s="11" t="s">
        <v>78</v>
      </c>
      <c r="AY129" s="227" t="s">
        <v>150</v>
      </c>
    </row>
    <row r="130" spans="2:65" s="1" customFormat="1" ht="16.5" customHeight="1">
      <c r="B130" s="36"/>
      <c r="C130" s="228" t="s">
        <v>263</v>
      </c>
      <c r="D130" s="228" t="s">
        <v>380</v>
      </c>
      <c r="E130" s="229" t="s">
        <v>727</v>
      </c>
      <c r="F130" s="230" t="s">
        <v>728</v>
      </c>
      <c r="G130" s="231" t="s">
        <v>187</v>
      </c>
      <c r="H130" s="232">
        <v>9.13</v>
      </c>
      <c r="I130" s="233"/>
      <c r="J130" s="234">
        <f>ROUND(I130*H130,2)</f>
        <v>0</v>
      </c>
      <c r="K130" s="230" t="s">
        <v>180</v>
      </c>
      <c r="L130" s="235"/>
      <c r="M130" s="236" t="s">
        <v>1</v>
      </c>
      <c r="N130" s="237" t="s">
        <v>41</v>
      </c>
      <c r="O130" s="77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AR130" s="15" t="s">
        <v>80</v>
      </c>
      <c r="AT130" s="15" t="s">
        <v>380</v>
      </c>
      <c r="AU130" s="15" t="s">
        <v>80</v>
      </c>
      <c r="AY130" s="15" t="s">
        <v>150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15" t="s">
        <v>78</v>
      </c>
      <c r="BK130" s="215">
        <f>ROUND(I130*H130,2)</f>
        <v>0</v>
      </c>
      <c r="BL130" s="15" t="s">
        <v>78</v>
      </c>
      <c r="BM130" s="15" t="s">
        <v>729</v>
      </c>
    </row>
    <row r="131" spans="2:51" s="11" customFormat="1" ht="12">
      <c r="B131" s="216"/>
      <c r="C131" s="217"/>
      <c r="D131" s="218" t="s">
        <v>159</v>
      </c>
      <c r="E131" s="219" t="s">
        <v>730</v>
      </c>
      <c r="F131" s="220" t="s">
        <v>731</v>
      </c>
      <c r="G131" s="217"/>
      <c r="H131" s="221">
        <v>4.565</v>
      </c>
      <c r="I131" s="222"/>
      <c r="J131" s="217"/>
      <c r="K131" s="217"/>
      <c r="L131" s="223"/>
      <c r="M131" s="224"/>
      <c r="N131" s="225"/>
      <c r="O131" s="225"/>
      <c r="P131" s="225"/>
      <c r="Q131" s="225"/>
      <c r="R131" s="225"/>
      <c r="S131" s="225"/>
      <c r="T131" s="226"/>
      <c r="AT131" s="227" t="s">
        <v>159</v>
      </c>
      <c r="AU131" s="227" t="s">
        <v>80</v>
      </c>
      <c r="AV131" s="11" t="s">
        <v>80</v>
      </c>
      <c r="AW131" s="11" t="s">
        <v>32</v>
      </c>
      <c r="AX131" s="11" t="s">
        <v>70</v>
      </c>
      <c r="AY131" s="227" t="s">
        <v>150</v>
      </c>
    </row>
    <row r="132" spans="2:51" s="11" customFormat="1" ht="12">
      <c r="B132" s="216"/>
      <c r="C132" s="217"/>
      <c r="D132" s="218" t="s">
        <v>159</v>
      </c>
      <c r="E132" s="219" t="s">
        <v>1</v>
      </c>
      <c r="F132" s="220" t="s">
        <v>732</v>
      </c>
      <c r="G132" s="217"/>
      <c r="H132" s="221">
        <v>9.13</v>
      </c>
      <c r="I132" s="222"/>
      <c r="J132" s="217"/>
      <c r="K132" s="217"/>
      <c r="L132" s="223"/>
      <c r="M132" s="224"/>
      <c r="N132" s="225"/>
      <c r="O132" s="225"/>
      <c r="P132" s="225"/>
      <c r="Q132" s="225"/>
      <c r="R132" s="225"/>
      <c r="S132" s="225"/>
      <c r="T132" s="226"/>
      <c r="AT132" s="227" t="s">
        <v>159</v>
      </c>
      <c r="AU132" s="227" t="s">
        <v>80</v>
      </c>
      <c r="AV132" s="11" t="s">
        <v>80</v>
      </c>
      <c r="AW132" s="11" t="s">
        <v>32</v>
      </c>
      <c r="AX132" s="11" t="s">
        <v>78</v>
      </c>
      <c r="AY132" s="227" t="s">
        <v>150</v>
      </c>
    </row>
    <row r="133" spans="2:65" s="1" customFormat="1" ht="22.5" customHeight="1">
      <c r="B133" s="36"/>
      <c r="C133" s="204" t="s">
        <v>268</v>
      </c>
      <c r="D133" s="204" t="s">
        <v>153</v>
      </c>
      <c r="E133" s="205" t="s">
        <v>733</v>
      </c>
      <c r="F133" s="206" t="s">
        <v>734</v>
      </c>
      <c r="G133" s="207" t="s">
        <v>156</v>
      </c>
      <c r="H133" s="208">
        <v>4</v>
      </c>
      <c r="I133" s="209"/>
      <c r="J133" s="210">
        <f>ROUND(I133*H133,2)</f>
        <v>0</v>
      </c>
      <c r="K133" s="206" t="s">
        <v>157</v>
      </c>
      <c r="L133" s="41"/>
      <c r="M133" s="211" t="s">
        <v>1</v>
      </c>
      <c r="N133" s="212" t="s">
        <v>41</v>
      </c>
      <c r="O133" s="77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AR133" s="15" t="s">
        <v>78</v>
      </c>
      <c r="AT133" s="15" t="s">
        <v>153</v>
      </c>
      <c r="AU133" s="15" t="s">
        <v>80</v>
      </c>
      <c r="AY133" s="15" t="s">
        <v>150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15" t="s">
        <v>78</v>
      </c>
      <c r="BK133" s="215">
        <f>ROUND(I133*H133,2)</f>
        <v>0</v>
      </c>
      <c r="BL133" s="15" t="s">
        <v>78</v>
      </c>
      <c r="BM133" s="15" t="s">
        <v>735</v>
      </c>
    </row>
    <row r="134" spans="2:51" s="11" customFormat="1" ht="12">
      <c r="B134" s="216"/>
      <c r="C134" s="217"/>
      <c r="D134" s="218" t="s">
        <v>159</v>
      </c>
      <c r="E134" s="219" t="s">
        <v>1</v>
      </c>
      <c r="F134" s="220" t="s">
        <v>736</v>
      </c>
      <c r="G134" s="217"/>
      <c r="H134" s="221">
        <v>4</v>
      </c>
      <c r="I134" s="222"/>
      <c r="J134" s="217"/>
      <c r="K134" s="217"/>
      <c r="L134" s="223"/>
      <c r="M134" s="224"/>
      <c r="N134" s="225"/>
      <c r="O134" s="225"/>
      <c r="P134" s="225"/>
      <c r="Q134" s="225"/>
      <c r="R134" s="225"/>
      <c r="S134" s="225"/>
      <c r="T134" s="226"/>
      <c r="AT134" s="227" t="s">
        <v>159</v>
      </c>
      <c r="AU134" s="227" t="s">
        <v>80</v>
      </c>
      <c r="AV134" s="11" t="s">
        <v>80</v>
      </c>
      <c r="AW134" s="11" t="s">
        <v>32</v>
      </c>
      <c r="AX134" s="11" t="s">
        <v>78</v>
      </c>
      <c r="AY134" s="227" t="s">
        <v>150</v>
      </c>
    </row>
    <row r="135" spans="2:65" s="1" customFormat="1" ht="22.5" customHeight="1">
      <c r="B135" s="36"/>
      <c r="C135" s="204" t="s">
        <v>95</v>
      </c>
      <c r="D135" s="204" t="s">
        <v>153</v>
      </c>
      <c r="E135" s="205" t="s">
        <v>737</v>
      </c>
      <c r="F135" s="206" t="s">
        <v>738</v>
      </c>
      <c r="G135" s="207" t="s">
        <v>156</v>
      </c>
      <c r="H135" s="208">
        <v>11</v>
      </c>
      <c r="I135" s="209"/>
      <c r="J135" s="210">
        <f>ROUND(I135*H135,2)</f>
        <v>0</v>
      </c>
      <c r="K135" s="206" t="s">
        <v>157</v>
      </c>
      <c r="L135" s="41"/>
      <c r="M135" s="211" t="s">
        <v>1</v>
      </c>
      <c r="N135" s="212" t="s">
        <v>41</v>
      </c>
      <c r="O135" s="77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AR135" s="15" t="s">
        <v>78</v>
      </c>
      <c r="AT135" s="15" t="s">
        <v>153</v>
      </c>
      <c r="AU135" s="15" t="s">
        <v>80</v>
      </c>
      <c r="AY135" s="15" t="s">
        <v>150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15" t="s">
        <v>78</v>
      </c>
      <c r="BK135" s="215">
        <f>ROUND(I135*H135,2)</f>
        <v>0</v>
      </c>
      <c r="BL135" s="15" t="s">
        <v>78</v>
      </c>
      <c r="BM135" s="15" t="s">
        <v>739</v>
      </c>
    </row>
    <row r="136" spans="2:51" s="11" customFormat="1" ht="12">
      <c r="B136" s="216"/>
      <c r="C136" s="217"/>
      <c r="D136" s="218" t="s">
        <v>159</v>
      </c>
      <c r="E136" s="219" t="s">
        <v>1</v>
      </c>
      <c r="F136" s="220" t="s">
        <v>740</v>
      </c>
      <c r="G136" s="217"/>
      <c r="H136" s="221">
        <v>11</v>
      </c>
      <c r="I136" s="222"/>
      <c r="J136" s="217"/>
      <c r="K136" s="217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159</v>
      </c>
      <c r="AU136" s="227" t="s">
        <v>80</v>
      </c>
      <c r="AV136" s="11" t="s">
        <v>80</v>
      </c>
      <c r="AW136" s="11" t="s">
        <v>32</v>
      </c>
      <c r="AX136" s="11" t="s">
        <v>78</v>
      </c>
      <c r="AY136" s="227" t="s">
        <v>150</v>
      </c>
    </row>
    <row r="137" spans="2:65" s="1" customFormat="1" ht="22.5" customHeight="1">
      <c r="B137" s="36"/>
      <c r="C137" s="204" t="s">
        <v>277</v>
      </c>
      <c r="D137" s="204" t="s">
        <v>153</v>
      </c>
      <c r="E137" s="205" t="s">
        <v>741</v>
      </c>
      <c r="F137" s="206" t="s">
        <v>742</v>
      </c>
      <c r="G137" s="207" t="s">
        <v>156</v>
      </c>
      <c r="H137" s="208">
        <v>8</v>
      </c>
      <c r="I137" s="209"/>
      <c r="J137" s="210">
        <f>ROUND(I137*H137,2)</f>
        <v>0</v>
      </c>
      <c r="K137" s="206" t="s">
        <v>157</v>
      </c>
      <c r="L137" s="41"/>
      <c r="M137" s="211" t="s">
        <v>1</v>
      </c>
      <c r="N137" s="212" t="s">
        <v>41</v>
      </c>
      <c r="O137" s="77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AR137" s="15" t="s">
        <v>78</v>
      </c>
      <c r="AT137" s="15" t="s">
        <v>153</v>
      </c>
      <c r="AU137" s="15" t="s">
        <v>80</v>
      </c>
      <c r="AY137" s="15" t="s">
        <v>150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15" t="s">
        <v>78</v>
      </c>
      <c r="BK137" s="215">
        <f>ROUND(I137*H137,2)</f>
        <v>0</v>
      </c>
      <c r="BL137" s="15" t="s">
        <v>78</v>
      </c>
      <c r="BM137" s="15" t="s">
        <v>743</v>
      </c>
    </row>
    <row r="138" spans="2:51" s="11" customFormat="1" ht="12">
      <c r="B138" s="216"/>
      <c r="C138" s="217"/>
      <c r="D138" s="218" t="s">
        <v>159</v>
      </c>
      <c r="E138" s="219" t="s">
        <v>1</v>
      </c>
      <c r="F138" s="220" t="s">
        <v>744</v>
      </c>
      <c r="G138" s="217"/>
      <c r="H138" s="221">
        <v>8</v>
      </c>
      <c r="I138" s="222"/>
      <c r="J138" s="217"/>
      <c r="K138" s="217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159</v>
      </c>
      <c r="AU138" s="227" t="s">
        <v>80</v>
      </c>
      <c r="AV138" s="11" t="s">
        <v>80</v>
      </c>
      <c r="AW138" s="11" t="s">
        <v>32</v>
      </c>
      <c r="AX138" s="11" t="s">
        <v>78</v>
      </c>
      <c r="AY138" s="227" t="s">
        <v>150</v>
      </c>
    </row>
    <row r="139" spans="2:65" s="1" customFormat="1" ht="22.5" customHeight="1">
      <c r="B139" s="36"/>
      <c r="C139" s="204" t="s">
        <v>281</v>
      </c>
      <c r="D139" s="204" t="s">
        <v>153</v>
      </c>
      <c r="E139" s="205" t="s">
        <v>745</v>
      </c>
      <c r="F139" s="206" t="s">
        <v>746</v>
      </c>
      <c r="G139" s="207" t="s">
        <v>156</v>
      </c>
      <c r="H139" s="208">
        <v>6</v>
      </c>
      <c r="I139" s="209"/>
      <c r="J139" s="210">
        <f>ROUND(I139*H139,2)</f>
        <v>0</v>
      </c>
      <c r="K139" s="206" t="s">
        <v>157</v>
      </c>
      <c r="L139" s="41"/>
      <c r="M139" s="211" t="s">
        <v>1</v>
      </c>
      <c r="N139" s="212" t="s">
        <v>41</v>
      </c>
      <c r="O139" s="77"/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4">
        <f>S139*H139</f>
        <v>0</v>
      </c>
      <c r="AR139" s="15" t="s">
        <v>78</v>
      </c>
      <c r="AT139" s="15" t="s">
        <v>153</v>
      </c>
      <c r="AU139" s="15" t="s">
        <v>80</v>
      </c>
      <c r="AY139" s="15" t="s">
        <v>150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15" t="s">
        <v>78</v>
      </c>
      <c r="BK139" s="215">
        <f>ROUND(I139*H139,2)</f>
        <v>0</v>
      </c>
      <c r="BL139" s="15" t="s">
        <v>78</v>
      </c>
      <c r="BM139" s="15" t="s">
        <v>747</v>
      </c>
    </row>
    <row r="140" spans="2:51" s="11" customFormat="1" ht="12">
      <c r="B140" s="216"/>
      <c r="C140" s="217"/>
      <c r="D140" s="218" t="s">
        <v>159</v>
      </c>
      <c r="E140" s="219" t="s">
        <v>1</v>
      </c>
      <c r="F140" s="220" t="s">
        <v>748</v>
      </c>
      <c r="G140" s="217"/>
      <c r="H140" s="221">
        <v>6</v>
      </c>
      <c r="I140" s="222"/>
      <c r="J140" s="217"/>
      <c r="K140" s="217"/>
      <c r="L140" s="223"/>
      <c r="M140" s="262"/>
      <c r="N140" s="263"/>
      <c r="O140" s="263"/>
      <c r="P140" s="263"/>
      <c r="Q140" s="263"/>
      <c r="R140" s="263"/>
      <c r="S140" s="263"/>
      <c r="T140" s="264"/>
      <c r="AT140" s="227" t="s">
        <v>159</v>
      </c>
      <c r="AU140" s="227" t="s">
        <v>80</v>
      </c>
      <c r="AV140" s="11" t="s">
        <v>80</v>
      </c>
      <c r="AW140" s="11" t="s">
        <v>32</v>
      </c>
      <c r="AX140" s="11" t="s">
        <v>78</v>
      </c>
      <c r="AY140" s="227" t="s">
        <v>150</v>
      </c>
    </row>
    <row r="141" spans="2:12" s="1" customFormat="1" ht="6.95" customHeight="1">
      <c r="B141" s="55"/>
      <c r="C141" s="56"/>
      <c r="D141" s="56"/>
      <c r="E141" s="56"/>
      <c r="F141" s="56"/>
      <c r="G141" s="56"/>
      <c r="H141" s="56"/>
      <c r="I141" s="154"/>
      <c r="J141" s="56"/>
      <c r="K141" s="56"/>
      <c r="L141" s="41"/>
    </row>
  </sheetData>
  <sheetProtection password="CC35" sheet="1" objects="1" scenarios="1" formatColumns="0" formatRows="0" autoFilter="0"/>
  <autoFilter ref="C80:K140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8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2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86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18"/>
      <c r="AT3" s="15" t="s">
        <v>80</v>
      </c>
    </row>
    <row r="4" spans="2:46" ht="24.95" customHeight="1">
      <c r="B4" s="18"/>
      <c r="D4" s="127" t="s">
        <v>96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28" t="s">
        <v>16</v>
      </c>
      <c r="L6" s="18"/>
    </row>
    <row r="7" spans="2:12" ht="16.5" customHeight="1">
      <c r="B7" s="18"/>
      <c r="E7" s="129" t="str">
        <f>'Rekapitulace stavby'!K6</f>
        <v>Revitalizace zeleně v areálu SUPŠ Jihlava - Helenín</v>
      </c>
      <c r="F7" s="128"/>
      <c r="G7" s="128"/>
      <c r="H7" s="128"/>
      <c r="L7" s="18"/>
    </row>
    <row r="8" spans="2:12" s="1" customFormat="1" ht="12" customHeight="1">
      <c r="B8" s="41"/>
      <c r="D8" s="128" t="s">
        <v>109</v>
      </c>
      <c r="I8" s="130"/>
      <c r="L8" s="41"/>
    </row>
    <row r="9" spans="2:12" s="1" customFormat="1" ht="36.95" customHeight="1">
      <c r="B9" s="41"/>
      <c r="E9" s="131" t="s">
        <v>749</v>
      </c>
      <c r="F9" s="1"/>
      <c r="G9" s="1"/>
      <c r="H9" s="1"/>
      <c r="I9" s="130"/>
      <c r="L9" s="41"/>
    </row>
    <row r="10" spans="2:12" s="1" customFormat="1" ht="12">
      <c r="B10" s="41"/>
      <c r="I10" s="130"/>
      <c r="L10" s="41"/>
    </row>
    <row r="11" spans="2:12" s="1" customFormat="1" ht="12" customHeight="1">
      <c r="B11" s="41"/>
      <c r="D11" s="128" t="s">
        <v>18</v>
      </c>
      <c r="F11" s="15" t="s">
        <v>1</v>
      </c>
      <c r="I11" s="132" t="s">
        <v>19</v>
      </c>
      <c r="J11" s="15" t="s">
        <v>1</v>
      </c>
      <c r="L11" s="41"/>
    </row>
    <row r="12" spans="2:12" s="1" customFormat="1" ht="12" customHeight="1">
      <c r="B12" s="41"/>
      <c r="D12" s="128" t="s">
        <v>20</v>
      </c>
      <c r="F12" s="15" t="s">
        <v>21</v>
      </c>
      <c r="I12" s="132" t="s">
        <v>22</v>
      </c>
      <c r="J12" s="133" t="str">
        <f>'Rekapitulace stavby'!AN8</f>
        <v>23. 11. 2018</v>
      </c>
      <c r="L12" s="41"/>
    </row>
    <row r="13" spans="2:12" s="1" customFormat="1" ht="10.8" customHeight="1">
      <c r="B13" s="41"/>
      <c r="I13" s="130"/>
      <c r="L13" s="41"/>
    </row>
    <row r="14" spans="2:12" s="1" customFormat="1" ht="12" customHeight="1">
      <c r="B14" s="41"/>
      <c r="D14" s="128" t="s">
        <v>24</v>
      </c>
      <c r="I14" s="132" t="s">
        <v>25</v>
      </c>
      <c r="J14" s="15" t="s">
        <v>1</v>
      </c>
      <c r="L14" s="41"/>
    </row>
    <row r="15" spans="2:12" s="1" customFormat="1" ht="18" customHeight="1">
      <c r="B15" s="41"/>
      <c r="E15" s="15" t="s">
        <v>26</v>
      </c>
      <c r="I15" s="132" t="s">
        <v>27</v>
      </c>
      <c r="J15" s="15" t="s">
        <v>1</v>
      </c>
      <c r="L15" s="41"/>
    </row>
    <row r="16" spans="2:12" s="1" customFormat="1" ht="6.95" customHeight="1">
      <c r="B16" s="41"/>
      <c r="I16" s="130"/>
      <c r="L16" s="41"/>
    </row>
    <row r="17" spans="2:12" s="1" customFormat="1" ht="12" customHeight="1">
      <c r="B17" s="41"/>
      <c r="D17" s="128" t="s">
        <v>28</v>
      </c>
      <c r="I17" s="132" t="s">
        <v>25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2" t="s">
        <v>27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30"/>
      <c r="L19" s="41"/>
    </row>
    <row r="20" spans="2:12" s="1" customFormat="1" ht="12" customHeight="1">
      <c r="B20" s="41"/>
      <c r="D20" s="128" t="s">
        <v>30</v>
      </c>
      <c r="I20" s="132" t="s">
        <v>25</v>
      </c>
      <c r="J20" s="15" t="s">
        <v>1</v>
      </c>
      <c r="L20" s="41"/>
    </row>
    <row r="21" spans="2:12" s="1" customFormat="1" ht="18" customHeight="1">
      <c r="B21" s="41"/>
      <c r="E21" s="15" t="s">
        <v>31</v>
      </c>
      <c r="I21" s="132" t="s">
        <v>27</v>
      </c>
      <c r="J21" s="15" t="s">
        <v>1</v>
      </c>
      <c r="L21" s="41"/>
    </row>
    <row r="22" spans="2:12" s="1" customFormat="1" ht="6.95" customHeight="1">
      <c r="B22" s="41"/>
      <c r="I22" s="130"/>
      <c r="L22" s="41"/>
    </row>
    <row r="23" spans="2:12" s="1" customFormat="1" ht="12" customHeight="1">
      <c r="B23" s="41"/>
      <c r="D23" s="128" t="s">
        <v>33</v>
      </c>
      <c r="I23" s="132" t="s">
        <v>25</v>
      </c>
      <c r="J23" s="15" t="s">
        <v>1</v>
      </c>
      <c r="L23" s="41"/>
    </row>
    <row r="24" spans="2:12" s="1" customFormat="1" ht="18" customHeight="1">
      <c r="B24" s="41"/>
      <c r="E24" s="15" t="s">
        <v>34</v>
      </c>
      <c r="I24" s="132" t="s">
        <v>27</v>
      </c>
      <c r="J24" s="15" t="s">
        <v>1</v>
      </c>
      <c r="L24" s="41"/>
    </row>
    <row r="25" spans="2:12" s="1" customFormat="1" ht="6.95" customHeight="1">
      <c r="B25" s="41"/>
      <c r="I25" s="130"/>
      <c r="L25" s="41"/>
    </row>
    <row r="26" spans="2:12" s="1" customFormat="1" ht="12" customHeight="1">
      <c r="B26" s="41"/>
      <c r="D26" s="128" t="s">
        <v>35</v>
      </c>
      <c r="I26" s="130"/>
      <c r="L26" s="41"/>
    </row>
    <row r="27" spans="2:12" s="6" customFormat="1" ht="16.5" customHeight="1">
      <c r="B27" s="134"/>
      <c r="E27" s="135" t="s">
        <v>1</v>
      </c>
      <c r="F27" s="135"/>
      <c r="G27" s="135"/>
      <c r="H27" s="135"/>
      <c r="I27" s="136"/>
      <c r="L27" s="134"/>
    </row>
    <row r="28" spans="2:12" s="1" customFormat="1" ht="6.95" customHeight="1">
      <c r="B28" s="41"/>
      <c r="I28" s="130"/>
      <c r="L28" s="41"/>
    </row>
    <row r="29" spans="2:12" s="1" customFormat="1" ht="6.95" customHeight="1">
      <c r="B29" s="41"/>
      <c r="D29" s="69"/>
      <c r="E29" s="69"/>
      <c r="F29" s="69"/>
      <c r="G29" s="69"/>
      <c r="H29" s="69"/>
      <c r="I29" s="137"/>
      <c r="J29" s="69"/>
      <c r="K29" s="69"/>
      <c r="L29" s="41"/>
    </row>
    <row r="30" spans="2:12" s="1" customFormat="1" ht="25.4" customHeight="1">
      <c r="B30" s="41"/>
      <c r="D30" s="138" t="s">
        <v>36</v>
      </c>
      <c r="I30" s="130"/>
      <c r="J30" s="139">
        <f>ROUND(J81,2)</f>
        <v>0</v>
      </c>
      <c r="L30" s="41"/>
    </row>
    <row r="31" spans="2:12" s="1" customFormat="1" ht="6.95" customHeight="1">
      <c r="B31" s="41"/>
      <c r="D31" s="69"/>
      <c r="E31" s="69"/>
      <c r="F31" s="69"/>
      <c r="G31" s="69"/>
      <c r="H31" s="69"/>
      <c r="I31" s="137"/>
      <c r="J31" s="69"/>
      <c r="K31" s="69"/>
      <c r="L31" s="41"/>
    </row>
    <row r="32" spans="2:12" s="1" customFormat="1" ht="14.4" customHeight="1">
      <c r="B32" s="41"/>
      <c r="F32" s="140" t="s">
        <v>38</v>
      </c>
      <c r="I32" s="141" t="s">
        <v>37</v>
      </c>
      <c r="J32" s="140" t="s">
        <v>39</v>
      </c>
      <c r="L32" s="41"/>
    </row>
    <row r="33" spans="2:12" s="1" customFormat="1" ht="14.4" customHeight="1">
      <c r="B33" s="41"/>
      <c r="D33" s="128" t="s">
        <v>40</v>
      </c>
      <c r="E33" s="128" t="s">
        <v>41</v>
      </c>
      <c r="F33" s="142">
        <f>ROUND((SUM(BE81:BE84)),2)</f>
        <v>0</v>
      </c>
      <c r="I33" s="143">
        <v>0.21</v>
      </c>
      <c r="J33" s="142">
        <f>ROUND(((SUM(BE81:BE84))*I33),2)</f>
        <v>0</v>
      </c>
      <c r="L33" s="41"/>
    </row>
    <row r="34" spans="2:12" s="1" customFormat="1" ht="14.4" customHeight="1">
      <c r="B34" s="41"/>
      <c r="E34" s="128" t="s">
        <v>42</v>
      </c>
      <c r="F34" s="142">
        <f>ROUND((SUM(BF81:BF84)),2)</f>
        <v>0</v>
      </c>
      <c r="I34" s="143">
        <v>0.15</v>
      </c>
      <c r="J34" s="142">
        <f>ROUND(((SUM(BF81:BF84))*I34),2)</f>
        <v>0</v>
      </c>
      <c r="L34" s="41"/>
    </row>
    <row r="35" spans="2:12" s="1" customFormat="1" ht="14.4" customHeight="1" hidden="1">
      <c r="B35" s="41"/>
      <c r="E35" s="128" t="s">
        <v>43</v>
      </c>
      <c r="F35" s="142">
        <f>ROUND((SUM(BG81:BG84)),2)</f>
        <v>0</v>
      </c>
      <c r="I35" s="143">
        <v>0.21</v>
      </c>
      <c r="J35" s="142">
        <f>0</f>
        <v>0</v>
      </c>
      <c r="L35" s="41"/>
    </row>
    <row r="36" spans="2:12" s="1" customFormat="1" ht="14.4" customHeight="1" hidden="1">
      <c r="B36" s="41"/>
      <c r="E36" s="128" t="s">
        <v>44</v>
      </c>
      <c r="F36" s="142">
        <f>ROUND((SUM(BH81:BH84)),2)</f>
        <v>0</v>
      </c>
      <c r="I36" s="143">
        <v>0.15</v>
      </c>
      <c r="J36" s="142">
        <f>0</f>
        <v>0</v>
      </c>
      <c r="L36" s="41"/>
    </row>
    <row r="37" spans="2:12" s="1" customFormat="1" ht="14.4" customHeight="1" hidden="1">
      <c r="B37" s="41"/>
      <c r="E37" s="128" t="s">
        <v>45</v>
      </c>
      <c r="F37" s="142">
        <f>ROUND((SUM(BI81:BI84)),2)</f>
        <v>0</v>
      </c>
      <c r="I37" s="143">
        <v>0</v>
      </c>
      <c r="J37" s="142">
        <f>0</f>
        <v>0</v>
      </c>
      <c r="L37" s="41"/>
    </row>
    <row r="38" spans="2:12" s="1" customFormat="1" ht="6.95" customHeight="1">
      <c r="B38" s="41"/>
      <c r="I38" s="130"/>
      <c r="L38" s="41"/>
    </row>
    <row r="39" spans="2:12" s="1" customFormat="1" ht="25.4" customHeight="1">
      <c r="B39" s="41"/>
      <c r="C39" s="144"/>
      <c r="D39" s="145" t="s">
        <v>46</v>
      </c>
      <c r="E39" s="146"/>
      <c r="F39" s="146"/>
      <c r="G39" s="147" t="s">
        <v>47</v>
      </c>
      <c r="H39" s="148" t="s">
        <v>48</v>
      </c>
      <c r="I39" s="149"/>
      <c r="J39" s="150">
        <f>SUM(J30:J37)</f>
        <v>0</v>
      </c>
      <c r="K39" s="151"/>
      <c r="L39" s="41"/>
    </row>
    <row r="40" spans="2:12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1"/>
    </row>
    <row r="44" spans="2:12" s="1" customFormat="1" ht="6.95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1"/>
    </row>
    <row r="45" spans="2:12" s="1" customFormat="1" ht="24.95" customHeight="1">
      <c r="B45" s="36"/>
      <c r="C45" s="21" t="s">
        <v>117</v>
      </c>
      <c r="D45" s="37"/>
      <c r="E45" s="37"/>
      <c r="F45" s="37"/>
      <c r="G45" s="37"/>
      <c r="H45" s="37"/>
      <c r="I45" s="130"/>
      <c r="J45" s="37"/>
      <c r="K45" s="37"/>
      <c r="L45" s="41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130"/>
      <c r="J46" s="37"/>
      <c r="K46" s="37"/>
      <c r="L46" s="41"/>
    </row>
    <row r="47" spans="2:12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30"/>
      <c r="J47" s="37"/>
      <c r="K47" s="37"/>
      <c r="L47" s="41"/>
    </row>
    <row r="48" spans="2:12" s="1" customFormat="1" ht="16.5" customHeight="1">
      <c r="B48" s="36"/>
      <c r="C48" s="37"/>
      <c r="D48" s="37"/>
      <c r="E48" s="158" t="str">
        <f>E7</f>
        <v>Revitalizace zeleně v areálu SUPŠ Jihlava - Helenín</v>
      </c>
      <c r="F48" s="30"/>
      <c r="G48" s="30"/>
      <c r="H48" s="30"/>
      <c r="I48" s="130"/>
      <c r="J48" s="37"/>
      <c r="K48" s="37"/>
      <c r="L48" s="41"/>
    </row>
    <row r="49" spans="2:12" s="1" customFormat="1" ht="12" customHeight="1">
      <c r="B49" s="36"/>
      <c r="C49" s="30" t="s">
        <v>109</v>
      </c>
      <c r="D49" s="37"/>
      <c r="E49" s="37"/>
      <c r="F49" s="37"/>
      <c r="G49" s="37"/>
      <c r="H49" s="37"/>
      <c r="I49" s="130"/>
      <c r="J49" s="37"/>
      <c r="K49" s="37"/>
      <c r="L49" s="41"/>
    </row>
    <row r="50" spans="2:12" s="1" customFormat="1" ht="16.5" customHeight="1">
      <c r="B50" s="36"/>
      <c r="C50" s="37"/>
      <c r="D50" s="37"/>
      <c r="E50" s="62" t="str">
        <f>E9</f>
        <v>VRN - Vedlejší rozpočtové náklady</v>
      </c>
      <c r="F50" s="37"/>
      <c r="G50" s="37"/>
      <c r="H50" s="37"/>
      <c r="I50" s="130"/>
      <c r="J50" s="37"/>
      <c r="K50" s="37"/>
      <c r="L50" s="41"/>
    </row>
    <row r="51" spans="2:12" s="1" customFormat="1" ht="6.95" customHeight="1">
      <c r="B51" s="36"/>
      <c r="C51" s="37"/>
      <c r="D51" s="37"/>
      <c r="E51" s="37"/>
      <c r="F51" s="37"/>
      <c r="G51" s="37"/>
      <c r="H51" s="37"/>
      <c r="I51" s="130"/>
      <c r="J51" s="37"/>
      <c r="K51" s="37"/>
      <c r="L51" s="41"/>
    </row>
    <row r="52" spans="2:12" s="1" customFormat="1" ht="12" customHeight="1">
      <c r="B52" s="36"/>
      <c r="C52" s="30" t="s">
        <v>20</v>
      </c>
      <c r="D52" s="37"/>
      <c r="E52" s="37"/>
      <c r="F52" s="25" t="str">
        <f>F12</f>
        <v>k.ú. Helenín</v>
      </c>
      <c r="G52" s="37"/>
      <c r="H52" s="37"/>
      <c r="I52" s="132" t="s">
        <v>22</v>
      </c>
      <c r="J52" s="65" t="str">
        <f>IF(J12="","",J12)</f>
        <v>23. 11. 2018</v>
      </c>
      <c r="K52" s="37"/>
      <c r="L52" s="41"/>
    </row>
    <row r="53" spans="2:12" s="1" customFormat="1" ht="6.95" customHeight="1">
      <c r="B53" s="36"/>
      <c r="C53" s="37"/>
      <c r="D53" s="37"/>
      <c r="E53" s="37"/>
      <c r="F53" s="37"/>
      <c r="G53" s="37"/>
      <c r="H53" s="37"/>
      <c r="I53" s="130"/>
      <c r="J53" s="37"/>
      <c r="K53" s="37"/>
      <c r="L53" s="41"/>
    </row>
    <row r="54" spans="2:12" s="1" customFormat="1" ht="24.9" customHeight="1">
      <c r="B54" s="36"/>
      <c r="C54" s="30" t="s">
        <v>24</v>
      </c>
      <c r="D54" s="37"/>
      <c r="E54" s="37"/>
      <c r="F54" s="25" t="str">
        <f>E15</f>
        <v>Kraj Vysočina, Žižkova 57, 587 33 Jihlava</v>
      </c>
      <c r="G54" s="37"/>
      <c r="H54" s="37"/>
      <c r="I54" s="132" t="s">
        <v>30</v>
      </c>
      <c r="J54" s="34" t="str">
        <f>E21</f>
        <v>Atregia, s.r.o., Šebrov 215, 679 22</v>
      </c>
      <c r="K54" s="37"/>
      <c r="L54" s="41"/>
    </row>
    <row r="55" spans="2:12" s="1" customFormat="1" ht="13.65" customHeight="1">
      <c r="B55" s="36"/>
      <c r="C55" s="30" t="s">
        <v>28</v>
      </c>
      <c r="D55" s="37"/>
      <c r="E55" s="37"/>
      <c r="F55" s="25" t="str">
        <f>IF(E18="","",E18)</f>
        <v>Vyplň údaj</v>
      </c>
      <c r="G55" s="37"/>
      <c r="H55" s="37"/>
      <c r="I55" s="132" t="s">
        <v>33</v>
      </c>
      <c r="J55" s="34" t="str">
        <f>E24</f>
        <v>Ing. Lenka Požárová</v>
      </c>
      <c r="K55" s="37"/>
      <c r="L55" s="41"/>
    </row>
    <row r="56" spans="2:12" s="1" customFormat="1" ht="10.3" customHeight="1">
      <c r="B56" s="36"/>
      <c r="C56" s="37"/>
      <c r="D56" s="37"/>
      <c r="E56" s="37"/>
      <c r="F56" s="37"/>
      <c r="G56" s="37"/>
      <c r="H56" s="37"/>
      <c r="I56" s="130"/>
      <c r="J56" s="37"/>
      <c r="K56" s="37"/>
      <c r="L56" s="41"/>
    </row>
    <row r="57" spans="2:12" s="1" customFormat="1" ht="29.25" customHeight="1">
      <c r="B57" s="36"/>
      <c r="C57" s="159" t="s">
        <v>118</v>
      </c>
      <c r="D57" s="160"/>
      <c r="E57" s="160"/>
      <c r="F57" s="160"/>
      <c r="G57" s="160"/>
      <c r="H57" s="160"/>
      <c r="I57" s="161"/>
      <c r="J57" s="162" t="s">
        <v>119</v>
      </c>
      <c r="K57" s="160"/>
      <c r="L57" s="41"/>
    </row>
    <row r="58" spans="2:12" s="1" customFormat="1" ht="10.3" customHeight="1">
      <c r="B58" s="36"/>
      <c r="C58" s="37"/>
      <c r="D58" s="37"/>
      <c r="E58" s="37"/>
      <c r="F58" s="37"/>
      <c r="G58" s="37"/>
      <c r="H58" s="37"/>
      <c r="I58" s="130"/>
      <c r="J58" s="37"/>
      <c r="K58" s="37"/>
      <c r="L58" s="41"/>
    </row>
    <row r="59" spans="2:47" s="1" customFormat="1" ht="22.8" customHeight="1">
      <c r="B59" s="36"/>
      <c r="C59" s="163" t="s">
        <v>120</v>
      </c>
      <c r="D59" s="37"/>
      <c r="E59" s="37"/>
      <c r="F59" s="37"/>
      <c r="G59" s="37"/>
      <c r="H59" s="37"/>
      <c r="I59" s="130"/>
      <c r="J59" s="96">
        <f>J81</f>
        <v>0</v>
      </c>
      <c r="K59" s="37"/>
      <c r="L59" s="41"/>
      <c r="AU59" s="15" t="s">
        <v>121</v>
      </c>
    </row>
    <row r="60" spans="2:12" s="7" customFormat="1" ht="24.95" customHeight="1">
      <c r="B60" s="164"/>
      <c r="C60" s="165"/>
      <c r="D60" s="166" t="s">
        <v>122</v>
      </c>
      <c r="E60" s="167"/>
      <c r="F60" s="167"/>
      <c r="G60" s="167"/>
      <c r="H60" s="167"/>
      <c r="I60" s="168"/>
      <c r="J60" s="169">
        <f>J82</f>
        <v>0</v>
      </c>
      <c r="K60" s="165"/>
      <c r="L60" s="170"/>
    </row>
    <row r="61" spans="2:12" s="8" customFormat="1" ht="19.9" customHeight="1">
      <c r="B61" s="171"/>
      <c r="C61" s="172"/>
      <c r="D61" s="173" t="s">
        <v>750</v>
      </c>
      <c r="E61" s="174"/>
      <c r="F61" s="174"/>
      <c r="G61" s="174"/>
      <c r="H61" s="174"/>
      <c r="I61" s="175"/>
      <c r="J61" s="176">
        <f>J83</f>
        <v>0</v>
      </c>
      <c r="K61" s="172"/>
      <c r="L61" s="177"/>
    </row>
    <row r="62" spans="2:12" s="1" customFormat="1" ht="21.8" customHeight="1">
      <c r="B62" s="36"/>
      <c r="C62" s="37"/>
      <c r="D62" s="37"/>
      <c r="E62" s="37"/>
      <c r="F62" s="37"/>
      <c r="G62" s="37"/>
      <c r="H62" s="37"/>
      <c r="I62" s="130"/>
      <c r="J62" s="37"/>
      <c r="K62" s="37"/>
      <c r="L62" s="41"/>
    </row>
    <row r="63" spans="2:12" s="1" customFormat="1" ht="6.95" customHeight="1">
      <c r="B63" s="55"/>
      <c r="C63" s="56"/>
      <c r="D63" s="56"/>
      <c r="E63" s="56"/>
      <c r="F63" s="56"/>
      <c r="G63" s="56"/>
      <c r="H63" s="56"/>
      <c r="I63" s="154"/>
      <c r="J63" s="56"/>
      <c r="K63" s="56"/>
      <c r="L63" s="41"/>
    </row>
    <row r="67" spans="2:12" s="1" customFormat="1" ht="6.95" customHeight="1">
      <c r="B67" s="57"/>
      <c r="C67" s="58"/>
      <c r="D67" s="58"/>
      <c r="E67" s="58"/>
      <c r="F67" s="58"/>
      <c r="G67" s="58"/>
      <c r="H67" s="58"/>
      <c r="I67" s="157"/>
      <c r="J67" s="58"/>
      <c r="K67" s="58"/>
      <c r="L67" s="41"/>
    </row>
    <row r="68" spans="2:12" s="1" customFormat="1" ht="24.95" customHeight="1">
      <c r="B68" s="36"/>
      <c r="C68" s="21" t="s">
        <v>134</v>
      </c>
      <c r="D68" s="37"/>
      <c r="E68" s="37"/>
      <c r="F68" s="37"/>
      <c r="G68" s="37"/>
      <c r="H68" s="37"/>
      <c r="I68" s="130"/>
      <c r="J68" s="37"/>
      <c r="K68" s="37"/>
      <c r="L68" s="41"/>
    </row>
    <row r="69" spans="2:12" s="1" customFormat="1" ht="6.95" customHeight="1">
      <c r="B69" s="36"/>
      <c r="C69" s="37"/>
      <c r="D69" s="37"/>
      <c r="E69" s="37"/>
      <c r="F69" s="37"/>
      <c r="G69" s="37"/>
      <c r="H69" s="37"/>
      <c r="I69" s="130"/>
      <c r="J69" s="37"/>
      <c r="K69" s="37"/>
      <c r="L69" s="41"/>
    </row>
    <row r="70" spans="2:12" s="1" customFormat="1" ht="12" customHeight="1">
      <c r="B70" s="36"/>
      <c r="C70" s="30" t="s">
        <v>16</v>
      </c>
      <c r="D70" s="37"/>
      <c r="E70" s="37"/>
      <c r="F70" s="37"/>
      <c r="G70" s="37"/>
      <c r="H70" s="37"/>
      <c r="I70" s="130"/>
      <c r="J70" s="37"/>
      <c r="K70" s="37"/>
      <c r="L70" s="41"/>
    </row>
    <row r="71" spans="2:12" s="1" customFormat="1" ht="16.5" customHeight="1">
      <c r="B71" s="36"/>
      <c r="C71" s="37"/>
      <c r="D71" s="37"/>
      <c r="E71" s="158" t="str">
        <f>E7</f>
        <v>Revitalizace zeleně v areálu SUPŠ Jihlava - Helenín</v>
      </c>
      <c r="F71" s="30"/>
      <c r="G71" s="30"/>
      <c r="H71" s="30"/>
      <c r="I71" s="130"/>
      <c r="J71" s="37"/>
      <c r="K71" s="37"/>
      <c r="L71" s="41"/>
    </row>
    <row r="72" spans="2:12" s="1" customFormat="1" ht="12" customHeight="1">
      <c r="B72" s="36"/>
      <c r="C72" s="30" t="s">
        <v>109</v>
      </c>
      <c r="D72" s="37"/>
      <c r="E72" s="37"/>
      <c r="F72" s="37"/>
      <c r="G72" s="37"/>
      <c r="H72" s="37"/>
      <c r="I72" s="130"/>
      <c r="J72" s="37"/>
      <c r="K72" s="37"/>
      <c r="L72" s="41"/>
    </row>
    <row r="73" spans="2:12" s="1" customFormat="1" ht="16.5" customHeight="1">
      <c r="B73" s="36"/>
      <c r="C73" s="37"/>
      <c r="D73" s="37"/>
      <c r="E73" s="62" t="str">
        <f>E9</f>
        <v>VRN - Vedlejší rozpočtové náklady</v>
      </c>
      <c r="F73" s="37"/>
      <c r="G73" s="37"/>
      <c r="H73" s="37"/>
      <c r="I73" s="130"/>
      <c r="J73" s="37"/>
      <c r="K73" s="37"/>
      <c r="L73" s="41"/>
    </row>
    <row r="74" spans="2:12" s="1" customFormat="1" ht="6.95" customHeight="1">
      <c r="B74" s="36"/>
      <c r="C74" s="37"/>
      <c r="D74" s="37"/>
      <c r="E74" s="37"/>
      <c r="F74" s="37"/>
      <c r="G74" s="37"/>
      <c r="H74" s="37"/>
      <c r="I74" s="130"/>
      <c r="J74" s="37"/>
      <c r="K74" s="37"/>
      <c r="L74" s="41"/>
    </row>
    <row r="75" spans="2:12" s="1" customFormat="1" ht="12" customHeight="1">
      <c r="B75" s="36"/>
      <c r="C75" s="30" t="s">
        <v>20</v>
      </c>
      <c r="D75" s="37"/>
      <c r="E75" s="37"/>
      <c r="F75" s="25" t="str">
        <f>F12</f>
        <v>k.ú. Helenín</v>
      </c>
      <c r="G75" s="37"/>
      <c r="H75" s="37"/>
      <c r="I75" s="132" t="s">
        <v>22</v>
      </c>
      <c r="J75" s="65" t="str">
        <f>IF(J12="","",J12)</f>
        <v>23. 11. 2018</v>
      </c>
      <c r="K75" s="37"/>
      <c r="L75" s="41"/>
    </row>
    <row r="76" spans="2:12" s="1" customFormat="1" ht="6.95" customHeight="1">
      <c r="B76" s="36"/>
      <c r="C76" s="37"/>
      <c r="D76" s="37"/>
      <c r="E76" s="37"/>
      <c r="F76" s="37"/>
      <c r="G76" s="37"/>
      <c r="H76" s="37"/>
      <c r="I76" s="130"/>
      <c r="J76" s="37"/>
      <c r="K76" s="37"/>
      <c r="L76" s="41"/>
    </row>
    <row r="77" spans="2:12" s="1" customFormat="1" ht="24.9" customHeight="1">
      <c r="B77" s="36"/>
      <c r="C77" s="30" t="s">
        <v>24</v>
      </c>
      <c r="D77" s="37"/>
      <c r="E77" s="37"/>
      <c r="F77" s="25" t="str">
        <f>E15</f>
        <v>Kraj Vysočina, Žižkova 57, 587 33 Jihlava</v>
      </c>
      <c r="G77" s="37"/>
      <c r="H77" s="37"/>
      <c r="I77" s="132" t="s">
        <v>30</v>
      </c>
      <c r="J77" s="34" t="str">
        <f>E21</f>
        <v>Atregia, s.r.o., Šebrov 215, 679 22</v>
      </c>
      <c r="K77" s="37"/>
      <c r="L77" s="41"/>
    </row>
    <row r="78" spans="2:12" s="1" customFormat="1" ht="13.65" customHeight="1">
      <c r="B78" s="36"/>
      <c r="C78" s="30" t="s">
        <v>28</v>
      </c>
      <c r="D78" s="37"/>
      <c r="E78" s="37"/>
      <c r="F78" s="25" t="str">
        <f>IF(E18="","",E18)</f>
        <v>Vyplň údaj</v>
      </c>
      <c r="G78" s="37"/>
      <c r="H78" s="37"/>
      <c r="I78" s="132" t="s">
        <v>33</v>
      </c>
      <c r="J78" s="34" t="str">
        <f>E24</f>
        <v>Ing. Lenka Požárová</v>
      </c>
      <c r="K78" s="37"/>
      <c r="L78" s="41"/>
    </row>
    <row r="79" spans="2:12" s="1" customFormat="1" ht="10.3" customHeight="1">
      <c r="B79" s="36"/>
      <c r="C79" s="37"/>
      <c r="D79" s="37"/>
      <c r="E79" s="37"/>
      <c r="F79" s="37"/>
      <c r="G79" s="37"/>
      <c r="H79" s="37"/>
      <c r="I79" s="130"/>
      <c r="J79" s="37"/>
      <c r="K79" s="37"/>
      <c r="L79" s="41"/>
    </row>
    <row r="80" spans="2:20" s="9" customFormat="1" ht="29.25" customHeight="1">
      <c r="B80" s="178"/>
      <c r="C80" s="179" t="s">
        <v>135</v>
      </c>
      <c r="D80" s="180" t="s">
        <v>55</v>
      </c>
      <c r="E80" s="180" t="s">
        <v>51</v>
      </c>
      <c r="F80" s="180" t="s">
        <v>52</v>
      </c>
      <c r="G80" s="180" t="s">
        <v>136</v>
      </c>
      <c r="H80" s="180" t="s">
        <v>137</v>
      </c>
      <c r="I80" s="181" t="s">
        <v>138</v>
      </c>
      <c r="J80" s="180" t="s">
        <v>119</v>
      </c>
      <c r="K80" s="182" t="s">
        <v>139</v>
      </c>
      <c r="L80" s="183"/>
      <c r="M80" s="86" t="s">
        <v>1</v>
      </c>
      <c r="N80" s="87" t="s">
        <v>40</v>
      </c>
      <c r="O80" s="87" t="s">
        <v>140</v>
      </c>
      <c r="P80" s="87" t="s">
        <v>141</v>
      </c>
      <c r="Q80" s="87" t="s">
        <v>142</v>
      </c>
      <c r="R80" s="87" t="s">
        <v>143</v>
      </c>
      <c r="S80" s="87" t="s">
        <v>144</v>
      </c>
      <c r="T80" s="88" t="s">
        <v>145</v>
      </c>
    </row>
    <row r="81" spans="2:63" s="1" customFormat="1" ht="22.8" customHeight="1">
      <c r="B81" s="36"/>
      <c r="C81" s="93" t="s">
        <v>146</v>
      </c>
      <c r="D81" s="37"/>
      <c r="E81" s="37"/>
      <c r="F81" s="37"/>
      <c r="G81" s="37"/>
      <c r="H81" s="37"/>
      <c r="I81" s="130"/>
      <c r="J81" s="184">
        <f>BK81</f>
        <v>0</v>
      </c>
      <c r="K81" s="37"/>
      <c r="L81" s="41"/>
      <c r="M81" s="89"/>
      <c r="N81" s="90"/>
      <c r="O81" s="90"/>
      <c r="P81" s="185">
        <f>P82</f>
        <v>0</v>
      </c>
      <c r="Q81" s="90"/>
      <c r="R81" s="185">
        <f>R82</f>
        <v>0</v>
      </c>
      <c r="S81" s="90"/>
      <c r="T81" s="186">
        <f>T82</f>
        <v>0</v>
      </c>
      <c r="AT81" s="15" t="s">
        <v>69</v>
      </c>
      <c r="AU81" s="15" t="s">
        <v>121</v>
      </c>
      <c r="BK81" s="187">
        <f>BK82</f>
        <v>0</v>
      </c>
    </row>
    <row r="82" spans="2:63" s="10" customFormat="1" ht="25.9" customHeight="1">
      <c r="B82" s="188"/>
      <c r="C82" s="189"/>
      <c r="D82" s="190" t="s">
        <v>69</v>
      </c>
      <c r="E82" s="191" t="s">
        <v>147</v>
      </c>
      <c r="F82" s="191" t="s">
        <v>148</v>
      </c>
      <c r="G82" s="189"/>
      <c r="H82" s="189"/>
      <c r="I82" s="192"/>
      <c r="J82" s="193">
        <f>BK82</f>
        <v>0</v>
      </c>
      <c r="K82" s="189"/>
      <c r="L82" s="194"/>
      <c r="M82" s="195"/>
      <c r="N82" s="196"/>
      <c r="O82" s="196"/>
      <c r="P82" s="197">
        <f>P83</f>
        <v>0</v>
      </c>
      <c r="Q82" s="196"/>
      <c r="R82" s="197">
        <f>R83</f>
        <v>0</v>
      </c>
      <c r="S82" s="196"/>
      <c r="T82" s="198">
        <f>T83</f>
        <v>0</v>
      </c>
      <c r="AR82" s="199" t="s">
        <v>173</v>
      </c>
      <c r="AT82" s="200" t="s">
        <v>69</v>
      </c>
      <c r="AU82" s="200" t="s">
        <v>70</v>
      </c>
      <c r="AY82" s="199" t="s">
        <v>150</v>
      </c>
      <c r="BK82" s="201">
        <f>BK83</f>
        <v>0</v>
      </c>
    </row>
    <row r="83" spans="2:63" s="10" customFormat="1" ht="22.8" customHeight="1">
      <c r="B83" s="188"/>
      <c r="C83" s="189"/>
      <c r="D83" s="190" t="s">
        <v>69</v>
      </c>
      <c r="E83" s="202" t="s">
        <v>84</v>
      </c>
      <c r="F83" s="202" t="s">
        <v>85</v>
      </c>
      <c r="G83" s="189"/>
      <c r="H83" s="189"/>
      <c r="I83" s="192"/>
      <c r="J83" s="203">
        <f>BK83</f>
        <v>0</v>
      </c>
      <c r="K83" s="189"/>
      <c r="L83" s="194"/>
      <c r="M83" s="195"/>
      <c r="N83" s="196"/>
      <c r="O83" s="196"/>
      <c r="P83" s="197">
        <f>P84</f>
        <v>0</v>
      </c>
      <c r="Q83" s="196"/>
      <c r="R83" s="197">
        <f>R84</f>
        <v>0</v>
      </c>
      <c r="S83" s="196"/>
      <c r="T83" s="198">
        <f>T84</f>
        <v>0</v>
      </c>
      <c r="AR83" s="199" t="s">
        <v>173</v>
      </c>
      <c r="AT83" s="200" t="s">
        <v>69</v>
      </c>
      <c r="AU83" s="200" t="s">
        <v>78</v>
      </c>
      <c r="AY83" s="199" t="s">
        <v>150</v>
      </c>
      <c r="BK83" s="201">
        <f>BK84</f>
        <v>0</v>
      </c>
    </row>
    <row r="84" spans="2:65" s="1" customFormat="1" ht="16.5" customHeight="1">
      <c r="B84" s="36"/>
      <c r="C84" s="204" t="s">
        <v>78</v>
      </c>
      <c r="D84" s="204" t="s">
        <v>153</v>
      </c>
      <c r="E84" s="205" t="s">
        <v>751</v>
      </c>
      <c r="F84" s="206" t="s">
        <v>752</v>
      </c>
      <c r="G84" s="207" t="s">
        <v>753</v>
      </c>
      <c r="H84" s="208">
        <v>1</v>
      </c>
      <c r="I84" s="209"/>
      <c r="J84" s="210">
        <f>ROUND(I84*H84,2)</f>
        <v>0</v>
      </c>
      <c r="K84" s="206" t="s">
        <v>180</v>
      </c>
      <c r="L84" s="41"/>
      <c r="M84" s="265" t="s">
        <v>1</v>
      </c>
      <c r="N84" s="266" t="s">
        <v>41</v>
      </c>
      <c r="O84" s="267"/>
      <c r="P84" s="268">
        <f>O84*H84</f>
        <v>0</v>
      </c>
      <c r="Q84" s="268">
        <v>0</v>
      </c>
      <c r="R84" s="268">
        <f>Q84*H84</f>
        <v>0</v>
      </c>
      <c r="S84" s="268">
        <v>0</v>
      </c>
      <c r="T84" s="269">
        <f>S84*H84</f>
        <v>0</v>
      </c>
      <c r="AR84" s="15" t="s">
        <v>754</v>
      </c>
      <c r="AT84" s="15" t="s">
        <v>153</v>
      </c>
      <c r="AU84" s="15" t="s">
        <v>80</v>
      </c>
      <c r="AY84" s="15" t="s">
        <v>150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5" t="s">
        <v>78</v>
      </c>
      <c r="BK84" s="215">
        <f>ROUND(I84*H84,2)</f>
        <v>0</v>
      </c>
      <c r="BL84" s="15" t="s">
        <v>754</v>
      </c>
      <c r="BM84" s="15" t="s">
        <v>755</v>
      </c>
    </row>
    <row r="85" spans="2:12" s="1" customFormat="1" ht="6.95" customHeight="1">
      <c r="B85" s="55"/>
      <c r="C85" s="56"/>
      <c r="D85" s="56"/>
      <c r="E85" s="56"/>
      <c r="F85" s="56"/>
      <c r="G85" s="56"/>
      <c r="H85" s="56"/>
      <c r="I85" s="154"/>
      <c r="J85" s="56"/>
      <c r="K85" s="56"/>
      <c r="L85" s="41"/>
    </row>
  </sheetData>
  <sheetProtection password="CC35" sheet="1" objects="1" scenarios="1" formatColumns="0" formatRows="0" autoFilter="0"/>
  <autoFilter ref="C80:K84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Požárová</dc:creator>
  <cp:keywords/>
  <dc:description/>
  <cp:lastModifiedBy>Lenka Požárová</cp:lastModifiedBy>
  <dcterms:created xsi:type="dcterms:W3CDTF">2019-03-05T12:58:50Z</dcterms:created>
  <dcterms:modified xsi:type="dcterms:W3CDTF">2019-03-05T12:59:01Z</dcterms:modified>
  <cp:category/>
  <cp:version/>
  <cp:contentType/>
  <cp:contentStatus/>
</cp:coreProperties>
</file>