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9000" activeTab="0"/>
  </bookViews>
  <sheets>
    <sheet name="Pahorek u Vržanova" sheetId="2" r:id="rId1"/>
  </sheets>
  <definedNames>
    <definedName name="_xlnm.Print_Area" localSheetId="0">'Pahorek u Vržanova'!$A$1:$R$105</definedName>
    <definedName name="_xlnm.Print_Titles" localSheetId="0">'Pahorek u Vržanova'!$41:$41</definedName>
  </definedNames>
  <calcPr calcId="162913"/>
</workbook>
</file>

<file path=xl/sharedStrings.xml><?xml version="1.0" encoding="utf-8"?>
<sst xmlns="http://schemas.openxmlformats.org/spreadsheetml/2006/main" count="175" uniqueCount="108">
  <si>
    <t>Místo:</t>
  </si>
  <si>
    <t>Datum:</t>
  </si>
  <si>
    <t>Objednatel:</t>
  </si>
  <si>
    <t>Kraj Vysočina</t>
  </si>
  <si>
    <t>Zhotovitel:</t>
  </si>
  <si>
    <t>Projektant:</t>
  </si>
  <si>
    <t>Zpracovatel:</t>
  </si>
  <si>
    <t>Objekt:</t>
  </si>
  <si>
    <t>Náklady z rozpočtu</t>
  </si>
  <si>
    <t>REKAPITULACE ROZPOČTU</t>
  </si>
  <si>
    <t>Kód - Popis</t>
  </si>
  <si>
    <t>Cena celkem [CZK]</t>
  </si>
  <si>
    <t>1) Náklady z rozpočtu</t>
  </si>
  <si>
    <t>HSV - Práce a dodávky HSV</t>
  </si>
  <si>
    <t xml:space="preserve">    1 - Asanační management</t>
  </si>
  <si>
    <t>VRN - Vedlejší rozpočtové náklady</t>
  </si>
  <si>
    <t xml:space="preserve">    VRN1 - Průzkumné, geodetické a projektové práce</t>
  </si>
  <si>
    <t xml:space="preserve">    VRN4 - Inženýrská činnost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</si>
  <si>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</si>
  <si>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</si>
  <si>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</si>
  <si>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</si>
  <si>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</si>
  <si>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</si>
  <si>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</si>
  <si>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</si>
  <si>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ha</t>
  </si>
  <si>
    <t>m2</t>
  </si>
  <si>
    <t>ks</t>
  </si>
  <si>
    <t>hm</t>
  </si>
  <si>
    <t>bm</t>
  </si>
  <si>
    <t>Geodetické práce při realizaci</t>
  </si>
  <si>
    <t>Dokumentace skutečného provedení</t>
  </si>
  <si>
    <t>kus</t>
  </si>
  <si>
    <t>DPH</t>
  </si>
  <si>
    <t>základní</t>
  </si>
  <si>
    <t>ze</t>
  </si>
  <si>
    <t>Celkové náklady 1) + 2) bez DPH</t>
  </si>
  <si>
    <t>Cena bez DPH v Kč</t>
  </si>
  <si>
    <t>Cena s DPH v Kč</t>
  </si>
  <si>
    <t>1a</t>
  </si>
  <si>
    <t>1b</t>
  </si>
  <si>
    <t>2a</t>
  </si>
  <si>
    <t>2b</t>
  </si>
  <si>
    <t>2c</t>
  </si>
  <si>
    <t>1+2d</t>
  </si>
  <si>
    <t>Pokácení stromu volné v celku, s odřezáním kmene a odvětvením, rozřezáním, přemístěním pro likvidaci či odvoz a složení na hromady, průměr kmene do 20 cm</t>
  </si>
  <si>
    <t>Pokácení stromu volné v celku, s odřezáním kmene a odvětvením, rozřezáním, přemístěním pro likvidaci či odvoz a složení na hromady, průměr kmene do 30 cm</t>
  </si>
  <si>
    <t>Pokácení stromu volné v celku, s odřezáním kmene a odvětvením, rozřezáním, přemístěním pro likvidaci či odvoz a složení na hromady, průměr kmene do 40 cm</t>
  </si>
  <si>
    <t>3a</t>
  </si>
  <si>
    <t>4a</t>
  </si>
  <si>
    <r>
      <t xml:space="preserve">včetně pořízení materiálu, instalace </t>
    </r>
    <r>
      <rPr>
        <sz val="8"/>
        <color rgb="FF00B050"/>
        <rFont val="Trebuchet MS"/>
        <family val="2"/>
      </rPr>
      <t>(vč. přesunu hmot)</t>
    </r>
    <r>
      <rPr>
        <sz val="8"/>
        <color rgb="FFFF0000"/>
        <rFont val="Trebuchet MS"/>
        <family val="2"/>
      </rPr>
      <t xml:space="preserve">, údržba po dobu </t>
    </r>
    <r>
      <rPr>
        <sz val="8"/>
        <color rgb="FF00B050"/>
        <rFont val="Trebuchet MS"/>
        <family val="2"/>
      </rPr>
      <t>2let</t>
    </r>
  </si>
  <si>
    <t>Odstranění pařezu (frézováním, odřezáním nebo odsekáním), 
včetně všech nezbytných činností a materiálů, zejména odklizení dřeva a složení na hromady, zasypání jámy a doplnění zeminy, zhutnění a úprava terénu</t>
  </si>
  <si>
    <t>Příplatek k odstranění pařezů za ztížené podmínky (svah apod.)</t>
  </si>
  <si>
    <t>Seč křovinořezem (ruční shrabání a nakládání),
práce, vč. shrabání, zpracování (usušení) na místě, naložení, odvoz na kompostárnu, včetně poplatku za uložení na kompostárnu, složení</t>
  </si>
  <si>
    <t>seč</t>
  </si>
  <si>
    <t>Příplatek k seči za malou plochu do 2 ha</t>
  </si>
  <si>
    <r>
      <t xml:space="preserve">Odstranění křovin - keřů a náletu stromů nad 1 m výšky do 10 cm průměru kmene na řezné ploše pařezu,
včetně všech nezbytných činností a materiálů, zejména skácení, vytahání a uložení na hromadu, 
</t>
    </r>
    <r>
      <rPr>
        <sz val="8"/>
        <color rgb="FF00B050"/>
        <rFont val="Trebuchet MS"/>
        <family val="2"/>
      </rPr>
      <t>včetně polykormonů keřů (tzn. bez ohledu na součet průměrů jednotlivých kmenů), s odstraněním pařezu, na svahu do 1:2</t>
    </r>
  </si>
  <si>
    <t>Příplatek k odstr. křovin za trnitost</t>
  </si>
  <si>
    <t>Příplatek k odstr. křovin za odstranění pařezů smýcených křovin (náletů)</t>
  </si>
  <si>
    <t>Příplatek k odstr. křovin za odstranění pařezů</t>
  </si>
  <si>
    <r>
      <t xml:space="preserve">Příplatek k odstr. křovin za malou plochu do 1 ha
</t>
    </r>
    <r>
      <rPr>
        <sz val="8"/>
        <color rgb="FF00B050"/>
        <rFont val="Trebuchet MS"/>
        <family val="2"/>
      </rPr>
      <t>(příplatek = jednor. zákl. částka, je vztažen k odstranění náletů na plochách do 1:2 i přes 1:2 dohromady)</t>
    </r>
  </si>
  <si>
    <t>5a</t>
  </si>
  <si>
    <t>8a</t>
  </si>
  <si>
    <t xml:space="preserve">Příplatek za uložení bioodpadu (větví pokác. stromů) na kompostárnu (vč. poplatku za uložení) </t>
  </si>
  <si>
    <t>7a</t>
  </si>
  <si>
    <t>Přesun (odvoz) větví pokácených stromů, 
včetně úpravy před naložením, naložení, složení ad.</t>
  </si>
  <si>
    <t>Přesun (odvoz) kmenů pokácených stromů na předávací místo</t>
  </si>
  <si>
    <t xml:space="preserve">Příplatek k odstranění pařezů za přesun (odvoz) a uložení bioodpadu (drť z pařezů) na kompostárnu (vč. poplatku za uložení) </t>
  </si>
  <si>
    <t>9a</t>
  </si>
  <si>
    <t xml:space="preserve">Příplatek za uložení bioodpadu (odstr. křovin = klestu a pařezů) na kompostárnu (vč. poplatku za uložení)  </t>
  </si>
  <si>
    <t xml:space="preserve">Přesun (odvoz) odstraněných křovin (klestu a dřevní hmoty pařezů smýcených křovin) včetně úpravy před naložením, 
včetně naložení, složení </t>
  </si>
  <si>
    <t>PP Pahorek u Vržanova</t>
  </si>
  <si>
    <t>Vržanov</t>
  </si>
  <si>
    <r>
      <t xml:space="preserve">Odstranění křovin - keřů a náletu stromů nad 1 m výšky do 10 cm průměru kmene na řezné ploše pařezu,
včetně všech nezbytných činností a materiálů, zejména skácení, vytahání a uložení na hromadu, 
</t>
    </r>
    <r>
      <rPr>
        <sz val="8"/>
        <color rgb="FF00B050"/>
        <rFont val="Trebuchet MS"/>
        <family val="2"/>
      </rPr>
      <t>včetně polykormonů keřů (tzn. bez ohledu na součet průměrů jednotlivých kmenů), s odstraněním pařezu, v rovině a na svahu do 1:5</t>
    </r>
  </si>
  <si>
    <t xml:space="preserve">90 % solitérních na ploš. č.1-4 a jen část v rovině a na svahu do 1:5 (0,9*5521) </t>
  </si>
  <si>
    <t>90 % solitérních na ploš. č.1-4 a jen část na svahu přes 1:5 (0,9*1821) *1,11
3 % plochy  č. 6 (0,03*8602) * 1,11 
(1,11 = přepočet kolmého průmětu na skutečnou plochu)</t>
  </si>
  <si>
    <t>Pokácení stromu volné v celku, s odřezáním kmene a odvětvením, rozřezáním, přemístěním pro likvidaci či odvoz a složení na hromady, průměr kmene do 60 cm</t>
  </si>
  <si>
    <t>Příplatek ke kácení za ztížené podmínky</t>
  </si>
  <si>
    <t>Pokácení stromu volné v celku, s odřezáním kmene a odvětvením, rozřezáním, přemístěním pro likvidaci či odvoz a složení na hromady, průměr kmene do 70 cm</t>
  </si>
  <si>
    <t>6a</t>
  </si>
  <si>
    <t>Pokácení stromu volné v celku, s odřezáním kmene a odvětvením, rozřezáním, přemístěním pro likvidaci či odvoz a složení na hromady, průměr kmene do 50 cm</t>
  </si>
  <si>
    <t>Příplatek k odstr. křovin za svažitost a přístupnost</t>
  </si>
  <si>
    <t xml:space="preserve">Příplatek ke kácení za ztížené podmínky </t>
  </si>
  <si>
    <t>Ohradník pevný</t>
  </si>
  <si>
    <t>Odstranění lesní hrabanky</t>
  </si>
  <si>
    <t>asanace bylinného patra na plochách se stařinou (tzn. mimo dílčí plochu 6)</t>
  </si>
  <si>
    <t>asanace bylinného patra - druhá seč na ploše 6
x 2 roky</t>
  </si>
  <si>
    <t>včetně rozrušení mechovitých porostů, naložení odpadu, odvozu a složení a poplatku za uložení na kompostárnu</t>
  </si>
  <si>
    <t>Příplatek k seči ztížené podmínky, zejména za obtížnou přístupnost, dlouhodobě neobhospodařované pozemky, odvoz pokosené hmoty ad.</t>
  </si>
  <si>
    <t>14a</t>
  </si>
  <si>
    <t>15a</t>
  </si>
  <si>
    <t>Vyvláčení v rovině a na svahu do 1:5, lehkou mechanizací</t>
  </si>
  <si>
    <t>na celé ploše (mimo okolí studní!) x 2 roky
včetně dopravy stáda, manipulace se stádem - vyhánění, zahánění, přehánění stáda, ošetření po dobu pastvy, zajištění a doprava vody, sečení nedopasků</t>
  </si>
  <si>
    <t>asanace bylinného patra na celé ploše, včetně okolí studní (fázové), x 2 roky</t>
  </si>
  <si>
    <t>Pokácení stromu volné v celku, s odřezáním kmene a odvětvením, rozřezáním, přemístěním pro likvidaci či odvoz a složení na hromady, průměr kmene do 80 cm</t>
  </si>
  <si>
    <t>Pokácení stromu volné v celku, s odřezáním kmene a odvětvením, rozřezáním, přemístěním pro likvidaci či odvoz a složení na hromady, průměr kmene do 90 cm</t>
  </si>
  <si>
    <t>Pokácení stromu volné v celku, s odřezáním kmene a odvětvením, rozřezáním, přemístěním pro likvidaci či odvoz a složení na hromady, průměr kmene nad 90 cm</t>
  </si>
  <si>
    <t>10a</t>
  </si>
  <si>
    <t>11a</t>
  </si>
  <si>
    <t>13a</t>
  </si>
  <si>
    <t>13b</t>
  </si>
  <si>
    <t>20a</t>
  </si>
  <si>
    <t>21a</t>
  </si>
  <si>
    <t>22a</t>
  </si>
  <si>
    <t>22b</t>
  </si>
  <si>
    <r>
      <t>121 kusů o průměru do 20 cm = 3,80 m</t>
    </r>
    <r>
      <rPr>
        <vertAlign val="superscript"/>
        <sz val="8"/>
        <color rgb="FFFF0000"/>
        <rFont val="Trebuchet MS"/>
        <family val="2"/>
      </rPr>
      <t>2</t>
    </r>
    <r>
      <rPr>
        <sz val="8"/>
        <color rgb="FFFF0000"/>
        <rFont val="Trebuchet MS"/>
        <family val="2"/>
      </rPr>
      <t xml:space="preserve">
118 kusů o průměru do 30 cm = 8,34 m2
81 kusů o průměru do 40 cm = 10,17 m2
37 kusů o průměru do 50 cm =7,26 m2
16 kusů o průměru do 60 cm = 4,52 m2
6 kusů o průměru do 70 cm = 2,31 m2
3kusy o průměru do 80 cm = 1,51 m2
1 kus o průměru do 90 cm = 0,64 m2
1 kus o průměru nad 90 cm = 0,78 m2
koeficient za kořenové náběhy  0,3</t>
    </r>
  </si>
  <si>
    <r>
      <t xml:space="preserve">Pastva
</t>
    </r>
    <r>
      <rPr>
        <sz val="8"/>
        <color rgb="FF00B050"/>
        <rFont val="Trebuchet MS"/>
        <family val="2"/>
      </rPr>
      <t>ve ztížených podmínkách (malá plocha, obt. přístupnost, vysoká svažitost, malá úživnost apod.)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</si>
</sst>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\.yyyy"/>
    <numFmt numFmtId="165" formatCode="#,##0.000"/>
    <numFmt numFmtId="166" formatCode="#,##0.00%"/>
    <numFmt numFmtId="167" formatCode="#,##0.0000"/>
  </numFmts>
  <fonts count="20">
    <font>
      <sz val="8"/>
      <name val="Trebuchet MS"/>
      <family val="2"/>
    </font>
    <font>
      <sz val="10"/>
      <name val="Arial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00B050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sz val="8"/>
      <color rgb="FF969696"/>
      <name val="Trebuchet MS"/>
      <family val="2"/>
    </font>
    <font>
      <b/>
      <sz val="8"/>
      <color rgb="FF969696"/>
      <name val="Trebuchet MS"/>
      <family val="2"/>
    </font>
    <font>
      <vertAlign val="superscript"/>
      <sz val="8"/>
      <color rgb="FFFF0000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theme="6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/>
    </border>
    <border>
      <left/>
      <right/>
      <top/>
      <bottom style="dotted">
        <color rgb="FF96969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8">
    <xf numFmtId="0" fontId="0" fillId="0" borderId="0" xfId="0" applyFont="1"/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vertical="center"/>
    </xf>
    <xf numFmtId="0" fontId="11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165" fontId="0" fillId="0" borderId="11" xfId="0" applyNumberFormat="1" applyFont="1" applyBorder="1" applyAlignment="1" applyProtection="1">
      <alignment vertical="center"/>
      <protection locked="0"/>
    </xf>
    <xf numFmtId="165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166" fontId="17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167" fontId="0" fillId="0" borderId="11" xfId="0" applyNumberFormat="1" applyFont="1" applyBorder="1" applyAlignment="1" applyProtection="1">
      <alignment vertical="center"/>
      <protection locked="0"/>
    </xf>
    <xf numFmtId="2" fontId="0" fillId="0" borderId="11" xfId="0" applyNumberFormat="1" applyFont="1" applyBorder="1" applyAlignment="1" applyProtection="1">
      <alignment vertical="center"/>
      <protection locked="0"/>
    </xf>
    <xf numFmtId="2" fontId="0" fillId="0" borderId="0" xfId="0" applyNumberFormat="1" applyFont="1" applyBorder="1" applyAlignment="1">
      <alignment vertical="center"/>
    </xf>
    <xf numFmtId="2" fontId="0" fillId="0" borderId="11" xfId="0" applyNumberFormat="1" applyFont="1" applyFill="1" applyBorder="1" applyAlignment="1" applyProtection="1">
      <alignment vertical="center"/>
      <protection locked="0"/>
    </xf>
    <xf numFmtId="167" fontId="0" fillId="0" borderId="0" xfId="0" applyNumberFormat="1" applyFont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165" fontId="0" fillId="0" borderId="11" xfId="0" applyNumberFormat="1" applyFont="1" applyFill="1" applyBorder="1" applyAlignment="1" applyProtection="1">
      <alignment vertical="center"/>
      <protection locked="0"/>
    </xf>
    <xf numFmtId="167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4" fontId="0" fillId="0" borderId="9" xfId="0" applyNumberFormat="1" applyFont="1" applyBorder="1" applyAlignment="1" applyProtection="1">
      <alignment vertical="center"/>
      <protection locked="0"/>
    </xf>
    <xf numFmtId="4" fontId="0" fillId="0" borderId="12" xfId="0" applyNumberFormat="1" applyFont="1" applyBorder="1" applyAlignment="1" applyProtection="1">
      <alignment vertical="center"/>
      <protection locked="0"/>
    </xf>
    <xf numFmtId="4" fontId="0" fillId="0" borderId="9" xfId="0" applyNumberFormat="1" applyFont="1" applyBorder="1" applyAlignment="1" applyProtection="1">
      <alignment vertical="center"/>
      <protection locked="0"/>
    </xf>
    <xf numFmtId="4" fontId="0" fillId="0" borderId="10" xfId="0" applyNumberFormat="1" applyFont="1" applyBorder="1" applyAlignment="1" applyProtection="1">
      <alignment vertical="center"/>
      <protection locked="0"/>
    </xf>
    <xf numFmtId="4" fontId="0" fillId="0" borderId="12" xfId="0" applyNumberFormat="1" applyFont="1" applyBorder="1" applyAlignment="1" applyProtection="1">
      <alignment vertical="center"/>
      <protection locked="0"/>
    </xf>
    <xf numFmtId="4" fontId="0" fillId="0" borderId="11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4" fontId="0" fillId="0" borderId="11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4" fontId="11" fillId="2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4" fontId="11" fillId="3" borderId="0" xfId="0" applyNumberFormat="1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4" fontId="18" fillId="0" borderId="0" xfId="0" applyNumberFormat="1" applyFont="1" applyBorder="1" applyAlignment="1">
      <alignment horizontal="center" vertical="center"/>
    </xf>
    <xf numFmtId="4" fontId="11" fillId="0" borderId="13" xfId="0" applyNumberFormat="1" applyFont="1" applyBorder="1" applyAlignment="1">
      <alignment/>
    </xf>
    <xf numFmtId="4" fontId="3" fillId="0" borderId="13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9" fillId="0" borderId="1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05"/>
  <sheetViews>
    <sheetView showGridLines="0" tabSelected="1" zoomScaleSheetLayoutView="100" workbookViewId="0" topLeftCell="A1">
      <selection activeCell="A3" sqref="A3:XFD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5.83203125" style="0" customWidth="1"/>
    <col min="4" max="4" width="4.33203125" style="0" customWidth="1"/>
    <col min="5" max="6" width="11.16015625" style="0" customWidth="1"/>
    <col min="7" max="7" width="12.5" style="0" customWidth="1"/>
    <col min="8" max="8" width="16.83203125" style="0" customWidth="1"/>
    <col min="9" max="9" width="5.16015625" style="0" customWidth="1"/>
    <col min="10" max="10" width="11.5" style="0" customWidth="1"/>
    <col min="11" max="11" width="12" style="0" customWidth="1"/>
    <col min="12" max="13" width="6" style="0" customWidth="1"/>
    <col min="14" max="14" width="2" style="0" customWidth="1"/>
    <col min="15" max="15" width="12.5" style="0" customWidth="1"/>
    <col min="16" max="16" width="4.16015625" style="0" customWidth="1"/>
    <col min="17" max="17" width="1.66796875" style="0" customWidth="1"/>
    <col min="18" max="18" width="8.16015625" style="0" customWidth="1"/>
  </cols>
  <sheetData>
    <row r="2" spans="2:17" s="1" customFormat="1" ht="6.95" customHeight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8"/>
    </row>
    <row r="3" spans="2:17" s="1" customFormat="1" ht="36.95" customHeight="1">
      <c r="B3" s="10"/>
      <c r="C3" s="96" t="s">
        <v>9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12"/>
    </row>
    <row r="4" spans="2:17" s="1" customFormat="1" ht="6.95" customHeight="1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</row>
    <row r="5" spans="2:17" s="1" customFormat="1" ht="36.95" customHeight="1">
      <c r="B5" s="10"/>
      <c r="C5" s="19" t="s">
        <v>7</v>
      </c>
      <c r="D5" s="11"/>
      <c r="E5" s="98" t="s">
        <v>72</v>
      </c>
      <c r="F5" s="97"/>
      <c r="G5" s="97"/>
      <c r="H5" s="97"/>
      <c r="I5" s="97"/>
      <c r="J5" s="97"/>
      <c r="K5" s="97"/>
      <c r="L5" s="97"/>
      <c r="M5" s="97"/>
      <c r="N5" s="97"/>
      <c r="O5" s="97"/>
      <c r="P5" s="11"/>
      <c r="Q5" s="12"/>
    </row>
    <row r="6" spans="2:17" s="1" customFormat="1" ht="6.9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</row>
    <row r="7" spans="2:17" s="1" customFormat="1" ht="18" customHeight="1">
      <c r="B7" s="10"/>
      <c r="C7" s="9" t="s">
        <v>0</v>
      </c>
      <c r="D7" s="11"/>
      <c r="E7" s="8" t="s">
        <v>73</v>
      </c>
      <c r="F7" s="11"/>
      <c r="G7" s="11"/>
      <c r="H7" s="11"/>
      <c r="I7" s="11"/>
      <c r="J7" s="9" t="s">
        <v>1</v>
      </c>
      <c r="K7" s="11"/>
      <c r="L7" s="101">
        <v>43732</v>
      </c>
      <c r="M7" s="101"/>
      <c r="N7" s="101"/>
      <c r="O7" s="101"/>
      <c r="Q7" s="12"/>
    </row>
    <row r="8" spans="2:17" s="1" customFormat="1" ht="6.95" customHeight="1">
      <c r="B8" s="10"/>
      <c r="C8" s="11"/>
      <c r="D8" s="11"/>
      <c r="E8" s="11"/>
      <c r="F8" s="11"/>
      <c r="G8" s="11"/>
      <c r="H8" s="11"/>
      <c r="I8" s="11"/>
      <c r="J8" s="11"/>
      <c r="K8" s="11"/>
      <c r="L8" s="7"/>
      <c r="M8" s="7"/>
      <c r="N8" s="7"/>
      <c r="O8" s="7"/>
      <c r="Q8" s="12"/>
    </row>
    <row r="9" spans="2:17" s="1" customFormat="1" ht="15">
      <c r="B9" s="10"/>
      <c r="C9" s="9" t="s">
        <v>2</v>
      </c>
      <c r="D9" s="11"/>
      <c r="E9" s="111" t="s">
        <v>3</v>
      </c>
      <c r="F9" s="99"/>
      <c r="G9" s="99"/>
      <c r="H9" s="99"/>
      <c r="I9" s="11"/>
      <c r="J9" s="9" t="s">
        <v>5</v>
      </c>
      <c r="K9" s="11"/>
      <c r="L9" s="111" t="s">
        <v>3</v>
      </c>
      <c r="M9" s="99"/>
      <c r="N9" s="99"/>
      <c r="O9" s="99"/>
      <c r="Q9" s="12"/>
    </row>
    <row r="10" spans="2:17" s="1" customFormat="1" ht="14.45" customHeight="1">
      <c r="B10" s="10"/>
      <c r="C10" s="9" t="s">
        <v>4</v>
      </c>
      <c r="D10" s="11"/>
      <c r="E10" s="8"/>
      <c r="F10" s="11"/>
      <c r="G10" s="11"/>
      <c r="H10" s="11"/>
      <c r="I10" s="11"/>
      <c r="J10" s="9" t="s">
        <v>6</v>
      </c>
      <c r="K10" s="11"/>
      <c r="L10" s="111" t="s">
        <v>3</v>
      </c>
      <c r="M10" s="99"/>
      <c r="N10" s="99"/>
      <c r="O10" s="99"/>
      <c r="Q10" s="12"/>
    </row>
    <row r="11" spans="2:17" s="1" customFormat="1" ht="10.35" customHeight="1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</row>
    <row r="12" spans="2:17" s="1" customFormat="1" ht="29.25" customHeight="1">
      <c r="B12" s="10"/>
      <c r="C12" s="102" t="s">
        <v>10</v>
      </c>
      <c r="D12" s="103"/>
      <c r="E12" s="103"/>
      <c r="F12" s="103"/>
      <c r="G12" s="22"/>
      <c r="H12" s="22"/>
      <c r="I12" s="22"/>
      <c r="J12" s="22"/>
      <c r="K12" s="22"/>
      <c r="L12" s="22"/>
      <c r="M12" s="102" t="s">
        <v>11</v>
      </c>
      <c r="N12" s="97"/>
      <c r="O12" s="97"/>
      <c r="P12" s="97"/>
      <c r="Q12" s="12"/>
    </row>
    <row r="13" spans="2:17" s="1" customFormat="1" ht="10.35" customHeight="1"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s="1" customFormat="1" ht="29.25" customHeight="1">
      <c r="B14" s="10"/>
      <c r="C14" s="23" t="s">
        <v>12</v>
      </c>
      <c r="D14" s="11"/>
      <c r="E14" s="11"/>
      <c r="F14" s="11"/>
      <c r="G14" s="11"/>
      <c r="H14" s="11"/>
      <c r="I14" s="11"/>
      <c r="J14" s="11"/>
      <c r="K14" s="11"/>
      <c r="L14" s="11"/>
      <c r="M14" s="104">
        <f>M42</f>
        <v>0</v>
      </c>
      <c r="N14" s="97"/>
      <c r="O14" s="97"/>
      <c r="P14" s="97"/>
      <c r="Q14" s="12"/>
    </row>
    <row r="15" spans="2:17" s="2" customFormat="1" ht="24.95" customHeight="1">
      <c r="B15" s="24"/>
      <c r="C15" s="25"/>
      <c r="D15" s="26" t="s">
        <v>13</v>
      </c>
      <c r="E15" s="25"/>
      <c r="F15" s="25"/>
      <c r="G15" s="25"/>
      <c r="H15" s="25"/>
      <c r="I15" s="25"/>
      <c r="J15" s="25"/>
      <c r="K15" s="25"/>
      <c r="L15" s="25"/>
      <c r="M15" s="105">
        <f>M43</f>
        <v>0</v>
      </c>
      <c r="N15" s="106"/>
      <c r="O15" s="106"/>
      <c r="P15" s="106"/>
      <c r="Q15" s="27"/>
    </row>
    <row r="16" spans="2:17" s="3" customFormat="1" ht="19.9" customHeight="1">
      <c r="B16" s="28"/>
      <c r="C16" s="29"/>
      <c r="D16" s="30" t="s">
        <v>14</v>
      </c>
      <c r="E16" s="29"/>
      <c r="F16" s="29"/>
      <c r="G16" s="29"/>
      <c r="H16" s="29"/>
      <c r="I16" s="29"/>
      <c r="J16" s="29"/>
      <c r="K16" s="29"/>
      <c r="L16" s="29"/>
      <c r="M16" s="107">
        <f>M44</f>
        <v>0</v>
      </c>
      <c r="N16" s="108"/>
      <c r="O16" s="108"/>
      <c r="P16" s="108"/>
      <c r="Q16" s="31"/>
    </row>
    <row r="17" spans="2:17" s="2" customFormat="1" ht="24.95" customHeight="1">
      <c r="B17" s="24"/>
      <c r="C17" s="25"/>
      <c r="D17" s="26" t="s">
        <v>15</v>
      </c>
      <c r="E17" s="25"/>
      <c r="F17" s="25"/>
      <c r="G17" s="25"/>
      <c r="H17" s="25"/>
      <c r="I17" s="25"/>
      <c r="J17" s="25"/>
      <c r="K17" s="25"/>
      <c r="L17" s="25"/>
      <c r="M17" s="105">
        <f>M100</f>
        <v>0</v>
      </c>
      <c r="N17" s="106"/>
      <c r="O17" s="106"/>
      <c r="P17" s="106"/>
      <c r="Q17" s="27"/>
    </row>
    <row r="18" spans="2:17" s="3" customFormat="1" ht="19.9" customHeight="1">
      <c r="B18" s="28"/>
      <c r="C18" s="29"/>
      <c r="D18" s="30" t="s">
        <v>16</v>
      </c>
      <c r="E18" s="29"/>
      <c r="F18" s="29"/>
      <c r="G18" s="29"/>
      <c r="H18" s="29"/>
      <c r="I18" s="29"/>
      <c r="J18" s="29"/>
      <c r="K18" s="29"/>
      <c r="L18" s="29"/>
      <c r="M18" s="107">
        <f>M101</f>
        <v>0</v>
      </c>
      <c r="N18" s="108"/>
      <c r="O18" s="108"/>
      <c r="P18" s="108"/>
      <c r="Q18" s="31"/>
    </row>
    <row r="19" spans="2:17" s="3" customFormat="1" ht="19.9" customHeight="1">
      <c r="B19" s="28"/>
      <c r="C19" s="29"/>
      <c r="D19" s="30" t="s">
        <v>17</v>
      </c>
      <c r="E19" s="29"/>
      <c r="F19" s="29"/>
      <c r="G19" s="29"/>
      <c r="H19" s="29"/>
      <c r="I19" s="29"/>
      <c r="J19" s="29"/>
      <c r="K19" s="29"/>
      <c r="L19" s="29"/>
      <c r="M19" s="107">
        <f>M103</f>
        <v>0</v>
      </c>
      <c r="N19" s="108"/>
      <c r="O19" s="108"/>
      <c r="P19" s="108"/>
      <c r="Q19" s="31"/>
    </row>
    <row r="20" spans="2:17" s="1" customFormat="1" ht="21.75" customHeight="1"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</row>
    <row r="21" spans="2:17" s="1" customFormat="1" ht="29.25" customHeight="1">
      <c r="B21" s="10"/>
      <c r="C21" s="23" t="s">
        <v>18</v>
      </c>
      <c r="D21" s="11"/>
      <c r="E21" s="11"/>
      <c r="F21" s="11"/>
      <c r="G21" s="11"/>
      <c r="H21" s="11"/>
      <c r="I21" s="11"/>
      <c r="J21" s="11"/>
      <c r="K21" s="11"/>
      <c r="L21" s="11"/>
      <c r="M21" s="109">
        <v>0</v>
      </c>
      <c r="N21" s="97"/>
      <c r="O21" s="97"/>
      <c r="P21" s="97"/>
      <c r="Q21" s="12"/>
    </row>
    <row r="22" spans="2:17" s="1" customFormat="1" ht="18" customHeight="1"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2"/>
    </row>
    <row r="23" spans="2:17" s="1" customFormat="1" ht="29.25" customHeight="1">
      <c r="B23" s="10"/>
      <c r="C23" s="21" t="s">
        <v>37</v>
      </c>
      <c r="D23" s="22"/>
      <c r="E23" s="22"/>
      <c r="F23" s="22"/>
      <c r="G23" s="22"/>
      <c r="H23" s="22"/>
      <c r="I23" s="22"/>
      <c r="J23" s="22"/>
      <c r="K23" s="110">
        <f>ROUND(SUM(M14+M21),2)</f>
        <v>0</v>
      </c>
      <c r="L23" s="103"/>
      <c r="M23" s="103"/>
      <c r="N23" s="103"/>
      <c r="O23" s="103"/>
      <c r="P23" s="103"/>
      <c r="Q23" s="12"/>
    </row>
    <row r="24" spans="2:17" s="1" customFormat="1" ht="6.95" customHeight="1"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/>
    </row>
    <row r="26" spans="2:17" s="1" customFormat="1" ht="29.25" customHeight="1">
      <c r="B26" s="10"/>
      <c r="C26" s="53" t="s">
        <v>38</v>
      </c>
      <c r="D26" s="54"/>
      <c r="E26" s="54"/>
      <c r="F26" s="54"/>
      <c r="G26" s="54"/>
      <c r="H26" s="54"/>
      <c r="I26" s="54"/>
      <c r="J26" s="54"/>
      <c r="K26" s="117">
        <f>K23</f>
        <v>0</v>
      </c>
      <c r="L26" s="118"/>
      <c r="M26" s="118"/>
      <c r="N26" s="118"/>
      <c r="O26" s="118"/>
      <c r="P26" s="118"/>
      <c r="Q26" s="12"/>
    </row>
    <row r="27" spans="2:18" s="1" customFormat="1" ht="29.25" customHeight="1">
      <c r="B27" s="10"/>
      <c r="C27" s="68" t="s">
        <v>34</v>
      </c>
      <c r="D27" s="67"/>
      <c r="E27" s="68" t="s">
        <v>35</v>
      </c>
      <c r="F27" s="70">
        <v>0.21</v>
      </c>
      <c r="G27" s="69" t="s">
        <v>36</v>
      </c>
      <c r="H27" s="125">
        <f>K23</f>
        <v>0</v>
      </c>
      <c r="I27" s="125"/>
      <c r="J27" s="125"/>
      <c r="K27" s="67"/>
      <c r="L27" s="67"/>
      <c r="M27" s="67"/>
      <c r="O27" s="119">
        <f>ROUND(H27*F27,2)</f>
        <v>0</v>
      </c>
      <c r="P27" s="119"/>
      <c r="Q27" s="12"/>
      <c r="R27" s="67"/>
    </row>
    <row r="28" spans="2:17" s="1" customFormat="1" ht="29.25" customHeight="1">
      <c r="B28" s="10"/>
      <c r="C28" s="21" t="s">
        <v>39</v>
      </c>
      <c r="D28" s="66"/>
      <c r="E28" s="66"/>
      <c r="F28" s="66"/>
      <c r="G28" s="66"/>
      <c r="H28" s="66"/>
      <c r="I28" s="66"/>
      <c r="J28" s="66"/>
      <c r="K28" s="110">
        <f>K26+O27</f>
        <v>0</v>
      </c>
      <c r="L28" s="103"/>
      <c r="M28" s="103"/>
      <c r="N28" s="103"/>
      <c r="O28" s="103"/>
      <c r="P28" s="103"/>
      <c r="Q28" s="12"/>
    </row>
    <row r="31" spans="2:17" s="1" customFormat="1" ht="6.95" customHeight="1"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8"/>
    </row>
    <row r="32" spans="2:17" s="1" customFormat="1" ht="36.95" customHeight="1">
      <c r="B32" s="10"/>
      <c r="C32" s="96" t="s">
        <v>19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12"/>
    </row>
    <row r="33" spans="2:17" s="1" customFormat="1" ht="6.95" customHeight="1"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50"/>
      <c r="N33" s="11"/>
      <c r="O33" s="11"/>
      <c r="P33" s="11"/>
      <c r="Q33" s="12"/>
    </row>
    <row r="34" spans="2:17" s="1" customFormat="1" ht="36.95" customHeight="1">
      <c r="B34" s="10"/>
      <c r="C34" s="19" t="s">
        <v>7</v>
      </c>
      <c r="D34" s="11"/>
      <c r="E34" s="98" t="str">
        <f>E5</f>
        <v>PP Pahorek u Vržanova</v>
      </c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11"/>
      <c r="Q34" s="12"/>
    </row>
    <row r="35" spans="2:17" s="1" customFormat="1" ht="6.95" customHeight="1"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</row>
    <row r="36" spans="2:17" s="1" customFormat="1" ht="18" customHeight="1">
      <c r="B36" s="10"/>
      <c r="C36" s="9" t="s">
        <v>0</v>
      </c>
      <c r="D36" s="11"/>
      <c r="E36" s="8" t="str">
        <f>E7</f>
        <v>Vržanov</v>
      </c>
      <c r="F36" s="11"/>
      <c r="G36" s="11"/>
      <c r="H36" s="11"/>
      <c r="I36" s="11"/>
      <c r="J36" s="9" t="s">
        <v>1</v>
      </c>
      <c r="K36" s="11"/>
      <c r="L36" s="101">
        <f>L7</f>
        <v>43732</v>
      </c>
      <c r="M36" s="97"/>
      <c r="N36" s="97"/>
      <c r="O36" s="97"/>
      <c r="P36" s="11"/>
      <c r="Q36" s="12"/>
    </row>
    <row r="37" spans="2:17" s="1" customFormat="1" ht="6.95" customHeight="1">
      <c r="B37" s="10"/>
      <c r="C37" s="11"/>
      <c r="D37" s="11"/>
      <c r="E37" s="8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2"/>
    </row>
    <row r="38" spans="2:17" s="1" customFormat="1" ht="15">
      <c r="B38" s="10"/>
      <c r="C38" s="9" t="s">
        <v>2</v>
      </c>
      <c r="D38" s="11"/>
      <c r="E38" s="8" t="str">
        <f>E9</f>
        <v>Kraj Vysočina</v>
      </c>
      <c r="F38" s="11"/>
      <c r="G38" s="11"/>
      <c r="H38" s="11"/>
      <c r="I38" s="11"/>
      <c r="J38" s="9" t="s">
        <v>5</v>
      </c>
      <c r="K38" s="11"/>
      <c r="L38" s="99" t="str">
        <f>L9</f>
        <v>Kraj Vysočina</v>
      </c>
      <c r="M38" s="99"/>
      <c r="N38" s="99"/>
      <c r="O38" s="99"/>
      <c r="P38" s="50"/>
      <c r="Q38" s="12"/>
    </row>
    <row r="39" spans="2:17" s="1" customFormat="1" ht="14.45" customHeight="1">
      <c r="B39" s="10"/>
      <c r="C39" s="9" t="s">
        <v>4</v>
      </c>
      <c r="D39" s="11"/>
      <c r="E39" s="8"/>
      <c r="F39" s="11"/>
      <c r="G39" s="11"/>
      <c r="H39" s="11"/>
      <c r="I39" s="11"/>
      <c r="J39" s="9" t="s">
        <v>6</v>
      </c>
      <c r="K39" s="11"/>
      <c r="L39" s="100" t="str">
        <f>L10</f>
        <v>Kraj Vysočina</v>
      </c>
      <c r="M39" s="100"/>
      <c r="N39" s="100"/>
      <c r="O39" s="100"/>
      <c r="P39" s="49"/>
      <c r="Q39" s="12"/>
    </row>
    <row r="40" spans="2:17" s="1" customFormat="1" ht="10.3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2"/>
    </row>
    <row r="41" spans="2:17" s="4" customFormat="1" ht="29.25" customHeight="1">
      <c r="B41" s="32"/>
      <c r="C41" s="33" t="s">
        <v>20</v>
      </c>
      <c r="D41" s="34" t="s">
        <v>21</v>
      </c>
      <c r="E41" s="113" t="s">
        <v>22</v>
      </c>
      <c r="F41" s="114"/>
      <c r="G41" s="114"/>
      <c r="H41" s="114"/>
      <c r="I41" s="34" t="s">
        <v>23</v>
      </c>
      <c r="J41" s="34" t="s">
        <v>24</v>
      </c>
      <c r="K41" s="115" t="s">
        <v>25</v>
      </c>
      <c r="L41" s="114"/>
      <c r="M41" s="113" t="s">
        <v>11</v>
      </c>
      <c r="N41" s="114"/>
      <c r="O41" s="114"/>
      <c r="P41" s="116"/>
      <c r="Q41" s="35"/>
    </row>
    <row r="42" spans="2:17" s="1" customFormat="1" ht="29.25" customHeight="1">
      <c r="B42" s="10"/>
      <c r="C42" s="20" t="s">
        <v>8</v>
      </c>
      <c r="D42" s="11"/>
      <c r="E42" s="11"/>
      <c r="F42" s="11"/>
      <c r="G42" s="11"/>
      <c r="H42" s="11"/>
      <c r="I42" s="11"/>
      <c r="J42" s="11"/>
      <c r="K42" s="11"/>
      <c r="L42" s="11"/>
      <c r="M42" s="120">
        <f>M43+M100</f>
        <v>0</v>
      </c>
      <c r="N42" s="121"/>
      <c r="O42" s="121"/>
      <c r="P42" s="121"/>
      <c r="Q42" s="12"/>
    </row>
    <row r="43" spans="2:17" s="5" customFormat="1" ht="37.35" customHeight="1">
      <c r="B43" s="36"/>
      <c r="C43" s="37"/>
      <c r="D43" s="38" t="s">
        <v>13</v>
      </c>
      <c r="E43" s="38"/>
      <c r="F43" s="38"/>
      <c r="G43" s="38"/>
      <c r="H43" s="38"/>
      <c r="I43" s="38"/>
      <c r="J43" s="38"/>
      <c r="K43" s="38"/>
      <c r="L43" s="38"/>
      <c r="M43" s="122">
        <f>M44</f>
        <v>0</v>
      </c>
      <c r="N43" s="105"/>
      <c r="O43" s="105"/>
      <c r="P43" s="105"/>
      <c r="Q43" s="39"/>
    </row>
    <row r="44" spans="2:17" s="5" customFormat="1" ht="19.9" customHeight="1">
      <c r="B44" s="36"/>
      <c r="C44" s="37"/>
      <c r="D44" s="40" t="s">
        <v>14</v>
      </c>
      <c r="E44" s="40"/>
      <c r="F44" s="40"/>
      <c r="G44" s="40"/>
      <c r="H44" s="40"/>
      <c r="I44" s="40"/>
      <c r="J44" s="40"/>
      <c r="K44" s="40"/>
      <c r="L44" s="40"/>
      <c r="M44" s="123">
        <f>SUM(M45:P99)</f>
        <v>0</v>
      </c>
      <c r="N44" s="124"/>
      <c r="O44" s="124"/>
      <c r="P44" s="124"/>
      <c r="Q44" s="39"/>
    </row>
    <row r="45" spans="2:17" s="1" customFormat="1" ht="94.5" customHeight="1">
      <c r="B45" s="41"/>
      <c r="C45" s="42">
        <v>1</v>
      </c>
      <c r="D45" s="42"/>
      <c r="E45" s="112" t="s">
        <v>74</v>
      </c>
      <c r="F45" s="93"/>
      <c r="G45" s="93"/>
      <c r="H45" s="93"/>
      <c r="I45" s="51" t="s">
        <v>26</v>
      </c>
      <c r="J45" s="76">
        <f>ROUND((0.9*5521),0)/10000</f>
        <v>0.4969</v>
      </c>
      <c r="K45" s="94">
        <v>0</v>
      </c>
      <c r="L45" s="95"/>
      <c r="M45" s="92">
        <f aca="true" t="shared" si="0" ref="M45">ROUND(K45*J45,2)</f>
        <v>0</v>
      </c>
      <c r="N45" s="93"/>
      <c r="O45" s="93"/>
      <c r="P45" s="93"/>
      <c r="Q45" s="44"/>
    </row>
    <row r="46" spans="2:17" s="6" customFormat="1" ht="27" customHeight="1">
      <c r="B46" s="45"/>
      <c r="C46" s="48"/>
      <c r="D46" s="48"/>
      <c r="E46" s="126" t="s">
        <v>75</v>
      </c>
      <c r="F46" s="127"/>
      <c r="G46" s="127"/>
      <c r="H46" s="127"/>
      <c r="I46" s="48"/>
      <c r="J46" s="58"/>
      <c r="K46" s="59"/>
      <c r="L46" s="59"/>
      <c r="M46" s="48"/>
      <c r="N46" s="48"/>
      <c r="O46" s="48"/>
      <c r="P46" s="48"/>
      <c r="Q46" s="47"/>
    </row>
    <row r="47" spans="2:17" s="1" customFormat="1" ht="20.1" customHeight="1">
      <c r="B47" s="41"/>
      <c r="C47" s="72" t="s">
        <v>40</v>
      </c>
      <c r="D47" s="42"/>
      <c r="E47" s="112" t="s">
        <v>58</v>
      </c>
      <c r="F47" s="93"/>
      <c r="G47" s="93"/>
      <c r="H47" s="93"/>
      <c r="I47" s="43" t="s">
        <v>26</v>
      </c>
      <c r="J47" s="76">
        <f>J45</f>
        <v>0.4969</v>
      </c>
      <c r="K47" s="94">
        <f>K45*0.4</f>
        <v>0</v>
      </c>
      <c r="L47" s="95"/>
      <c r="M47" s="92">
        <f>ROUND(K47*J47,2)</f>
        <v>0</v>
      </c>
      <c r="N47" s="93"/>
      <c r="O47" s="93"/>
      <c r="P47" s="93"/>
      <c r="Q47" s="44"/>
    </row>
    <row r="48" spans="2:17" s="1" customFormat="1" ht="27" customHeight="1">
      <c r="B48" s="41"/>
      <c r="C48" s="72" t="s">
        <v>41</v>
      </c>
      <c r="D48" s="42"/>
      <c r="E48" s="112" t="s">
        <v>59</v>
      </c>
      <c r="F48" s="93"/>
      <c r="G48" s="93"/>
      <c r="H48" s="93"/>
      <c r="I48" s="43" t="s">
        <v>26</v>
      </c>
      <c r="J48" s="76">
        <f>J45</f>
        <v>0.4969</v>
      </c>
      <c r="K48" s="94">
        <f>K45*0.4</f>
        <v>0</v>
      </c>
      <c r="L48" s="95"/>
      <c r="M48" s="92">
        <f>ROUND(K48*J48,2)</f>
        <v>0</v>
      </c>
      <c r="N48" s="93"/>
      <c r="O48" s="93"/>
      <c r="P48" s="93"/>
      <c r="Q48" s="44"/>
    </row>
    <row r="49" spans="2:17" s="1" customFormat="1" ht="94.5" customHeight="1">
      <c r="B49" s="41"/>
      <c r="C49" s="42">
        <v>2</v>
      </c>
      <c r="D49" s="42"/>
      <c r="E49" s="112" t="s">
        <v>57</v>
      </c>
      <c r="F49" s="93"/>
      <c r="G49" s="93"/>
      <c r="H49" s="93"/>
      <c r="I49" s="51" t="s">
        <v>26</v>
      </c>
      <c r="J49" s="76">
        <f>ROUND(((0.9*1821)+(0.03*8602))*1.11,0)/10000</f>
        <v>0.2106</v>
      </c>
      <c r="K49" s="94">
        <v>0</v>
      </c>
      <c r="L49" s="95"/>
      <c r="M49" s="92">
        <f>ROUND(K49*J49,2)</f>
        <v>0</v>
      </c>
      <c r="N49" s="93"/>
      <c r="O49" s="93"/>
      <c r="P49" s="93"/>
      <c r="Q49" s="44"/>
    </row>
    <row r="50" spans="2:17" s="6" customFormat="1" ht="54" customHeight="1">
      <c r="B50" s="45"/>
      <c r="C50" s="52"/>
      <c r="D50" s="52"/>
      <c r="E50" s="126" t="s">
        <v>76</v>
      </c>
      <c r="F50" s="127"/>
      <c r="G50" s="127"/>
      <c r="H50" s="127"/>
      <c r="I50" s="52"/>
      <c r="J50" s="58"/>
      <c r="K50" s="59"/>
      <c r="L50" s="59"/>
      <c r="M50" s="52"/>
      <c r="N50" s="52"/>
      <c r="O50" s="52"/>
      <c r="P50" s="52"/>
      <c r="Q50" s="47"/>
    </row>
    <row r="51" spans="2:17" s="1" customFormat="1" ht="27" customHeight="1">
      <c r="B51" s="41"/>
      <c r="C51" s="72" t="s">
        <v>42</v>
      </c>
      <c r="D51" s="42"/>
      <c r="E51" s="112" t="s">
        <v>82</v>
      </c>
      <c r="F51" s="93"/>
      <c r="G51" s="93"/>
      <c r="H51" s="93"/>
      <c r="I51" s="43" t="s">
        <v>26</v>
      </c>
      <c r="J51" s="76">
        <f>J49</f>
        <v>0.2106</v>
      </c>
      <c r="K51" s="94">
        <f>K49*0.4</f>
        <v>0</v>
      </c>
      <c r="L51" s="95"/>
      <c r="M51" s="92">
        <f>ROUND(K51*J51,2)</f>
        <v>0</v>
      </c>
      <c r="N51" s="93"/>
      <c r="O51" s="93"/>
      <c r="P51" s="93"/>
      <c r="Q51" s="44"/>
    </row>
    <row r="52" spans="2:17" s="1" customFormat="1" ht="20.1" customHeight="1">
      <c r="B52" s="41"/>
      <c r="C52" s="72" t="s">
        <v>43</v>
      </c>
      <c r="D52" s="42"/>
      <c r="E52" s="112" t="s">
        <v>58</v>
      </c>
      <c r="F52" s="93"/>
      <c r="G52" s="93"/>
      <c r="H52" s="93"/>
      <c r="I52" s="43" t="s">
        <v>26</v>
      </c>
      <c r="J52" s="76">
        <f>J49</f>
        <v>0.2106</v>
      </c>
      <c r="K52" s="94">
        <f>K49*0.4</f>
        <v>0</v>
      </c>
      <c r="L52" s="95"/>
      <c r="M52" s="92">
        <f>ROUND(K52*J52,2)</f>
        <v>0</v>
      </c>
      <c r="N52" s="93"/>
      <c r="O52" s="93"/>
      <c r="P52" s="93"/>
      <c r="Q52" s="44"/>
    </row>
    <row r="53" spans="2:17" s="1" customFormat="1" ht="20.1" customHeight="1">
      <c r="B53" s="41"/>
      <c r="C53" s="72" t="s">
        <v>44</v>
      </c>
      <c r="D53" s="42"/>
      <c r="E53" s="112" t="s">
        <v>60</v>
      </c>
      <c r="F53" s="93"/>
      <c r="G53" s="93"/>
      <c r="H53" s="93"/>
      <c r="I53" s="43" t="s">
        <v>26</v>
      </c>
      <c r="J53" s="76">
        <f>J49</f>
        <v>0.2106</v>
      </c>
      <c r="K53" s="94">
        <f>K49*0.4</f>
        <v>0</v>
      </c>
      <c r="L53" s="95"/>
      <c r="M53" s="92">
        <f>ROUND(K53*J53,2)</f>
        <v>0</v>
      </c>
      <c r="N53" s="93"/>
      <c r="O53" s="93"/>
      <c r="P53" s="93"/>
      <c r="Q53" s="44"/>
    </row>
    <row r="54" spans="2:17" s="1" customFormat="1" ht="40.5" customHeight="1">
      <c r="B54" s="41"/>
      <c r="C54" s="72" t="s">
        <v>45</v>
      </c>
      <c r="D54" s="42"/>
      <c r="E54" s="112" t="s">
        <v>61</v>
      </c>
      <c r="F54" s="93"/>
      <c r="G54" s="93"/>
      <c r="H54" s="93"/>
      <c r="I54" s="43" t="s">
        <v>33</v>
      </c>
      <c r="J54" s="77">
        <v>1</v>
      </c>
      <c r="K54" s="94">
        <v>0</v>
      </c>
      <c r="L54" s="95"/>
      <c r="M54" s="92">
        <f>ROUND(K54*J54,2)</f>
        <v>0</v>
      </c>
      <c r="N54" s="93"/>
      <c r="O54" s="93"/>
      <c r="P54" s="93"/>
      <c r="Q54" s="44"/>
    </row>
    <row r="55" spans="2:17" s="1" customFormat="1" ht="40.5" customHeight="1">
      <c r="B55" s="41"/>
      <c r="C55" s="42">
        <v>3</v>
      </c>
      <c r="D55" s="42"/>
      <c r="E55" s="112" t="s">
        <v>46</v>
      </c>
      <c r="F55" s="93"/>
      <c r="G55" s="93"/>
      <c r="H55" s="93"/>
      <c r="I55" s="43" t="s">
        <v>33</v>
      </c>
      <c r="J55" s="79">
        <v>121</v>
      </c>
      <c r="K55" s="94">
        <v>0</v>
      </c>
      <c r="L55" s="95"/>
      <c r="M55" s="92">
        <f aca="true" t="shared" si="1" ref="M55:M59">ROUND(K55*J55,2)</f>
        <v>0</v>
      </c>
      <c r="N55" s="93"/>
      <c r="O55" s="93"/>
      <c r="P55" s="93"/>
      <c r="Q55" s="44"/>
    </row>
    <row r="56" spans="2:17" s="1" customFormat="1" ht="27" customHeight="1">
      <c r="B56" s="41"/>
      <c r="C56" s="72" t="s">
        <v>49</v>
      </c>
      <c r="D56" s="42"/>
      <c r="E56" s="112" t="s">
        <v>83</v>
      </c>
      <c r="F56" s="93"/>
      <c r="G56" s="93"/>
      <c r="H56" s="93"/>
      <c r="I56" s="51" t="s">
        <v>33</v>
      </c>
      <c r="J56" s="77">
        <f>J55</f>
        <v>121</v>
      </c>
      <c r="K56" s="94">
        <v>0</v>
      </c>
      <c r="L56" s="95"/>
      <c r="M56" s="92">
        <f>ROUND(K56*J56,2)</f>
        <v>0</v>
      </c>
      <c r="N56" s="93"/>
      <c r="O56" s="93"/>
      <c r="P56" s="93"/>
      <c r="Q56" s="44"/>
    </row>
    <row r="57" spans="2:17" s="1" customFormat="1" ht="40.5" customHeight="1">
      <c r="B57" s="41"/>
      <c r="C57" s="42">
        <v>4</v>
      </c>
      <c r="D57" s="42"/>
      <c r="E57" s="112" t="s">
        <v>47</v>
      </c>
      <c r="F57" s="93"/>
      <c r="G57" s="93"/>
      <c r="H57" s="93"/>
      <c r="I57" s="43" t="s">
        <v>33</v>
      </c>
      <c r="J57" s="79">
        <v>118</v>
      </c>
      <c r="K57" s="94">
        <v>0</v>
      </c>
      <c r="L57" s="95"/>
      <c r="M57" s="92">
        <f t="shared" si="1"/>
        <v>0</v>
      </c>
      <c r="N57" s="93"/>
      <c r="O57" s="93"/>
      <c r="P57" s="93"/>
      <c r="Q57" s="44"/>
    </row>
    <row r="58" spans="2:17" s="1" customFormat="1" ht="27" customHeight="1">
      <c r="B58" s="41"/>
      <c r="C58" s="72" t="s">
        <v>50</v>
      </c>
      <c r="D58" s="42"/>
      <c r="E58" s="112" t="s">
        <v>78</v>
      </c>
      <c r="F58" s="93"/>
      <c r="G58" s="93"/>
      <c r="H58" s="93"/>
      <c r="I58" s="51" t="s">
        <v>33</v>
      </c>
      <c r="J58" s="77">
        <f>J57</f>
        <v>118</v>
      </c>
      <c r="K58" s="94">
        <f>K57*0.1</f>
        <v>0</v>
      </c>
      <c r="L58" s="95"/>
      <c r="M58" s="92">
        <f>ROUND(K58*J58,2)</f>
        <v>0</v>
      </c>
      <c r="N58" s="93"/>
      <c r="O58" s="93"/>
      <c r="P58" s="93"/>
      <c r="Q58" s="44"/>
    </row>
    <row r="59" spans="2:17" s="1" customFormat="1" ht="40.5" customHeight="1">
      <c r="B59" s="41"/>
      <c r="C59" s="42">
        <v>5</v>
      </c>
      <c r="D59" s="42"/>
      <c r="E59" s="112" t="s">
        <v>48</v>
      </c>
      <c r="F59" s="93"/>
      <c r="G59" s="93"/>
      <c r="H59" s="93"/>
      <c r="I59" s="43" t="s">
        <v>33</v>
      </c>
      <c r="J59" s="79">
        <v>81</v>
      </c>
      <c r="K59" s="94">
        <v>0</v>
      </c>
      <c r="L59" s="95"/>
      <c r="M59" s="92">
        <f t="shared" si="1"/>
        <v>0</v>
      </c>
      <c r="N59" s="93"/>
      <c r="O59" s="93"/>
      <c r="P59" s="93"/>
      <c r="Q59" s="44"/>
    </row>
    <row r="60" spans="2:17" s="1" customFormat="1" ht="27" customHeight="1">
      <c r="B60" s="41"/>
      <c r="C60" s="72" t="s">
        <v>62</v>
      </c>
      <c r="D60" s="42"/>
      <c r="E60" s="112" t="s">
        <v>83</v>
      </c>
      <c r="F60" s="93"/>
      <c r="G60" s="93"/>
      <c r="H60" s="93"/>
      <c r="I60" s="51" t="s">
        <v>33</v>
      </c>
      <c r="J60" s="77">
        <f>J59</f>
        <v>81</v>
      </c>
      <c r="K60" s="94">
        <f>K59*0.1</f>
        <v>0</v>
      </c>
      <c r="L60" s="95"/>
      <c r="M60" s="92">
        <f>ROUND(K60*J60,2)</f>
        <v>0</v>
      </c>
      <c r="N60" s="93"/>
      <c r="O60" s="93"/>
      <c r="P60" s="93"/>
      <c r="Q60" s="44"/>
    </row>
    <row r="61" spans="2:17" s="1" customFormat="1" ht="40.5" customHeight="1">
      <c r="B61" s="41"/>
      <c r="C61" s="42">
        <v>6</v>
      </c>
      <c r="D61" s="42"/>
      <c r="E61" s="112" t="s">
        <v>81</v>
      </c>
      <c r="F61" s="93"/>
      <c r="G61" s="93"/>
      <c r="H61" s="93"/>
      <c r="I61" s="43" t="s">
        <v>33</v>
      </c>
      <c r="J61" s="79">
        <v>37</v>
      </c>
      <c r="K61" s="94">
        <v>0</v>
      </c>
      <c r="L61" s="95"/>
      <c r="M61" s="92">
        <f aca="true" t="shared" si="2" ref="M61">ROUND(K61*J61,2)</f>
        <v>0</v>
      </c>
      <c r="N61" s="93"/>
      <c r="O61" s="93"/>
      <c r="P61" s="93"/>
      <c r="Q61" s="44"/>
    </row>
    <row r="62" spans="2:17" s="1" customFormat="1" ht="20.1" customHeight="1">
      <c r="B62" s="41"/>
      <c r="C62" s="72" t="s">
        <v>80</v>
      </c>
      <c r="D62" s="42"/>
      <c r="E62" s="112" t="s">
        <v>78</v>
      </c>
      <c r="F62" s="93"/>
      <c r="G62" s="93"/>
      <c r="H62" s="93"/>
      <c r="I62" s="51" t="s">
        <v>33</v>
      </c>
      <c r="J62" s="77">
        <f>J61</f>
        <v>37</v>
      </c>
      <c r="K62" s="94">
        <f>K61*0.1</f>
        <v>0</v>
      </c>
      <c r="L62" s="95"/>
      <c r="M62" s="92">
        <f>ROUND(K62*J62,2)</f>
        <v>0</v>
      </c>
      <c r="N62" s="93"/>
      <c r="O62" s="93"/>
      <c r="P62" s="93"/>
      <c r="Q62" s="44"/>
    </row>
    <row r="63" spans="2:17" s="1" customFormat="1" ht="40.5" customHeight="1">
      <c r="B63" s="41"/>
      <c r="C63" s="42">
        <v>7</v>
      </c>
      <c r="D63" s="42"/>
      <c r="E63" s="112" t="s">
        <v>77</v>
      </c>
      <c r="F63" s="93"/>
      <c r="G63" s="93"/>
      <c r="H63" s="93"/>
      <c r="I63" s="43" t="s">
        <v>33</v>
      </c>
      <c r="J63" s="79">
        <v>16</v>
      </c>
      <c r="K63" s="94">
        <v>0</v>
      </c>
      <c r="L63" s="95"/>
      <c r="M63" s="92">
        <f aca="true" t="shared" si="3" ref="M63">ROUND(K63*J63,2)</f>
        <v>0</v>
      </c>
      <c r="N63" s="93"/>
      <c r="O63" s="93"/>
      <c r="P63" s="93"/>
      <c r="Q63" s="44"/>
    </row>
    <row r="64" spans="2:17" s="1" customFormat="1" ht="20.1" customHeight="1">
      <c r="B64" s="41"/>
      <c r="C64" s="72" t="s">
        <v>65</v>
      </c>
      <c r="D64" s="42"/>
      <c r="E64" s="112" t="s">
        <v>78</v>
      </c>
      <c r="F64" s="93"/>
      <c r="G64" s="93"/>
      <c r="H64" s="93"/>
      <c r="I64" s="51" t="s">
        <v>33</v>
      </c>
      <c r="J64" s="79">
        <f>J63</f>
        <v>16</v>
      </c>
      <c r="K64" s="94">
        <f>K63*0.1</f>
        <v>0</v>
      </c>
      <c r="L64" s="95"/>
      <c r="M64" s="92">
        <f>ROUND(K64*J64,2)</f>
        <v>0</v>
      </c>
      <c r="N64" s="93"/>
      <c r="O64" s="93"/>
      <c r="P64" s="93"/>
      <c r="Q64" s="44"/>
    </row>
    <row r="65" spans="2:17" s="1" customFormat="1" ht="40.5" customHeight="1">
      <c r="B65" s="41"/>
      <c r="C65" s="42">
        <v>8</v>
      </c>
      <c r="D65" s="42"/>
      <c r="E65" s="84" t="s">
        <v>79</v>
      </c>
      <c r="F65" s="85"/>
      <c r="G65" s="85"/>
      <c r="H65" s="86"/>
      <c r="I65" s="43" t="s">
        <v>33</v>
      </c>
      <c r="J65" s="79">
        <v>6</v>
      </c>
      <c r="K65" s="87">
        <v>0</v>
      </c>
      <c r="L65" s="88"/>
      <c r="M65" s="89">
        <f aca="true" t="shared" si="4" ref="M65">ROUND(K65*J65,2)</f>
        <v>0</v>
      </c>
      <c r="N65" s="90"/>
      <c r="O65" s="90"/>
      <c r="P65" s="91"/>
      <c r="Q65" s="44"/>
    </row>
    <row r="66" spans="2:17" s="1" customFormat="1" ht="20.1" customHeight="1">
      <c r="B66" s="41"/>
      <c r="C66" s="72" t="s">
        <v>63</v>
      </c>
      <c r="D66" s="42"/>
      <c r="E66" s="84" t="s">
        <v>78</v>
      </c>
      <c r="F66" s="85"/>
      <c r="G66" s="85"/>
      <c r="H66" s="86"/>
      <c r="I66" s="51" t="s">
        <v>33</v>
      </c>
      <c r="J66" s="79">
        <f>J65</f>
        <v>6</v>
      </c>
      <c r="K66" s="87">
        <f>K65*0.1</f>
        <v>0</v>
      </c>
      <c r="L66" s="88"/>
      <c r="M66" s="89">
        <f>ROUND(K66*J66,2)</f>
        <v>0</v>
      </c>
      <c r="N66" s="90"/>
      <c r="O66" s="90"/>
      <c r="P66" s="91"/>
      <c r="Q66" s="44"/>
    </row>
    <row r="67" spans="2:17" s="1" customFormat="1" ht="40.5" customHeight="1">
      <c r="B67" s="41"/>
      <c r="C67" s="42">
        <v>9</v>
      </c>
      <c r="D67" s="42"/>
      <c r="E67" s="84" t="s">
        <v>95</v>
      </c>
      <c r="F67" s="85"/>
      <c r="G67" s="85"/>
      <c r="H67" s="86"/>
      <c r="I67" s="43" t="s">
        <v>33</v>
      </c>
      <c r="J67" s="79">
        <v>3</v>
      </c>
      <c r="K67" s="87">
        <v>0</v>
      </c>
      <c r="L67" s="88"/>
      <c r="M67" s="89">
        <f aca="true" t="shared" si="5" ref="M67">ROUND(K67*J67,2)</f>
        <v>0</v>
      </c>
      <c r="N67" s="90"/>
      <c r="O67" s="90"/>
      <c r="P67" s="91"/>
      <c r="Q67" s="44"/>
    </row>
    <row r="68" spans="2:17" s="1" customFormat="1" ht="20.1" customHeight="1">
      <c r="B68" s="41"/>
      <c r="C68" s="72" t="s">
        <v>69</v>
      </c>
      <c r="D68" s="42"/>
      <c r="E68" s="84" t="s">
        <v>78</v>
      </c>
      <c r="F68" s="85"/>
      <c r="G68" s="85"/>
      <c r="H68" s="86"/>
      <c r="I68" s="51" t="s">
        <v>33</v>
      </c>
      <c r="J68" s="79">
        <f>J67</f>
        <v>3</v>
      </c>
      <c r="K68" s="87">
        <f>K67*0.1</f>
        <v>0</v>
      </c>
      <c r="L68" s="88"/>
      <c r="M68" s="89">
        <f>ROUND(K68*J68,2)</f>
        <v>0</v>
      </c>
      <c r="N68" s="90"/>
      <c r="O68" s="90"/>
      <c r="P68" s="91"/>
      <c r="Q68" s="44"/>
    </row>
    <row r="69" spans="2:17" s="1" customFormat="1" ht="40.5" customHeight="1">
      <c r="B69" s="41"/>
      <c r="C69" s="42">
        <v>10</v>
      </c>
      <c r="D69" s="42"/>
      <c r="E69" s="84" t="s">
        <v>96</v>
      </c>
      <c r="F69" s="85"/>
      <c r="G69" s="85"/>
      <c r="H69" s="86"/>
      <c r="I69" s="43" t="s">
        <v>33</v>
      </c>
      <c r="J69" s="79">
        <v>1</v>
      </c>
      <c r="K69" s="87">
        <v>0</v>
      </c>
      <c r="L69" s="88"/>
      <c r="M69" s="89">
        <f aca="true" t="shared" si="6" ref="M69">ROUND(K69*J69,2)</f>
        <v>0</v>
      </c>
      <c r="N69" s="90"/>
      <c r="O69" s="90"/>
      <c r="P69" s="91"/>
      <c r="Q69" s="44"/>
    </row>
    <row r="70" spans="2:17" s="1" customFormat="1" ht="20.1" customHeight="1">
      <c r="B70" s="41"/>
      <c r="C70" s="72" t="s">
        <v>98</v>
      </c>
      <c r="D70" s="42"/>
      <c r="E70" s="84" t="s">
        <v>78</v>
      </c>
      <c r="F70" s="85"/>
      <c r="G70" s="85"/>
      <c r="H70" s="86"/>
      <c r="I70" s="51" t="s">
        <v>33</v>
      </c>
      <c r="J70" s="79">
        <f>J69</f>
        <v>1</v>
      </c>
      <c r="K70" s="87">
        <f>K69*0.1</f>
        <v>0</v>
      </c>
      <c r="L70" s="88"/>
      <c r="M70" s="89">
        <f>ROUND(K70*J70,2)</f>
        <v>0</v>
      </c>
      <c r="N70" s="90"/>
      <c r="O70" s="90"/>
      <c r="P70" s="91"/>
      <c r="Q70" s="44"/>
    </row>
    <row r="71" spans="2:17" s="1" customFormat="1" ht="40.5" customHeight="1">
      <c r="B71" s="41"/>
      <c r="C71" s="42">
        <v>11</v>
      </c>
      <c r="D71" s="42"/>
      <c r="E71" s="84" t="s">
        <v>97</v>
      </c>
      <c r="F71" s="85"/>
      <c r="G71" s="85"/>
      <c r="H71" s="86"/>
      <c r="I71" s="43" t="s">
        <v>33</v>
      </c>
      <c r="J71" s="79">
        <v>1</v>
      </c>
      <c r="K71" s="87">
        <v>0</v>
      </c>
      <c r="L71" s="88"/>
      <c r="M71" s="89">
        <f aca="true" t="shared" si="7" ref="M71">ROUND(K71*J71,2)</f>
        <v>0</v>
      </c>
      <c r="N71" s="90"/>
      <c r="O71" s="90"/>
      <c r="P71" s="91"/>
      <c r="Q71" s="44"/>
    </row>
    <row r="72" spans="2:17" s="1" customFormat="1" ht="20.1" customHeight="1">
      <c r="B72" s="41"/>
      <c r="C72" s="72" t="s">
        <v>99</v>
      </c>
      <c r="D72" s="42"/>
      <c r="E72" s="84" t="s">
        <v>78</v>
      </c>
      <c r="F72" s="85"/>
      <c r="G72" s="85"/>
      <c r="H72" s="86"/>
      <c r="I72" s="51" t="s">
        <v>33</v>
      </c>
      <c r="J72" s="77">
        <f>J71</f>
        <v>1</v>
      </c>
      <c r="K72" s="87">
        <f>K71*0.1</f>
        <v>0</v>
      </c>
      <c r="L72" s="88"/>
      <c r="M72" s="89">
        <f>ROUND(K72*J72,2)</f>
        <v>0</v>
      </c>
      <c r="N72" s="90"/>
      <c r="O72" s="90"/>
      <c r="P72" s="91"/>
      <c r="Q72" s="44"/>
    </row>
    <row r="73" spans="2:17" s="1" customFormat="1" ht="27" customHeight="1">
      <c r="B73" s="41"/>
      <c r="C73" s="42">
        <v>12</v>
      </c>
      <c r="D73" s="42"/>
      <c r="E73" s="84" t="s">
        <v>67</v>
      </c>
      <c r="F73" s="85"/>
      <c r="G73" s="85"/>
      <c r="H73" s="86"/>
      <c r="I73" s="51" t="s">
        <v>33</v>
      </c>
      <c r="J73" s="74">
        <f>J55+J57+J59+J61+J63+J65+J67+J69+J71</f>
        <v>384</v>
      </c>
      <c r="K73" s="87">
        <v>0</v>
      </c>
      <c r="L73" s="88"/>
      <c r="M73" s="89">
        <f>ROUND(K73*J73,2)</f>
        <v>0</v>
      </c>
      <c r="N73" s="90"/>
      <c r="O73" s="90"/>
      <c r="P73" s="91"/>
      <c r="Q73" s="44"/>
    </row>
    <row r="74" spans="2:17" s="1" customFormat="1" ht="63.95" customHeight="1">
      <c r="B74" s="41"/>
      <c r="C74" s="42">
        <v>13</v>
      </c>
      <c r="D74" s="42"/>
      <c r="E74" s="84" t="s">
        <v>52</v>
      </c>
      <c r="F74" s="85"/>
      <c r="G74" s="85"/>
      <c r="H74" s="86"/>
      <c r="I74" s="51" t="s">
        <v>27</v>
      </c>
      <c r="J74" s="79">
        <f>ROUND((1.3*39.33),2)</f>
        <v>51.13</v>
      </c>
      <c r="K74" s="87">
        <v>0</v>
      </c>
      <c r="L74" s="88"/>
      <c r="M74" s="89">
        <f>ROUND(K74*J74,2)</f>
        <v>0</v>
      </c>
      <c r="N74" s="90"/>
      <c r="O74" s="90"/>
      <c r="P74" s="91"/>
      <c r="Q74" s="44"/>
    </row>
    <row r="75" spans="2:20" s="6" customFormat="1" ht="121.5" customHeight="1">
      <c r="B75" s="45"/>
      <c r="C75" s="52"/>
      <c r="D75" s="52"/>
      <c r="E75" s="134" t="s">
        <v>106</v>
      </c>
      <c r="F75" s="134"/>
      <c r="G75" s="134"/>
      <c r="H75" s="134"/>
      <c r="I75" s="52"/>
      <c r="J75" s="78"/>
      <c r="K75" s="59"/>
      <c r="L75" s="59"/>
      <c r="M75" s="52"/>
      <c r="N75" s="52"/>
      <c r="O75" s="52"/>
      <c r="P75" s="52"/>
      <c r="Q75" s="47"/>
      <c r="T75" s="1"/>
    </row>
    <row r="76" spans="2:17" s="1" customFormat="1" ht="27" customHeight="1">
      <c r="B76" s="41"/>
      <c r="C76" s="72" t="s">
        <v>100</v>
      </c>
      <c r="D76" s="42"/>
      <c r="E76" s="112" t="s">
        <v>53</v>
      </c>
      <c r="F76" s="93"/>
      <c r="G76" s="93"/>
      <c r="H76" s="93"/>
      <c r="I76" s="51" t="s">
        <v>27</v>
      </c>
      <c r="J76" s="77">
        <f>J74</f>
        <v>51.13</v>
      </c>
      <c r="K76" s="94">
        <f>0.4*K74</f>
        <v>0</v>
      </c>
      <c r="L76" s="95"/>
      <c r="M76" s="92">
        <f>ROUND(K76*J76,2)</f>
        <v>0</v>
      </c>
      <c r="N76" s="93"/>
      <c r="O76" s="93"/>
      <c r="P76" s="93"/>
      <c r="Q76" s="44"/>
    </row>
    <row r="77" spans="2:17" s="1" customFormat="1" ht="39.95" customHeight="1">
      <c r="B77" s="41"/>
      <c r="C77" s="72" t="s">
        <v>101</v>
      </c>
      <c r="D77" s="42"/>
      <c r="E77" s="112" t="s">
        <v>68</v>
      </c>
      <c r="F77" s="93"/>
      <c r="G77" s="93"/>
      <c r="H77" s="93"/>
      <c r="I77" s="51" t="s">
        <v>27</v>
      </c>
      <c r="J77" s="79">
        <f>ROUND(J74,2)</f>
        <v>51.13</v>
      </c>
      <c r="K77" s="94">
        <v>0</v>
      </c>
      <c r="L77" s="95"/>
      <c r="M77" s="92">
        <f>ROUND(K77*J77,2)</f>
        <v>0</v>
      </c>
      <c r="N77" s="93"/>
      <c r="O77" s="93"/>
      <c r="P77" s="93"/>
      <c r="Q77" s="44"/>
    </row>
    <row r="78" spans="2:17" s="1" customFormat="1" ht="27" customHeight="1">
      <c r="B78" s="41"/>
      <c r="C78" s="42">
        <v>14</v>
      </c>
      <c r="D78" s="42"/>
      <c r="E78" s="84" t="s">
        <v>66</v>
      </c>
      <c r="F78" s="85"/>
      <c r="G78" s="85"/>
      <c r="H78" s="86"/>
      <c r="I78" s="51" t="s">
        <v>33</v>
      </c>
      <c r="J78" s="74">
        <f>J73</f>
        <v>384</v>
      </c>
      <c r="K78" s="87">
        <v>0</v>
      </c>
      <c r="L78" s="88"/>
      <c r="M78" s="89">
        <f aca="true" t="shared" si="8" ref="M78:M81">ROUND(K78*J78,2)</f>
        <v>0</v>
      </c>
      <c r="N78" s="90"/>
      <c r="O78" s="90"/>
      <c r="P78" s="91"/>
      <c r="Q78" s="44"/>
    </row>
    <row r="79" spans="2:17" s="1" customFormat="1" ht="27" customHeight="1">
      <c r="B79" s="41"/>
      <c r="C79" s="72" t="s">
        <v>90</v>
      </c>
      <c r="D79" s="42"/>
      <c r="E79" s="84" t="s">
        <v>64</v>
      </c>
      <c r="F79" s="85"/>
      <c r="G79" s="85"/>
      <c r="H79" s="86"/>
      <c r="I79" s="51" t="s">
        <v>33</v>
      </c>
      <c r="J79" s="74">
        <f>J78</f>
        <v>384</v>
      </c>
      <c r="K79" s="87">
        <v>0</v>
      </c>
      <c r="L79" s="88"/>
      <c r="M79" s="89">
        <f aca="true" t="shared" si="9" ref="M79">ROUND(K79*J79,2)</f>
        <v>0</v>
      </c>
      <c r="N79" s="90"/>
      <c r="O79" s="90"/>
      <c r="P79" s="91"/>
      <c r="Q79" s="44"/>
    </row>
    <row r="80" spans="2:17" s="1" customFormat="1" ht="45.95" customHeight="1">
      <c r="B80" s="41"/>
      <c r="C80" s="42">
        <v>15</v>
      </c>
      <c r="D80" s="42"/>
      <c r="E80" s="84" t="s">
        <v>71</v>
      </c>
      <c r="F80" s="85"/>
      <c r="G80" s="85"/>
      <c r="H80" s="86"/>
      <c r="I80" s="75" t="s">
        <v>26</v>
      </c>
      <c r="J80" s="83">
        <f>ROUND((J45+J49),4)</f>
        <v>0.7075</v>
      </c>
      <c r="K80" s="94">
        <v>0</v>
      </c>
      <c r="L80" s="95"/>
      <c r="M80" s="92">
        <f aca="true" t="shared" si="10" ref="M80">ROUND(K80*J80,2)</f>
        <v>0</v>
      </c>
      <c r="N80" s="93"/>
      <c r="O80" s="93"/>
      <c r="P80" s="93"/>
      <c r="Q80" s="44"/>
    </row>
    <row r="81" spans="2:17" s="1" customFormat="1" ht="27" customHeight="1">
      <c r="B81" s="41"/>
      <c r="C81" s="72" t="s">
        <v>91</v>
      </c>
      <c r="D81" s="42"/>
      <c r="E81" s="84" t="s">
        <v>70</v>
      </c>
      <c r="F81" s="85"/>
      <c r="G81" s="85"/>
      <c r="H81" s="86"/>
      <c r="I81" s="75" t="s">
        <v>26</v>
      </c>
      <c r="J81" s="83">
        <f>(J45+J49)</f>
        <v>0.7075</v>
      </c>
      <c r="K81" s="87">
        <v>0</v>
      </c>
      <c r="L81" s="88"/>
      <c r="M81" s="89">
        <f t="shared" si="8"/>
        <v>0</v>
      </c>
      <c r="N81" s="90"/>
      <c r="O81" s="90"/>
      <c r="P81" s="91"/>
      <c r="Q81" s="44"/>
    </row>
    <row r="82" spans="2:17" s="1" customFormat="1" ht="20.1" customHeight="1">
      <c r="B82" s="41"/>
      <c r="C82" s="42">
        <v>16</v>
      </c>
      <c r="D82" s="42"/>
      <c r="E82" s="84" t="s">
        <v>85</v>
      </c>
      <c r="F82" s="85"/>
      <c r="G82" s="85"/>
      <c r="H82" s="86"/>
      <c r="I82" s="75" t="s">
        <v>27</v>
      </c>
      <c r="J82" s="77">
        <v>8602</v>
      </c>
      <c r="K82" s="135">
        <v>0</v>
      </c>
      <c r="L82" s="136"/>
      <c r="M82" s="92">
        <f aca="true" t="shared" si="11" ref="M82">ROUND(K82*J82,2)</f>
        <v>0</v>
      </c>
      <c r="N82" s="93"/>
      <c r="O82" s="93"/>
      <c r="P82" s="93"/>
      <c r="Q82" s="44"/>
    </row>
    <row r="83" spans="2:17" s="1" customFormat="1" ht="27" customHeight="1">
      <c r="B83" s="41"/>
      <c r="C83" s="42">
        <v>17</v>
      </c>
      <c r="D83" s="42"/>
      <c r="E83" s="112" t="s">
        <v>92</v>
      </c>
      <c r="F83" s="95"/>
      <c r="G83" s="95"/>
      <c r="H83" s="95"/>
      <c r="I83" s="51" t="s">
        <v>26</v>
      </c>
      <c r="J83" s="57">
        <f>J89</f>
        <v>2.3353</v>
      </c>
      <c r="K83" s="135">
        <v>0</v>
      </c>
      <c r="L83" s="136"/>
      <c r="M83" s="94">
        <f>ROUND(K83*J83,2)</f>
        <v>0</v>
      </c>
      <c r="N83" s="95"/>
      <c r="O83" s="95"/>
      <c r="P83" s="95"/>
      <c r="Q83" s="44"/>
    </row>
    <row r="84" spans="2:17" s="1" customFormat="1" ht="27" customHeight="1">
      <c r="B84" s="41"/>
      <c r="C84" s="60"/>
      <c r="D84" s="60"/>
      <c r="E84" s="126" t="s">
        <v>88</v>
      </c>
      <c r="F84" s="127"/>
      <c r="G84" s="127"/>
      <c r="H84" s="127"/>
      <c r="I84" s="59"/>
      <c r="J84" s="58"/>
      <c r="K84" s="59"/>
      <c r="L84" s="59"/>
      <c r="M84" s="59"/>
      <c r="N84" s="59"/>
      <c r="O84" s="59"/>
      <c r="P84" s="59"/>
      <c r="Q84" s="44"/>
    </row>
    <row r="85" spans="2:17" s="1" customFormat="1" ht="20.1" customHeight="1">
      <c r="B85" s="41"/>
      <c r="C85" s="42">
        <v>18</v>
      </c>
      <c r="D85" s="42"/>
      <c r="E85" s="84" t="s">
        <v>84</v>
      </c>
      <c r="F85" s="85"/>
      <c r="G85" s="85"/>
      <c r="H85" s="86"/>
      <c r="I85" s="75" t="s">
        <v>30</v>
      </c>
      <c r="J85" s="57">
        <v>902</v>
      </c>
      <c r="K85" s="94">
        <v>0</v>
      </c>
      <c r="L85" s="95"/>
      <c r="M85" s="92">
        <f aca="true" t="shared" si="12" ref="M85">ROUND(K85*J85,2)</f>
        <v>0</v>
      </c>
      <c r="N85" s="93"/>
      <c r="O85" s="93"/>
      <c r="P85" s="93"/>
      <c r="Q85" s="44"/>
    </row>
    <row r="86" spans="2:17" s="6" customFormat="1" ht="27" customHeight="1">
      <c r="B86" s="45"/>
      <c r="C86" s="52"/>
      <c r="D86" s="52"/>
      <c r="E86" s="131" t="s">
        <v>51</v>
      </c>
      <c r="F86" s="131"/>
      <c r="G86" s="131"/>
      <c r="H86" s="131"/>
      <c r="I86" s="52"/>
      <c r="J86" s="58"/>
      <c r="K86" s="59"/>
      <c r="L86" s="59"/>
      <c r="M86" s="52"/>
      <c r="N86" s="52"/>
      <c r="O86" s="52"/>
      <c r="P86" s="52"/>
      <c r="Q86" s="47"/>
    </row>
    <row r="87" spans="2:23" s="1" customFormat="1" ht="40.5" customHeight="1">
      <c r="B87" s="41"/>
      <c r="C87" s="42">
        <v>19</v>
      </c>
      <c r="D87" s="42"/>
      <c r="E87" s="112" t="s">
        <v>107</v>
      </c>
      <c r="F87" s="93"/>
      <c r="G87" s="93"/>
      <c r="H87" s="93"/>
      <c r="I87" s="51" t="s">
        <v>26</v>
      </c>
      <c r="J87" s="82">
        <f>3.088*2</f>
        <v>6.176</v>
      </c>
      <c r="K87" s="94">
        <v>0</v>
      </c>
      <c r="L87" s="95"/>
      <c r="M87" s="92">
        <f>ROUND(K87*J87,2)</f>
        <v>0</v>
      </c>
      <c r="N87" s="93"/>
      <c r="O87" s="93"/>
      <c r="P87" s="93"/>
      <c r="Q87" s="44"/>
      <c r="T87" s="6"/>
      <c r="U87" s="6"/>
      <c r="V87" s="6"/>
      <c r="W87" s="6"/>
    </row>
    <row r="88" spans="2:17" s="6" customFormat="1" ht="54" customHeight="1">
      <c r="B88" s="45"/>
      <c r="C88" s="52"/>
      <c r="D88" s="52"/>
      <c r="E88" s="130" t="s">
        <v>93</v>
      </c>
      <c r="F88" s="130"/>
      <c r="G88" s="130"/>
      <c r="H88" s="130"/>
      <c r="I88" s="52"/>
      <c r="J88" s="58"/>
      <c r="K88" s="59"/>
      <c r="L88" s="59"/>
      <c r="M88" s="52"/>
      <c r="N88" s="52"/>
      <c r="O88" s="52"/>
      <c r="P88" s="52"/>
      <c r="Q88" s="47"/>
    </row>
    <row r="89" spans="2:23" s="1" customFormat="1" ht="54" customHeight="1">
      <c r="B89" s="41"/>
      <c r="C89" s="42">
        <v>20</v>
      </c>
      <c r="D89" s="42"/>
      <c r="E89" s="112" t="s">
        <v>54</v>
      </c>
      <c r="F89" s="93"/>
      <c r="G89" s="93"/>
      <c r="H89" s="93"/>
      <c r="I89" s="51" t="s">
        <v>26</v>
      </c>
      <c r="J89" s="76">
        <f>3.247-0.9117</f>
        <v>2.3353</v>
      </c>
      <c r="K89" s="94">
        <v>0</v>
      </c>
      <c r="L89" s="95"/>
      <c r="M89" s="94">
        <f>ROUND(K89*J89,2)</f>
        <v>0</v>
      </c>
      <c r="N89" s="95"/>
      <c r="O89" s="95"/>
      <c r="P89" s="95"/>
      <c r="Q89" s="44"/>
      <c r="T89" s="6"/>
      <c r="U89" s="6"/>
      <c r="V89" s="6"/>
      <c r="W89" s="6"/>
    </row>
    <row r="90" spans="2:17" s="6" customFormat="1" ht="27" customHeight="1">
      <c r="B90" s="45"/>
      <c r="C90" s="52"/>
      <c r="D90" s="52"/>
      <c r="E90" s="137" t="s">
        <v>86</v>
      </c>
      <c r="F90" s="137"/>
      <c r="G90" s="137"/>
      <c r="H90" s="137"/>
      <c r="I90" s="59"/>
      <c r="J90" s="58"/>
      <c r="K90" s="59"/>
      <c r="L90" s="59"/>
      <c r="M90" s="59"/>
      <c r="N90" s="59"/>
      <c r="O90" s="59"/>
      <c r="P90" s="59"/>
      <c r="Q90" s="47"/>
    </row>
    <row r="91" spans="2:23" s="1" customFormat="1" ht="40.5" customHeight="1">
      <c r="B91" s="41"/>
      <c r="C91" s="72" t="s">
        <v>102</v>
      </c>
      <c r="D91" s="42"/>
      <c r="E91" s="112" t="s">
        <v>89</v>
      </c>
      <c r="F91" s="93"/>
      <c r="G91" s="93"/>
      <c r="H91" s="93"/>
      <c r="I91" s="43" t="s">
        <v>26</v>
      </c>
      <c r="J91" s="76">
        <f>J89</f>
        <v>2.3353</v>
      </c>
      <c r="K91" s="94">
        <f>K89*0.1</f>
        <v>0</v>
      </c>
      <c r="L91" s="95"/>
      <c r="M91" s="92">
        <f>ROUND(K91*J91,2)</f>
        <v>0</v>
      </c>
      <c r="N91" s="93"/>
      <c r="O91" s="93"/>
      <c r="P91" s="93"/>
      <c r="Q91" s="44"/>
      <c r="T91" s="6"/>
      <c r="U91" s="6"/>
      <c r="V91" s="6"/>
      <c r="W91" s="6"/>
    </row>
    <row r="92" spans="2:23" s="1" customFormat="1" ht="54" customHeight="1">
      <c r="B92" s="41"/>
      <c r="C92" s="42">
        <v>21</v>
      </c>
      <c r="D92" s="42"/>
      <c r="E92" s="112" t="s">
        <v>54</v>
      </c>
      <c r="F92" s="93"/>
      <c r="G92" s="93"/>
      <c r="H92" s="93"/>
      <c r="I92" s="43" t="s">
        <v>26</v>
      </c>
      <c r="J92" s="76">
        <f>3.247*2</f>
        <v>6.494</v>
      </c>
      <c r="K92" s="94">
        <v>0</v>
      </c>
      <c r="L92" s="95"/>
      <c r="M92" s="92">
        <f>ROUND(K92*J92,2)</f>
        <v>0</v>
      </c>
      <c r="N92" s="93"/>
      <c r="O92" s="93"/>
      <c r="P92" s="93"/>
      <c r="Q92" s="44"/>
      <c r="T92" s="6"/>
      <c r="U92" s="6"/>
      <c r="V92" s="6"/>
      <c r="W92" s="6"/>
    </row>
    <row r="93" spans="2:17" s="6" customFormat="1" ht="27" customHeight="1">
      <c r="B93" s="45"/>
      <c r="C93" s="52"/>
      <c r="D93" s="52"/>
      <c r="E93" s="137" t="s">
        <v>94</v>
      </c>
      <c r="F93" s="137"/>
      <c r="G93" s="137"/>
      <c r="H93" s="137"/>
      <c r="I93" s="52"/>
      <c r="J93" s="58"/>
      <c r="K93" s="59"/>
      <c r="L93" s="59"/>
      <c r="M93" s="52"/>
      <c r="N93" s="52"/>
      <c r="O93" s="52"/>
      <c r="P93" s="52"/>
      <c r="Q93" s="47"/>
    </row>
    <row r="94" spans="2:23" s="1" customFormat="1" ht="40.5" customHeight="1">
      <c r="B94" s="41"/>
      <c r="C94" s="72" t="s">
        <v>103</v>
      </c>
      <c r="D94" s="42"/>
      <c r="E94" s="112" t="s">
        <v>89</v>
      </c>
      <c r="F94" s="93"/>
      <c r="G94" s="93"/>
      <c r="H94" s="93"/>
      <c r="I94" s="43" t="s">
        <v>26</v>
      </c>
      <c r="J94" s="76">
        <f>J92</f>
        <v>6.494</v>
      </c>
      <c r="K94" s="94">
        <f>K92*0.1</f>
        <v>0</v>
      </c>
      <c r="L94" s="95"/>
      <c r="M94" s="92">
        <f>ROUND(K94*J94,2)</f>
        <v>0</v>
      </c>
      <c r="N94" s="93"/>
      <c r="O94" s="93"/>
      <c r="P94" s="93"/>
      <c r="Q94" s="44"/>
      <c r="T94" s="6"/>
      <c r="U94" s="6"/>
      <c r="V94" s="6"/>
      <c r="W94" s="6"/>
    </row>
    <row r="95" spans="2:23" s="1" customFormat="1" ht="54" customHeight="1">
      <c r="B95" s="41"/>
      <c r="C95" s="42">
        <v>22</v>
      </c>
      <c r="D95" s="42"/>
      <c r="E95" s="112" t="s">
        <v>54</v>
      </c>
      <c r="F95" s="93"/>
      <c r="G95" s="93"/>
      <c r="H95" s="93"/>
      <c r="I95" s="43" t="s">
        <v>26</v>
      </c>
      <c r="J95" s="76">
        <f>0.9117*2</f>
        <v>1.8234</v>
      </c>
      <c r="K95" s="94">
        <v>0</v>
      </c>
      <c r="L95" s="95"/>
      <c r="M95" s="92">
        <f>ROUND(K95*J95,2)</f>
        <v>0</v>
      </c>
      <c r="N95" s="93"/>
      <c r="O95" s="93"/>
      <c r="P95" s="93"/>
      <c r="Q95" s="44"/>
      <c r="T95" s="6"/>
      <c r="U95" s="6"/>
      <c r="V95" s="6"/>
      <c r="W95" s="6"/>
    </row>
    <row r="96" spans="2:17" s="6" customFormat="1" ht="27" customHeight="1">
      <c r="B96" s="45"/>
      <c r="C96" s="46"/>
      <c r="D96" s="46"/>
      <c r="E96" s="137" t="s">
        <v>87</v>
      </c>
      <c r="F96" s="137"/>
      <c r="G96" s="137"/>
      <c r="H96" s="137"/>
      <c r="I96" s="46"/>
      <c r="J96" s="58"/>
      <c r="K96" s="59"/>
      <c r="L96" s="59"/>
      <c r="M96" s="46"/>
      <c r="N96" s="46"/>
      <c r="O96" s="46"/>
      <c r="P96" s="46"/>
      <c r="Q96" s="47"/>
    </row>
    <row r="97" spans="2:23" s="1" customFormat="1" ht="20.1" customHeight="1">
      <c r="B97" s="41"/>
      <c r="C97" s="72" t="s">
        <v>104</v>
      </c>
      <c r="D97" s="42"/>
      <c r="E97" s="128" t="s">
        <v>56</v>
      </c>
      <c r="F97" s="129"/>
      <c r="G97" s="129"/>
      <c r="H97" s="129"/>
      <c r="I97" s="81" t="s">
        <v>55</v>
      </c>
      <c r="J97" s="83">
        <v>2</v>
      </c>
      <c r="K97" s="94">
        <v>0</v>
      </c>
      <c r="L97" s="95"/>
      <c r="M97" s="92">
        <f>ROUND(K97*J97,2)</f>
        <v>0</v>
      </c>
      <c r="N97" s="93"/>
      <c r="O97" s="93"/>
      <c r="P97" s="93"/>
      <c r="Q97" s="44"/>
      <c r="T97" s="6"/>
      <c r="U97" s="6"/>
      <c r="V97" s="6"/>
      <c r="W97" s="6"/>
    </row>
    <row r="98" spans="2:23" s="1" customFormat="1" ht="40.5" customHeight="1">
      <c r="B98" s="41"/>
      <c r="C98" s="72" t="s">
        <v>105</v>
      </c>
      <c r="D98" s="42"/>
      <c r="E98" s="112" t="s">
        <v>89</v>
      </c>
      <c r="F98" s="93"/>
      <c r="G98" s="93"/>
      <c r="H98" s="93"/>
      <c r="I98" s="43" t="s">
        <v>26</v>
      </c>
      <c r="J98" s="76">
        <f>J95</f>
        <v>1.8234</v>
      </c>
      <c r="K98" s="94">
        <f>K97*0.1</f>
        <v>0</v>
      </c>
      <c r="L98" s="95"/>
      <c r="M98" s="92">
        <f>ROUND(K98*J98,2)</f>
        <v>0</v>
      </c>
      <c r="N98" s="93"/>
      <c r="O98" s="93"/>
      <c r="P98" s="93"/>
      <c r="Q98" s="44"/>
      <c r="T98" s="6"/>
      <c r="U98" s="6"/>
      <c r="V98" s="6"/>
      <c r="W98" s="6"/>
    </row>
    <row r="99" spans="2:23" s="1" customFormat="1" ht="13.5">
      <c r="B99" s="41"/>
      <c r="C99" s="73"/>
      <c r="D99" s="60"/>
      <c r="E99" s="61"/>
      <c r="F99" s="62"/>
      <c r="G99" s="62"/>
      <c r="H99" s="62"/>
      <c r="I99" s="63"/>
      <c r="J99" s="80"/>
      <c r="K99" s="64"/>
      <c r="L99" s="65"/>
      <c r="M99" s="71"/>
      <c r="N99" s="62"/>
      <c r="O99" s="62"/>
      <c r="P99" s="62"/>
      <c r="Q99" s="44"/>
      <c r="T99" s="6"/>
      <c r="U99" s="6"/>
      <c r="V99" s="6"/>
      <c r="W99" s="6"/>
    </row>
    <row r="100" spans="2:23" s="5" customFormat="1" ht="37.35" customHeight="1">
      <c r="B100" s="36"/>
      <c r="C100" s="37"/>
      <c r="D100" s="38" t="s">
        <v>15</v>
      </c>
      <c r="E100" s="38"/>
      <c r="F100" s="38"/>
      <c r="G100" s="38"/>
      <c r="H100" s="38"/>
      <c r="I100" s="38"/>
      <c r="J100" s="56"/>
      <c r="K100" s="56"/>
      <c r="L100" s="56"/>
      <c r="M100" s="122">
        <f>M101+M103</f>
        <v>0</v>
      </c>
      <c r="N100" s="105"/>
      <c r="O100" s="105"/>
      <c r="P100" s="105"/>
      <c r="Q100" s="39"/>
      <c r="T100" s="6"/>
      <c r="U100" s="6"/>
      <c r="V100" s="6"/>
      <c r="W100" s="6"/>
    </row>
    <row r="101" spans="2:23" s="5" customFormat="1" ht="19.9" customHeight="1">
      <c r="B101" s="36"/>
      <c r="C101" s="37"/>
      <c r="D101" s="40" t="s">
        <v>16</v>
      </c>
      <c r="E101" s="40"/>
      <c r="F101" s="40"/>
      <c r="G101" s="40"/>
      <c r="H101" s="40"/>
      <c r="I101" s="40"/>
      <c r="J101" s="55"/>
      <c r="K101" s="55"/>
      <c r="L101" s="55"/>
      <c r="M101" s="123">
        <f>SUM(M102)</f>
        <v>0</v>
      </c>
      <c r="N101" s="124"/>
      <c r="O101" s="124"/>
      <c r="P101" s="124"/>
      <c r="Q101" s="39"/>
      <c r="T101" s="6"/>
      <c r="U101" s="6"/>
      <c r="V101" s="6"/>
      <c r="W101" s="6"/>
    </row>
    <row r="102" spans="2:23" s="1" customFormat="1" ht="20.1" customHeight="1">
      <c r="B102" s="41"/>
      <c r="C102" s="42">
        <v>23</v>
      </c>
      <c r="D102" s="42"/>
      <c r="E102" s="112" t="s">
        <v>31</v>
      </c>
      <c r="F102" s="93"/>
      <c r="G102" s="93"/>
      <c r="H102" s="93"/>
      <c r="I102" s="43" t="s">
        <v>29</v>
      </c>
      <c r="J102" s="82">
        <v>11.589</v>
      </c>
      <c r="K102" s="94">
        <v>0</v>
      </c>
      <c r="L102" s="95"/>
      <c r="M102" s="92">
        <f>ROUND(K102*J102,2)</f>
        <v>0</v>
      </c>
      <c r="N102" s="93"/>
      <c r="O102" s="93"/>
      <c r="P102" s="93"/>
      <c r="Q102" s="44"/>
      <c r="T102" s="6"/>
      <c r="U102" s="6"/>
      <c r="V102" s="6"/>
      <c r="W102" s="6"/>
    </row>
    <row r="103" spans="2:23" s="5" customFormat="1" ht="29.85" customHeight="1">
      <c r="B103" s="36"/>
      <c r="C103" s="37"/>
      <c r="D103" s="40" t="s">
        <v>17</v>
      </c>
      <c r="E103" s="40"/>
      <c r="F103" s="40"/>
      <c r="G103" s="40"/>
      <c r="H103" s="40"/>
      <c r="I103" s="40"/>
      <c r="J103" s="55"/>
      <c r="K103" s="55"/>
      <c r="L103" s="55"/>
      <c r="M103" s="132">
        <f>SUM(M104)</f>
        <v>0</v>
      </c>
      <c r="N103" s="133"/>
      <c r="O103" s="133"/>
      <c r="P103" s="133"/>
      <c r="Q103" s="39"/>
      <c r="T103" s="6"/>
      <c r="U103" s="6"/>
      <c r="V103" s="6"/>
      <c r="W103" s="6"/>
    </row>
    <row r="104" spans="2:17" s="1" customFormat="1" ht="20.1" customHeight="1">
      <c r="B104" s="41"/>
      <c r="C104" s="42">
        <v>24</v>
      </c>
      <c r="D104" s="42"/>
      <c r="E104" s="112" t="s">
        <v>32</v>
      </c>
      <c r="F104" s="93"/>
      <c r="G104" s="93"/>
      <c r="H104" s="93"/>
      <c r="I104" s="43" t="s">
        <v>28</v>
      </c>
      <c r="J104" s="57">
        <v>1</v>
      </c>
      <c r="K104" s="94">
        <v>0</v>
      </c>
      <c r="L104" s="95"/>
      <c r="M104" s="92">
        <f>ROUND(K104*J104,2)</f>
        <v>0</v>
      </c>
      <c r="N104" s="93"/>
      <c r="O104" s="93"/>
      <c r="P104" s="93"/>
      <c r="Q104" s="44"/>
    </row>
    <row r="105" spans="2:17" s="1" customFormat="1" ht="6.95" customHeight="1">
      <c r="B105" s="13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5"/>
    </row>
  </sheetData>
  <mergeCells count="184">
    <mergeCell ref="E98:H98"/>
    <mergeCell ref="K98:L98"/>
    <mergeCell ref="M98:P98"/>
    <mergeCell ref="E82:H82"/>
    <mergeCell ref="K82:L82"/>
    <mergeCell ref="M82:P82"/>
    <mergeCell ref="E84:H84"/>
    <mergeCell ref="K91:L91"/>
    <mergeCell ref="M91:P91"/>
    <mergeCell ref="E94:H94"/>
    <mergeCell ref="K94:L94"/>
    <mergeCell ref="M94:P94"/>
    <mergeCell ref="E90:H90"/>
    <mergeCell ref="E92:H92"/>
    <mergeCell ref="K92:L92"/>
    <mergeCell ref="M92:P92"/>
    <mergeCell ref="E96:H96"/>
    <mergeCell ref="E93:H93"/>
    <mergeCell ref="E83:H83"/>
    <mergeCell ref="K83:L83"/>
    <mergeCell ref="M83:P83"/>
    <mergeCell ref="E89:H89"/>
    <mergeCell ref="K89:L89"/>
    <mergeCell ref="M89:P89"/>
    <mergeCell ref="E66:H66"/>
    <mergeCell ref="K66:L66"/>
    <mergeCell ref="M66:P66"/>
    <mergeCell ref="E61:H61"/>
    <mergeCell ref="K61:L61"/>
    <mergeCell ref="M61:P61"/>
    <mergeCell ref="E62:H62"/>
    <mergeCell ref="K62:L62"/>
    <mergeCell ref="M62:P62"/>
    <mergeCell ref="E60:H60"/>
    <mergeCell ref="K60:L60"/>
    <mergeCell ref="M60:P60"/>
    <mergeCell ref="E74:H74"/>
    <mergeCell ref="K74:L74"/>
    <mergeCell ref="M74:P74"/>
    <mergeCell ref="M77:P77"/>
    <mergeCell ref="E73:H73"/>
    <mergeCell ref="K73:L73"/>
    <mergeCell ref="M73:P73"/>
    <mergeCell ref="E78:H78"/>
    <mergeCell ref="K78:L78"/>
    <mergeCell ref="M78:P78"/>
    <mergeCell ref="E63:H63"/>
    <mergeCell ref="K63:L63"/>
    <mergeCell ref="M63:P63"/>
    <mergeCell ref="E64:H64"/>
    <mergeCell ref="K64:L64"/>
    <mergeCell ref="M64:P64"/>
    <mergeCell ref="E65:H65"/>
    <mergeCell ref="K65:L65"/>
    <mergeCell ref="M65:P65"/>
    <mergeCell ref="E48:H48"/>
    <mergeCell ref="K48:L48"/>
    <mergeCell ref="M48:P48"/>
    <mergeCell ref="M54:P54"/>
    <mergeCell ref="E56:H56"/>
    <mergeCell ref="K56:L56"/>
    <mergeCell ref="M56:P56"/>
    <mergeCell ref="E58:H58"/>
    <mergeCell ref="K58:L58"/>
    <mergeCell ref="E53:H53"/>
    <mergeCell ref="K53:L53"/>
    <mergeCell ref="M53:P53"/>
    <mergeCell ref="M58:P58"/>
    <mergeCell ref="E51:H51"/>
    <mergeCell ref="K51:L51"/>
    <mergeCell ref="M51:P51"/>
    <mergeCell ref="E52:H52"/>
    <mergeCell ref="K52:L52"/>
    <mergeCell ref="M52:P52"/>
    <mergeCell ref="E54:H54"/>
    <mergeCell ref="K54:L54"/>
    <mergeCell ref="E104:H104"/>
    <mergeCell ref="K104:L104"/>
    <mergeCell ref="M104:P104"/>
    <mergeCell ref="E102:H102"/>
    <mergeCell ref="M102:P102"/>
    <mergeCell ref="M103:P103"/>
    <mergeCell ref="K102:L102"/>
    <mergeCell ref="E55:H55"/>
    <mergeCell ref="K55:L55"/>
    <mergeCell ref="M55:P55"/>
    <mergeCell ref="E57:H57"/>
    <mergeCell ref="K57:L57"/>
    <mergeCell ref="M57:P57"/>
    <mergeCell ref="E75:H75"/>
    <mergeCell ref="E77:H77"/>
    <mergeCell ref="K77:L77"/>
    <mergeCell ref="M100:P100"/>
    <mergeCell ref="M101:P101"/>
    <mergeCell ref="E91:H91"/>
    <mergeCell ref="E95:H95"/>
    <mergeCell ref="K95:L95"/>
    <mergeCell ref="M95:P95"/>
    <mergeCell ref="E46:H46"/>
    <mergeCell ref="E85:H85"/>
    <mergeCell ref="K85:L85"/>
    <mergeCell ref="M85:P85"/>
    <mergeCell ref="M97:P97"/>
    <mergeCell ref="E49:H49"/>
    <mergeCell ref="K49:L49"/>
    <mergeCell ref="M49:P49"/>
    <mergeCell ref="E50:H50"/>
    <mergeCell ref="E59:H59"/>
    <mergeCell ref="K59:L59"/>
    <mergeCell ref="M59:P59"/>
    <mergeCell ref="E47:H47"/>
    <mergeCell ref="K47:L47"/>
    <mergeCell ref="M47:P47"/>
    <mergeCell ref="M81:P81"/>
    <mergeCell ref="E97:H97"/>
    <mergeCell ref="K97:L97"/>
    <mergeCell ref="E88:H88"/>
    <mergeCell ref="E86:H86"/>
    <mergeCell ref="E87:H87"/>
    <mergeCell ref="K87:L87"/>
    <mergeCell ref="M87:P87"/>
    <mergeCell ref="E9:H9"/>
    <mergeCell ref="C32:P32"/>
    <mergeCell ref="E41:H41"/>
    <mergeCell ref="K41:L41"/>
    <mergeCell ref="M41:P41"/>
    <mergeCell ref="E45:H45"/>
    <mergeCell ref="K45:L45"/>
    <mergeCell ref="M45:P45"/>
    <mergeCell ref="E34:O34"/>
    <mergeCell ref="K28:P28"/>
    <mergeCell ref="K26:P26"/>
    <mergeCell ref="L36:O36"/>
    <mergeCell ref="O27:P27"/>
    <mergeCell ref="M42:P42"/>
    <mergeCell ref="M43:P43"/>
    <mergeCell ref="M44:P44"/>
    <mergeCell ref="H27:J27"/>
    <mergeCell ref="C3:P3"/>
    <mergeCell ref="E5:O5"/>
    <mergeCell ref="L38:O38"/>
    <mergeCell ref="L39:O39"/>
    <mergeCell ref="L7:O7"/>
    <mergeCell ref="C12:F12"/>
    <mergeCell ref="M12:P12"/>
    <mergeCell ref="M14:P14"/>
    <mergeCell ref="M15:P15"/>
    <mergeCell ref="M16:P16"/>
    <mergeCell ref="M17:P17"/>
    <mergeCell ref="M18:P18"/>
    <mergeCell ref="M19:P19"/>
    <mergeCell ref="M21:P21"/>
    <mergeCell ref="K23:P23"/>
    <mergeCell ref="L9:O9"/>
    <mergeCell ref="L10:O10"/>
    <mergeCell ref="E79:H79"/>
    <mergeCell ref="K79:L79"/>
    <mergeCell ref="M79:P79"/>
    <mergeCell ref="E76:H76"/>
    <mergeCell ref="K76:L76"/>
    <mergeCell ref="M76:P76"/>
    <mergeCell ref="E80:H80"/>
    <mergeCell ref="K80:L80"/>
    <mergeCell ref="M80:P80"/>
    <mergeCell ref="E81:H81"/>
    <mergeCell ref="K81:L81"/>
    <mergeCell ref="E71:H71"/>
    <mergeCell ref="K71:L71"/>
    <mergeCell ref="M71:P71"/>
    <mergeCell ref="E72:H72"/>
    <mergeCell ref="K72:L72"/>
    <mergeCell ref="M72:P72"/>
    <mergeCell ref="E67:H67"/>
    <mergeCell ref="K67:L67"/>
    <mergeCell ref="M67:P67"/>
    <mergeCell ref="E68:H68"/>
    <mergeCell ref="K68:L68"/>
    <mergeCell ref="M68:P68"/>
    <mergeCell ref="E69:H69"/>
    <mergeCell ref="K69:L69"/>
    <mergeCell ref="M69:P69"/>
    <mergeCell ref="E70:H70"/>
    <mergeCell ref="K70:L70"/>
    <mergeCell ref="M70:P70"/>
  </mergeCells>
  <printOptions/>
  <pageMargins left="0.5833333134651184" right="0.5833333134651184" top="0.5" bottom="0.46666666865348816" header="0" footer="0"/>
  <pageSetup blackAndWhite="1" errors="blank" fitToHeight="100" horizontalDpi="600" verticalDpi="600" orientation="portrait" paperSize="9" scale="82" r:id="rId1"/>
  <headerFooter>
    <oddFooter>&amp;CStrana &amp;P z &amp;N</oddFooter>
  </headerFooter>
  <rowBreaks count="1" manualBreakCount="1">
    <brk id="28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MailMerge/>
</file>

<file path=customXml/itemProps1.xml><?xml version="1.0" encoding="utf-8"?>
<ds:datastoreItem xmlns:ds="http://schemas.openxmlformats.org/officeDocument/2006/customXml" ds:itemID="{A2C99BD0-413B-46E0-B830-7DA0299D1E0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Abe-pc\Abe</dc:creator>
  <cp:keywords/>
  <dc:description/>
  <cp:lastModifiedBy>Švengrová Denisa Ing.</cp:lastModifiedBy>
  <cp:lastPrinted>2018-09-10T13:30:07Z</cp:lastPrinted>
  <dcterms:created xsi:type="dcterms:W3CDTF">2016-12-20T12:11:28Z</dcterms:created>
  <dcterms:modified xsi:type="dcterms:W3CDTF">2020-07-23T12:56:27Z</dcterms:modified>
  <cp:category/>
  <cp:version/>
  <cp:contentType/>
  <cp:contentStatus/>
</cp:coreProperties>
</file>