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970" windowHeight="9570" activeTab="0"/>
  </bookViews>
  <sheets>
    <sheet name="Prosenka" sheetId="2" r:id="rId1"/>
  </sheets>
  <definedNames>
    <definedName name="_xlnm.Print_Area" localSheetId="0">'Prosenka'!$A$1:$R$89</definedName>
    <definedName name="_xlnm.Print_Titles" localSheetId="0">'Prosenka'!$41:$41</definedName>
  </definedNames>
  <calcPr calcId="162913"/>
</workbook>
</file>

<file path=xl/sharedStrings.xml><?xml version="1.0" encoding="utf-8"?>
<sst xmlns="http://schemas.openxmlformats.org/spreadsheetml/2006/main" count="130" uniqueCount="87">
  <si>
    <t>Místo:</t>
  </si>
  <si>
    <t>Datum:</t>
  </si>
  <si>
    <t>Objednatel:</t>
  </si>
  <si>
    <t>Kraj Vysočina</t>
  </si>
  <si>
    <t>Zhotovitel:</t>
  </si>
  <si>
    <t>Projektant:</t>
  </si>
  <si>
    <t>Zpracovatel:</t>
  </si>
  <si>
    <t>Objekt:</t>
  </si>
  <si>
    <t>Náklady z rozpočtu</t>
  </si>
  <si>
    <t>REKAPITULACE ROZPOČTU</t>
  </si>
  <si>
    <t>Kód - Popis</t>
  </si>
  <si>
    <t>Cena celkem [CZK]</t>
  </si>
  <si>
    <t>1) Náklady z rozpočtu</t>
  </si>
  <si>
    <t>HSV - Práce a dodávky HSV</t>
  </si>
  <si>
    <t xml:space="preserve">    1 - Asanační management</t>
  </si>
  <si>
    <t>VRN - Vedlejší rozpočtové náklady</t>
  </si>
  <si>
    <t xml:space="preserve">    VRN1 - Průzkumné, geodetické a projektové práce</t>
  </si>
  <si>
    <t xml:space="preserve">    VRN4 - Inženýrská činnost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</si>
  <si>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</si>
  <si>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</si>
  <si>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</si>
  <si>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</si>
  <si>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</si>
  <si>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</si>
  <si>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</si>
  <si>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</si>
  <si>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ha</t>
  </si>
  <si>
    <t>m2</t>
  </si>
  <si>
    <t>ks</t>
  </si>
  <si>
    <t>hm</t>
  </si>
  <si>
    <t>bm</t>
  </si>
  <si>
    <t>Geodetické práce při realizaci</t>
  </si>
  <si>
    <t>Dokumentace skutečného provedení</t>
  </si>
  <si>
    <t>asanace bylinného patra na celé ploše (fázové)  
x 2 roky</t>
  </si>
  <si>
    <t>kus</t>
  </si>
  <si>
    <t>DPH</t>
  </si>
  <si>
    <t>základní</t>
  </si>
  <si>
    <t>ze</t>
  </si>
  <si>
    <t>Celkové náklady 1) + 2) bez DPH</t>
  </si>
  <si>
    <t>Cena bez DPH v Kč</t>
  </si>
  <si>
    <t>Cena s DPH v Kč</t>
  </si>
  <si>
    <t>1b</t>
  </si>
  <si>
    <t>2a</t>
  </si>
  <si>
    <t>Pokácení stromu volné v celku, s odřezáním kmene a odvětvením, rozřezáním, přemístěním pro likvidaci či odvoz a složení na hromady, průměr kmene do 20 cm</t>
  </si>
  <si>
    <t>Pokácení stromu volné v celku, s odřezáním kmene a odvětvením, rozřezáním, přemístěním pro likvidaci či odvoz a složení na hromady, průměr kmene do 30 cm</t>
  </si>
  <si>
    <t>3a</t>
  </si>
  <si>
    <t>4a</t>
  </si>
  <si>
    <r>
      <t xml:space="preserve">včetně pořízení materiálu, instalace </t>
    </r>
    <r>
      <rPr>
        <sz val="8"/>
        <color rgb="FF00B050"/>
        <rFont val="Trebuchet MS"/>
        <family val="2"/>
      </rPr>
      <t>(vč. přesunu hmot)</t>
    </r>
    <r>
      <rPr>
        <sz val="8"/>
        <color rgb="FFFF0000"/>
        <rFont val="Trebuchet MS"/>
        <family val="2"/>
      </rPr>
      <t xml:space="preserve">, údržba po dobu </t>
    </r>
    <r>
      <rPr>
        <sz val="8"/>
        <color rgb="FF00B050"/>
        <rFont val="Trebuchet MS"/>
        <family val="2"/>
      </rPr>
      <t>2let</t>
    </r>
  </si>
  <si>
    <t>Odstranění pařezu (frézováním, odřezáním nebo odsekáním), 
včetně všech nezbytných činností a materiálů, zejména odklizení dřeva a složení na hromady, zasypání jámy a doplnění zeminy, zhutnění a úprava terénu</t>
  </si>
  <si>
    <t>Seč křovinořezem (ruční shrabání a nakládání),
práce, vč. shrabání, zpracování (usušení) na místě, naložení, odvoz na kompostárnu, včetně poplatku za uložení na kompostárnu, složení</t>
  </si>
  <si>
    <t>Příplatek k odstr. křovin za trnitost</t>
  </si>
  <si>
    <t>Příplatek k odstr. křovin za odstranění pařezů smýcených křovin (náletů)</t>
  </si>
  <si>
    <r>
      <t xml:space="preserve">Odstranění křovin - keřů a náletu stromů nad 1 m výšky do 10 cm průměru kmene na řezné ploše pařezu,
včetně všech nezbytných činností a materiálů, zejména skácení, vytahání a uložení na hromadu, 
</t>
    </r>
    <r>
      <rPr>
        <sz val="8"/>
        <color rgb="FF00B050"/>
        <rFont val="Trebuchet MS"/>
        <family val="2"/>
      </rPr>
      <t>včetně polykormonů keřů (tzn. bez ohledu na součet průměrů jednotlivých kmenů), s odstraněním pařezu, v rovině a na svahu do 1:5</t>
    </r>
  </si>
  <si>
    <t>90 % plochy č. 3, č. 5 a č. 6 (0,9*5077)
90 % solitérních na ploše č. 1 a č. 2 (0,9*1293)</t>
  </si>
  <si>
    <t>bříza 5x borovice 20x</t>
  </si>
  <si>
    <t>bříza 20x</t>
  </si>
  <si>
    <t>Příplatek ke kácení za ztížené podmínky</t>
  </si>
  <si>
    <t>jehličnaté stromy SM a BO</t>
  </si>
  <si>
    <t>Pokácení stromu volné v celku, s odřezáním kmene a odvětvením, rozřezáním, přemístěním pro likvidaci či odvoz a složení na hromady, průměr kmene do 60 cm</t>
  </si>
  <si>
    <t>5a</t>
  </si>
  <si>
    <t>Pokácení stromu volné v celku, s odřezáním kmene a odvětvením, rozřezáním, přemístěním pro likvidaci či odvoz a složení na hromady, průměr kmene do 70 cm</t>
  </si>
  <si>
    <r>
      <t>20 kusů o průměru do 20 cm = 0,63 m</t>
    </r>
    <r>
      <rPr>
        <vertAlign val="superscript"/>
        <sz val="8"/>
        <color rgb="FFFF0000"/>
        <rFont val="Trebuchet MS"/>
        <family val="2"/>
      </rPr>
      <t>2</t>
    </r>
    <r>
      <rPr>
        <sz val="8"/>
        <color rgb="FFFF0000"/>
        <rFont val="Trebuchet MS"/>
        <family val="2"/>
      </rPr>
      <t xml:space="preserve">
25 kusů o průměru do 30 cm = 1,77 m2
3 kusy o průměru do 60 cm = 0,85 m2
4 kusy o průměru do 70 cm = 1,54 m2
koeficient za kořenové náběhy  0,3</t>
    </r>
  </si>
  <si>
    <t>Příplatek k odstranění pařezů za ztížené podmínky</t>
  </si>
  <si>
    <t>Ohradník pevný</t>
  </si>
  <si>
    <t>na celé ploše x 2 roky
včetně dopravy stáda, manipulace se stádem - vyhánění, zahánění, přehánění stáda, ošetření po dobu pastvy, zajištění a doprava vody, sečení nedopasků</t>
  </si>
  <si>
    <t>Příplatek k seči ztížené podmínky, zejména za obtížnou přístupnost, dlouhodobě neobhospodařované pozemky, odvoz pokosené hmoty ad.</t>
  </si>
  <si>
    <t>K</t>
  </si>
  <si>
    <t>včetně rozrušení mechovitých porostů, naložení odpadu, odvozu a složení a poplatku za uložení na kompostárnu</t>
  </si>
  <si>
    <t>Stržení drnu ruční</t>
  </si>
  <si>
    <t>včetně přípravy hmoty k odvozu, odvozu a uložení na kompostárnu (a poplatku za uložení)</t>
  </si>
  <si>
    <t>Narušení drnu ruční</t>
  </si>
  <si>
    <t>Vyvláčení v rovině a na svahu do 1:5, lehkou mechanizací</t>
  </si>
  <si>
    <t>PP Prosenka</t>
  </si>
  <si>
    <t>Vržanov</t>
  </si>
  <si>
    <t>1a</t>
  </si>
  <si>
    <t>7a</t>
  </si>
  <si>
    <t>7b</t>
  </si>
  <si>
    <t xml:space="preserve">Příplatek k odstranění pařezů za přesun (odvoz) a uložení bioodpadu (drť z pařezů) na kompostárnu (vč. poplatku za uložení) </t>
  </si>
  <si>
    <t>8a</t>
  </si>
  <si>
    <t xml:space="preserve">Příplatek za uložení bioodpadu (větví pokác. stromů) na kompostárnu (vč. poplatku za uložení) </t>
  </si>
  <si>
    <t>Přesun (odvoz) kmenů pokácených stromů na odvozní místo</t>
  </si>
  <si>
    <t>Přesun (odvoz) větví pokácených stromů, 
včetně úpravy před naložením, naložení, složení ad.</t>
  </si>
  <si>
    <t xml:space="preserve">Přesun (odvoz) odstraněných křovin (klestu a dřevní hmoty pařezů smýcených křovin) včetně úpravy před naložením, 
včetně naložení, složení </t>
  </si>
  <si>
    <t>9a</t>
  </si>
  <si>
    <t xml:space="preserve">Příplatek za uložení bioodpadu (odstr. křovin = klestu a pařezů) na kompostárnu (vč. poplatku za uložení)  </t>
  </si>
  <si>
    <t>12a</t>
  </si>
  <si>
    <r>
      <t xml:space="preserve">Pastva
</t>
    </r>
    <r>
      <rPr>
        <sz val="8"/>
        <color rgb="FF00B050"/>
        <rFont val="Trebuchet MS"/>
        <family val="2"/>
      </rPr>
      <t>ve ztížených podmínkách (obt. přístupnost, malá úživnost apod.)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</si>
</sst>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yy"/>
    <numFmt numFmtId="165" formatCode="#,##0.000"/>
    <numFmt numFmtId="166" formatCode="#,##0.00%"/>
    <numFmt numFmtId="167" formatCode="#,##0.0000"/>
  </numFmts>
  <fonts count="20">
    <font>
      <sz val="8"/>
      <name val="Trebuchet MS"/>
      <family val="2"/>
    </font>
    <font>
      <sz val="10"/>
      <name val="Arial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00B050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sz val="8"/>
      <color rgb="FF969696"/>
      <name val="Trebuchet MS"/>
      <family val="2"/>
    </font>
    <font>
      <b/>
      <sz val="8"/>
      <color rgb="FF969696"/>
      <name val="Trebuchet MS"/>
      <family val="2"/>
    </font>
    <font>
      <vertAlign val="superscript"/>
      <sz val="8"/>
      <color rgb="FFFF0000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theme="6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1">
    <xf numFmtId="0" fontId="0" fillId="0" borderId="0" xfId="0" applyFont="1"/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vertical="center"/>
    </xf>
    <xf numFmtId="0" fontId="11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165" fontId="0" fillId="0" borderId="11" xfId="0" applyNumberFormat="1" applyFont="1" applyBorder="1" applyAlignment="1" applyProtection="1">
      <alignment vertical="center"/>
      <protection locked="0"/>
    </xf>
    <xf numFmtId="165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Border="1" applyAlignment="1" applyProtection="1">
      <alignment vertical="center"/>
      <protection locked="0"/>
    </xf>
    <xf numFmtId="4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" fontId="0" fillId="0" borderId="12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2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166" fontId="17" fillId="0" borderId="0" xfId="0" applyNumberFormat="1" applyFont="1" applyBorder="1" applyAlignment="1">
      <alignment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167" fontId="0" fillId="0" borderId="11" xfId="0" applyNumberFormat="1" applyFont="1" applyBorder="1" applyAlignment="1" applyProtection="1">
      <alignment vertical="center"/>
      <protection locked="0"/>
    </xf>
    <xf numFmtId="2" fontId="0" fillId="0" borderId="11" xfId="0" applyNumberFormat="1" applyFont="1" applyBorder="1" applyAlignment="1" applyProtection="1">
      <alignment vertical="center"/>
      <protection locked="0"/>
    </xf>
    <xf numFmtId="2" fontId="0" fillId="0" borderId="0" xfId="0" applyNumberFormat="1" applyFont="1" applyBorder="1" applyAlignment="1">
      <alignment vertical="center"/>
    </xf>
    <xf numFmtId="2" fontId="0" fillId="0" borderId="11" xfId="0" applyNumberFormat="1" applyFont="1" applyFill="1" applyBorder="1" applyAlignment="1" applyProtection="1">
      <alignment vertical="center"/>
      <protection locked="0"/>
    </xf>
    <xf numFmtId="165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9" xfId="0" applyNumberFormat="1" applyFont="1" applyBorder="1" applyAlignment="1" applyProtection="1">
      <alignment vertical="center"/>
      <protection locked="0"/>
    </xf>
    <xf numFmtId="4" fontId="0" fillId="0" borderId="10" xfId="0" applyNumberFormat="1" applyFont="1" applyBorder="1" applyAlignment="1" applyProtection="1">
      <alignment vertical="center"/>
      <protection locked="0"/>
    </xf>
    <xf numFmtId="4" fontId="0" fillId="0" borderId="13" xfId="0" applyNumberFormat="1" applyFont="1" applyBorder="1" applyAlignment="1" applyProtection="1">
      <alignment vertical="center"/>
      <protection locked="0"/>
    </xf>
    <xf numFmtId="4" fontId="0" fillId="0" borderId="11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  <protection locked="0"/>
    </xf>
    <xf numFmtId="4" fontId="0" fillId="0" borderId="11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4" fontId="0" fillId="0" borderId="9" xfId="0" applyNumberFormat="1" applyFont="1" applyBorder="1" applyAlignment="1" applyProtection="1">
      <alignment vertical="center"/>
      <protection locked="0"/>
    </xf>
    <xf numFmtId="4" fontId="0" fillId="0" borderId="13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4" fontId="11" fillId="2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4" fontId="17" fillId="0" borderId="0" xfId="0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4" fontId="11" fillId="3" borderId="0" xfId="0" applyNumberFormat="1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4" fontId="18" fillId="0" borderId="0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/>
    </xf>
    <xf numFmtId="4" fontId="3" fillId="0" borderId="14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89"/>
  <sheetViews>
    <sheetView showGridLines="0" tabSelected="1" zoomScaleSheetLayoutView="100" workbookViewId="0" topLeftCell="A1">
      <selection activeCell="A3" sqref="A3:XFD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5.83203125" style="0" customWidth="1"/>
    <col min="4" max="4" width="4.33203125" style="0" customWidth="1"/>
    <col min="5" max="6" width="11.16015625" style="0" customWidth="1"/>
    <col min="7" max="7" width="12.5" style="0" customWidth="1"/>
    <col min="8" max="8" width="16.83203125" style="0" customWidth="1"/>
    <col min="9" max="9" width="5.16015625" style="0" customWidth="1"/>
    <col min="10" max="10" width="11.5" style="0" customWidth="1"/>
    <col min="11" max="11" width="12" style="0" customWidth="1"/>
    <col min="12" max="13" width="6" style="0" customWidth="1"/>
    <col min="14" max="14" width="2" style="0" customWidth="1"/>
    <col min="15" max="15" width="12.5" style="0" customWidth="1"/>
    <col min="16" max="16" width="4.16015625" style="0" customWidth="1"/>
    <col min="17" max="17" width="1.66796875" style="0" customWidth="1"/>
    <col min="18" max="18" width="8.16015625" style="0" customWidth="1"/>
  </cols>
  <sheetData>
    <row r="2" spans="2:17" s="1" customFormat="1" ht="6.95" customHeight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8"/>
    </row>
    <row r="3" spans="2:17" s="1" customFormat="1" ht="36.95" customHeight="1">
      <c r="B3" s="10"/>
      <c r="C3" s="97" t="s">
        <v>9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12"/>
    </row>
    <row r="4" spans="2:17" s="1" customFormat="1" ht="6.95" customHeight="1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</row>
    <row r="5" spans="2:17" s="1" customFormat="1" ht="36.95" customHeight="1">
      <c r="B5" s="10"/>
      <c r="C5" s="19" t="s">
        <v>7</v>
      </c>
      <c r="D5" s="11"/>
      <c r="E5" s="99" t="s">
        <v>72</v>
      </c>
      <c r="F5" s="98"/>
      <c r="G5" s="98"/>
      <c r="H5" s="98"/>
      <c r="I5" s="98"/>
      <c r="J5" s="98"/>
      <c r="K5" s="98"/>
      <c r="L5" s="98"/>
      <c r="M5" s="98"/>
      <c r="N5" s="98"/>
      <c r="O5" s="98"/>
      <c r="P5" s="11"/>
      <c r="Q5" s="12"/>
    </row>
    <row r="6" spans="2:17" s="1" customFormat="1" ht="6.9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</row>
    <row r="7" spans="2:17" s="1" customFormat="1" ht="18" customHeight="1">
      <c r="B7" s="10"/>
      <c r="C7" s="9" t="s">
        <v>0</v>
      </c>
      <c r="D7" s="11"/>
      <c r="E7" s="8" t="s">
        <v>73</v>
      </c>
      <c r="F7" s="11"/>
      <c r="G7" s="11"/>
      <c r="H7" s="11"/>
      <c r="I7" s="11"/>
      <c r="J7" s="9" t="s">
        <v>1</v>
      </c>
      <c r="K7" s="11"/>
      <c r="L7" s="102">
        <v>43732</v>
      </c>
      <c r="M7" s="102"/>
      <c r="N7" s="102"/>
      <c r="O7" s="102"/>
      <c r="Q7" s="12"/>
    </row>
    <row r="8" spans="2:17" s="1" customFormat="1" ht="6.95" customHeight="1">
      <c r="B8" s="10"/>
      <c r="C8" s="11"/>
      <c r="D8" s="11"/>
      <c r="E8" s="11"/>
      <c r="F8" s="11"/>
      <c r="G8" s="11"/>
      <c r="H8" s="11"/>
      <c r="I8" s="11"/>
      <c r="J8" s="11"/>
      <c r="K8" s="11"/>
      <c r="L8" s="7"/>
      <c r="M8" s="7"/>
      <c r="N8" s="7"/>
      <c r="O8" s="7"/>
      <c r="Q8" s="12"/>
    </row>
    <row r="9" spans="2:17" s="1" customFormat="1" ht="15">
      <c r="B9" s="10"/>
      <c r="C9" s="9" t="s">
        <v>2</v>
      </c>
      <c r="D9" s="11"/>
      <c r="E9" s="112" t="s">
        <v>3</v>
      </c>
      <c r="F9" s="100"/>
      <c r="G9" s="100"/>
      <c r="H9" s="100"/>
      <c r="I9" s="11"/>
      <c r="J9" s="9" t="s">
        <v>5</v>
      </c>
      <c r="K9" s="11"/>
      <c r="L9" s="112" t="s">
        <v>3</v>
      </c>
      <c r="M9" s="100"/>
      <c r="N9" s="100"/>
      <c r="O9" s="100"/>
      <c r="Q9" s="12"/>
    </row>
    <row r="10" spans="2:17" s="1" customFormat="1" ht="14.45" customHeight="1">
      <c r="B10" s="10"/>
      <c r="C10" s="9" t="s">
        <v>4</v>
      </c>
      <c r="D10" s="11"/>
      <c r="E10" s="8"/>
      <c r="F10" s="11"/>
      <c r="G10" s="11"/>
      <c r="H10" s="11"/>
      <c r="I10" s="11"/>
      <c r="J10" s="9" t="s">
        <v>6</v>
      </c>
      <c r="K10" s="11"/>
      <c r="L10" s="112" t="s">
        <v>3</v>
      </c>
      <c r="M10" s="100"/>
      <c r="N10" s="100"/>
      <c r="O10" s="100"/>
      <c r="Q10" s="12"/>
    </row>
    <row r="11" spans="2:17" s="1" customFormat="1" ht="10.35" customHeight="1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</row>
    <row r="12" spans="2:17" s="1" customFormat="1" ht="29.25" customHeight="1">
      <c r="B12" s="10"/>
      <c r="C12" s="103" t="s">
        <v>10</v>
      </c>
      <c r="D12" s="104"/>
      <c r="E12" s="104"/>
      <c r="F12" s="104"/>
      <c r="G12" s="22"/>
      <c r="H12" s="22"/>
      <c r="I12" s="22"/>
      <c r="J12" s="22"/>
      <c r="K12" s="22"/>
      <c r="L12" s="22"/>
      <c r="M12" s="103" t="s">
        <v>11</v>
      </c>
      <c r="N12" s="98"/>
      <c r="O12" s="98"/>
      <c r="P12" s="98"/>
      <c r="Q12" s="12"/>
    </row>
    <row r="13" spans="2:17" s="1" customFormat="1" ht="10.35" customHeight="1"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s="1" customFormat="1" ht="29.25" customHeight="1">
      <c r="B14" s="10"/>
      <c r="C14" s="23" t="s">
        <v>12</v>
      </c>
      <c r="D14" s="11"/>
      <c r="E14" s="11"/>
      <c r="F14" s="11"/>
      <c r="G14" s="11"/>
      <c r="H14" s="11"/>
      <c r="I14" s="11"/>
      <c r="J14" s="11"/>
      <c r="K14" s="11"/>
      <c r="L14" s="11"/>
      <c r="M14" s="105">
        <f>M42</f>
        <v>0</v>
      </c>
      <c r="N14" s="98"/>
      <c r="O14" s="98"/>
      <c r="P14" s="98"/>
      <c r="Q14" s="12"/>
    </row>
    <row r="15" spans="2:17" s="2" customFormat="1" ht="24.95" customHeight="1">
      <c r="B15" s="24"/>
      <c r="C15" s="25"/>
      <c r="D15" s="26" t="s">
        <v>13</v>
      </c>
      <c r="E15" s="25"/>
      <c r="F15" s="25"/>
      <c r="G15" s="25"/>
      <c r="H15" s="25"/>
      <c r="I15" s="25"/>
      <c r="J15" s="25"/>
      <c r="K15" s="25"/>
      <c r="L15" s="25"/>
      <c r="M15" s="106">
        <f>M43</f>
        <v>0</v>
      </c>
      <c r="N15" s="107"/>
      <c r="O15" s="107"/>
      <c r="P15" s="107"/>
      <c r="Q15" s="27"/>
    </row>
    <row r="16" spans="2:17" s="3" customFormat="1" ht="19.9" customHeight="1">
      <c r="B16" s="28"/>
      <c r="C16" s="29"/>
      <c r="D16" s="30" t="s">
        <v>14</v>
      </c>
      <c r="E16" s="29"/>
      <c r="F16" s="29"/>
      <c r="G16" s="29"/>
      <c r="H16" s="29"/>
      <c r="I16" s="29"/>
      <c r="J16" s="29"/>
      <c r="K16" s="29"/>
      <c r="L16" s="29"/>
      <c r="M16" s="108">
        <f>M44</f>
        <v>0</v>
      </c>
      <c r="N16" s="109"/>
      <c r="O16" s="109"/>
      <c r="P16" s="109"/>
      <c r="Q16" s="31"/>
    </row>
    <row r="17" spans="2:17" s="2" customFormat="1" ht="24.95" customHeight="1">
      <c r="B17" s="24"/>
      <c r="C17" s="25"/>
      <c r="D17" s="26" t="s">
        <v>15</v>
      </c>
      <c r="E17" s="25"/>
      <c r="F17" s="25"/>
      <c r="G17" s="25"/>
      <c r="H17" s="25"/>
      <c r="I17" s="25"/>
      <c r="J17" s="25"/>
      <c r="K17" s="25"/>
      <c r="L17" s="25"/>
      <c r="M17" s="106">
        <f>M84</f>
        <v>0</v>
      </c>
      <c r="N17" s="107"/>
      <c r="O17" s="107"/>
      <c r="P17" s="107"/>
      <c r="Q17" s="27"/>
    </row>
    <row r="18" spans="2:17" s="3" customFormat="1" ht="19.9" customHeight="1">
      <c r="B18" s="28"/>
      <c r="C18" s="29"/>
      <c r="D18" s="30" t="s">
        <v>16</v>
      </c>
      <c r="E18" s="29"/>
      <c r="F18" s="29"/>
      <c r="G18" s="29"/>
      <c r="H18" s="29"/>
      <c r="I18" s="29"/>
      <c r="J18" s="29"/>
      <c r="K18" s="29"/>
      <c r="L18" s="29"/>
      <c r="M18" s="108">
        <f>M85</f>
        <v>0</v>
      </c>
      <c r="N18" s="109"/>
      <c r="O18" s="109"/>
      <c r="P18" s="109"/>
      <c r="Q18" s="31"/>
    </row>
    <row r="19" spans="2:17" s="3" customFormat="1" ht="19.9" customHeight="1">
      <c r="B19" s="28"/>
      <c r="C19" s="29"/>
      <c r="D19" s="30" t="s">
        <v>17</v>
      </c>
      <c r="E19" s="29"/>
      <c r="F19" s="29"/>
      <c r="G19" s="29"/>
      <c r="H19" s="29"/>
      <c r="I19" s="29"/>
      <c r="J19" s="29"/>
      <c r="K19" s="29"/>
      <c r="L19" s="29"/>
      <c r="M19" s="108">
        <f>M87</f>
        <v>0</v>
      </c>
      <c r="N19" s="109"/>
      <c r="O19" s="109"/>
      <c r="P19" s="109"/>
      <c r="Q19" s="31"/>
    </row>
    <row r="20" spans="2:17" s="1" customFormat="1" ht="21.75" customHeight="1"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</row>
    <row r="21" spans="2:17" s="1" customFormat="1" ht="29.25" customHeight="1">
      <c r="B21" s="10"/>
      <c r="C21" s="23" t="s">
        <v>18</v>
      </c>
      <c r="D21" s="11"/>
      <c r="E21" s="11"/>
      <c r="F21" s="11"/>
      <c r="G21" s="11"/>
      <c r="H21" s="11"/>
      <c r="I21" s="11"/>
      <c r="J21" s="11"/>
      <c r="K21" s="11"/>
      <c r="L21" s="11"/>
      <c r="M21" s="110">
        <v>0</v>
      </c>
      <c r="N21" s="98"/>
      <c r="O21" s="98"/>
      <c r="P21" s="98"/>
      <c r="Q21" s="12"/>
    </row>
    <row r="22" spans="2:17" s="1" customFormat="1" ht="18" customHeight="1"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2"/>
    </row>
    <row r="23" spans="2:17" s="1" customFormat="1" ht="29.25" customHeight="1">
      <c r="B23" s="10"/>
      <c r="C23" s="21" t="s">
        <v>38</v>
      </c>
      <c r="D23" s="22"/>
      <c r="E23" s="22"/>
      <c r="F23" s="22"/>
      <c r="G23" s="22"/>
      <c r="H23" s="22"/>
      <c r="I23" s="22"/>
      <c r="J23" s="22"/>
      <c r="K23" s="111">
        <f>ROUND(SUM(M14+M21),2)</f>
        <v>0</v>
      </c>
      <c r="L23" s="104"/>
      <c r="M23" s="104"/>
      <c r="N23" s="104"/>
      <c r="O23" s="104"/>
      <c r="P23" s="104"/>
      <c r="Q23" s="12"/>
    </row>
    <row r="24" spans="2:17" s="1" customFormat="1" ht="6.95" customHeight="1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/>
    </row>
    <row r="26" spans="2:17" s="1" customFormat="1" ht="29.25" customHeight="1">
      <c r="B26" s="10"/>
      <c r="C26" s="53" t="s">
        <v>39</v>
      </c>
      <c r="D26" s="54"/>
      <c r="E26" s="54"/>
      <c r="F26" s="54"/>
      <c r="G26" s="54"/>
      <c r="H26" s="54"/>
      <c r="I26" s="54"/>
      <c r="J26" s="54"/>
      <c r="K26" s="118">
        <f>K23</f>
        <v>0</v>
      </c>
      <c r="L26" s="119"/>
      <c r="M26" s="119"/>
      <c r="N26" s="119"/>
      <c r="O26" s="119"/>
      <c r="P26" s="119"/>
      <c r="Q26" s="12"/>
    </row>
    <row r="27" spans="2:18" s="1" customFormat="1" ht="29.25" customHeight="1">
      <c r="B27" s="10"/>
      <c r="C27" s="71" t="s">
        <v>35</v>
      </c>
      <c r="D27" s="70"/>
      <c r="E27" s="71" t="s">
        <v>36</v>
      </c>
      <c r="F27" s="73">
        <v>0.21</v>
      </c>
      <c r="G27" s="72" t="s">
        <v>37</v>
      </c>
      <c r="H27" s="113">
        <f>K23</f>
        <v>0</v>
      </c>
      <c r="I27" s="113"/>
      <c r="J27" s="113"/>
      <c r="K27" s="70"/>
      <c r="L27" s="70"/>
      <c r="M27" s="70"/>
      <c r="O27" s="120">
        <f>ROUND(H27*F27,2)</f>
        <v>0</v>
      </c>
      <c r="P27" s="120"/>
      <c r="Q27" s="12"/>
      <c r="R27" s="70"/>
    </row>
    <row r="28" spans="2:17" s="1" customFormat="1" ht="29.25" customHeight="1">
      <c r="B28" s="10"/>
      <c r="C28" s="21" t="s">
        <v>40</v>
      </c>
      <c r="D28" s="69"/>
      <c r="E28" s="69"/>
      <c r="F28" s="69"/>
      <c r="G28" s="69"/>
      <c r="H28" s="69"/>
      <c r="I28" s="69"/>
      <c r="J28" s="69"/>
      <c r="K28" s="111">
        <f>K26+O27</f>
        <v>0</v>
      </c>
      <c r="L28" s="104"/>
      <c r="M28" s="104"/>
      <c r="N28" s="104"/>
      <c r="O28" s="104"/>
      <c r="P28" s="104"/>
      <c r="Q28" s="12"/>
    </row>
    <row r="31" spans="2:17" s="1" customFormat="1" ht="6.95" customHeight="1"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8"/>
    </row>
    <row r="32" spans="2:17" s="1" customFormat="1" ht="36.95" customHeight="1">
      <c r="B32" s="10"/>
      <c r="C32" s="97" t="s">
        <v>19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12"/>
    </row>
    <row r="33" spans="2:17" s="1" customFormat="1" ht="6.95" customHeight="1"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50"/>
      <c r="N33" s="11"/>
      <c r="O33" s="11"/>
      <c r="P33" s="11"/>
      <c r="Q33" s="12"/>
    </row>
    <row r="34" spans="2:17" s="1" customFormat="1" ht="36.95" customHeight="1">
      <c r="B34" s="10"/>
      <c r="C34" s="19" t="s">
        <v>7</v>
      </c>
      <c r="D34" s="11"/>
      <c r="E34" s="99" t="str">
        <f>E5</f>
        <v>PP Prosenka</v>
      </c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11"/>
      <c r="Q34" s="12"/>
    </row>
    <row r="35" spans="2:17" s="1" customFormat="1" ht="6.95" customHeight="1"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</row>
    <row r="36" spans="2:17" s="1" customFormat="1" ht="18" customHeight="1">
      <c r="B36" s="10"/>
      <c r="C36" s="9" t="s">
        <v>0</v>
      </c>
      <c r="D36" s="11"/>
      <c r="E36" s="8" t="str">
        <f>E7</f>
        <v>Vržanov</v>
      </c>
      <c r="F36" s="11"/>
      <c r="G36" s="11"/>
      <c r="H36" s="11"/>
      <c r="I36" s="11"/>
      <c r="J36" s="9" t="s">
        <v>1</v>
      </c>
      <c r="K36" s="11"/>
      <c r="L36" s="102">
        <f>L7</f>
        <v>43732</v>
      </c>
      <c r="M36" s="98"/>
      <c r="N36" s="98"/>
      <c r="O36" s="98"/>
      <c r="P36" s="11"/>
      <c r="Q36" s="12"/>
    </row>
    <row r="37" spans="2:17" s="1" customFormat="1" ht="6.95" customHeight="1">
      <c r="B37" s="10"/>
      <c r="C37" s="11"/>
      <c r="D37" s="11"/>
      <c r="E37" s="8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2"/>
    </row>
    <row r="38" spans="2:17" s="1" customFormat="1" ht="15">
      <c r="B38" s="10"/>
      <c r="C38" s="9" t="s">
        <v>2</v>
      </c>
      <c r="D38" s="11"/>
      <c r="E38" s="8" t="str">
        <f>E9</f>
        <v>Kraj Vysočina</v>
      </c>
      <c r="F38" s="11"/>
      <c r="G38" s="11"/>
      <c r="H38" s="11"/>
      <c r="I38" s="11"/>
      <c r="J38" s="9" t="s">
        <v>5</v>
      </c>
      <c r="K38" s="11"/>
      <c r="L38" s="100" t="str">
        <f>L9</f>
        <v>Kraj Vysočina</v>
      </c>
      <c r="M38" s="100"/>
      <c r="N38" s="100"/>
      <c r="O38" s="100"/>
      <c r="P38" s="50"/>
      <c r="Q38" s="12"/>
    </row>
    <row r="39" spans="2:17" s="1" customFormat="1" ht="14.45" customHeight="1">
      <c r="B39" s="10"/>
      <c r="C39" s="9" t="s">
        <v>4</v>
      </c>
      <c r="D39" s="11"/>
      <c r="E39" s="8"/>
      <c r="F39" s="11"/>
      <c r="G39" s="11"/>
      <c r="H39" s="11"/>
      <c r="I39" s="11"/>
      <c r="J39" s="9" t="s">
        <v>6</v>
      </c>
      <c r="K39" s="11"/>
      <c r="L39" s="101" t="str">
        <f>L10</f>
        <v>Kraj Vysočina</v>
      </c>
      <c r="M39" s="101"/>
      <c r="N39" s="101"/>
      <c r="O39" s="101"/>
      <c r="P39" s="49"/>
      <c r="Q39" s="12"/>
    </row>
    <row r="40" spans="2:17" s="1" customFormat="1" ht="10.3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/>
    </row>
    <row r="41" spans="2:17" s="4" customFormat="1" ht="29.25" customHeight="1">
      <c r="B41" s="32"/>
      <c r="C41" s="33" t="s">
        <v>20</v>
      </c>
      <c r="D41" s="34" t="s">
        <v>21</v>
      </c>
      <c r="E41" s="114" t="s">
        <v>22</v>
      </c>
      <c r="F41" s="115"/>
      <c r="G41" s="115"/>
      <c r="H41" s="115"/>
      <c r="I41" s="34" t="s">
        <v>23</v>
      </c>
      <c r="J41" s="34" t="s">
        <v>24</v>
      </c>
      <c r="K41" s="116" t="s">
        <v>25</v>
      </c>
      <c r="L41" s="115"/>
      <c r="M41" s="114" t="s">
        <v>11</v>
      </c>
      <c r="N41" s="115"/>
      <c r="O41" s="115"/>
      <c r="P41" s="117"/>
      <c r="Q41" s="35"/>
    </row>
    <row r="42" spans="2:17" s="1" customFormat="1" ht="29.25" customHeight="1">
      <c r="B42" s="10"/>
      <c r="C42" s="20" t="s">
        <v>8</v>
      </c>
      <c r="D42" s="11"/>
      <c r="E42" s="11"/>
      <c r="F42" s="11"/>
      <c r="G42" s="11"/>
      <c r="H42" s="11"/>
      <c r="I42" s="11"/>
      <c r="J42" s="11"/>
      <c r="K42" s="11"/>
      <c r="L42" s="11"/>
      <c r="M42" s="121">
        <f>M43+M84</f>
        <v>0</v>
      </c>
      <c r="N42" s="122"/>
      <c r="O42" s="122"/>
      <c r="P42" s="122"/>
      <c r="Q42" s="12"/>
    </row>
    <row r="43" spans="2:17" s="5" customFormat="1" ht="37.35" customHeight="1">
      <c r="B43" s="36"/>
      <c r="C43" s="37"/>
      <c r="D43" s="38" t="s">
        <v>13</v>
      </c>
      <c r="E43" s="38"/>
      <c r="F43" s="38"/>
      <c r="G43" s="38"/>
      <c r="H43" s="38"/>
      <c r="I43" s="38"/>
      <c r="J43" s="38"/>
      <c r="K43" s="38"/>
      <c r="L43" s="38"/>
      <c r="M43" s="123">
        <f>M44</f>
        <v>0</v>
      </c>
      <c r="N43" s="106"/>
      <c r="O43" s="106"/>
      <c r="P43" s="106"/>
      <c r="Q43" s="39"/>
    </row>
    <row r="44" spans="2:17" s="5" customFormat="1" ht="19.9" customHeight="1">
      <c r="B44" s="36"/>
      <c r="C44" s="37"/>
      <c r="D44" s="40" t="s">
        <v>14</v>
      </c>
      <c r="E44" s="40"/>
      <c r="F44" s="40"/>
      <c r="G44" s="40"/>
      <c r="H44" s="40"/>
      <c r="I44" s="40"/>
      <c r="J44" s="40"/>
      <c r="K44" s="40"/>
      <c r="L44" s="40"/>
      <c r="M44" s="124">
        <f>SUM(M45:P83)</f>
        <v>0</v>
      </c>
      <c r="N44" s="125"/>
      <c r="O44" s="125"/>
      <c r="P44" s="125"/>
      <c r="Q44" s="39"/>
    </row>
    <row r="45" spans="2:17" s="1" customFormat="1" ht="94.5" customHeight="1">
      <c r="B45" s="41"/>
      <c r="C45" s="42">
        <v>1</v>
      </c>
      <c r="D45" s="42"/>
      <c r="E45" s="89" t="s">
        <v>52</v>
      </c>
      <c r="F45" s="86"/>
      <c r="G45" s="86"/>
      <c r="H45" s="86"/>
      <c r="I45" s="51" t="s">
        <v>26</v>
      </c>
      <c r="J45" s="77">
        <f>0.9*(5077+1293)/10000</f>
        <v>0.5733</v>
      </c>
      <c r="K45" s="90">
        <v>0</v>
      </c>
      <c r="L45" s="91"/>
      <c r="M45" s="85">
        <f aca="true" t="shared" si="0" ref="M45">ROUND(K45*J45,2)</f>
        <v>0</v>
      </c>
      <c r="N45" s="86"/>
      <c r="O45" s="86"/>
      <c r="P45" s="86"/>
      <c r="Q45" s="44"/>
    </row>
    <row r="46" spans="2:17" s="6" customFormat="1" ht="27" customHeight="1">
      <c r="B46" s="45"/>
      <c r="C46" s="48"/>
      <c r="D46" s="48"/>
      <c r="E46" s="126" t="s">
        <v>53</v>
      </c>
      <c r="F46" s="127"/>
      <c r="G46" s="127"/>
      <c r="H46" s="127"/>
      <c r="I46" s="48"/>
      <c r="J46" s="58"/>
      <c r="K46" s="59"/>
      <c r="L46" s="59"/>
      <c r="M46" s="48"/>
      <c r="N46" s="48"/>
      <c r="O46" s="48"/>
      <c r="P46" s="48"/>
      <c r="Q46" s="47"/>
    </row>
    <row r="47" spans="2:17" s="1" customFormat="1" ht="20.1" customHeight="1">
      <c r="B47" s="41"/>
      <c r="C47" s="74" t="s">
        <v>74</v>
      </c>
      <c r="D47" s="42"/>
      <c r="E47" s="89" t="s">
        <v>50</v>
      </c>
      <c r="F47" s="86"/>
      <c r="G47" s="86"/>
      <c r="H47" s="86"/>
      <c r="I47" s="43" t="s">
        <v>26</v>
      </c>
      <c r="J47" s="77">
        <f>J45</f>
        <v>0.5733</v>
      </c>
      <c r="K47" s="90">
        <f>K45*0.4</f>
        <v>0</v>
      </c>
      <c r="L47" s="91"/>
      <c r="M47" s="85">
        <f>ROUND(K47*J47,2)</f>
        <v>0</v>
      </c>
      <c r="N47" s="86"/>
      <c r="O47" s="86"/>
      <c r="P47" s="86"/>
      <c r="Q47" s="44"/>
    </row>
    <row r="48" spans="2:17" s="1" customFormat="1" ht="27" customHeight="1">
      <c r="B48" s="41"/>
      <c r="C48" s="74" t="s">
        <v>41</v>
      </c>
      <c r="D48" s="42"/>
      <c r="E48" s="89" t="s">
        <v>51</v>
      </c>
      <c r="F48" s="86"/>
      <c r="G48" s="86"/>
      <c r="H48" s="86"/>
      <c r="I48" s="43" t="s">
        <v>26</v>
      </c>
      <c r="J48" s="77">
        <f>J45</f>
        <v>0.5733</v>
      </c>
      <c r="K48" s="90">
        <f>K45*0.4</f>
        <v>0</v>
      </c>
      <c r="L48" s="91"/>
      <c r="M48" s="85">
        <f>ROUND(K48*J48,2)</f>
        <v>0</v>
      </c>
      <c r="N48" s="86"/>
      <c r="O48" s="86"/>
      <c r="P48" s="86"/>
      <c r="Q48" s="44"/>
    </row>
    <row r="49" spans="2:17" s="1" customFormat="1" ht="40.5" customHeight="1">
      <c r="B49" s="41"/>
      <c r="C49" s="42">
        <v>2</v>
      </c>
      <c r="D49" s="42"/>
      <c r="E49" s="89" t="s">
        <v>43</v>
      </c>
      <c r="F49" s="86"/>
      <c r="G49" s="86"/>
      <c r="H49" s="86"/>
      <c r="I49" s="43" t="s">
        <v>34</v>
      </c>
      <c r="J49" s="80">
        <v>20</v>
      </c>
      <c r="K49" s="90">
        <v>0</v>
      </c>
      <c r="L49" s="91"/>
      <c r="M49" s="85">
        <f aca="true" t="shared" si="1" ref="M49:M58">ROUND(K49*J49,2)</f>
        <v>0</v>
      </c>
      <c r="N49" s="86"/>
      <c r="O49" s="86"/>
      <c r="P49" s="86"/>
      <c r="Q49" s="44"/>
    </row>
    <row r="50" spans="2:17" s="1" customFormat="1" ht="20.1" customHeight="1">
      <c r="B50" s="41"/>
      <c r="C50" s="74" t="s">
        <v>42</v>
      </c>
      <c r="D50" s="42"/>
      <c r="E50" s="89" t="s">
        <v>56</v>
      </c>
      <c r="F50" s="86"/>
      <c r="G50" s="86"/>
      <c r="H50" s="86"/>
      <c r="I50" s="51" t="s">
        <v>34</v>
      </c>
      <c r="J50" s="78">
        <f>J49</f>
        <v>20</v>
      </c>
      <c r="K50" s="90">
        <f>K49*0.05</f>
        <v>0</v>
      </c>
      <c r="L50" s="91"/>
      <c r="M50" s="85">
        <f>ROUND(K50*J50,2)</f>
        <v>0</v>
      </c>
      <c r="N50" s="86"/>
      <c r="O50" s="86"/>
      <c r="P50" s="86"/>
      <c r="Q50" s="44"/>
    </row>
    <row r="51" spans="2:17" s="6" customFormat="1" ht="20.1" customHeight="1">
      <c r="B51" s="45"/>
      <c r="C51" s="59"/>
      <c r="D51" s="59"/>
      <c r="E51" s="126" t="s">
        <v>55</v>
      </c>
      <c r="F51" s="127"/>
      <c r="G51" s="127"/>
      <c r="H51" s="127"/>
      <c r="I51" s="59"/>
      <c r="J51" s="58"/>
      <c r="K51" s="59"/>
      <c r="L51" s="59"/>
      <c r="M51" s="59"/>
      <c r="N51" s="59"/>
      <c r="O51" s="59"/>
      <c r="P51" s="59"/>
      <c r="Q51" s="47"/>
    </row>
    <row r="52" spans="2:17" s="1" customFormat="1" ht="40.5" customHeight="1">
      <c r="B52" s="41"/>
      <c r="C52" s="42">
        <v>3</v>
      </c>
      <c r="D52" s="42"/>
      <c r="E52" s="89" t="s">
        <v>44</v>
      </c>
      <c r="F52" s="86"/>
      <c r="G52" s="86"/>
      <c r="H52" s="86"/>
      <c r="I52" s="43" t="s">
        <v>34</v>
      </c>
      <c r="J52" s="80">
        <v>25</v>
      </c>
      <c r="K52" s="90">
        <v>0</v>
      </c>
      <c r="L52" s="91"/>
      <c r="M52" s="85">
        <f t="shared" si="1"/>
        <v>0</v>
      </c>
      <c r="N52" s="86"/>
      <c r="O52" s="86"/>
      <c r="P52" s="86"/>
      <c r="Q52" s="44"/>
    </row>
    <row r="53" spans="2:17" s="1" customFormat="1" ht="20.1" customHeight="1">
      <c r="B53" s="41"/>
      <c r="C53" s="74" t="s">
        <v>45</v>
      </c>
      <c r="D53" s="42"/>
      <c r="E53" s="89" t="s">
        <v>56</v>
      </c>
      <c r="F53" s="86"/>
      <c r="G53" s="86"/>
      <c r="H53" s="86"/>
      <c r="I53" s="51" t="s">
        <v>34</v>
      </c>
      <c r="J53" s="78">
        <f>J52</f>
        <v>25</v>
      </c>
      <c r="K53" s="90">
        <f>K52*0.05</f>
        <v>0</v>
      </c>
      <c r="L53" s="91"/>
      <c r="M53" s="85">
        <f>ROUND(K53*J53,2)</f>
        <v>0</v>
      </c>
      <c r="N53" s="86"/>
      <c r="O53" s="86"/>
      <c r="P53" s="86"/>
      <c r="Q53" s="44"/>
    </row>
    <row r="54" spans="2:17" s="6" customFormat="1" ht="20.1" customHeight="1">
      <c r="B54" s="45"/>
      <c r="C54" s="59"/>
      <c r="D54" s="59"/>
      <c r="E54" s="126" t="s">
        <v>54</v>
      </c>
      <c r="F54" s="127"/>
      <c r="G54" s="127"/>
      <c r="H54" s="127"/>
      <c r="I54" s="59"/>
      <c r="J54" s="58"/>
      <c r="K54" s="59"/>
      <c r="L54" s="59"/>
      <c r="M54" s="59"/>
      <c r="N54" s="59"/>
      <c r="O54" s="59"/>
      <c r="P54" s="59"/>
      <c r="Q54" s="47"/>
    </row>
    <row r="55" spans="2:17" s="1" customFormat="1" ht="40.5" customHeight="1">
      <c r="B55" s="41"/>
      <c r="C55" s="42">
        <v>4</v>
      </c>
      <c r="D55" s="42"/>
      <c r="E55" s="89" t="s">
        <v>58</v>
      </c>
      <c r="F55" s="86"/>
      <c r="G55" s="86"/>
      <c r="H55" s="86"/>
      <c r="I55" s="43" t="s">
        <v>34</v>
      </c>
      <c r="J55" s="80">
        <v>3</v>
      </c>
      <c r="K55" s="90">
        <v>0</v>
      </c>
      <c r="L55" s="91"/>
      <c r="M55" s="85">
        <f aca="true" t="shared" si="2" ref="M55">ROUND(K55*J55,2)</f>
        <v>0</v>
      </c>
      <c r="N55" s="86"/>
      <c r="O55" s="86"/>
      <c r="P55" s="86"/>
      <c r="Q55" s="44"/>
    </row>
    <row r="56" spans="2:17" s="1" customFormat="1" ht="20.1" customHeight="1">
      <c r="B56" s="41"/>
      <c r="C56" s="74" t="s">
        <v>46</v>
      </c>
      <c r="D56" s="42"/>
      <c r="E56" s="89" t="s">
        <v>56</v>
      </c>
      <c r="F56" s="86"/>
      <c r="G56" s="86"/>
      <c r="H56" s="86"/>
      <c r="I56" s="51" t="s">
        <v>34</v>
      </c>
      <c r="J56" s="78">
        <v>3</v>
      </c>
      <c r="K56" s="90">
        <f>K55*0.05</f>
        <v>0</v>
      </c>
      <c r="L56" s="91"/>
      <c r="M56" s="85">
        <f>ROUND(K56*J56,2)</f>
        <v>0</v>
      </c>
      <c r="N56" s="86"/>
      <c r="O56" s="86"/>
      <c r="P56" s="86"/>
      <c r="Q56" s="44"/>
    </row>
    <row r="57" spans="2:17" s="6" customFormat="1" ht="20.1" customHeight="1">
      <c r="B57" s="45"/>
      <c r="C57" s="59"/>
      <c r="D57" s="59"/>
      <c r="E57" s="130" t="s">
        <v>57</v>
      </c>
      <c r="F57" s="130"/>
      <c r="G57" s="130"/>
      <c r="H57" s="130"/>
      <c r="I57" s="59"/>
      <c r="J57" s="58"/>
      <c r="K57" s="59"/>
      <c r="L57" s="59"/>
      <c r="M57" s="59"/>
      <c r="N57" s="59"/>
      <c r="O57" s="59"/>
      <c r="P57" s="59"/>
      <c r="Q57" s="47"/>
    </row>
    <row r="58" spans="2:17" s="1" customFormat="1" ht="40.5" customHeight="1">
      <c r="B58" s="41"/>
      <c r="C58" s="42">
        <v>5</v>
      </c>
      <c r="D58" s="42"/>
      <c r="E58" s="89" t="s">
        <v>60</v>
      </c>
      <c r="F58" s="86"/>
      <c r="G58" s="86"/>
      <c r="H58" s="86"/>
      <c r="I58" s="43" t="s">
        <v>34</v>
      </c>
      <c r="J58" s="80">
        <v>4</v>
      </c>
      <c r="K58" s="90">
        <v>0</v>
      </c>
      <c r="L58" s="91"/>
      <c r="M58" s="85">
        <f t="shared" si="1"/>
        <v>0</v>
      </c>
      <c r="N58" s="86"/>
      <c r="O58" s="86"/>
      <c r="P58" s="86"/>
      <c r="Q58" s="44"/>
    </row>
    <row r="59" spans="2:17" s="1" customFormat="1" ht="20.1" customHeight="1">
      <c r="B59" s="41"/>
      <c r="C59" s="74" t="s">
        <v>59</v>
      </c>
      <c r="D59" s="42"/>
      <c r="E59" s="89" t="s">
        <v>56</v>
      </c>
      <c r="F59" s="86"/>
      <c r="G59" s="86"/>
      <c r="H59" s="86"/>
      <c r="I59" s="51" t="s">
        <v>34</v>
      </c>
      <c r="J59" s="78">
        <f>J58</f>
        <v>4</v>
      </c>
      <c r="K59" s="90">
        <f>K58*0.05</f>
        <v>0</v>
      </c>
      <c r="L59" s="91"/>
      <c r="M59" s="85">
        <f>ROUND(K59*J59,2)</f>
        <v>0</v>
      </c>
      <c r="N59" s="86"/>
      <c r="O59" s="86"/>
      <c r="P59" s="86"/>
      <c r="Q59" s="44"/>
    </row>
    <row r="60" spans="2:17" s="6" customFormat="1" ht="20.1" customHeight="1">
      <c r="B60" s="45"/>
      <c r="C60" s="59"/>
      <c r="D60" s="59"/>
      <c r="E60" s="130" t="s">
        <v>57</v>
      </c>
      <c r="F60" s="130"/>
      <c r="G60" s="130"/>
      <c r="H60" s="130"/>
      <c r="I60" s="59"/>
      <c r="J60" s="58"/>
      <c r="K60" s="59"/>
      <c r="L60" s="59"/>
      <c r="M60" s="59"/>
      <c r="N60" s="59"/>
      <c r="O60" s="59"/>
      <c r="P60" s="59"/>
      <c r="Q60" s="47"/>
    </row>
    <row r="61" spans="2:17" s="1" customFormat="1" ht="27" customHeight="1">
      <c r="B61" s="41"/>
      <c r="C61" s="42">
        <v>6</v>
      </c>
      <c r="D61" s="42"/>
      <c r="E61" s="92" t="s">
        <v>80</v>
      </c>
      <c r="F61" s="93"/>
      <c r="G61" s="93"/>
      <c r="H61" s="94"/>
      <c r="I61" s="51" t="s">
        <v>34</v>
      </c>
      <c r="J61" s="75">
        <f>J49+J52+J55+J58</f>
        <v>52</v>
      </c>
      <c r="K61" s="95">
        <v>0</v>
      </c>
      <c r="L61" s="96"/>
      <c r="M61" s="82">
        <f>ROUND(K61*J61,2)</f>
        <v>0</v>
      </c>
      <c r="N61" s="83"/>
      <c r="O61" s="83"/>
      <c r="P61" s="84"/>
      <c r="Q61" s="44"/>
    </row>
    <row r="62" spans="2:17" s="1" customFormat="1" ht="67.5" customHeight="1">
      <c r="B62" s="41"/>
      <c r="C62" s="42">
        <v>7</v>
      </c>
      <c r="D62" s="42"/>
      <c r="E62" s="92" t="s">
        <v>48</v>
      </c>
      <c r="F62" s="93"/>
      <c r="G62" s="93"/>
      <c r="H62" s="94"/>
      <c r="I62" s="51" t="s">
        <v>27</v>
      </c>
      <c r="J62" s="78">
        <f>ROUND((1.3*4.79),2)</f>
        <v>6.23</v>
      </c>
      <c r="K62" s="95">
        <v>0</v>
      </c>
      <c r="L62" s="96"/>
      <c r="M62" s="82">
        <f>ROUND(K62*J62,2)</f>
        <v>0</v>
      </c>
      <c r="N62" s="83"/>
      <c r="O62" s="83"/>
      <c r="P62" s="84"/>
      <c r="Q62" s="44"/>
    </row>
    <row r="63" spans="2:17" s="6" customFormat="1" ht="67.5" customHeight="1">
      <c r="B63" s="45"/>
      <c r="C63" s="52"/>
      <c r="D63" s="52"/>
      <c r="E63" s="87" t="s">
        <v>61</v>
      </c>
      <c r="F63" s="87"/>
      <c r="G63" s="87"/>
      <c r="H63" s="87"/>
      <c r="I63" s="52"/>
      <c r="J63" s="79"/>
      <c r="K63" s="59"/>
      <c r="L63" s="59"/>
      <c r="M63" s="52"/>
      <c r="N63" s="52"/>
      <c r="O63" s="52"/>
      <c r="P63" s="52"/>
      <c r="Q63" s="47"/>
    </row>
    <row r="64" spans="2:17" s="1" customFormat="1" ht="27" customHeight="1">
      <c r="B64" s="41"/>
      <c r="C64" s="74" t="s">
        <v>75</v>
      </c>
      <c r="D64" s="42"/>
      <c r="E64" s="89" t="s">
        <v>62</v>
      </c>
      <c r="F64" s="86"/>
      <c r="G64" s="86"/>
      <c r="H64" s="86"/>
      <c r="I64" s="51" t="s">
        <v>27</v>
      </c>
      <c r="J64" s="78">
        <f>J62</f>
        <v>6.23</v>
      </c>
      <c r="K64" s="90">
        <f>0.15*K62</f>
        <v>0</v>
      </c>
      <c r="L64" s="91"/>
      <c r="M64" s="85">
        <f>ROUND(K64*J64,2)</f>
        <v>0</v>
      </c>
      <c r="N64" s="86"/>
      <c r="O64" s="86"/>
      <c r="P64" s="86"/>
      <c r="Q64" s="44"/>
    </row>
    <row r="65" spans="2:17" s="1" customFormat="1" ht="39.95" customHeight="1">
      <c r="B65" s="41"/>
      <c r="C65" s="74" t="s">
        <v>76</v>
      </c>
      <c r="D65" s="42"/>
      <c r="E65" s="89" t="s">
        <v>77</v>
      </c>
      <c r="F65" s="86"/>
      <c r="G65" s="86"/>
      <c r="H65" s="86"/>
      <c r="I65" s="51" t="s">
        <v>27</v>
      </c>
      <c r="J65" s="78">
        <f>ROUND(J62,2)</f>
        <v>6.23</v>
      </c>
      <c r="K65" s="90">
        <v>0</v>
      </c>
      <c r="L65" s="91"/>
      <c r="M65" s="85">
        <f>ROUND(K65*J65,2)</f>
        <v>0</v>
      </c>
      <c r="N65" s="86"/>
      <c r="O65" s="86"/>
      <c r="P65" s="86"/>
      <c r="Q65" s="44"/>
    </row>
    <row r="66" spans="2:17" s="1" customFormat="1" ht="27" customHeight="1">
      <c r="B66" s="41"/>
      <c r="C66" s="42">
        <v>8</v>
      </c>
      <c r="D66" s="42"/>
      <c r="E66" s="92" t="s">
        <v>81</v>
      </c>
      <c r="F66" s="93"/>
      <c r="G66" s="93"/>
      <c r="H66" s="94"/>
      <c r="I66" s="51" t="s">
        <v>34</v>
      </c>
      <c r="J66" s="75">
        <f>J61</f>
        <v>52</v>
      </c>
      <c r="K66" s="95">
        <v>0</v>
      </c>
      <c r="L66" s="96"/>
      <c r="M66" s="82">
        <f aca="true" t="shared" si="3" ref="M66:M69">ROUND(K66*J66,2)</f>
        <v>0</v>
      </c>
      <c r="N66" s="83"/>
      <c r="O66" s="83"/>
      <c r="P66" s="84"/>
      <c r="Q66" s="44"/>
    </row>
    <row r="67" spans="2:17" s="1" customFormat="1" ht="27" customHeight="1">
      <c r="B67" s="41"/>
      <c r="C67" s="74" t="s">
        <v>78</v>
      </c>
      <c r="D67" s="42"/>
      <c r="E67" s="92" t="s">
        <v>79</v>
      </c>
      <c r="F67" s="93"/>
      <c r="G67" s="93"/>
      <c r="H67" s="94"/>
      <c r="I67" s="51" t="s">
        <v>34</v>
      </c>
      <c r="J67" s="75">
        <f>J66</f>
        <v>52</v>
      </c>
      <c r="K67" s="95">
        <v>0</v>
      </c>
      <c r="L67" s="96"/>
      <c r="M67" s="82">
        <f aca="true" t="shared" si="4" ref="M67">ROUND(K67*J67,2)</f>
        <v>0</v>
      </c>
      <c r="N67" s="83"/>
      <c r="O67" s="83"/>
      <c r="P67" s="84"/>
      <c r="Q67" s="44"/>
    </row>
    <row r="68" spans="2:17" s="1" customFormat="1" ht="40.5" customHeight="1">
      <c r="B68" s="41"/>
      <c r="C68" s="42">
        <v>9</v>
      </c>
      <c r="D68" s="42"/>
      <c r="E68" s="92" t="s">
        <v>82</v>
      </c>
      <c r="F68" s="93"/>
      <c r="G68" s="93"/>
      <c r="H68" s="94"/>
      <c r="I68" s="76" t="s">
        <v>26</v>
      </c>
      <c r="J68" s="77">
        <f>ROUND((J45),2)</f>
        <v>0.57</v>
      </c>
      <c r="K68" s="90">
        <v>0</v>
      </c>
      <c r="L68" s="91"/>
      <c r="M68" s="85">
        <f aca="true" t="shared" si="5" ref="M68">ROUND(K68*J68,2)</f>
        <v>0</v>
      </c>
      <c r="N68" s="86"/>
      <c r="O68" s="86"/>
      <c r="P68" s="86"/>
      <c r="Q68" s="44"/>
    </row>
    <row r="69" spans="2:17" s="1" customFormat="1" ht="27" customHeight="1">
      <c r="B69" s="41"/>
      <c r="C69" s="74" t="s">
        <v>83</v>
      </c>
      <c r="D69" s="42"/>
      <c r="E69" s="92" t="s">
        <v>84</v>
      </c>
      <c r="F69" s="93"/>
      <c r="G69" s="93"/>
      <c r="H69" s="94"/>
      <c r="I69" s="76" t="s">
        <v>26</v>
      </c>
      <c r="J69" s="77">
        <f>J68</f>
        <v>0.57</v>
      </c>
      <c r="K69" s="95">
        <v>0</v>
      </c>
      <c r="L69" s="96"/>
      <c r="M69" s="82">
        <f t="shared" si="3"/>
        <v>0</v>
      </c>
      <c r="N69" s="83"/>
      <c r="O69" s="83"/>
      <c r="P69" s="84"/>
      <c r="Q69" s="44"/>
    </row>
    <row r="70" spans="2:17" s="1" customFormat="1" ht="20.1" customHeight="1">
      <c r="B70" s="41"/>
      <c r="C70" s="42">
        <v>10</v>
      </c>
      <c r="D70" s="42"/>
      <c r="E70" s="92" t="s">
        <v>63</v>
      </c>
      <c r="F70" s="93"/>
      <c r="G70" s="93"/>
      <c r="H70" s="94"/>
      <c r="I70" s="76" t="s">
        <v>30</v>
      </c>
      <c r="J70" s="78">
        <v>525</v>
      </c>
      <c r="K70" s="90">
        <v>0</v>
      </c>
      <c r="L70" s="91"/>
      <c r="M70" s="85">
        <f aca="true" t="shared" si="6" ref="M70">ROUND(K70*J70,2)</f>
        <v>0</v>
      </c>
      <c r="N70" s="86"/>
      <c r="O70" s="86"/>
      <c r="P70" s="86"/>
      <c r="Q70" s="44"/>
    </row>
    <row r="71" spans="2:17" s="6" customFormat="1" ht="27" customHeight="1">
      <c r="B71" s="45"/>
      <c r="C71" s="52"/>
      <c r="D71" s="52"/>
      <c r="E71" s="88" t="s">
        <v>47</v>
      </c>
      <c r="F71" s="88"/>
      <c r="G71" s="88"/>
      <c r="H71" s="88"/>
      <c r="I71" s="52"/>
      <c r="J71" s="58"/>
      <c r="K71" s="59"/>
      <c r="L71" s="59"/>
      <c r="M71" s="52"/>
      <c r="N71" s="52"/>
      <c r="O71" s="52"/>
      <c r="P71" s="52"/>
      <c r="Q71" s="47"/>
    </row>
    <row r="72" spans="2:19" s="1" customFormat="1" ht="40.5" customHeight="1">
      <c r="B72" s="41"/>
      <c r="C72" s="42">
        <v>11</v>
      </c>
      <c r="D72" s="42"/>
      <c r="E72" s="89" t="s">
        <v>86</v>
      </c>
      <c r="F72" s="86"/>
      <c r="G72" s="86"/>
      <c r="H72" s="86"/>
      <c r="I72" s="51" t="s">
        <v>26</v>
      </c>
      <c r="J72" s="81">
        <f>1.219*2</f>
        <v>2.438</v>
      </c>
      <c r="K72" s="90">
        <v>0</v>
      </c>
      <c r="L72" s="91"/>
      <c r="M72" s="85">
        <f>ROUND(K72*J72,2)</f>
        <v>0</v>
      </c>
      <c r="N72" s="86"/>
      <c r="O72" s="86"/>
      <c r="P72" s="86"/>
      <c r="Q72" s="44"/>
      <c r="S72" s="6"/>
    </row>
    <row r="73" spans="2:17" s="6" customFormat="1" ht="69" customHeight="1">
      <c r="B73" s="45"/>
      <c r="C73" s="52"/>
      <c r="D73" s="52"/>
      <c r="E73" s="87" t="s">
        <v>64</v>
      </c>
      <c r="F73" s="87"/>
      <c r="G73" s="87"/>
      <c r="H73" s="87"/>
      <c r="I73" s="52"/>
      <c r="J73" s="58"/>
      <c r="K73" s="59"/>
      <c r="L73" s="59"/>
      <c r="M73" s="52"/>
      <c r="N73" s="52"/>
      <c r="O73" s="52"/>
      <c r="P73" s="52"/>
      <c r="Q73" s="47"/>
    </row>
    <row r="74" spans="2:19" s="1" customFormat="1" ht="54" customHeight="1">
      <c r="B74" s="41"/>
      <c r="C74" s="42">
        <v>12</v>
      </c>
      <c r="D74" s="42"/>
      <c r="E74" s="89" t="s">
        <v>49</v>
      </c>
      <c r="F74" s="86"/>
      <c r="G74" s="86"/>
      <c r="H74" s="86"/>
      <c r="I74" s="43" t="s">
        <v>26</v>
      </c>
      <c r="J74" s="77">
        <f>J72</f>
        <v>2.438</v>
      </c>
      <c r="K74" s="90">
        <v>0</v>
      </c>
      <c r="L74" s="91"/>
      <c r="M74" s="85">
        <f>ROUND(K74*J74,2)</f>
        <v>0</v>
      </c>
      <c r="N74" s="86"/>
      <c r="O74" s="86"/>
      <c r="P74" s="86"/>
      <c r="Q74" s="44"/>
      <c r="S74" s="6"/>
    </row>
    <row r="75" spans="2:17" s="6" customFormat="1" ht="27" customHeight="1">
      <c r="B75" s="45"/>
      <c r="C75" s="46"/>
      <c r="D75" s="46"/>
      <c r="E75" s="87" t="s">
        <v>33</v>
      </c>
      <c r="F75" s="87"/>
      <c r="G75" s="87"/>
      <c r="H75" s="87"/>
      <c r="I75" s="46"/>
      <c r="J75" s="58"/>
      <c r="K75" s="59"/>
      <c r="L75" s="59"/>
      <c r="M75" s="46"/>
      <c r="N75" s="46"/>
      <c r="O75" s="46"/>
      <c r="P75" s="46"/>
      <c r="Q75" s="47"/>
    </row>
    <row r="76" spans="2:19" s="1" customFormat="1" ht="40.5" customHeight="1">
      <c r="B76" s="41"/>
      <c r="C76" s="74" t="s">
        <v>85</v>
      </c>
      <c r="D76" s="42"/>
      <c r="E76" s="89" t="s">
        <v>65</v>
      </c>
      <c r="F76" s="86"/>
      <c r="G76" s="86"/>
      <c r="H76" s="86"/>
      <c r="I76" s="43" t="s">
        <v>26</v>
      </c>
      <c r="J76" s="77">
        <f>J74</f>
        <v>2.438</v>
      </c>
      <c r="K76" s="90">
        <f>K74*0.1</f>
        <v>0</v>
      </c>
      <c r="L76" s="91"/>
      <c r="M76" s="85">
        <f>ROUND(K76*J76,2)</f>
        <v>0</v>
      </c>
      <c r="N76" s="86"/>
      <c r="O76" s="86"/>
      <c r="P76" s="86"/>
      <c r="Q76" s="44"/>
      <c r="S76" s="6"/>
    </row>
    <row r="77" spans="2:17" s="1" customFormat="1" ht="31.5" customHeight="1">
      <c r="B77" s="41"/>
      <c r="C77" s="74">
        <v>13</v>
      </c>
      <c r="D77" s="74"/>
      <c r="E77" s="89" t="s">
        <v>71</v>
      </c>
      <c r="F77" s="91"/>
      <c r="G77" s="91"/>
      <c r="H77" s="91"/>
      <c r="I77" s="51" t="s">
        <v>26</v>
      </c>
      <c r="J77" s="57">
        <v>1.219</v>
      </c>
      <c r="K77" s="90">
        <v>0</v>
      </c>
      <c r="L77" s="91"/>
      <c r="M77" s="90">
        <f>ROUND(K77*J77,2)</f>
        <v>0</v>
      </c>
      <c r="N77" s="91"/>
      <c r="O77" s="91"/>
      <c r="P77" s="91"/>
      <c r="Q77" s="44"/>
    </row>
    <row r="78" spans="2:17" s="6" customFormat="1" ht="41.25" customHeight="1">
      <c r="B78" s="45"/>
      <c r="C78" s="59"/>
      <c r="D78" s="59"/>
      <c r="E78" s="126" t="s">
        <v>67</v>
      </c>
      <c r="F78" s="127"/>
      <c r="G78" s="127"/>
      <c r="H78" s="127"/>
      <c r="I78" s="59"/>
      <c r="J78" s="58"/>
      <c r="K78" s="59"/>
      <c r="L78" s="59"/>
      <c r="M78" s="59"/>
      <c r="N78" s="59"/>
      <c r="O78" s="59"/>
      <c r="P78" s="59"/>
      <c r="Q78" s="47"/>
    </row>
    <row r="79" spans="2:17" s="1" customFormat="1" ht="20.1" customHeight="1">
      <c r="B79" s="41"/>
      <c r="C79" s="74">
        <v>14</v>
      </c>
      <c r="D79" s="74" t="s">
        <v>66</v>
      </c>
      <c r="E79" s="89" t="s">
        <v>68</v>
      </c>
      <c r="F79" s="91"/>
      <c r="G79" s="91"/>
      <c r="H79" s="91"/>
      <c r="I79" s="51" t="s">
        <v>26</v>
      </c>
      <c r="J79" s="57">
        <f>10/10000</f>
        <v>0.001</v>
      </c>
      <c r="K79" s="90">
        <v>0</v>
      </c>
      <c r="L79" s="91"/>
      <c r="M79" s="90">
        <f>ROUND(K79*J79,2)</f>
        <v>0</v>
      </c>
      <c r="N79" s="91"/>
      <c r="O79" s="91"/>
      <c r="P79" s="91"/>
      <c r="Q79" s="44"/>
    </row>
    <row r="80" spans="2:17" s="6" customFormat="1" ht="25.5" customHeight="1">
      <c r="B80" s="45"/>
      <c r="C80" s="59"/>
      <c r="D80" s="59"/>
      <c r="E80" s="130" t="s">
        <v>69</v>
      </c>
      <c r="F80" s="130"/>
      <c r="G80" s="130"/>
      <c r="H80" s="130"/>
      <c r="I80" s="59"/>
      <c r="J80" s="58"/>
      <c r="K80" s="59"/>
      <c r="L80" s="59"/>
      <c r="M80" s="59"/>
      <c r="N80" s="59"/>
      <c r="O80" s="59"/>
      <c r="P80" s="59"/>
      <c r="Q80" s="47"/>
    </row>
    <row r="81" spans="2:17" s="1" customFormat="1" ht="20.1" customHeight="1">
      <c r="B81" s="41"/>
      <c r="C81" s="74">
        <v>15</v>
      </c>
      <c r="D81" s="74" t="s">
        <v>66</v>
      </c>
      <c r="E81" s="89" t="s">
        <v>70</v>
      </c>
      <c r="F81" s="91"/>
      <c r="G81" s="91"/>
      <c r="H81" s="91"/>
      <c r="I81" s="51" t="s">
        <v>26</v>
      </c>
      <c r="J81" s="57">
        <f>400/10000</f>
        <v>0.04</v>
      </c>
      <c r="K81" s="90">
        <v>0</v>
      </c>
      <c r="L81" s="91"/>
      <c r="M81" s="90">
        <f>ROUND(K81*J81,2)</f>
        <v>0</v>
      </c>
      <c r="N81" s="91"/>
      <c r="O81" s="91"/>
      <c r="P81" s="91"/>
      <c r="Q81" s="44"/>
    </row>
    <row r="82" spans="2:17" s="6" customFormat="1" ht="25.5" customHeight="1">
      <c r="B82" s="45"/>
      <c r="C82" s="59"/>
      <c r="D82" s="59"/>
      <c r="E82" s="130" t="s">
        <v>69</v>
      </c>
      <c r="F82" s="130"/>
      <c r="G82" s="130"/>
      <c r="H82" s="130"/>
      <c r="I82" s="59"/>
      <c r="J82" s="58"/>
      <c r="K82" s="59"/>
      <c r="L82" s="59"/>
      <c r="M82" s="59"/>
      <c r="N82" s="59"/>
      <c r="O82" s="59"/>
      <c r="P82" s="59"/>
      <c r="Q82" s="47"/>
    </row>
    <row r="83" spans="2:19" s="1" customFormat="1" ht="13.5">
      <c r="B83" s="41"/>
      <c r="C83" s="60"/>
      <c r="D83" s="60"/>
      <c r="E83" s="61"/>
      <c r="F83" s="62"/>
      <c r="G83" s="62"/>
      <c r="H83" s="62"/>
      <c r="I83" s="63"/>
      <c r="J83" s="64"/>
      <c r="K83" s="65"/>
      <c r="L83" s="66"/>
      <c r="M83" s="67"/>
      <c r="N83" s="68"/>
      <c r="O83" s="68"/>
      <c r="P83" s="68"/>
      <c r="Q83" s="44"/>
      <c r="S83" s="6"/>
    </row>
    <row r="84" spans="2:19" s="5" customFormat="1" ht="37.35" customHeight="1">
      <c r="B84" s="36"/>
      <c r="C84" s="37"/>
      <c r="D84" s="38" t="s">
        <v>15</v>
      </c>
      <c r="E84" s="38"/>
      <c r="F84" s="38"/>
      <c r="G84" s="38"/>
      <c r="H84" s="38"/>
      <c r="I84" s="38"/>
      <c r="J84" s="56"/>
      <c r="K84" s="56"/>
      <c r="L84" s="56"/>
      <c r="M84" s="123">
        <f>M85+M87</f>
        <v>0</v>
      </c>
      <c r="N84" s="106"/>
      <c r="O84" s="106"/>
      <c r="P84" s="106"/>
      <c r="Q84" s="39"/>
      <c r="S84" s="6"/>
    </row>
    <row r="85" spans="2:19" s="5" customFormat="1" ht="19.9" customHeight="1">
      <c r="B85" s="36"/>
      <c r="C85" s="37"/>
      <c r="D85" s="40" t="s">
        <v>16</v>
      </c>
      <c r="E85" s="40"/>
      <c r="F85" s="40"/>
      <c r="G85" s="40"/>
      <c r="H85" s="40"/>
      <c r="I85" s="40"/>
      <c r="J85" s="55"/>
      <c r="K85" s="55"/>
      <c r="L85" s="55"/>
      <c r="M85" s="124">
        <f>SUM(M86)</f>
        <v>0</v>
      </c>
      <c r="N85" s="125"/>
      <c r="O85" s="125"/>
      <c r="P85" s="125"/>
      <c r="Q85" s="39"/>
      <c r="S85" s="6"/>
    </row>
    <row r="86" spans="2:19" s="1" customFormat="1" ht="20.1" customHeight="1">
      <c r="B86" s="41"/>
      <c r="C86" s="42">
        <v>16</v>
      </c>
      <c r="D86" s="42"/>
      <c r="E86" s="89" t="s">
        <v>31</v>
      </c>
      <c r="F86" s="86"/>
      <c r="G86" s="86"/>
      <c r="H86" s="86"/>
      <c r="I86" s="43" t="s">
        <v>29</v>
      </c>
      <c r="J86" s="57">
        <v>6.1</v>
      </c>
      <c r="K86" s="90">
        <v>0</v>
      </c>
      <c r="L86" s="91"/>
      <c r="M86" s="85">
        <f>ROUND(K86*J86,2)</f>
        <v>0</v>
      </c>
      <c r="N86" s="86"/>
      <c r="O86" s="86"/>
      <c r="P86" s="86"/>
      <c r="Q86" s="44"/>
      <c r="S86" s="6"/>
    </row>
    <row r="87" spans="2:19" s="5" customFormat="1" ht="29.85" customHeight="1">
      <c r="B87" s="36"/>
      <c r="C87" s="37"/>
      <c r="D87" s="40" t="s">
        <v>17</v>
      </c>
      <c r="E87" s="40"/>
      <c r="F87" s="40"/>
      <c r="G87" s="40"/>
      <c r="H87" s="40"/>
      <c r="I87" s="40"/>
      <c r="J87" s="55"/>
      <c r="K87" s="55"/>
      <c r="L87" s="55"/>
      <c r="M87" s="128">
        <f>SUM(M88)</f>
        <v>0</v>
      </c>
      <c r="N87" s="129"/>
      <c r="O87" s="129"/>
      <c r="P87" s="129"/>
      <c r="Q87" s="39"/>
      <c r="S87" s="6"/>
    </row>
    <row r="88" spans="2:17" s="1" customFormat="1" ht="20.1" customHeight="1">
      <c r="B88" s="41"/>
      <c r="C88" s="42">
        <v>17</v>
      </c>
      <c r="D88" s="42"/>
      <c r="E88" s="89" t="s">
        <v>32</v>
      </c>
      <c r="F88" s="86"/>
      <c r="G88" s="86"/>
      <c r="H88" s="86"/>
      <c r="I88" s="43" t="s">
        <v>28</v>
      </c>
      <c r="J88" s="57">
        <v>1</v>
      </c>
      <c r="K88" s="90">
        <v>0</v>
      </c>
      <c r="L88" s="91"/>
      <c r="M88" s="85">
        <f>ROUND(K88*J88,2)</f>
        <v>0</v>
      </c>
      <c r="N88" s="86"/>
      <c r="O88" s="86"/>
      <c r="P88" s="86"/>
      <c r="Q88" s="44"/>
    </row>
    <row r="89" spans="2:17" s="1" customFormat="1" ht="6.95" customHeight="1">
      <c r="B89" s="13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5"/>
    </row>
  </sheetData>
  <mergeCells count="130">
    <mergeCell ref="E82:H82"/>
    <mergeCell ref="E77:H77"/>
    <mergeCell ref="K77:L77"/>
    <mergeCell ref="M77:P77"/>
    <mergeCell ref="E78:H78"/>
    <mergeCell ref="E79:H79"/>
    <mergeCell ref="K79:L79"/>
    <mergeCell ref="M79:P79"/>
    <mergeCell ref="E80:H80"/>
    <mergeCell ref="E81:H81"/>
    <mergeCell ref="K81:L81"/>
    <mergeCell ref="M81:P81"/>
    <mergeCell ref="E65:H65"/>
    <mergeCell ref="K65:L65"/>
    <mergeCell ref="M65:P65"/>
    <mergeCell ref="E67:H67"/>
    <mergeCell ref="K67:L67"/>
    <mergeCell ref="E54:H54"/>
    <mergeCell ref="E60:H60"/>
    <mergeCell ref="E55:H55"/>
    <mergeCell ref="K55:L55"/>
    <mergeCell ref="M55:P55"/>
    <mergeCell ref="E56:H56"/>
    <mergeCell ref="K56:L56"/>
    <mergeCell ref="M56:P56"/>
    <mergeCell ref="E57:H57"/>
    <mergeCell ref="M53:P53"/>
    <mergeCell ref="E59:H59"/>
    <mergeCell ref="K59:L59"/>
    <mergeCell ref="M59:P59"/>
    <mergeCell ref="E61:H61"/>
    <mergeCell ref="K61:L61"/>
    <mergeCell ref="M61:P61"/>
    <mergeCell ref="E66:H66"/>
    <mergeCell ref="K66:L66"/>
    <mergeCell ref="M66:P66"/>
    <mergeCell ref="M62:P62"/>
    <mergeCell ref="E63:H63"/>
    <mergeCell ref="E64:H64"/>
    <mergeCell ref="K64:L64"/>
    <mergeCell ref="M64:P64"/>
    <mergeCell ref="E47:H47"/>
    <mergeCell ref="K47:L47"/>
    <mergeCell ref="M47:P47"/>
    <mergeCell ref="E88:H88"/>
    <mergeCell ref="K88:L88"/>
    <mergeCell ref="M88:P88"/>
    <mergeCell ref="E86:H86"/>
    <mergeCell ref="M86:P86"/>
    <mergeCell ref="M87:P87"/>
    <mergeCell ref="K86:L86"/>
    <mergeCell ref="K50:L50"/>
    <mergeCell ref="M50:P50"/>
    <mergeCell ref="E53:H53"/>
    <mergeCell ref="K53:L53"/>
    <mergeCell ref="M69:P69"/>
    <mergeCell ref="E74:H74"/>
    <mergeCell ref="K74:L74"/>
    <mergeCell ref="E62:H62"/>
    <mergeCell ref="K62:L62"/>
    <mergeCell ref="E68:H68"/>
    <mergeCell ref="K68:L68"/>
    <mergeCell ref="M84:P84"/>
    <mergeCell ref="M85:P85"/>
    <mergeCell ref="E75:H75"/>
    <mergeCell ref="E46:H46"/>
    <mergeCell ref="E70:H70"/>
    <mergeCell ref="K70:L70"/>
    <mergeCell ref="M70:P70"/>
    <mergeCell ref="E76:H76"/>
    <mergeCell ref="K76:L76"/>
    <mergeCell ref="M76:P76"/>
    <mergeCell ref="E58:H58"/>
    <mergeCell ref="K58:L58"/>
    <mergeCell ref="M58:P58"/>
    <mergeCell ref="E49:H49"/>
    <mergeCell ref="K49:L49"/>
    <mergeCell ref="M49:P49"/>
    <mergeCell ref="E52:H52"/>
    <mergeCell ref="K52:L52"/>
    <mergeCell ref="M52:P52"/>
    <mergeCell ref="E51:H51"/>
    <mergeCell ref="E50:H50"/>
    <mergeCell ref="E48:H48"/>
    <mergeCell ref="K48:L48"/>
    <mergeCell ref="M48:P48"/>
    <mergeCell ref="E41:H41"/>
    <mergeCell ref="K41:L41"/>
    <mergeCell ref="M41:P41"/>
    <mergeCell ref="E45:H45"/>
    <mergeCell ref="K45:L45"/>
    <mergeCell ref="M45:P45"/>
    <mergeCell ref="E34:O34"/>
    <mergeCell ref="K28:P28"/>
    <mergeCell ref="K26:P26"/>
    <mergeCell ref="L36:O36"/>
    <mergeCell ref="O27:P27"/>
    <mergeCell ref="M42:P42"/>
    <mergeCell ref="M43:P43"/>
    <mergeCell ref="M44:P44"/>
    <mergeCell ref="C3:P3"/>
    <mergeCell ref="E5:O5"/>
    <mergeCell ref="L38:O38"/>
    <mergeCell ref="L39:O39"/>
    <mergeCell ref="L7:O7"/>
    <mergeCell ref="C12:F12"/>
    <mergeCell ref="M12:P12"/>
    <mergeCell ref="M14:P14"/>
    <mergeCell ref="M15:P15"/>
    <mergeCell ref="M16:P16"/>
    <mergeCell ref="M17:P17"/>
    <mergeCell ref="M18:P18"/>
    <mergeCell ref="M19:P19"/>
    <mergeCell ref="M21:P21"/>
    <mergeCell ref="K23:P23"/>
    <mergeCell ref="L9:O9"/>
    <mergeCell ref="L10:O10"/>
    <mergeCell ref="E9:H9"/>
    <mergeCell ref="C32:P32"/>
    <mergeCell ref="H27:J27"/>
    <mergeCell ref="M67:P67"/>
    <mergeCell ref="M74:P74"/>
    <mergeCell ref="E73:H73"/>
    <mergeCell ref="E71:H71"/>
    <mergeCell ref="E72:H72"/>
    <mergeCell ref="K72:L72"/>
    <mergeCell ref="M72:P72"/>
    <mergeCell ref="E69:H69"/>
    <mergeCell ref="K69:L69"/>
    <mergeCell ref="M68:P68"/>
  </mergeCells>
  <printOptions/>
  <pageMargins left="0.5833333134651184" right="0.5833333134651184" top="0.5" bottom="0.46666666865348816" header="0" footer="0"/>
  <pageSetup blackAndWhite="1" errors="blank" fitToHeight="100" horizontalDpi="600" verticalDpi="600" orientation="portrait" paperSize="9" scale="82" r:id="rId1"/>
  <headerFooter>
    <oddFooter>&amp;CStrana &amp;P z &amp;N</oddFooter>
  </headerFooter>
  <rowBreaks count="1" manualBreakCount="1">
    <brk id="28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MailMerge/>
</file>

<file path=customXml/itemProps1.xml><?xml version="1.0" encoding="utf-8"?>
<ds:datastoreItem xmlns:ds="http://schemas.openxmlformats.org/officeDocument/2006/customXml" ds:itemID="{A2C99BD0-413B-46E0-B830-7DA0299D1E0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Abe-pc\Abe</dc:creator>
  <cp:keywords/>
  <dc:description/>
  <cp:lastModifiedBy>Švengrová Denisa Ing.</cp:lastModifiedBy>
  <cp:lastPrinted>2018-09-10T13:30:07Z</cp:lastPrinted>
  <dcterms:created xsi:type="dcterms:W3CDTF">2016-12-20T12:11:28Z</dcterms:created>
  <dcterms:modified xsi:type="dcterms:W3CDTF">2020-07-23T12:57:53Z</dcterms:modified>
  <cp:category/>
  <cp:version/>
  <cp:contentType/>
  <cp:contentStatus/>
</cp:coreProperties>
</file>