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" sheetId="3" r:id="rId3"/>
    <sheet name="SO 102" sheetId="4" r:id="rId4"/>
    <sheet name="SO 151" sheetId="5" r:id="rId5"/>
    <sheet name="SO 201" sheetId="6" r:id="rId6"/>
  </sheets>
  <definedNames/>
  <calcPr fullCalcOnLoad="1"/>
</workbook>
</file>

<file path=xl/sharedStrings.xml><?xml version="1.0" encoding="utf-8"?>
<sst xmlns="http://schemas.openxmlformats.org/spreadsheetml/2006/main" count="2645" uniqueCount="773">
  <si>
    <t>Firma: Krajská správa a údržba silnic Vysočiny, příspěvková organizace</t>
  </si>
  <si>
    <t>Soupis objektů s DPH</t>
  </si>
  <si>
    <t>Stavba: 2018-087 - III/13112 VYSKYTNÁ NAD JIHLAVOU, MOST EV. Č. 13112 - 2</t>
  </si>
  <si>
    <t xml:space="preserve">Varianta: 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</si>
  <si>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</si>
  <si>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</si>
  <si>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</si>
  <si>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</si>
  <si>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</si>
  <si>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</si>
  <si>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</si>
  <si>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</si>
  <si>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</si>
  <si>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</si>
  <si>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</si>
  <si>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2018-087</t>
  </si>
  <si>
    <t>III/13112 VYSKYTNÁ NAD JIHLAVOU, MOST EV. Č. 13112 - 2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</si>
  <si>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</si>
  <si>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</si>
  <si>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</si>
  <si>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</si>
  <si>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</si>
  <si>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</si>
  <si>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</si>
  <si>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</si>
  <si>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</si>
  <si>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</si>
  <si>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</si>
  <si>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</si>
  <si>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</si>
  <si>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</si>
  <si>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</si>
  <si>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</si>
  <si>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</si>
  <si>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</si>
  <si>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</si>
  <si>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</si>
  <si>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</si>
  <si>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</si>
  <si>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</si>
  <si>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</si>
  <si>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</si>
  <si>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</si>
  <si>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</si>
  <si>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</si>
  <si>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</si>
  <si>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</si>
  <si>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</si>
  <si>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</si>
  <si>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</si>
  <si>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</si>
  <si>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OCHRANA SÍTÍ TECHNICKÉ INFRASTRUKTURY NA STAVENIŠTI VČ. PROVIZORNÍ OCHRANY  
(KANALIZACE, VEDENÍ CETIN, STL PLYNOVOD, VODOVOD)</t>
  </si>
  <si>
    <t>VV</t>
  </si>
  <si>
    <t>TS</t>
  </si>
  <si>
    <t>zahrnuje veškeré náklady spojené s objednatelem požadovanými zařízeními</t>
  </si>
  <si>
    <t>02910</t>
  </si>
  <si>
    <t>OSTATNÍ POŽADAVKY - ZEMĚMĚŘIČSKÁ MĚŘENÍ</t>
  </si>
  <si>
    <t>ZAMĚŘENÍ SKUTEČNÉHO STAVU JAKO PODKLAD PRO DSPS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</si>
  <si>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</si>
  <si>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</si>
  <si>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</si>
  <si>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VYTYČENÍ OBVODU STAVBY A GEODETICKÉ PRÁCE BĚHEM VÝSTAVBY</t>
  </si>
  <si>
    <t>zahrnuje veškeré náklady spojené s objednatelem požadovanými pracemi</t>
  </si>
  <si>
    <t>029412</t>
  </si>
  <si>
    <t>OSTATNÍ POŽADAVKY - VYPRACOVÁNÍ MOSTNÍHO LISTU</t>
  </si>
  <si>
    <t>02943</t>
  </si>
  <si>
    <t>OSTATNÍ POŽADAVKY - VYPRACOVÁNÍ RDS</t>
  </si>
  <si>
    <t>REALIZAČNÍ DOKUMENTACE STAVBY PRO SO SO 201, DÁLE DLE POTŘEBY ZHOTOVITELE VČETNĚ TIŠTĚNÉ PODOBY V MIN. POČTU 3 PARÉ</t>
  </si>
  <si>
    <t>02944</t>
  </si>
  <si>
    <t>OSTAT POŽADAVKY - DOKUMENTACE SKUTEČ PROVEDENÍ V DIGIT FORMĚ</t>
  </si>
  <si>
    <t>DOKUMENTACE SKUTEČNÉHO PROVEDENÍ V TIŠTĚNÉ I DIGITÁLNÍ FORMĚ</t>
  </si>
  <si>
    <t>7</t>
  </si>
  <si>
    <t>02945</t>
  </si>
  <si>
    <t>OSTAT POŽADAVKY - GEOMETRICKÝ PLÁN</t>
  </si>
  <si>
    <t>GEOMETRICKÝ PLÁN SKUTEČNÉHO PROVEDENÍ STAVBY, KOMPLETNÍ VYPOŘÁDÁNÍ STAVBY, GP PRO VĚCNÁ BŘEMENA, PRO DĚLENÍ POZEMKŮ VČ. SCHVÁLENÍ NA KATASTRÁLNÍM ÚŘADU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</si>
  <si>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</si>
  <si>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8</t>
  </si>
  <si>
    <t>02950.a</t>
  </si>
  <si>
    <t>OSTATNÍ POŽADAVKY - POSUDKY, KONTROLY, REVIZNÍ ZPRÁVY</t>
  </si>
  <si>
    <t>OPATŘENÍ BOZP VČETNĚ AKTUALIZACE PLÁNU BOZP PRO KONKTRÉTNÍHO ZHOTOVITELE</t>
  </si>
  <si>
    <t>02950.b</t>
  </si>
  <si>
    <t>LABORATORNÍ ROZBOR VYTĚŽENÉ ASFALTOVÉ SMĚSI NA PŘÍTOMNOST PAU VČETNĚ ZATŘÍDĚNÍ DLE VYHLÁŠKY Č. 130/2019 SB.</t>
  </si>
  <si>
    <t>02950.c</t>
  </si>
  <si>
    <t>PASPORTIZACE OBJÍZDNÝCH TRAS</t>
  </si>
  <si>
    <t>11</t>
  </si>
  <si>
    <t>02950.d</t>
  </si>
  <si>
    <t>PASPORTIZACE PODEZDÍVEK A BLÍZKÝCH OBJEKTŮ</t>
  </si>
  <si>
    <t>12</t>
  </si>
  <si>
    <t>02953</t>
  </si>
  <si>
    <t>OSTATNÍ POŽADAVKY - HLAVNÍ MOSTNÍ PROHLÍDKA</t>
  </si>
  <si>
    <t>PROVEDENÍ 1. HMP, VČETNĚ ZÁPISU DO BMS</t>
  </si>
  <si>
    <t>položka zahrnuje :  
- úkony dle ČSN 73 6221  
- provedení hlavní mostní prohlídky oprávněnou fyzickou nebo právnickou osobou  
- vyhotovení záznamu (protokolu), který jednoznačně definuje stav mostu</t>
  </si>
  <si>
    <t>13</t>
  </si>
  <si>
    <t>02960</t>
  </si>
  <si>
    <t>OSTATNÍ POŽADAVKY - ODBORNÝ DOZOR</t>
  </si>
  <si>
    <t>TECHNICKÝ DOZOR - GEOLOG NEBO GEOTECHNIK PRO PŘEVZETÍ ZÁKLADOVÉ SPÁRY</t>
  </si>
  <si>
    <t>zahrnuje veškeré náklady spojené s objednatelem požadovaným dozorem</t>
  </si>
  <si>
    <t>14</t>
  </si>
  <si>
    <t>02991</t>
  </si>
  <si>
    <t>OSTATNÍ POŽADAVKY - INFORMAČNÍ TABULE</t>
  </si>
  <si>
    <t>KUS</t>
  </si>
  <si>
    <t>DODÁVKA, MONTÁŽ A NÁSLEDNÁ DEMONTÁŽ VČETNĚ ODVOZU  
INFORMAČNÍ TABULE O MIN. ROZMĚRECH 2,5 X 1,75 M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</si>
  <si>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</si>
  <si>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15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</si>
  <si>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</si>
  <si>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</si>
  <si>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</si>
  <si>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SO 101</t>
  </si>
  <si>
    <t>OPRAVA SILNICE III/13112</t>
  </si>
  <si>
    <t>014102.a</t>
  </si>
  <si>
    <t>POPLATKY ZA SKLÁDKU</t>
  </si>
  <si>
    <t>T</t>
  </si>
  <si>
    <t>VÝKOPEK</t>
  </si>
  <si>
    <t>z pol. 17120: 86,0m3*2,0t/m3=172,000 [A]t</t>
  </si>
  <si>
    <t>zahrnuje veškeré poplatky provozovateli skládky související s uložením odpadu na skládce.</t>
  </si>
  <si>
    <t>014102.b</t>
  </si>
  <si>
    <t>STÁVAJÍCÍ PODKLADNÍ VRSTVY VOZOVKY</t>
  </si>
  <si>
    <t>z pol. 11332: 93,765m3*2,2t/m3=206,283 [A]t</t>
  </si>
  <si>
    <t>014112</t>
  </si>
  <si>
    <t>POPLATKY ZA SKLÁDKU TYP S-IO (INERTNÍ ODPAD)</t>
  </si>
  <si>
    <t>80% z pol. 11372: 58,14m3*0,8*2,0t/m3=93,024 [A]t</t>
  </si>
  <si>
    <t>014132.a</t>
  </si>
  <si>
    <t>POPLATKY ZA SKLÁDKU TYP S-NO (NEBEZPEČNÝ ODPAD)</t>
  </si>
  <si>
    <t>POLOŽKA BUDE ČERPÁNA PO ODSOUHLASENÍ TDI</t>
  </si>
  <si>
    <t>20% z pol. 11372: 58,14m3*0,2*2,0t/m3=23,256 [A]t</t>
  </si>
  <si>
    <t>014211</t>
  </si>
  <si>
    <t>POPLATKY ZA ZEMNÍK - ORNICE</t>
  </si>
  <si>
    <t>M3</t>
  </si>
  <si>
    <t>NÁKUP HUMÓZNÍ ZEMINY</t>
  </si>
  <si>
    <t>z pol. č. 12573: 3,89m3=3,890 [A]m3</t>
  </si>
  <si>
    <t>zahrnuje veškeré poplatky majiteli zemníku související s nákupem zeminy (nikoliv s otvírkou zemníku)</t>
  </si>
  <si>
    <t>Zemní práce</t>
  </si>
  <si>
    <t>11332</t>
  </si>
  <si>
    <t>ODSTRANĚNÍ PODKLADŮ ZPEVNĚNÝCH PLOCH Z KAMENIVA NESTMELENÉHO</t>
  </si>
  <si>
    <t>VČETNĚ ODVOZU A ULOŽENÍ DO RECYKLAČNÍHO STŘEDISKA, POPLATEK ZA SKLÁDKU UVEDEN V POLOŽCE 014102.b</t>
  </si>
  <si>
    <t>dle zaměření a IGP 
před mostem: 139,0m2*0,3m=41,700 [A]m3 
za mostem: 115,7m2*0,45m=52,065 [B]m3 
Celkem: A+B=93,765 [C]m3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</si>
  <si>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</si>
  <si>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</si>
  <si>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FRÉZOVÁNÍ ZPEVNĚNÝCH PLOCH ASFALTOVÝCH</t>
  </si>
  <si>
    <t>VČETNĚ ODVOZU A ULOŽENÍ NA SKLÁDKU, POPLATEK ZA SKLÁDKU UVEDEN V POLOŽCE 014112 (80%) A V POLOŽCE 014132 (20%),   
SKLÁDKA BUDE URČENA NA ZÁKLADĚ LABORATORNÍHO ROZBORU</t>
  </si>
  <si>
    <t>dle zaměření a IGP 
před mostem: 228,0m2*0,2m=45,600 [A]m3 
za mostem: 250,8m2*0,05m=12,540 [B]m3 
Celkem: A+B=58,140 [C]m3</t>
  </si>
  <si>
    <t>12110</t>
  </si>
  <si>
    <t>SEJMUTÍ ORNICE NEBO LESNÍ PŮDY</t>
  </si>
  <si>
    <t>V TL. 100 MM, BUDE POUŽITO NA STAVBĚ, VČETNĚ ODVOZU NA MEZIDEPONII</t>
  </si>
  <si>
    <t>odměřeno ze zaměření: 145,3m2*0,1m=14,530 [A]m3</t>
  </si>
  <si>
    <t>položka zahrnuje sejmutí ornice bez ohledu na tloušťku vrstvy a její vodorovnou dopravu  
nezahrnuje uložení na trvalou skládku</t>
  </si>
  <si>
    <t>12373</t>
  </si>
  <si>
    <t>ODKOP PRO SPOD STAVBU SILNIC A ŽELEZNIC TŘ. I</t>
  </si>
  <si>
    <t>VČETNĚ NALOŽENÍ A ODVOZU DO RECYKLAČNÍHO STŘEDISKA, POPLATEK ZA SKLÁDKU UVEDEN V POLOŽCE 014102.a</t>
  </si>
  <si>
    <t>dle kubaturového listu, viz příloha TZ SO 101: 86,0m3=86,000 [A]m3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</si>
  <si>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</si>
  <si>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</t>
  </si>
  <si>
    <t>VYKOPÁVKY ZE ZEMNÍKŮ A SKLÁDEK TŘ. I</t>
  </si>
  <si>
    <t>natěžení a dovoz materiálu pro pol. č. 18220: 
18,42m3-14,53m3 (z pol. č. 12110)=3,890 [A]m3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</si>
  <si>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</si>
  <si>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17120</t>
  </si>
  <si>
    <t>ULOŽENÍ SYPANINY DO NÁSYPŮ A NA SKLÁDKY BEZ ZHUTNĚNÍ</t>
  </si>
  <si>
    <t>z pol. č. 12373: 86,0m3=86,000 [A]m3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</si>
  <si>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</si>
  <si>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</si>
  <si>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</si>
  <si>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dle kubaturového listu: 82,0m3=82,000 [A]m3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</si>
  <si>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</si>
  <si>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</si>
  <si>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</si>
  <si>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M2</t>
  </si>
  <si>
    <t>digitálně odměřeno ze situace 
před mostem: 97,4m2=97,400 [A]m2 
za mostem: 115,5m2=115,500 [B]m2 
Celkem: A+B=212,900 [C]m2</t>
  </si>
  <si>
    <t>položka zahrnuje úpravu pláně včetně vyrovnání výškových rozdílů. Míru zhutnění určuje projekt.</t>
  </si>
  <si>
    <t>18220</t>
  </si>
  <si>
    <t>ROZPROSTŘENÍ ORNICE VE SVAHU</t>
  </si>
  <si>
    <t>TL. 150 MM</t>
  </si>
  <si>
    <t>digitálně odměřeno ze situace 
122,8m2*0,15m=18,420 [A]m3</t>
  </si>
  <si>
    <t>položka zahrnuje:  
nutné přemístění ornice z dočasných skládek vzdálených do 50m  
rozprostření ornice v předepsané tloušťce ve svahu přes 1:5</t>
  </si>
  <si>
    <t>18241</t>
  </si>
  <si>
    <t>ZALOŽENÍ TRÁVNÍKU RUČNÍM VÝSEVEM</t>
  </si>
  <si>
    <t>digitálně odměřeno ze situace 
122,8m2=122,800 [A]m2</t>
  </si>
  <si>
    <t>Zahrnuje dodání předepsané travní směsi, její výsev na ornici, zalévání, první pokosení, to vše bez ohledu na sklon terénu</t>
  </si>
  <si>
    <t>Komunikace</t>
  </si>
  <si>
    <t>16</t>
  </si>
  <si>
    <t>56333</t>
  </si>
  <si>
    <t>VOZOVKOVÉ VRSTVY ZE ŠTĚRKODRTI TL. DO 150MM</t>
  </si>
  <si>
    <t>ŠDA, DLE SPECIFIKACE VZOROVÉHO ŘEZU, TL. 150 MM</t>
  </si>
  <si>
    <t>před mostem: 2*97,4m2=194,800 [A]m2 
za mostem: 2*115,5m2=231,000 [B]m2 
Celkem: A+B=425,800 [C]m2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</si>
  <si>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</si>
  <si>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17</t>
  </si>
  <si>
    <t>56962</t>
  </si>
  <si>
    <t>ZPEVNĚNÍ KRAJNIC Z RECYKLOVANÉHO MATERIÁLU TL DO 100MM</t>
  </si>
  <si>
    <t>digitálně odměřeno ze situace:  
132,0m2=132,000 [A]m2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</si>
  <si>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</si>
  <si>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18</t>
  </si>
  <si>
    <t>572123</t>
  </si>
  <si>
    <t>INFILTRAČNÍ POSTŘIK Z EMULZE DO 1,0KG/M2</t>
  </si>
  <si>
    <t>PI-C 0,8 KG/M2</t>
  </si>
  <si>
    <t>digitálně odměřeno ze situace 
před mostem: 97,1m2=97,100 [A]m2 
za mostem: 115,6m2=115,600 [B]m2 
Celkem: A+B=212,700 [C]m2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</si>
  <si>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</si>
  <si>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19</t>
  </si>
  <si>
    <t>572213</t>
  </si>
  <si>
    <t>SPOJOVACÍ POSTŘIK Z EMULZE DO 0,5KG/M2</t>
  </si>
  <si>
    <t>PS-C 0,30 KG/M2</t>
  </si>
  <si>
    <t>digitálně odměřeno ze situace 
před mostem: 2*210,1m2=420,200 [A]m2 
za mostem: 2*243,8m2=487,600 [B]m2 
Celkem: A+B=907,800 [C]m2</t>
  </si>
  <si>
    <t>20</t>
  </si>
  <si>
    <t>574A34</t>
  </si>
  <si>
    <t>ASFALTOVÝ BETON PRO OBRUSNÉ VRSTVY ACO 11+, 11S TL. 40MM</t>
  </si>
  <si>
    <t>ACO 11+</t>
  </si>
  <si>
    <t>digitálně odměřeno ze situace 
před mostem: 210,1m2=210,100 [A]m2 
za mostem: 243,8m2=243,800 [B]m2 
Celkem: A+B=453,900 [C]m2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</si>
  <si>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</si>
  <si>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21</t>
  </si>
  <si>
    <t>574C56</t>
  </si>
  <si>
    <t>ASFALTOVÝ BETON PRO LOŽNÍ VRSTVY ACL 16+, 16S TL. 60MM</t>
  </si>
  <si>
    <t>ACL 16+</t>
  </si>
  <si>
    <t>22</t>
  </si>
  <si>
    <t>574E46</t>
  </si>
  <si>
    <t>ASFALTOVÝ BETON PRO PODKLADNÍ VRSTVY ACP 16+, 16S TL. 50MM</t>
  </si>
  <si>
    <t>ACP 16+</t>
  </si>
  <si>
    <t>Ostatní konstrukce a práce</t>
  </si>
  <si>
    <t>23</t>
  </si>
  <si>
    <t>9113A1</t>
  </si>
  <si>
    <t>SVODIDLO OCEL SILNIČ JEDNOSTR, ÚROVEŇ ZADRŽ N1, N2 - DODÁVKA A MONTÁŽ</t>
  </si>
  <si>
    <t>M</t>
  </si>
  <si>
    <t>L: km 0,036.61 – 0,108.46: (28,0m+28,0m)+2*4,0m=64,000 [A]m 
P: km 0,028.87 - 0,71.82: (28,0m+1,25m+7,5m+4,0m)=40,750 [B]m 
Celkem: A+B=104,750 [C]m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</si>
  <si>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</si>
  <si>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24</t>
  </si>
  <si>
    <t>9113A3</t>
  </si>
  <si>
    <t>SVODIDLO OCEL SILNIČ JEDNOSTR, ÚROVEŇ ZADRŽ N1, N2 - DEMONTÁŽ S PŘESUNEM</t>
  </si>
  <si>
    <t>VČETNĚ ODVOZU NA SKLÁDKU KSÚSV</t>
  </si>
  <si>
    <t>stávající svodidla na předpolích: 82,0m=82,000 [A]m</t>
  </si>
  <si>
    <t>položka zahrnuje:  
- demontáž a odstranění zařízení  
- jeho odvoz na předepsané místo</t>
  </si>
  <si>
    <t>25</t>
  </si>
  <si>
    <t>91267</t>
  </si>
  <si>
    <t>ODRAZKY NA SVODIDLA</t>
  </si>
  <si>
    <t>odrazky á 5 m: 23ks=23,000 [A]ks</t>
  </si>
  <si>
    <t>- kompletní dodávka se všemi pomocnými a doplňujícími pracemi a součástmi</t>
  </si>
  <si>
    <t>26</t>
  </si>
  <si>
    <t>914161</t>
  </si>
  <si>
    <t>DOPRAVNÍ ZNAČKY ZÁKLADNÍ VELIKOSTI HLINÍKOVÉ FÓLIE TŘ 1 - DODÁVKA A MONTÁŽ</t>
  </si>
  <si>
    <t>B16 -  (včetně ukotvení na římsu): 2ks=2,000 [A]ks  
P6: 1ks=1,000 [B]ks 
Celkem: A+B=3,000 [C]ks</t>
  </si>
  <si>
    <t>položka zahrnuje:  
- dodávku a montáž značek v požadovaném provedení</t>
  </si>
  <si>
    <t>27</t>
  </si>
  <si>
    <t>914163</t>
  </si>
  <si>
    <t>DOPRAVNÍ ZNAČKY ZÁKLADNÍ VELIKOSTI HLINÍKOVÉ FÓLIE TŘ 1 - DEMONTÁŽ</t>
  </si>
  <si>
    <t>B16: 2ks=2,000 [A]ks 
P6: 1ks=1,000 [B]ks 
Celkem: A+B=3,000 [C]ks</t>
  </si>
  <si>
    <t>Položka zahrnuje odstranění, demontáž a odklizení materiálu s odvozem na předepsané místo</t>
  </si>
  <si>
    <t>28</t>
  </si>
  <si>
    <t>919111</t>
  </si>
  <si>
    <t>ŘEZÁNÍ ASFALTOVÉHO KRYTU VOZOVEK TL DO 50MM</t>
  </si>
  <si>
    <t>digitálně odměřeno ze situace 
ZÚ: 6,17m=6,170 [A]m 
KÚ: 6,5m=6,500 [B]m 
v křižovatce: 19,5m=19,500 [C]m 
napojení rampy: 8,4m=8,400 [D]m 
podél obrubníku: 12,0m=12,000 [E]m 
Celkem: A+B+C+D+E=52,570 [F]m</t>
  </si>
  <si>
    <t>položka zahrnuje řezání vozovkové vrstvy v předepsané tloušťce, včetně spotřeby vody</t>
  </si>
  <si>
    <t>29</t>
  </si>
  <si>
    <t>931323</t>
  </si>
  <si>
    <t>TĚSNĚNÍ DILATAČ SPAR ASF ZÁLIVKOU MODIFIK PRŮŘ DO 300MM2</t>
  </si>
  <si>
    <t>ROZMĚR 12 X 20 MM</t>
  </si>
  <si>
    <t>položka zahrnuje dodávku a osazení předepsaného materiálu, očištění ploch spáry před úpravou, očištění okolí spáry po úpravě  
nezahrnuje těsnící profil</t>
  </si>
  <si>
    <t>SO 102</t>
  </si>
  <si>
    <t>OPRAVA MÍSTNÍ KOMUNIKACE</t>
  </si>
  <si>
    <t>z pol. 17120: 45,278m3*2,0t/m3=90,556 [A]t</t>
  </si>
  <si>
    <t>z pol. 11332: 58,925m3*2,2t/m3=129,635 [A]t</t>
  </si>
  <si>
    <t>014102.d</t>
  </si>
  <si>
    <t>ŽELEZOBETON</t>
  </si>
  <si>
    <t>z pol. 96687: 1ks*0,1t/ks=0,100 [A]t</t>
  </si>
  <si>
    <t>80% z pol. 11372: 24,425m3*0,8*2,0t/m3=39,080 [A]t</t>
  </si>
  <si>
    <t>20% z pol. 11372: 24,425m3*0,2*2,0t/m3=9,770 [A]t</t>
  </si>
  <si>
    <t>z pol. č. 12573: 1,56m3=1,560 [A]m3</t>
  </si>
  <si>
    <t>02730.a</t>
  </si>
  <si>
    <t>KČ</t>
  </si>
  <si>
    <t>VODOVOD - V RÁMCI POLOŽKY BUDE PROVEDENA KOPANÁ SONDA, OCHRANA VODOVODU VČETNĚ MATERIÁLU, PŘÍPADNÉ STRANOVÉ PŘELOŽKY NEBO ZAHLOUBENÍ SE SVOLENÍM VLASTNÍKA. DÉLKA 38,0 M,   
POLOŽKA BUDE ČERPÁNA POUZE NA ŽÁDOST TDI</t>
  </si>
  <si>
    <t>02730.b</t>
  </si>
  <si>
    <t>PLYNOVOD STL - V RÁMCI POLOŽKY BUDE PROVEDENA KOPANÁ SONDA, OCHRANA PLYNOVODU VČETNĚ MATERIÁLU, PŘÍPADNÉ STRANOVÉ PŘELOŽKY NEBO ZAHLOUBENÍ SE SVOLENÍM VLASTNÍKA. DÉLKA 45,0 M,   
POLOŽKA BUDE ČERPÁNA POUZE NA ŽÁDOST TDI</t>
  </si>
  <si>
    <t>odměřeno ze zaměření: 
místní komunikace: 74,6m2*0,4m=29,840 [A]m3 
rampa: 83,1m*0,35m=29,085 [B]m3 
Celkem: A+B=58,925 [C]m3</t>
  </si>
  <si>
    <t>odměřeno ze zaměření: 
místní komunikace: 202,7m2*0,1m=20,270 [A]m3 
rampa: 83,1m2*0,05m=4,155 [B]m3 
Celkem: A+B=24,425 [C]m3</t>
  </si>
  <si>
    <t>odměřeno ze zaměření: 29,7m2*0,1m=2,970 [A]m3</t>
  </si>
  <si>
    <t>dle kubaturového listu: 44,0m3=44,000 [A]m3</t>
  </si>
  <si>
    <t>natěžení a dovoz materiálu pro pol. č. 18220: 
4,53m3-2,97m3 (z pol. č. 12110)=1,560 [A]m3</t>
  </si>
  <si>
    <t>13273</t>
  </si>
  <si>
    <t>HLOUBENÍ RÝH ŠÍŘ DO 2M PAŽ I NEPAŽ TŘ. I</t>
  </si>
  <si>
    <t>pro přípojky UV: 3,0m*0,6m*1,5m=2,700 [A]m3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</si>
  <si>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</si>
  <si>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z pol. 12373: 44,0m3=44,000 [A]m3 
z pol. 13273: 2,7m3=2,700 [B]m3 
odpočet z pol. 17411: -1,422m3=-1,422 [C]m3 
Celkem: A+B+C=45,278 [D]m3</t>
  </si>
  <si>
    <t>dle kubaturového listu, viz příloha TZ SO 102: 6,0m3=6,000 [A]m3</t>
  </si>
  <si>
    <t>17411</t>
  </si>
  <si>
    <t>ZÁSYP JAM A RÝH ZEMINOU SE ZHUTNĚNÍM</t>
  </si>
  <si>
    <t>přípojky UV: 3,0m*0,6m*(1,5m-0,3m-0,41)=1,422 [A]m3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</si>
  <si>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</si>
  <si>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17581.a</t>
  </si>
  <si>
    <t>OBSYP POTRUBÍ A OBJEKTŮ Z NAKUPOVANÝCH MATERIÁLŮ</t>
  </si>
  <si>
    <t>ŠP, FR. 0-4 MM</t>
  </si>
  <si>
    <t>zásyp rýh přípojek: 3,0m*0,6m*0,3m=0,540 [A]m3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</si>
  <si>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</si>
  <si>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digitálně odměřeno ze situace 
místní komunikace: 88,5m2=88,500 [A]m2 
rampa: 84,4m2=84,400 [B]m2 
Celkem: A+B=172,900 [C]m2</t>
  </si>
  <si>
    <t>digitálně odměřeno ze situace 
30,2m2*0,15m=4,530 [A]m3</t>
  </si>
  <si>
    <t>digitálně odměřeno ze situace 
30,2m2=30,200 [A]m2</t>
  </si>
  <si>
    <t>Základy</t>
  </si>
  <si>
    <t>21197</t>
  </si>
  <si>
    <t>OPLÁŠTĚNÍ ODVODŇOVACÍCH ŽEBER Z GEOTEXTILIE</t>
  </si>
  <si>
    <t>GEOTEXTILIE 200G/M2</t>
  </si>
  <si>
    <t>43,0m*2*(0,4m+0,5m)=77,400 [A]m2</t>
  </si>
  <si>
    <t>položka zahrnuje dodávku předepsané geotextilie, mimostaveništní a vnitrostaveništní dopravu a její uložení včetně potřebných přesahů (nezapočítávají se do výměry)</t>
  </si>
  <si>
    <t>212625</t>
  </si>
  <si>
    <t>TRATIVODY KOMPL Z TRUB Z PLAST HM DN DO 100MM, RÝHA TŘ I</t>
  </si>
  <si>
    <t>pod místní komunikací: 43,0m=43,000 [A]m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</si>
  <si>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</si>
  <si>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místní komunikace: 2*88,5m2=177,000 [A]m2 
rampa: 2*84,4m2=168,800 [B]m2 
Celkem: A+B=345,800 [C]m2</t>
  </si>
  <si>
    <t>56960</t>
  </si>
  <si>
    <t>ZPEVNĚNÍ KRAJNIC Z RECYKLOVANÉHO MATERIÁLU</t>
  </si>
  <si>
    <t>digitálně odměřeno ze situace:  
místní komunikace: 2*12,4m2*0,15m=3,720 [A]m3 
rampa: 2*5,8m2*0,15m=1,740 [B]m3 
Celkem: A+B=5,460 [C]m3</t>
  </si>
  <si>
    <t>digitálně odměřeno ze situace 
místní komunikace: 212,2m2=212,200 [A]m2 
rampa: 84,4m2=84,400 [B]m2 
Celkem: A+B=296,600 [C]m2</t>
  </si>
  <si>
    <t>574E66</t>
  </si>
  <si>
    <t>ASFALTOVÝ BETON PRO PODKLADNÍ VRSTVY ACP 16+, 16S TL. 70MM</t>
  </si>
  <si>
    <t>Potrubí</t>
  </si>
  <si>
    <t>30</t>
  </si>
  <si>
    <t>87433</t>
  </si>
  <si>
    <t>POTRUBÍ Z TRUB PLASTOVÝCH ODPADNÍCH DN DO 150MM</t>
  </si>
  <si>
    <t>přípojka UV: 3,0m=3,000 [A]m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</si>
  <si>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</si>
  <si>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31</t>
  </si>
  <si>
    <t>89712</t>
  </si>
  <si>
    <t>VPUSŤ KANALIZAČNÍ ULIČNÍ KOMPLETNÍ Z BETONOVÝCH DÍLCŮ</t>
  </si>
  <si>
    <t>místní komunikace ZÚ: 1ks=1,000 [A]ks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</si>
  <si>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</si>
  <si>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32</t>
  </si>
  <si>
    <t>89913</t>
  </si>
  <si>
    <t>KRYCÍ HRNCE SAMOSTATNÉ</t>
  </si>
  <si>
    <t>vodovod: 2ks=2,000 [A]ks 
plynovod: 1ks=1,000 [B]ks 
Celkem: A+B=3,000 [C]ks</t>
  </si>
  <si>
    <t>Položka zahrnuje dodávku a osazení předepsané hrnce mříže včetně rámu</t>
  </si>
  <si>
    <t>33</t>
  </si>
  <si>
    <t>89923</t>
  </si>
  <si>
    <t>VÝŠKOVÁ ÚPRAVA KRYCÍCH HRNCŮ</t>
  </si>
  <si>
    <t>- položka výškové úpravy zahrnuje všechny nutné práce a materiály pro zvýšení nebo snížení zařízení (včetně nutné úpravy stávajícího povrchu vozovky nebo chodníku).</t>
  </si>
  <si>
    <t>34</t>
  </si>
  <si>
    <t>91228</t>
  </si>
  <si>
    <t>SMĚROVÉ SLOUPKY Z PLAST HMOT VČETNĚ ODRAZNÉHO PÁSKU</t>
  </si>
  <si>
    <t>Z11g: 2ks=2,000 [A]ks</t>
  </si>
  <si>
    <t>položka zahrnuje:  
- dodání a osazení sloupku včetně nutných zemních prací  
- vnitrostaveništní a mimostaveništní doprava  
- odrazky plastové nebo z retroreflexní fólie</t>
  </si>
  <si>
    <t>35</t>
  </si>
  <si>
    <t>914931</t>
  </si>
  <si>
    <t>SLOUPKY A STOJKY DZ Z HLINÍK TRUBEK ZABETON DOD A MONTÁŽ</t>
  </si>
  <si>
    <t>P6: 1ks=1,000 [A]ks</t>
  </si>
  <si>
    <t>položka zahrnuje:  
- sloupky a upevňovací zařízení včetně jejich osazení (betonová patka, zemní práce)</t>
  </si>
  <si>
    <t>36</t>
  </si>
  <si>
    <t>914933</t>
  </si>
  <si>
    <t>SLOUPKY A STOJKY DZ Z HLINÍK TRUBEK ZABETON DEMONTÁŽ</t>
  </si>
  <si>
    <t>37</t>
  </si>
  <si>
    <t>915111</t>
  </si>
  <si>
    <t>VODOROVNÉ DOPRAVNÍ ZNAČENÍ BARVOU HLADKÉ - DODÁVKA A POKLÁDKA</t>
  </si>
  <si>
    <t>digitálně odměřeno ze situace 
V4: 153,2m*0,125m=19,150 [A]m2 
V2b: 26,0m*0,25m*0,5=3,250 [B]m2 
Celkem: A+B=22,400 [C]m2</t>
  </si>
  <si>
    <t>položka zahrnuje:  
- dodání a pokládku nátěrového materiálu (měří se pouze natíraná plocha)  
- předznačení a reflexní úpravu</t>
  </si>
  <si>
    <t>38</t>
  </si>
  <si>
    <t>917224</t>
  </si>
  <si>
    <t>SILNIČNÍ A CHODNÍKOVÉ OBRUBY Z BETONOVÝCH OBRUBNÍKŮ ŠÍŘ 150MM</t>
  </si>
  <si>
    <t>OBRUBNÍK 150/250/1000 MM DO BET. LOŽE C25/30-XF2 MIN. TL. 100 MM S BET. PATKOU, VČ. VYSPÁROVÁNÍ MALTOU MC10</t>
  </si>
  <si>
    <t>digitálně odměřeno ze situace 
rampa: 8,5m=8,500 [A]m 
pod mostem: 76,0m=76,000 [B]m 
sjezd k RD: 12,0m=12,000 [C]m 
Celkem: A+B+C=96,500 [D]m</t>
  </si>
  <si>
    <t>Položka zahrnuje:  
dodání a pokládku betonových obrubníků o rozměrech předepsaných zadávací dokumentací  
betonové lože i boční betonovou opěrku.</t>
  </si>
  <si>
    <t>39</t>
  </si>
  <si>
    <t>digitálně odměřeno ze situace 
ZÚ: 4,0m=4,000 [A]m 
KÚ: 4,37m=4,370 [B]m 
ZÚ rampa: 8,0m=8,000 [C]m 
KÚ rampa: 8,4m=8,400 [D]m 
podél obrubníků: 76,0m+8,5m=84,500 [E]m 
Celkem: A+B+C+D+E=109,270 [F]m</t>
  </si>
  <si>
    <t>40</t>
  </si>
  <si>
    <t>41</t>
  </si>
  <si>
    <t>935832</t>
  </si>
  <si>
    <t>ŽLABY A RIGOLY DLÁŽDĚNÉ Z LOMOVÉHO KAMENE TL DO 250MMM DO BETONU TL 100MM</t>
  </si>
  <si>
    <t>odláždění od obrubníků k líci opěr: 22,0m*0,5m=11,000 [A]m2 
odláždění svahu u rampy: 4,2m*1,1koef. rozš.=4,620 [B]m2 
Celkem: A+B=15,620 [C]m2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</si>
  <si>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úravu napojení a ukončení  
- vnitrostaveništní i mimostaveništní dopravu  
- měří se vydlážděná plocha.</t>
  </si>
  <si>
    <t>42</t>
  </si>
  <si>
    <t>96687</t>
  </si>
  <si>
    <t>VYBOURÁNÍ ULIČNÍCH VPUSTÍ KOMPLETNÍCH</t>
  </si>
  <si>
    <t>VČETNĚ ODVOZU A ULOŽENÍ DO RECYKLAČNÍHO STŘEDISKA, POPLATEK ZA SKLÁDKU UVEDEN V POLOŽCE 014102.d</t>
  </si>
  <si>
    <t>ZÚ: 1ks=1,000 [A]ks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</si>
  <si>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</si>
  <si>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151</t>
  </si>
  <si>
    <t>DOPRAVNĚ INŽENÝRSKÁ OPATŘENÍ</t>
  </si>
  <si>
    <t>03720.a</t>
  </si>
  <si>
    <t>POMOC PRÁCE ZAJIŠŤ NEBO ZŘÍZ REGULACI A OCHRANU DOPRAVY</t>
  </si>
  <si>
    <t>KOMPLETNÍ DOPRAVNĚ INŽENÝRSKÁ OPATŘENÍ PO DOBU VÝSTAVBY, DLE PROJEKTOVÉ DOKUMENTACE, SCHVÁLENÉHO PLÁNU ZOV A VYJÁDŘENÍ POLICIE ČR. VČETNĚ PŘECHODNÉHO SVISLÉHO I VODOROVNÉHO DOPRAVNÍHO ZNAČENÍ, DOPRAVNÍCH ZAŘÍZENÍ, ZÁBRAN A OPLOCENÍ A POD (DODÁVKA, MONTÁŽ, PRONÁJEM, KONTROLA, ÚDRŽBA, PŘEMÍSŤOVÁNÍ, PŘEDZNAČOVÁNÍ, DEMONTÁŽ)    
VČETNĚ NEZBYTNÉ INŽENÝRSKÉ ČINNOSTI K ZAJIŠTĚNÍ POTŘEBNÝCH POVOLENÍ, VČETNĚ SPRÁVNÍCH POPLATKŮ    
SOUČÁSTÍ FAKTURACE BUDE PODROBNÝ ROZPIS POUŽITÝCH ZNAČEK A ZAŘÍZENÍ V RÁMCI TÉTO POLOŽKY</t>
  </si>
  <si>
    <t>zahrnuje objednatelem povolené náklady na požadovaná zařízení zhotovitele</t>
  </si>
  <si>
    <t>03720.b</t>
  </si>
  <si>
    <t>ZŘÍZENÍ DVOU ZASTÁVEK PRO LINKOVÉ AUTOBUSY Z PANELOVÉ ROVNANINY, VČETNĚ PROVIZORNÍCH OZNAČNÍKŮ,   
PO DOKONČENÍ STAVBY UVEDENÍ DO PŮVODNÍHO STAVU, POLOŽKA BUDE ČERPÁNA PO ODSOUHLASENÍ TDI</t>
  </si>
  <si>
    <t>SO 201</t>
  </si>
  <si>
    <t>MOST EV. Č. 13112-2</t>
  </si>
  <si>
    <t>z pol. č. 17120: 909,243m*2,0t/m3=1 818,486 [A]t</t>
  </si>
  <si>
    <t>PROSTÝ BETON</t>
  </si>
  <si>
    <t>z pol. č. 96615: 228,035m3*2,4t/m3=547,284 [A]t 
z pol. č. 96711: 1,575m3*2,4t/m3=3,780 [B]t 
Celkem: A+B=551,064 [C]t</t>
  </si>
  <si>
    <t>014102.e</t>
  </si>
  <si>
    <t>z pol. č. 96616: 50,863m3*2,5t/m3=127,158 [A]t</t>
  </si>
  <si>
    <t>80% z pol. 11372: 12,0m3*0,8*2,0t/m3=19,200 [A]t</t>
  </si>
  <si>
    <t>20% z pol. 11372: 12,0m3*0,2*2,0t/m3=4,800 [A]t</t>
  </si>
  <si>
    <t>014132.b</t>
  </si>
  <si>
    <t>IZOLACE</t>
  </si>
  <si>
    <t>z pol. č. 97817: 69,6m2*0,0043t/m3=0,299 [A]t</t>
  </si>
  <si>
    <t>odměřeno digitálně ze situace 
vozovka na mostě: 60,0m2*0,2m=12,000 [A]m3</t>
  </si>
  <si>
    <t>113766</t>
  </si>
  <si>
    <t>FRÉZOVÁNÍ DRÁŽKY PRŮŘEZU DO 800MM2 V ASFALTOVÉ VOZOVCE</t>
  </si>
  <si>
    <t>VČ. LIKVIDACE VZNIKLÉHO ODPADU</t>
  </si>
  <si>
    <t>pro zálivky řezané spáry ve vozovce: 2*8,9m=17,800 [A]m 
pro zálivky podél říms 
vlevo: 15,85m=15,850 [B]m 
vpravo: 13,7m=13,700 [C]m 
Celkem: A+B+C=47,350 [D]m</t>
  </si>
  <si>
    <t>Položka zahrnuje veškerou manipulaci s vybouranou sutí a s vybouranými hmotami vč. uložení na skládku.</t>
  </si>
  <si>
    <t>vlevo: 15,0m2*0,1m=1,500 [A]m3 
vpravo: 35,0m2*0,1m=3,500 [B]m3 
Celkem: A+B=5,000 [C]m3</t>
  </si>
  <si>
    <t>13173</t>
  </si>
  <si>
    <t>HLOUBENÍ JAM ZAPAŽ I NEPAŽ TŘ. I</t>
  </si>
  <si>
    <t>digitálně odměřeno z dispozičního výkresu 
výkop u opěry O1: 24,0m2*10,5m=252,000 [A]m3 
výkop u levého planderského křídla: 2,5m*5,5m*1,2m=16,500 [B]m3 
výkop u pravého planderského křídla: 3,5m*8,6m*1,9m=57,190 [C]m3 
výkop u opěry O2: 68,0m2*8,5m=578,000 [D]m3 
u gabionové zdi: 5,0m2*8,0m=40,000 [E]m3 
odpočet stáv. kcí 
část křídla u opěry O1: -1,5m2*4,6m=-6,900 [F]m3 
část opěrné zdi u opěry O1: -1,5m2*4,6m=-6,900 [G]m3 
část opěrné zdi u opěry O2: -2,5m2*10,5m=-26,250 [H]m3 
část křídla u opěry O2: -2,5m2*4,0m=-10,000 [I]m3 
Celkem: A+B+C+D+E+F+G+H+I=893,640 [J]m3</t>
  </si>
  <si>
    <t>pro přípojky RŠ: (5,0m+6,0m+6,0m+3,0m+7,0m)*0,6m*1,5m=24,300 [A]m3</t>
  </si>
  <si>
    <t>zemina na skládku 
z pol. č. 13173: 893,64m3=893,640 [A]m3 
z pol. č. 13273: 24,3m3=24,300 [B]m3 
z pol. č. 26114: 3,14*0,078m*0,078m*12,0m*4ks=0,917 [C]m3 
z pol. č. 264115: 3,14*0,13m*0,13m*10,0m*6ks=3,184 [D]m3 
odpočet z pol. 17411: -12,798m3=-12,798 [E]m3 
Celkem: A+B+C+D+E=909,243 [F]m3</t>
  </si>
  <si>
    <t>MATERIÁL ZE STAVBY</t>
  </si>
  <si>
    <t>přípojky RŠ: (5,0m+6,0m+6,0m+3,0m+7,0m)*0,6m*(1,5m-0,3m-0,41m)=12,798 [A]m3</t>
  </si>
  <si>
    <t>17481</t>
  </si>
  <si>
    <t>ZÁSYP JAM A RÝH Z NAKUPOVANÝCH MATERIÁLŮ</t>
  </si>
  <si>
    <t>digitálně odměřeno z výkresu 
zásyp základu v rubu nad drenáží 
u opěry O1: 12,0m2*10,5m=126,000 [A]m3 
u pravého planderského křídla: 20,0m2*9,0m=180,000 [B]m3 
u opěry O2: 32,0m2*8,5m=272,000 [C]m3 
u ježenského křídla: 14,0m2*5,5m=77,000 [D]m3 
u gabionové zdi: 5,8m2*7,5m=43,500 [E]m3 
Celkem: A+B+C+D+E=698,500 [F]m3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</si>
  <si>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</si>
  <si>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17581.b</t>
  </si>
  <si>
    <t>ŠP, FR. 0-16 MM</t>
  </si>
  <si>
    <t>ochranný obsyp u těsnící fólie tl. 2 x 150 mm 
za rubem opěry O1 a křídly NK: 3,5m*9,6m*0,15m*2vrstvy=10,080 [A]m3 
za rubem pravého planderského křídla u opěry O1: 4,2m*7,0m*0,15m*2vrstvy=8,820 [B]m3 
za rubem opěry O2 a křídly: 12,2m*8,9m*0,15m*2vrstvy=32,574 [C]m3 
za rubem gabionové zdi: 2,5m*8,0m*0,15m*2vrstvy=6,000 [D]m3 
ochranný obsyp u těsnící fólie tl. 1 x 150 mm 
za rubem levého planderského křídla: 0,7m*5,0m*0,15m=0,525 [E]m3 
Celkem: A+B+C+D+E=57,999 [F]m3</t>
  </si>
  <si>
    <t>17581.c</t>
  </si>
  <si>
    <t>ŠP, FR. 8-32 MM, TL. 600 MM</t>
  </si>
  <si>
    <t>ochranný obsyp 
za rubem opěry O1 a křídly NK: 0,6m*2,7m*11,2m=18,144 [A]m3 
za rubem pravého planderského křídla u opěry O1: 33,0m2*0,6m=19,800 [B]m3 
za rubem opěry O2 a křídly NK: 0,6m*2,4m*14,2m=20,448 [C]m3 
za rubem ježenského křídla: 23,5m2*0,6m=14,100 [D]m3 
Celkem: A+B+C+D=72,492 [E]m3</t>
  </si>
  <si>
    <t>17581.d</t>
  </si>
  <si>
    <t>ZEMINA VHODNÁ DO NÁSYPŮ A OBSYPŮ, HUTNĚNÁ PO VRSTVÁCH TL. MAX. 300 MM</t>
  </si>
  <si>
    <t>digitálně odměřeno z výkresu 
zásyp základu v líci a v rubu pod drenáží 
u opěry O1: (1,8m2+3,6m2)*10,5m=56,700 [A]m3 
u levého planderského křídla: 2,0m2*6,0m=12,000 [B]m3 
u pravého planderského křídla: (2,7m2+3,2m2)*9,0m=53,100 [C]m3 
u opěry O2: (1,3m2+19,0m2)*8,5m=172,550 [D]m3 
u ježenského křídla: (3,0m2+2,7m2)*5,5m=31,350 [E]m3 
u gabionové zdi: (0,8m2+1,9m2)*9,5m=25,650 [F]m3 
Celkem: A+B+C+D+E+F=351,350 [G]m3</t>
  </si>
  <si>
    <t>18214</t>
  </si>
  <si>
    <t>ÚPRAVA POVRCHŮ SROVNÁNÍM ÚZEMÍ V TL DO 0,25M</t>
  </si>
  <si>
    <t>urovnání povrchu pozemku p. p. č. 1689/21: 10,0m2=10,000 [A]m2</t>
  </si>
  <si>
    <t>položka zahrnuje srovnání výškových rozdílů terénu</t>
  </si>
  <si>
    <t>TL. 100 MM</t>
  </si>
  <si>
    <t>dle TP 99 Vysazování a ošetřování silniční zeleně čl. 10.2 Založení trávníků</t>
  </si>
  <si>
    <t>vlevo: 15,0m2=15,000 [A]m2 
vpravo: 35,0m2=35,000 [B]m2 
Celkem: A+B=50,000 [C]m2</t>
  </si>
  <si>
    <t>18480</t>
  </si>
  <si>
    <t>R</t>
  </si>
  <si>
    <t>OCHRANA STROMŮ A POROSTŮ</t>
  </si>
  <si>
    <t>OCHRANA STROMŮ A POROSTŮ A JEJICH KOŘENOVÉHO PROSTORU PŘED POŠKOZENÍM V PRŮBĚHU STAVEBNÍCH PRACÍ,   
DLE POŽADAVKU MAGISTRÁTU MĚSTA JIHLAVA - ODBOR ŽIVOTNÍHO PROSTŘEDÍ</t>
  </si>
  <si>
    <t>položka zahrnuje veškerý materiál, výrobky a polotovary, včetně mimostaveništní a vnitrostaveništní dopravy (rovněž přesuny), včetně naložení a složení, případně s uložením</t>
  </si>
  <si>
    <t>184B17</t>
  </si>
  <si>
    <t>VYSAZOVÁNÍ STROMŮ LISTNATÝCH S BALEM OBVOD KMENE DO 20CM, PODCHOZÍ VÝŠ MIN 2,4M</t>
  </si>
  <si>
    <t>NÁHRADNÍ VÝSADBA NA  P. P. Č. 1689/21, STROM ŠVESTKA, STÁŘÍ MIN. 2 ROKY, ODRŮDA ČAČANSKÁ LEPOTICA NEBO ČAČANSKÁ RANÁ (DLE POŽADAVKU MAJITELE POZEMKU)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</si>
  <si>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vnitrostaveništní dopravy (rovněž přesuny), včetně naložení a složení, případně s uložením</t>
  </si>
  <si>
    <t>21331</t>
  </si>
  <si>
    <t>DRENÁŽNÍ VRSTVY Z BETONU MEZEROVITÉHO (DRENÁŽNÍHO)</t>
  </si>
  <si>
    <t>obsyp podélné drenáže 
opěra O1 a křídla: 0,1m2*25,0m=2,500 [A]m3 
opěra O2 a křídla: 0,1m2*25,0m=2,500 [B]m3 
Celkem: A+B=5,000 [C]m3</t>
  </si>
  <si>
    <t>Položka zahrnuje:  
- dodávku předepsaného materiálu pro drenážní vrstvu, včetně mimostaveništní a vnitrostaveništní dopravy  
- provedení drenážní vrstvy předepsaných rozměrů a předepsaného tvaru</t>
  </si>
  <si>
    <t>21341</t>
  </si>
  <si>
    <t>DRENÁŽNÍ VRSTVY Z PLASTBETONU (PLASTMALTY)</t>
  </si>
  <si>
    <t>POLYMERBETON</t>
  </si>
  <si>
    <t>odvodnění izolace drenážním betonem: 0,15m*0,035m*8,76m*2=0,092 [A]m3</t>
  </si>
  <si>
    <t>22594</t>
  </si>
  <si>
    <t>ZÁPOROVÉ PAŽENÍ Z KOVU TRVALÉ</t>
  </si>
  <si>
    <t>VČETNĚ KOŘENE ZÁPORY D 260 MM, DL. 5,2 M, BETON C16/20-X0</t>
  </si>
  <si>
    <t>pažení u betonového sloupu 
HEB 160: 6ks*10,0m*42,6kg/m/1000=2,556 [A]t 
převázka 2xUPN 220: 2*8,0m*29,4kg/m/1000=0,470 [B]t 
Celkem: A+B=3,026 [C]t</t>
  </si>
  <si>
    <t>položka zahrnuje dodávku ocelových zápor, jejich osazení do připravených vrtů včetně zabetonování konců a obsypu, případně jejich zaberanění. Ocelová převázka se započítá do výsledné hmotnosti.</t>
  </si>
  <si>
    <t>22695A</t>
  </si>
  <si>
    <t>VÝDŘEVA ZÁPOROVÉHO PAŽENÍ DOČASNÁ (PLOCHA)</t>
  </si>
  <si>
    <t>TŘ. C30, HRANOLY 130 X 130 MM</t>
  </si>
  <si>
    <t>4,8m*8,0m=38,400 [A]m2</t>
  </si>
  <si>
    <t>položka zahrnuje osazení pažin bez ohledu na druh, jejich opotřebení a jejich odstranění</t>
  </si>
  <si>
    <t>228172</t>
  </si>
  <si>
    <t>ODŘEZÁNÍ PILOT Z KOVOVÝCH DÍLCŮ</t>
  </si>
  <si>
    <t>MIN. 1,0 M POD NOVÝM TERÉNEM</t>
  </si>
  <si>
    <t>odřezání zápor záporového pažení: 6ks=6,000 [A]ks</t>
  </si>
  <si>
    <t>zahrnuje i vodorovnou dopravu a uložení na skládku (bez poplatku)</t>
  </si>
  <si>
    <t>26114</t>
  </si>
  <si>
    <t>VRTY PRO KOTVENÍ, INJEKTÁŽ A MIKROPILOTY NA POVRCHU TŘ. I D DO 200MM</t>
  </si>
  <si>
    <t>D 156 MM, VČETNĚ ODVOZU NA SKLÁDKU, POPLATEK ZA SKLÁDKU UVEDEN V POLOŽCE 014102.a</t>
  </si>
  <si>
    <t>vrty pro zemní kotvy 
z pol. č. 285377: 12,0m*4ks=48,000 [A]m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</si>
  <si>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</si>
  <si>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261512</t>
  </si>
  <si>
    <t>VRTY PRO KOTVENÍ A INJEKTÁŽ TŘ V NA POVRCHU D DO 16MM</t>
  </si>
  <si>
    <t>D 16 MM</t>
  </si>
  <si>
    <t>vrty pro kotvení obkladu, dl. 200 mm - 5 ks/m2: 
dřík opěry O1+ křídlo: (4,025m*10,265m+7,2m2)*5ks/m2*0,2m=48,517 [A]m 
dřík opěry O2+ křídla: (3,935m*9,72m+18,0m2+6,5m2)*5ks/m2*0,2m=62,748 [B]m 
dřík levého planderského křídla: 20,0m2*5ks/m2*0,2m=20,000 [C]m 
dřík pravého planderského křídla: 33,0m2*5ks/m2*0,2m=33,000 [D]m 
dřík ježenského křídla: 23,5m2*5ks/m2*0,2m=23,500 [E]m 
Celkem: A+B+C+D+E=187,765 [F]m</t>
  </si>
  <si>
    <t>264115</t>
  </si>
  <si>
    <t>VRTY PRO PILOTY TŘ. I D DO 300MM</t>
  </si>
  <si>
    <t>vrty pro záporové pažení: 10,0m*6ks=60,000 [A]m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</si>
  <si>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  
nevykazuje se hluché vrtání</t>
  </si>
  <si>
    <t>272314</t>
  </si>
  <si>
    <t>ZÁKLADY Z PROSTÉHO BETONU DO C25/30</t>
  </si>
  <si>
    <t>C25/30-XF3, VČ. NÁTĚRU 1 X NP + 2 X NA</t>
  </si>
  <si>
    <t>nová podezdívka oplocení u levého planderského křídla: 0,3m*0,6m*6,0m=1,080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</si>
  <si>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</si>
  <si>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272325</t>
  </si>
  <si>
    <t>ZÁKLADY ZE ŽELEZOBETONU DO C30/37</t>
  </si>
  <si>
    <t>C30/37-AX1, VČ. NÁTĚRU 1 X NP + 2 X NA</t>
  </si>
  <si>
    <t>základový pas opěry O1: 20,9m2*0,75m=15,675 [A]m3 
základový pas opěry O2: 24,1m2*0,75m=18,075 [B]m3 
základ levého planderského křídla: 12,0m2*0,75m=9,000 [C]m3 
základ pravého planderského křídla: 23,1m2*0,75m=17,325 [D]m3 
základ ježenského křídla: 18,2m2*0,75m=13,650 [E]m3 
Celkem: A+B+C+D+E=73,725 [F]m3</t>
  </si>
  <si>
    <t>272365</t>
  </si>
  <si>
    <t>VÝZTUŽ ZÁKLADŮ Z OCELI 10505, B500B</t>
  </si>
  <si>
    <t>B500B</t>
  </si>
  <si>
    <t>2,5% z pol. č. 272325: 73,725m3*7,85t/m3*0,025=14,469 [A]t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</si>
  <si>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</si>
  <si>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285378</t>
  </si>
  <si>
    <t>KOTVENÍ NA POVRCHU Z PŘEDPÍNACÍ VÝZTUŽE DL. DO 10M</t>
  </si>
  <si>
    <t>PRAMENCOVÁ ZEMNÍ KOTVA DL. 12,0 M, NAPNUTÁ NA 50 kN, VČETNĚ KOŘENE Z BETONU C16/20-X0 DL. 6,0 M</t>
  </si>
  <si>
    <t>4ks=4,000 [A]ks</t>
  </si>
  <si>
    <t>položka zahrnuje dodávku předepsané kotvy, případně její protikorozní úpravu, její osazení do vrtu, zainjektování a napnutí, případně opěrné desky  
nezahrnuje vrty</t>
  </si>
  <si>
    <t>285379</t>
  </si>
  <si>
    <t>PŘÍPLATEK ZA DALŠÍ 1M KOTVENÍ NA POVRCHU Z PŘEDPÍNACÍ VÝZTUŽE</t>
  </si>
  <si>
    <t>4ks*2,0m=8,000 [A]m</t>
  </si>
  <si>
    <t>položka zahrnuje příplatek k ceně kotvy za další 1m přes 10m  
zahrnuje dodávku 1m předepsané kotvy, případně její protikorozní úpravu, její osazení do vrtu, zainjektování a napnutí</t>
  </si>
  <si>
    <t>28997F</t>
  </si>
  <si>
    <t>OPLÁŠTĚNÍ (ZPEVNĚNÍ) Z GEOTEXTILIE DO 600G/M2</t>
  </si>
  <si>
    <t>ochranná geotextilie pod a nad těsnící fólií  
za rubem opěry O1 a křídly NK: 3,5m*9,6m*2vrstvy=67,200 [A]m2 
za rubem pravého planderského křídla u opěry O1: 4,2m*7,0m*2vrstvy=58,800 [B]m2 
za rubem levého planderského křídla u opěry O1: 0,7m*5,0m*2vrstvy=7,000 [C]m2 
za rubem opěry O2 a křídly: 12,2m*8,9m*2vrstvy=217,160 [D]m2 
za rubem gabionové zdi: 2,5m*8,0m*2vrstvy=40,000 [E]m2 
Celkem: A+B+C+D+E=390,160 [F]m2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</si>
  <si>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</si>
  <si>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28999</t>
  </si>
  <si>
    <t>OPLÁŠTĚNÍ (ZPEVNĚNÍ) Z FÓLIE</t>
  </si>
  <si>
    <t>HDPE FÓLIE TL. 2 MM</t>
  </si>
  <si>
    <t>za rubem opěry O1 a křídly NK: 3,5m*9,6m=33,600 [A]m2 
za rubem pravého planderského křídla u opěry O1: 4,2m*7,0m=29,400 [B]m2 
za rubem levého planderského křídla u opěry O1: 0,7m*5,0m=3,500 [C]m2 
za rubem opěry O2 a křídly: 12,2m*8,9m=108,580 [D]m2 
za rubem gabionové zdi: 2,5m*8,0m=20,000 [E]m2 
Celkem: A+B+C+D+E=195,080 [F]m2</t>
  </si>
  <si>
    <t>Položka zahrnuje:  
- dodávku předepsané fólie 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</si>
  <si>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</si>
  <si>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31717</t>
  </si>
  <si>
    <t>KOVOVÉ KONSTRUKCE PRO KOTVENÍ ŘÍMSY</t>
  </si>
  <si>
    <t>KG</t>
  </si>
  <si>
    <t>KOTVENÍ ŘÍMSY DO VÝVRTU, VČETNĚ VRTŮ A ZÁLIVKY</t>
  </si>
  <si>
    <t>vlevo: 11ks*5,24kg/ks=57,640 [A]kg 
vpravo: 14ks*5,24kg/ks=73,360 [B]kg 
Celkem: A+B=131,000 [C]kg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</si>
  <si>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</si>
  <si>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</si>
  <si>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</si>
  <si>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C30/37-XF4, XD3, XC4</t>
  </si>
  <si>
    <t>římsa vlevo: 0,3m2*15,85m=4,755 [A]m3 
římsa vpravo: 0,3m2*13,7m=4,110 [B]m3 
římsa na levém planderském křídle: 0,8m*0,25m*4,775m=0,955 [C]m3 
římsa na pravém planderském křídle: 0,8m*0,25m*7,765m=1,553 [D]m3 
Celkem: A+B+C+D=11,373 [E]m3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</si>
  <si>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</si>
  <si>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</si>
  <si>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</si>
  <si>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3% z pol. č. 317325: 11,373m3*7,85t/m3*0,03=2,678 [A]t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</si>
  <si>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</si>
  <si>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43</t>
  </si>
  <si>
    <t>333213.a</t>
  </si>
  <si>
    <t>OBKLAD MOST OPĚR A KŘÍDEL Z LOM KAMENE</t>
  </si>
  <si>
    <t>DODÁVKA KAMENNÉHO OBKLADU TL. 200 MM NA SOUHLAS TDI, V PŘÍPADĚ VHODNOSTI BUDE POUŽIT KÁMEN ZE STAVBY</t>
  </si>
  <si>
    <t>dřík opěry O1+ křídlo: 0,2m*4,025m*10,265m+7,2m2*0,2m=9,703 [A]m3 
dřík opěry O2+ křídla: 0,2m*3,935m*9,72m+18,0m2*0,2m+6,5m2*0,2m=12,550 [B]m3 
dřík levého planderského křídla: 20,0m2*0,2m=4,000 [C]m3 
dřík pravého planderského křídla: 33,0m2*0,2m=6,600 [D]m3 
dřík ježenského křídla: 23,5m2*0,2m=4,700 [E]m3 
Celkem: A+B+C+D+E=37,553 [F]m3</t>
  </si>
  <si>
    <t>položka zahrnuje dodávku lomového kamene, dodávku předepsané malty</t>
  </si>
  <si>
    <t>44</t>
  </si>
  <si>
    <t>333213.b</t>
  </si>
  <si>
    <t>MONTÁŽ KAMENNÉHO OBKLADU</t>
  </si>
  <si>
    <t>položka zahrnuje osazení lomového kamene, případnou úpravu, jeho případné kotvení se všemi souvisejícími materiály a pracemi, spárování.</t>
  </si>
  <si>
    <t>45</t>
  </si>
  <si>
    <t>3332A8</t>
  </si>
  <si>
    <t>MOSTNÍ OPĚRY A KŘÍDLA Z GABIONŮ RUČNĚ ROVNANÝCH, DRÁT O4,0MM, POVRCHOVÁ ÚPRAVA Zn + Al + PVC</t>
  </si>
  <si>
    <t>gabiony: 
8ks*1,0m*1,0m*2,0m=16,000 [A]m3 
7ks*1,0m*1,0m*1,5m=10,500 [B]m3 
2ks*1,0m*1,0m*1,0m=2,000 [C]m3 
4ks*0,5m*0,5m*0,5m=0,500 [D]m3 
1ks*1,0m*1,0m*0,5m=0,500 [E]m3 
matrace: 2,6m*8,0m*0,3m=6,240 [F]m3 
Celkem: A+B+C+D+E+F=35,740 [G]m3</t>
  </si>
  <si>
    <t>- položka zahrnuje dodávku a osazení drátěných košů s výplní lomovým kamenem.  
- gabionové matrace se vykazují v pol.č.2722**.</t>
  </si>
  <si>
    <t>46</t>
  </si>
  <si>
    <t>333325</t>
  </si>
  <si>
    <t>MOSTNÍ OPĚRY A KŘÍDLA ZE ŽELEZOVÉHO BETONU DO C30/37</t>
  </si>
  <si>
    <t>C30/37-XF3, VČ. NÁTĚRU 1 X NP + 2 X NA</t>
  </si>
  <si>
    <t>dřík opěry O1+ křídlo: 0,5m*4,025m*10,265m+7,2m2*0,5m=24,258 [A]m3 
dřík opěry O2+ křídla: 0,5m*3,935m*9,72m+18,0m2*0,5m+6,5m2*0,5m=31,374 [B]m3 
dřík levého planderského křídla: 20,0m2*0,5m=10,000 [C]m3 
dřík pravého planderského křídla: 33,0m2*0,5m=16,500 [D]m3 
dřík ježenského křídla: 23,5m2*0,5m=11,750 [E]m3 
Celkem: A+B+C+D+E=93,882 [F]m3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</si>
  <si>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</si>
  <si>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47</t>
  </si>
  <si>
    <t>333365</t>
  </si>
  <si>
    <t>VÝZTUŽ MOSTNÍCH OPĚR A KŘÍDEL Z OCELI 10505, B500B</t>
  </si>
  <si>
    <t>3% z pol. č. 333325: 93,882m3*7,85t/m3*0,03=22,109 [A]t</t>
  </si>
  <si>
    <t>48</t>
  </si>
  <si>
    <t>33894A</t>
  </si>
  <si>
    <t>SLOUPKY OHRADNÍ A PLOTOVÉ KOVOVÉ KOTVENÉ DO PATEK NEBO BERANĚNÉ</t>
  </si>
  <si>
    <t>4ks*10kg/1000=0,040 [A]t</t>
  </si>
  <si>
    <t>- dodání a osazení předepsaného sloupku včetně PKO  
- případnou betonovou patku z předepsané třídy betonu  
- nutné zemní práce</t>
  </si>
  <si>
    <t>Vodorovné konstrukce</t>
  </si>
  <si>
    <t>49</t>
  </si>
  <si>
    <t>421325</t>
  </si>
  <si>
    <t>MOSTNÍ NOSNÉ DESKOVÉ KONSTRUKCE ZE ŽELEZOBETONU C30/37</t>
  </si>
  <si>
    <t>C30/37-XF2, XD1, XC4, VČETNĚ PODPĚRNÉ SKRUŽE, VČETNĚ ÚPRAVY POVRCHU BROKOVÁNÍM</t>
  </si>
  <si>
    <t>příčel: 4,0m2*8,76m+(0,5m*0,25m)*(10,625m+9,72m)=37,583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</si>
  <si>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</si>
  <si>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50</t>
  </si>
  <si>
    <t>421365</t>
  </si>
  <si>
    <t>VÝZTUŽ MOSTNÍ DESKOVÉ KONSTRUKCE Z OCELI 10505, B500B</t>
  </si>
  <si>
    <t>2,5% z pol. č. 421325: 37,583m3*7,85t/m3*0,025=7,376 [A]t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</si>
  <si>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</si>
  <si>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51</t>
  </si>
  <si>
    <t>451312</t>
  </si>
  <si>
    <t>PODKLADNÍ A VÝPLŇOVÉ VRSTVY Z PROSTÉHO BETONU C12/15</t>
  </si>
  <si>
    <t>C12/15-X0, TL. 100 MM</t>
  </si>
  <si>
    <t>pod základovým pasem opěry O1: 24,1m2*0,1m=2,410 [A]m3 
pod základovým pasem opěry O2: 28,7m2*0,1m=2,870 [B]m3 
pod základem levého planderského křídla: 13,0m2*0,1m=1,300 [C]m3 
pod základem pravého planderského křídla: 25,1m2*0,1m=2,510 [D]m3 
pod základem ježenského křídla: 20,0m2*0,1m=2,000 [E]m3 
podkladní beton pod drenáží: 2*0,4m2*25,0=20,000 [F]m3 
Celkem: A+B+C+D+E+F=31,090 [G]m3</t>
  </si>
  <si>
    <t>52</t>
  </si>
  <si>
    <t>451314</t>
  </si>
  <si>
    <t>PODKLADNÍ A VÝPLŇOVÉ VRSTVY Z PROSTÉHO BETONU C25/30</t>
  </si>
  <si>
    <t>C25/30-XF3</t>
  </si>
  <si>
    <t>pod zádlažbou za římsou vlevo: 2*2,0m2*0,1m=0,400 [A]m3 
pod zádlažbou za římsou vpravo: (2,0m2+2,8m2)*0,1m=0,480 [B]m3 
pod opevněním svahu podél ježenského křídla: 0,7m*6,2m*1,2koef.*0,1m=0,521 [C]m3 
pod odlážděním pod mostem před opěrami: 2*0,5m*11,0m*0,15m=1,650 [D]m3 
Celkem: A+B+C+D=3,051 [E]m3</t>
  </si>
  <si>
    <t>53</t>
  </si>
  <si>
    <t>45152</t>
  </si>
  <si>
    <t>PODKLADNÍ A VÝPLŇOVÉ VRSTVY Z KAMENIVA DRCENÉHO</t>
  </si>
  <si>
    <t>HUTNĚNÝ POLŠTÁŘ ZE ŠTĚRKODRTI FR. 0-32 MM, HUTNĚNÝ PO VRSTVÁCH MAX. 300 MM, NA Id=0,9</t>
  </si>
  <si>
    <t>pod základem opěry O1: 30,0m2*0,3m=9,000 [A]m3 
pod základem opěry O2: 35,5m2*0,3m=10,650 [B]m3 
Celkem: A+B=19,650 [C]m3</t>
  </si>
  <si>
    <t>položka zahrnuje dodávku předepsaného kameniva, mimostaveništní a vnitrostaveništní dopravu a jeho uložení  
není-li v zadávací dokumentaci uvedeno jinak, jedná se o nakupovaný materiál</t>
  </si>
  <si>
    <t>54</t>
  </si>
  <si>
    <t>45157</t>
  </si>
  <si>
    <t>PODKLADNÍ A VÝPLŇOVÉ VRSTVY Z KAMENIVA TĚŽENÉHO</t>
  </si>
  <si>
    <t>pod zádlažbou za římsou vlevo: 2*2,0m2*0,1m=0,400 [A]m3 
pod zádlažbou za římsou vpravo: (2,0m2+2,8m2)*0,1m=0,480 [B]m3 
pod opevněním svahu podél ježenského křídla: 0,7m*6,2m*1,2koef.*0,1m=0,521 [C]m3 
pod dlážděným žlabem - za římsou pravého planderského křídla: 2,6m2*0,1m=0,260 [D]m3 
Celkem: A+B+C+D=1,661 [E]m3</t>
  </si>
  <si>
    <t>55</t>
  </si>
  <si>
    <t>458312</t>
  </si>
  <si>
    <t>VÝPLŇ ZA OPĚRAMI A ZDMI Z PROST BETONU DO C12/15</t>
  </si>
  <si>
    <t>výplň prostoru mezi záporovým pažením a rubem křídla - nad základem: 4,3m2*1,6m=6,880 [A]m3</t>
  </si>
  <si>
    <t>56</t>
  </si>
  <si>
    <t>45860</t>
  </si>
  <si>
    <t>VÝPLŇ ZA OPĚRAMI A ZDMI Z MEZEROVITÉHO BETONU</t>
  </si>
  <si>
    <t>samostatný přechodový klín 
za opěrou O1: 4,5m2*9,6m=43,200 [A]m3 
za opěrou O2: 4,9m2*8,9m=43,610 [B]m3 
výplň prostoru mezi záporovým pažením a rubem křídla - nad rubovou drenáží: 4,3m2*2,3m=9,890 [C]m3 
Celkem: A+B+C=96,700 [D]m3</t>
  </si>
  <si>
    <t>položka zahrnuje:  
- dodávku mezerovitého betonu předepsané kvality a zásyp se zhutněním včetně mimostaveništní a vnitrostaveništní dopravy</t>
  </si>
  <si>
    <t>57</t>
  </si>
  <si>
    <t>46321</t>
  </si>
  <si>
    <t>ROVNANINA Z LOMOVÉHO KAMENE</t>
  </si>
  <si>
    <t>zpevněná plocha za gabionovou zdí: 4,1m2*0,2m=0,820 [A]m3</t>
  </si>
  <si>
    <t>položka zahrnuje:  
- dodávku a vyrovnání lomového kamene předepsané frakce do předepsaného tvaru včetně mimostaveništní a vnitrostaveništní dopravy  
není-li v zadávací dokumentaci uvedeno jinak, jedná se o nakupovaný materiál</t>
  </si>
  <si>
    <t>58</t>
  </si>
  <si>
    <t>465512</t>
  </si>
  <si>
    <t>DLAŽBY Z LOMOVÉHO KAMENE NA MC</t>
  </si>
  <si>
    <t>TL. 200 MM</t>
  </si>
  <si>
    <t>zádlažba za římsou vlevo: 2*2,0m2*0,2m=0,800 [A]m3 
zádlažba za římsou vpravo: (2,0m2+2,8m2)*0,2m=0,960 [B]m3 
opevnění svahu podél ježenského křídla: 0,7m*6,2m*1,2koef.*0,2m=1,042 [C]m3 
odláždění pod mostem před opěrami: 2*0,5m*11,0m*0,2m=2,200 [D]m3 
Celkem: A+B+C+D=5,002 [E]m3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</si>
  <si>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</si>
  <si>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59</t>
  </si>
  <si>
    <t>digitálně odměřeno ze situace 
na mostě: 57,0m2=57,000 [A]m2</t>
  </si>
  <si>
    <t>60</t>
  </si>
  <si>
    <t>61</t>
  </si>
  <si>
    <t>62</t>
  </si>
  <si>
    <t>575C43</t>
  </si>
  <si>
    <t>LITÝ ASFALT MA IV (OCHRANA MOSTNÍ IZOLACE) 11 TL. 35MM</t>
  </si>
  <si>
    <t>digitálně odměřeno ze situace 
na mostě: 57,0m2=57,000 [A]m2 
odpočet odvodňovacího proužku: -(0,15m*0,035m*8,76m*2)=-0,092 [B]m2 
Celkem: A+B=56,908 [C]m2</t>
  </si>
  <si>
    <t>Přidružená stavební výroba</t>
  </si>
  <si>
    <t>63</t>
  </si>
  <si>
    <t>711442</t>
  </si>
  <si>
    <t>IZOLACE MOSTOVEK CELOPLOŠNÁ ASFALTOVÝMI PÁSY S PEČETÍCÍ VRSTVOU</t>
  </si>
  <si>
    <t>NAIP TL. 5 MM</t>
  </si>
  <si>
    <t>izolace NK + rub opěr: 7,5m*8,76m+4,0m*(9,6m+8,9m)=139,700 [A]m2 
zatažení izolace pod rubovou drenáž: 0,5m*(9,6m+8,9m)=9,250 [B]m2 
přetažení izolace na křídla NK: 0,5m*(4,6m+4,5m+4,4m)=6,750 [C]m2 
Celkem: A+B+C=155,700 [D]m2</t>
  </si>
  <si>
    <t>položka zahrnuje:  
- dodání  předepsaného izolačního materiálu  
- očištění a ošetření podkladu, zadávací dokumentace může zahrnout i případné vyspravení  
- zřízení izolace jako kompletního povlaku včetně položení pečetící vrstvy,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</t>
  </si>
  <si>
    <t>64</t>
  </si>
  <si>
    <t>711502</t>
  </si>
  <si>
    <t>OCHRANA IZOLACE NA POVRCHU ASFALTOVÝMI PÁSY</t>
  </si>
  <si>
    <t>ASFALTOVÝ PÁS S HLINÍKOVOU VLOŽKOU</t>
  </si>
  <si>
    <t>ochrana izolace pod římsou 
vlevo: 0,75m*15,85m=11,888 [A]m2 
vpravo: 0,75m*15,85m=11,888 [B]m2 
Celkem: A+B=23,776 [C]m2</t>
  </si>
  <si>
    <t>položka zahrnuje:  
- dodání  předepsaného ochranného materiálu  
- zřízení ochrany izolace</t>
  </si>
  <si>
    <t>65</t>
  </si>
  <si>
    <t>711509</t>
  </si>
  <si>
    <t>OCHRANA IZOLACE NA POVRCHU TEXTILIÍ</t>
  </si>
  <si>
    <t>GEOTEXTILIE MIN. 600 G/M2</t>
  </si>
  <si>
    <t>v rubu 
základ a dřík opěry O1: (0,7m+0,75m+4,6m)*11,4m=68,970 [A]m2 
základ a dřík opěry O2: (0,7m+0,75m+4,5m)*14,2m=84,490 [B]m2 
základ a dřík levého planderského křídla: 45,0m2=45,000 [C]m2 
základ a dřík pravého planderského křídla: 65,0m2=65,000 [D]m2 
základ a dřík ježenského křídla: 40,0m2=40,000 [E]m2 
v líci 
základ a dřík opěry O1: (0,75m+0,5m)*16,5m+0,8m*13,0m=31,025 [F]m2 
základ a dřík opěry O2: (0,75m+0,5m)*19,0m+0,7m*16,1m=35,020 [G]m2 
základ a dřík levého planderského křídla: 15,0m2=15,000 [H]m2 
základ a dřík pravého planderského křídla: 35,0m2=35,000 [I]m2 
základ a dřík ježenského křídla: 15,0m2=15,000 [J]m2 
Celkem: A+B+C+D+E+F+G+H+I+J=434,505 [K]m2</t>
  </si>
  <si>
    <t>66</t>
  </si>
  <si>
    <t>743Z40</t>
  </si>
  <si>
    <t>DEMONTÁŽ A ZPĚTNÁ MONTÁŽ SVÍTIDLA</t>
  </si>
  <si>
    <t>DEMONTÁŽ A ZPĚTNÁ MONTÁŽ SVÍTIDLA SPOLEČNOSTÍ ELEKTRO JIHLAVA</t>
  </si>
  <si>
    <t>na opěře O1: 1ks=1,000 [A]ks</t>
  </si>
  <si>
    <t>1. Položka obsahuje:  
 – všechny náklady na demontáž a zpětnou montáž zařízení    
2. Způsob měření:  
Udává se počet kusů kompletní konstrukce nebo práce.</t>
  </si>
  <si>
    <t>67</t>
  </si>
  <si>
    <t>76793</t>
  </si>
  <si>
    <t>OPLOCENÍ Z RÁMEČKOVÉHO PLETIVA</t>
  </si>
  <si>
    <t>ZPĚTNÉ OSAZENÍ, V PŘÍPADĚ POŠKOZENÍ BUDOU PRVKY NAHRAZENY</t>
  </si>
  <si>
    <t>drátěného oplocení u levého planderského křídla: 1,0m*6,0m=6,000 [A]m2</t>
  </si>
  <si>
    <t>- položka zahrnuje vedle vlastního pletiva i rámy, rošty, lišty, kování, podpěrné, závěsné, upevňovací prvky, spojovací a těsnící materiál, pomocný materiál, kompletní povrchovou úpravu.  
- nejsou zahrnuty sloupky a vzpěry, které se vykazují v samostatných položkách 338**, není zahrnuta podezdívka (272**)  
- součástí položky je  případně i ostnatý drát, uvažovaná plocha se pak vypočítává po horní hranu drátu.</t>
  </si>
  <si>
    <t>68</t>
  </si>
  <si>
    <t>78382</t>
  </si>
  <si>
    <t>NÁTĚRY BETON KONSTR TYP S2 (OS-B)</t>
  </si>
  <si>
    <t>hydrofobní nátěr římsy 
vlevo: (0,15m+0,8m+0,6m+0,3m)*15,85m-(0,15m+0,15m)*15,85m=24,568 [A]m2 
vpravo: (0,15m+0,8m+0,6m+0,3m)*15,85m-(0,15m+0,15m)*15,85m=24,568 [B]m2 
nátěr NK: (0,53m+0,28m)*2*8,76m=14,191 [C]m2 
Celkem: A+B+C=63,327 [D]m2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</si>
  <si>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</si>
  <si>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69</t>
  </si>
  <si>
    <t>78383</t>
  </si>
  <si>
    <t>NÁTĚRY BETON KONSTR TYP S4 (OS-C)</t>
  </si>
  <si>
    <t>obrubníková hrana římsy 
vlevo: (0,15m+0,15m)*15,85m=4,755 [A]m2 
vpravo: (0,15m+0,15m)*15,85m=4,755 [B]m2 
Celkem: A+B=9,510 [C]m2</t>
  </si>
  <si>
    <t>70</t>
  </si>
  <si>
    <t>87434.a</t>
  </si>
  <si>
    <t>POTRUBÍ Z TRUB PLASTOVÝCH ODPADNÍCH DN DO 200MM</t>
  </si>
  <si>
    <t>KGEM DN 160 MM, SN 8</t>
  </si>
  <si>
    <t>přípojky RŠ a UV: 5,0m+11,0m+6,0m+6,0m+3,0m+7,0m=38,000 [A]m</t>
  </si>
  <si>
    <t>71</t>
  </si>
  <si>
    <t>87434.b</t>
  </si>
  <si>
    <t>PLNÁ TRUBKA HDPE DN 180 MM</t>
  </si>
  <si>
    <t>vyústění drenáže 
skrz dřík ježenského křídla: 0,65m=0,650 [A]m 
skrz dřík pravého planderského křídla: 0,65m=0,650 [B]m 
Celkem: A+B=1,300 [C]m</t>
  </si>
  <si>
    <t>72</t>
  </si>
  <si>
    <t>87533</t>
  </si>
  <si>
    <t>POTRUBÍ DREN Z TRUB PLAST DN DO 150MM</t>
  </si>
  <si>
    <t>POLODĚROVANÁ TRUBKA HDPE DN 150 MM</t>
  </si>
  <si>
    <t>podélná drenáž 
za opěrou O1 a křídly: 25,0m=25,000 [A]m 
za opěrou O2 a křídly: 25,0m=25,000 [B]m 
Celkem: A+B=50,000 [C]m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</si>
  <si>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</si>
  <si>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73</t>
  </si>
  <si>
    <t>87626</t>
  </si>
  <si>
    <t>CHRÁNIČKY Z TRUB PLAST DN DO 80MM</t>
  </si>
  <si>
    <t>DN 75 MM</t>
  </si>
  <si>
    <t>rezervní chráničky 
římsa vlevo: 1ks*15,85m=15,850 [A]m 
římsa vpravo: 1ks*13,7m=13,700 [B]m 
rezervní chránička pro osvětlení ve stojce opěry O1: 3,6m=3,600 [C]m 
Celkem: A+B+C=33,150 [D]m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</si>
  <si>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</si>
  <si>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74</t>
  </si>
  <si>
    <t>87634</t>
  </si>
  <si>
    <t>CHRÁNIČKY Z TRUB PLASTOVÝCH DN DO 200MM</t>
  </si>
  <si>
    <t>prostup pro drenáž 
skrz dřík ježenského křídla: 0,5m=0,500 [A]m 
skrz dřík pravého planderského křídla: 0,5m=0,500 [B]m 
Celkem: A+B=1,000 [C]m</t>
  </si>
  <si>
    <t>75</t>
  </si>
  <si>
    <t>894846</t>
  </si>
  <si>
    <t>ŠACHTY KANALIZAČNÍ PLASTOVÉ D 400MM</t>
  </si>
  <si>
    <t>HDPE DN 400 MM</t>
  </si>
  <si>
    <t>revizní šachta RŠ 1-3: 3ks=3,000 [A]ks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</si>
  <si>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  
- předepsané podkladní konstrukce</t>
  </si>
  <si>
    <t>76</t>
  </si>
  <si>
    <t>894858</t>
  </si>
  <si>
    <t>ŠACHTY KANALIZAČNÍ PLASTOVÉ D 600MM</t>
  </si>
  <si>
    <t>PE DN 600/300 MM</t>
  </si>
  <si>
    <t>revizní šachta RŠ 4: 1ks=1,000 [A]ks</t>
  </si>
  <si>
    <t>77</t>
  </si>
  <si>
    <t>POKLOP 500 X 500 MM</t>
  </si>
  <si>
    <t>78</t>
  </si>
  <si>
    <t>9112A1</t>
  </si>
  <si>
    <t>ZÁBRADLÍ MOSTNÍ S VODOR MADLY - DODÁVKA A MONTÁŽ</t>
  </si>
  <si>
    <t>OCELOVÉ MOSTNÍ ZÁBRADLÍ, VÝŠKY 1,1 M, VČ. TR. PVC DN 300 MM, DL. 500 MM DO BETONU C25/30-XF3</t>
  </si>
  <si>
    <t>na křídle vlevo: 5,0m=5,000 [A]m 
na křídle vpravo: 8,0m=8,000 [B]m 
na gabionové zdi: 2,0m+1,0m=3,000 [C]m 
Celkem: A+B+C=16,000 [D]m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</si>
  <si>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</si>
  <si>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79</t>
  </si>
  <si>
    <t>9112B3</t>
  </si>
  <si>
    <t>ZÁBRADLÍ MOSTNÍ SE SVISLOU VÝPLNÍ - DEMONTÁŽ S PŘESUNEM</t>
  </si>
  <si>
    <t>VČETNĚ ODVOZU NA SKLÁDKU KSÚSV, VČ. ODSTRANĚNÍ DOPRAVNÍCH ZNAČEK</t>
  </si>
  <si>
    <t>vlevo: 9,5m=9,500 [A]m 
vpravo: 9,5m=9,500 [B]m 
Celkem: A+B=19,000 [C]m</t>
  </si>
  <si>
    <t>80</t>
  </si>
  <si>
    <t>9117C1</t>
  </si>
  <si>
    <t>SVOD OCEL ZÁBRADEL ÚROVEŇ ZADRŽ H2 - DODÁVKA A MONTÁŽ</t>
  </si>
  <si>
    <t>SE SVISLOU VÝPLNÍ</t>
  </si>
  <si>
    <t>vlevo: 18,0m=18,000 [A]m 
vpravo: 16,0m=16,000 [B]m 
Celkem: A+B=34,000 [C]m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</si>
  <si>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</si>
  <si>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81</t>
  </si>
  <si>
    <t>91345</t>
  </si>
  <si>
    <t>NIVELAČNÍ ZNAČKY KOVOVÉ</t>
  </si>
  <si>
    <t>v líci rámových stojek v kamenném obkladu: 2*2ks=4,000 [A]ks 
na římsách: 2*3ks=6,000 [B]ks 
Celkem: A+B=10,000 [C]ks</t>
  </si>
  <si>
    <t>položka zahrnuje:  
- dodání a osazení nivelační značky včetně nutných zemních prací  
- vnitrostaveništní a mimostaveništní dopravu</t>
  </si>
  <si>
    <t>82</t>
  </si>
  <si>
    <t>91356</t>
  </si>
  <si>
    <t>LETOPOČET VÝSTAVBY</t>
  </si>
  <si>
    <t>GUMOVÁ MATRICE PRO VYZNAČENÍ LETOPOČTU</t>
  </si>
  <si>
    <t>-  všechny potřebné pomůcky, stroje, nářadí a pomocný materiál</t>
  </si>
  <si>
    <t>83</t>
  </si>
  <si>
    <t>914123</t>
  </si>
  <si>
    <t>DOPRAVNÍ ZNAČKY ZÁKLADNÍ VELIKOSTI OCELOVÉ FÓLIE TŘ 1 - DEMONTÁŽ</t>
  </si>
  <si>
    <t>84</t>
  </si>
  <si>
    <t>914A21</t>
  </si>
  <si>
    <t>EV ČÍSLO MOSTU OCEL S FÓLIÍ TŘ.1 DODÁVKA A MONTÁŽ</t>
  </si>
  <si>
    <t>2ks=2,000 [A]ks</t>
  </si>
  <si>
    <t>85</t>
  </si>
  <si>
    <t>917212</t>
  </si>
  <si>
    <t>ZÁHONOVÉ OBRUBY Z BETONOVÝCH OBRUBNÍKŮ ŠÍŘ 80MM</t>
  </si>
  <si>
    <t>OBRUBNÍK 100/250/1000 MM DO PROSTŘEDÍ XF4, VČ. SPÁROVÁNÍ CEM. MALTOU MC25 XF4</t>
  </si>
  <si>
    <t>podél zádlažby za římsou vlevo: 3,5m+4,0m=7,500 [A]m 
podél opevnění svahu u ježenského křídla: 7,0m*1,2koef.=8,400 [B]m 
podél zádlažby za římsou vpravo: 2,5m+1,5m=4,000 [C]m 
podél opevnění svahu nad gabionovou zdí: 3,7m*1,2koef.=4,440 [D]m 
Celkem: A+B+C+D=24,340 [E]m</t>
  </si>
  <si>
    <t>86</t>
  </si>
  <si>
    <t>OBRUBNÍK 150/250/1000 MM DO PROSTŘEDÍ XF4, VČ. SPÁROVÁNÍ CEM. MALTOU MC25 XF4</t>
  </si>
  <si>
    <t>2,0m+2,0m+2,0m+5,2m=11,200 [A]m</t>
  </si>
  <si>
    <t>87</t>
  </si>
  <si>
    <t>931327</t>
  </si>
  <si>
    <t>TĚSNĚNÍ DILATAČ SPAR ASF ZÁLIVKOU MODIFIK PRŮŘ PŘES 800MM2</t>
  </si>
  <si>
    <t>ROZMĚR 20 X 40 MM</t>
  </si>
  <si>
    <t>výplň řezané spáry ve vozovce na mostě: 2*8,9m=17,800 [A]m 
podél římsy vlevo: 15,85m=15,850 [B]m 
podél římsy vpravo: 13,7m=13,700 [C]m 
podél obrubníků: 2,0m+2,0m+2,0m+5,2m=11,200 [D]m 
Celkem: A+B+C+D=58,550 [E]m</t>
  </si>
  <si>
    <t>88</t>
  </si>
  <si>
    <t>93135</t>
  </si>
  <si>
    <t>TĚSNĚNÍ DILATAČ SPAR PRYŽ PÁSKOU NEBO KRUH PROFILEM</t>
  </si>
  <si>
    <t>předtěsnění 
podél římsy vlevo: 15,85m=15,850 [A]m 
podél římsy vpravo: 13,7m=13,700 [B]m 
Celkem: A+B=29,550 [C]m</t>
  </si>
  <si>
    <t>položka zahrnuje dodávku a osazení předepsaného materiálu, očištění ploch spáry před úpravou, očištění okolí spáry po úpravě</t>
  </si>
  <si>
    <t>89</t>
  </si>
  <si>
    <t>935842</t>
  </si>
  <si>
    <t>ŽLABY A RIGOLY DLÁŽDĚNÉ Z BETONOVÝCH DLAŽDIC DO BETONU TL 100MM</t>
  </si>
  <si>
    <t>žlab z bet. žlabovek šířky 600 mm - za římsou pravého planderského křídla: 2,6m2=2,600 [A]m2</t>
  </si>
  <si>
    <t>90</t>
  </si>
  <si>
    <t>936502</t>
  </si>
  <si>
    <t>DROBNÉ DOPLŇK KONSTR KOVOVÉ POZINK</t>
  </si>
  <si>
    <t>KOTVENÍ KAMENNÉHO OBKLADU OPĚR A KŘÍDEL</t>
  </si>
  <si>
    <t>pozinkované kotvy D 12 mm, dl. 500 mm - 5 ks/m2: 
dřík opěry O1+ křídlo: (4,025m*10,265m+7,2m2)*5ks/m2*0,5m*0,888kg/m=107,707 [A]kg 
dřík opěry O2+ křídla: (3,935m*9,72m+18,0m2+6,5m2)*5ks/m2*0,5m*0,888kg/m=139,301 [B]kg 
dřík levého planderského křídla: 20,0m2*5ks/m2*0,5m*0,888kg/m=44,400 [C]kg 
dřík pravého planderského křídla: 33,0m2*5ks/m2*0,5m*0,888kg/m=73,260 [D]kg 
dřík ježenského křídla: 23,5m2*5ks/m2*0,5m*0,888kg/m=52,170 [E]kg 
Celkem: A+B+C+D+E=416,838 [F]kg</t>
  </si>
  <si>
    <t>položka zahrnuje:  
- dílenská dokumentace, včetně technologického předpisu spojování  
- dodání  materiálu  v požadované kvalitě a výroba konstrukce i dílenská (včetně  pomůcek,  přípravků a prostředků pro výrobu) bez ohledu na náročnost a její hmotnost, dílenská montáž  
- dodání spojovacího materiálu  
- zřízení  montážních  a  dilatačních  spojů,  spar, včetně potřebných úprav, vložek, opracování, očištění a ošetření  
- podpěr. konstr. a lešení všech druhů pro montáž konstrukcí i doplňkových, včetně požadovaných otvorů, ochranných a bezpečnostních opatření a základů pro tyto konstrukce a lešení  
- jakákoliv doprava a manipulace dílců  a  montážních  sestav,  včetně  dopravy konstrukce z výrobny na stavbu  
- montáž konstrukce na staveništi, včetně montážních prostředků a pomůcek a zednických výpomocí  
- výplň, těsnění a tmelení spar a spojů  
- čištění konstrukce a odstranění všech vrubů (vrypy, otlačeniny a pod.)  
- všechny druhy ocelového kotvení  
- dílenskou přejímku a montážní prohlídku, včetně požadovaných dokladů  
- zřízení kotevních otvorů nebo jam, nejsou-li částí jiné konstrukce, jejich úpravy, očištění a ošetření  
- osazení kotvení nebo přímo částí konstrukce do podpůrné konstrukce nebo do zeminy  
- výplň kotevních otvorů  (příp.  podlití  patních  desek)  maltou,  betonem  nebo  jinou speciální hmotou, vyplnění jam zeminou  
- předepsanou protikorozní ochranu a nátěry konstrukcí  
- osazení měřících zařízení a úpravy pro ně  
- ochranná opatření před účinky bludných proudů</t>
  </si>
  <si>
    <t>91</t>
  </si>
  <si>
    <t>96615</t>
  </si>
  <si>
    <t>BOURÁNÍ KONSTRUKCÍ Z PROSTÉHO BETONU</t>
  </si>
  <si>
    <t>VČETNĚ ODVOZU A ULOŽENÍ DO RECYKLAČNÍHO STŘEDISKA, POPLATEK ZA SKLÁDKU UVEDEN V POLOŽCE 014102.c</t>
  </si>
  <si>
    <t>základ opěry O1: 2,2m2*11,2m=24,640 [A]m3 
dřík opěry O1: 3,6m2*11,2m=40,320 [B]m3 
základ opěry O2: 2,2m2*11,2m=24,640 [C]m3 
dřík opěry O2: 3,6m2*11,2m=40,320 [D]m3 
křídlo u opěry O1: 3,5m2*4,6m=16,100 [E]m3 
římsa na křídle u opěry O1: 0,6m*0,25m*4,6m=0,690 [F]m3 
opěrná zeď u opěry O1: 4,0m2*7,8m=31,200 [G]m3 
římsa na opěrné zdi u opěry O1: 0,6m*0,25m*7,8m=1,170 [H]m3 
opěrná zeď u opěry O2: 2,8m2*10,5m=29,400 [I]m3 
římsa na opěrné zdi u opěry O2: 0,6m*0,25m*10,5m=1,575 [J]m3 
křídlo u opěry O2: 4,1m2*4,0m=16,400 [K]m3 
římsa na křídle u opěry O2: 0,5m*0,25m*4,0m=0,500 [L]m3 
podezdívka oplocení u levého planderského křídla: 0,3m*0,6m*6,0m=1,080 [M]m3 
Celkem: A+B+C+D+E+F+G+H+I+J+K+L+M=228,035 [N]m3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</si>
  <si>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</si>
  <si>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92</t>
  </si>
  <si>
    <t>96616</t>
  </si>
  <si>
    <t>BOURÁNÍ KONSTRUKCÍ ZE ŽELEZOBETONU</t>
  </si>
  <si>
    <t>římsa vlevo: 0,35m2*9,5m=3,325 [A]m3 
římsa vpravo: 0,3m2*9,66m=2,898 [B]m3 
žb. prefa nosníky + betonová mazanina: 2,5m2*8,0m=20,000 [C]m3 
žb. úložný práh a závěrná zídka: 2*1,1m2*11,2m=24,640 [D]m3 
Celkem: A+B+C+D=50,863 [E]m3</t>
  </si>
  <si>
    <t>93</t>
  </si>
  <si>
    <t>966843</t>
  </si>
  <si>
    <t>ODSTRANĚNÍ OPLOCENÍ Z RÁMEČ PLETIVA</t>
  </si>
  <si>
    <t>DOČASNÁ DEMONTÁŽ, PŘEDÁNO MAJITELI</t>
  </si>
  <si>
    <t>odstranění stáv. drátěného oplocení u levého planderského křídla: 6,0m=6,000 [A]m</t>
  </si>
  <si>
    <t>položka zahrnuje:  
-  kompletní bourací práce včetně odstranění základových konstrukcí a nezbytného rozsahu zemních prací,  
- veškerou manipulaci s vybouranou sutí a hmotami včetně uložení na skládku,  
- veškeré další práce plynoucí z technologického předpisu a z platných předpisů,  
- odstranění sloupků z jiného materiálu, odstranění vrat a vrátek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</si>
  <si>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94</t>
  </si>
  <si>
    <t>96711</t>
  </si>
  <si>
    <t>VYBOURÁNÍ ČÁSTÍ KONSTRUKCÍ Z BETON DÍLCŮ</t>
  </si>
  <si>
    <t>odstranění stáv. žlabu z bet. tvárnic 
10,5m*0,6m*0,25m=1,575 [A]m3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</si>
  <si>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</si>
  <si>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95</t>
  </si>
  <si>
    <t>96713</t>
  </si>
  <si>
    <t>VYBOURÁNÍ ČÁSTÍ KONSTRUKCÍ KAMENNÝCH NA MC</t>
  </si>
  <si>
    <t>VČETNĚ ODVOZU NA SKLÁDKU KSÚSV, V PŘÍPADĚ VHODNOSTI BUDE KAMENNÝ OBKLAD POUŽIT NA STAVBĚ</t>
  </si>
  <si>
    <t>kamenný obklad  
dříku opěry O1: 2,0m2*11,2m=22,400 [A]m3 
dříku opěry O2: 2,0m2*11,2m=22,400 [B]m3 
křídla u opěry O1: 0,8m2*4,6m=3,680 [C]m3 
opěrné zdi u opěry O1: 0,8m2*7,8m=6,240 [D]m3 
opěrné zdi u opěry O2: 0,5m2*10,5m=5,250 [E]m3 
křídla u opěry O2: 0,7m2*4,0m=2,800 [F]m3 
Celkem: A+B+C+D+E+F=62,770 [G]m3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</si>
  <si>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</si>
  <si>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</t>
  </si>
  <si>
    <t>97817</t>
  </si>
  <si>
    <t>ODSTRANĚNÍ MOSTNÍ IZOLACE</t>
  </si>
  <si>
    <t>VČETNĚ ODVOZU A ULOŽENÍ NA SKLÁDKU, POPLATEK ZA SKLÁDKU UVEDEN V POLOŽCE 014132.b</t>
  </si>
  <si>
    <t>izolace: 8,0m*8,7m=69,600 [A]m2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</si>
</sst>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SUM(C10:C14)</f>
      </c>
      <c r="D6" s="1"/>
      <c r="E6" s="1"/>
    </row>
    <row r="7" spans="1:5" ht="12.75" customHeight="1">
      <c r="A7" s="1"/>
      <c r="B7" s="4" t="s">
        <v>5</v>
      </c>
      <c r="C7" s="7">
        <f>SUM(E10:E14)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107</v>
      </c>
      <c r="B11" s="20" t="s">
        <v>108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252</v>
      </c>
      <c r="B12" s="20" t="s">
        <v>253</v>
      </c>
      <c r="C12" s="21">
        <f>'SO 102'!I3</f>
      </c>
      <c r="D12" s="21">
        <f>'SO 102'!O2</f>
      </c>
      <c r="E12" s="21">
        <f>C12+D12</f>
      </c>
    </row>
    <row r="13" spans="1:5" ht="12.75" customHeight="1">
      <c r="A13" s="20" t="s">
        <v>365</v>
      </c>
      <c r="B13" s="20" t="s">
        <v>366</v>
      </c>
      <c r="C13" s="21">
        <f>'SO 151'!I3</f>
      </c>
      <c r="D13" s="21">
        <f>'SO 151'!O2</f>
      </c>
      <c r="E13" s="21">
        <f>C13+D13</f>
      </c>
    </row>
    <row r="14" spans="1:5" ht="12.75" customHeight="1">
      <c r="A14" s="20" t="s">
        <v>373</v>
      </c>
      <c r="B14" s="20" t="s">
        <v>374</v>
      </c>
      <c r="C14" s="21">
        <f>'SO 201'!I3</f>
      </c>
      <c r="D14" s="21">
        <f>'SO 201'!O2</f>
      </c>
      <c r="E14" s="21">
        <f>C14+D14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</f>
      </c>
      <c r="R8">
        <f>0+O9+O13+O17+O21+O25+O29+O33+O37+O41+O45+O49+O53+O57+O61+O65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51</v>
      </c>
    </row>
    <row r="11" spans="1:5" ht="12.75">
      <c r="A11" s="36" t="s">
        <v>52</v>
      </c>
      <c r="E11" s="37" t="s">
        <v>47</v>
      </c>
    </row>
    <row r="12" spans="1:5" ht="12.75">
      <c r="A12" t="s">
        <v>53</v>
      </c>
      <c r="E12" s="35" t="s">
        <v>54</v>
      </c>
    </row>
    <row r="13" spans="1:16" ht="12.75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57</v>
      </c>
    </row>
    <row r="15" spans="1:5" ht="12.75">
      <c r="A15" s="36" t="s">
        <v>52</v>
      </c>
      <c r="E15" s="37" t="s">
        <v>47</v>
      </c>
    </row>
    <row r="16" spans="1:5" ht="38.25">
      <c r="A16" t="s">
        <v>53</v>
      </c>
      <c r="E16" s="35" t="s">
        <v>58</v>
      </c>
    </row>
    <row r="17" spans="1:16" ht="12.75">
      <c r="A17" s="25" t="s">
        <v>45</v>
      </c>
      <c r="B17" s="29" t="s">
        <v>22</v>
      </c>
      <c r="C17" s="29" t="s">
        <v>59</v>
      </c>
      <c r="D17" s="25" t="s">
        <v>47</v>
      </c>
      <c r="E17" s="30" t="s">
        <v>60</v>
      </c>
      <c r="F17" s="31" t="s">
        <v>49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61</v>
      </c>
    </row>
    <row r="19" spans="1:5" ht="12.75">
      <c r="A19" s="36" t="s">
        <v>52</v>
      </c>
      <c r="E19" s="37" t="s">
        <v>47</v>
      </c>
    </row>
    <row r="20" spans="1:5" ht="12.75">
      <c r="A20" t="s">
        <v>53</v>
      </c>
      <c r="E20" s="35" t="s">
        <v>62</v>
      </c>
    </row>
    <row r="21" spans="1:16" ht="12.75">
      <c r="A21" s="25" t="s">
        <v>45</v>
      </c>
      <c r="B21" s="29" t="s">
        <v>33</v>
      </c>
      <c r="C21" s="29" t="s">
        <v>63</v>
      </c>
      <c r="D21" s="25" t="s">
        <v>47</v>
      </c>
      <c r="E21" s="30" t="s">
        <v>64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52</v>
      </c>
      <c r="E23" s="37" t="s">
        <v>47</v>
      </c>
    </row>
    <row r="24" spans="1:5" ht="12.75">
      <c r="A24" t="s">
        <v>53</v>
      </c>
      <c r="E24" s="35" t="s">
        <v>62</v>
      </c>
    </row>
    <row r="25" spans="1:16" ht="12.75">
      <c r="A25" s="25" t="s">
        <v>45</v>
      </c>
      <c r="B25" s="29" t="s">
        <v>35</v>
      </c>
      <c r="C25" s="29" t="s">
        <v>65</v>
      </c>
      <c r="D25" s="25" t="s">
        <v>47</v>
      </c>
      <c r="E25" s="30" t="s">
        <v>66</v>
      </c>
      <c r="F25" s="31" t="s">
        <v>49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67</v>
      </c>
    </row>
    <row r="27" spans="1:5" ht="12.75">
      <c r="A27" s="36" t="s">
        <v>52</v>
      </c>
      <c r="E27" s="37" t="s">
        <v>47</v>
      </c>
    </row>
    <row r="28" spans="1:5" ht="12.75">
      <c r="A28" t="s">
        <v>53</v>
      </c>
      <c r="E28" s="35" t="s">
        <v>62</v>
      </c>
    </row>
    <row r="29" spans="1:16" ht="12.75">
      <c r="A29" s="25" t="s">
        <v>45</v>
      </c>
      <c r="B29" s="29" t="s">
        <v>37</v>
      </c>
      <c r="C29" s="29" t="s">
        <v>68</v>
      </c>
      <c r="D29" s="25" t="s">
        <v>47</v>
      </c>
      <c r="E29" s="30" t="s">
        <v>69</v>
      </c>
      <c r="F29" s="31" t="s">
        <v>49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70</v>
      </c>
    </row>
    <row r="31" spans="1:5" ht="12.75">
      <c r="A31" s="36" t="s">
        <v>52</v>
      </c>
      <c r="E31" s="37" t="s">
        <v>47</v>
      </c>
    </row>
    <row r="32" spans="1:5" ht="12.75">
      <c r="A32" t="s">
        <v>53</v>
      </c>
      <c r="E32" s="35" t="s">
        <v>62</v>
      </c>
    </row>
    <row r="33" spans="1:16" ht="12.75">
      <c r="A33" s="25" t="s">
        <v>45</v>
      </c>
      <c r="B33" s="29" t="s">
        <v>71</v>
      </c>
      <c r="C33" s="29" t="s">
        <v>72</v>
      </c>
      <c r="D33" s="25" t="s">
        <v>47</v>
      </c>
      <c r="E33" s="30" t="s">
        <v>73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38.25">
      <c r="A34" s="34" t="s">
        <v>50</v>
      </c>
      <c r="E34" s="35" t="s">
        <v>74</v>
      </c>
    </row>
    <row r="35" spans="1:5" ht="12.75">
      <c r="A35" s="36" t="s">
        <v>52</v>
      </c>
      <c r="E35" s="37" t="s">
        <v>47</v>
      </c>
    </row>
    <row r="36" spans="1:5" ht="76.5">
      <c r="A36" t="s">
        <v>53</v>
      </c>
      <c r="E36" s="35" t="s">
        <v>75</v>
      </c>
    </row>
    <row r="37" spans="1:16" ht="12.75">
      <c r="A37" s="25" t="s">
        <v>45</v>
      </c>
      <c r="B37" s="29" t="s">
        <v>76</v>
      </c>
      <c r="C37" s="29" t="s">
        <v>77</v>
      </c>
      <c r="D37" s="25" t="s">
        <v>47</v>
      </c>
      <c r="E37" s="30" t="s">
        <v>78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79</v>
      </c>
    </row>
    <row r="39" spans="1:5" ht="12.75">
      <c r="A39" s="36" t="s">
        <v>52</v>
      </c>
      <c r="E39" s="37" t="s">
        <v>47</v>
      </c>
    </row>
    <row r="40" spans="1:5" ht="12.75">
      <c r="A40" t="s">
        <v>53</v>
      </c>
      <c r="E40" s="35" t="s">
        <v>62</v>
      </c>
    </row>
    <row r="41" spans="1:16" ht="12.75">
      <c r="A41" s="25" t="s">
        <v>45</v>
      </c>
      <c r="B41" s="29" t="s">
        <v>40</v>
      </c>
      <c r="C41" s="29" t="s">
        <v>80</v>
      </c>
      <c r="D41" s="25" t="s">
        <v>47</v>
      </c>
      <c r="E41" s="30" t="s">
        <v>78</v>
      </c>
      <c r="F41" s="31" t="s">
        <v>49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25.5">
      <c r="A42" s="34" t="s">
        <v>50</v>
      </c>
      <c r="E42" s="35" t="s">
        <v>81</v>
      </c>
    </row>
    <row r="43" spans="1:5" ht="12.75">
      <c r="A43" s="36" t="s">
        <v>52</v>
      </c>
      <c r="E43" s="37" t="s">
        <v>47</v>
      </c>
    </row>
    <row r="44" spans="1:5" ht="12.75">
      <c r="A44" t="s">
        <v>53</v>
      </c>
      <c r="E44" s="35" t="s">
        <v>62</v>
      </c>
    </row>
    <row r="45" spans="1:16" ht="12.75">
      <c r="A45" s="25" t="s">
        <v>45</v>
      </c>
      <c r="B45" s="29" t="s">
        <v>42</v>
      </c>
      <c r="C45" s="29" t="s">
        <v>82</v>
      </c>
      <c r="D45" s="25" t="s">
        <v>47</v>
      </c>
      <c r="E45" s="30" t="s">
        <v>78</v>
      </c>
      <c r="F45" s="31" t="s">
        <v>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83</v>
      </c>
    </row>
    <row r="47" spans="1:5" ht="12.75">
      <c r="A47" s="36" t="s">
        <v>52</v>
      </c>
      <c r="E47" s="37" t="s">
        <v>47</v>
      </c>
    </row>
    <row r="48" spans="1:5" ht="12.75">
      <c r="A48" t="s">
        <v>53</v>
      </c>
      <c r="E48" s="35" t="s">
        <v>62</v>
      </c>
    </row>
    <row r="49" spans="1:16" ht="12.75">
      <c r="A49" s="25" t="s">
        <v>45</v>
      </c>
      <c r="B49" s="29" t="s">
        <v>84</v>
      </c>
      <c r="C49" s="29" t="s">
        <v>85</v>
      </c>
      <c r="D49" s="25" t="s">
        <v>47</v>
      </c>
      <c r="E49" s="30" t="s">
        <v>78</v>
      </c>
      <c r="F49" s="31" t="s">
        <v>49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86</v>
      </c>
    </row>
    <row r="51" spans="1:5" ht="12.75">
      <c r="A51" s="36" t="s">
        <v>52</v>
      </c>
      <c r="E51" s="37" t="s">
        <v>47</v>
      </c>
    </row>
    <row r="52" spans="1:5" ht="12.75">
      <c r="A52" t="s">
        <v>53</v>
      </c>
      <c r="E52" s="35" t="s">
        <v>62</v>
      </c>
    </row>
    <row r="53" spans="1:16" ht="12.75">
      <c r="A53" s="25" t="s">
        <v>45</v>
      </c>
      <c r="B53" s="29" t="s">
        <v>87</v>
      </c>
      <c r="C53" s="29" t="s">
        <v>88</v>
      </c>
      <c r="D53" s="25" t="s">
        <v>47</v>
      </c>
      <c r="E53" s="30" t="s">
        <v>89</v>
      </c>
      <c r="F53" s="31" t="s">
        <v>49</v>
      </c>
      <c r="G53" s="32">
        <v>1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90</v>
      </c>
    </row>
    <row r="55" spans="1:5" ht="12.75">
      <c r="A55" s="36" t="s">
        <v>52</v>
      </c>
      <c r="E55" s="37" t="s">
        <v>47</v>
      </c>
    </row>
    <row r="56" spans="1:5" ht="51">
      <c r="A56" t="s">
        <v>53</v>
      </c>
      <c r="E56" s="35" t="s">
        <v>91</v>
      </c>
    </row>
    <row r="57" spans="1:16" ht="12.75">
      <c r="A57" s="25" t="s">
        <v>45</v>
      </c>
      <c r="B57" s="29" t="s">
        <v>92</v>
      </c>
      <c r="C57" s="29" t="s">
        <v>93</v>
      </c>
      <c r="D57" s="25" t="s">
        <v>47</v>
      </c>
      <c r="E57" s="30" t="s">
        <v>94</v>
      </c>
      <c r="F57" s="31" t="s">
        <v>49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25.5">
      <c r="A58" s="34" t="s">
        <v>50</v>
      </c>
      <c r="E58" s="35" t="s">
        <v>95</v>
      </c>
    </row>
    <row r="59" spans="1:5" ht="12.75">
      <c r="A59" s="36" t="s">
        <v>52</v>
      </c>
      <c r="E59" s="37" t="s">
        <v>47</v>
      </c>
    </row>
    <row r="60" spans="1:5" ht="12.75">
      <c r="A60" t="s">
        <v>53</v>
      </c>
      <c r="E60" s="35" t="s">
        <v>96</v>
      </c>
    </row>
    <row r="61" spans="1:16" ht="12.75">
      <c r="A61" s="25" t="s">
        <v>45</v>
      </c>
      <c r="B61" s="29" t="s">
        <v>97</v>
      </c>
      <c r="C61" s="29" t="s">
        <v>98</v>
      </c>
      <c r="D61" s="25" t="s">
        <v>47</v>
      </c>
      <c r="E61" s="30" t="s">
        <v>99</v>
      </c>
      <c r="F61" s="31" t="s">
        <v>100</v>
      </c>
      <c r="G61" s="32">
        <v>1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25.5">
      <c r="A62" s="34" t="s">
        <v>50</v>
      </c>
      <c r="E62" s="35" t="s">
        <v>101</v>
      </c>
    </row>
    <row r="63" spans="1:5" ht="12.75">
      <c r="A63" s="36" t="s">
        <v>52</v>
      </c>
      <c r="E63" s="37" t="s">
        <v>47</v>
      </c>
    </row>
    <row r="64" spans="1:5" ht="89.25">
      <c r="A64" t="s">
        <v>53</v>
      </c>
      <c r="E64" s="35" t="s">
        <v>102</v>
      </c>
    </row>
    <row r="65" spans="1:16" ht="12.75">
      <c r="A65" s="25" t="s">
        <v>45</v>
      </c>
      <c r="B65" s="29" t="s">
        <v>103</v>
      </c>
      <c r="C65" s="29" t="s">
        <v>104</v>
      </c>
      <c r="D65" s="25" t="s">
        <v>47</v>
      </c>
      <c r="E65" s="30" t="s">
        <v>105</v>
      </c>
      <c r="F65" s="31" t="s">
        <v>49</v>
      </c>
      <c r="G65" s="32">
        <v>1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47</v>
      </c>
    </row>
    <row r="67" spans="1:5" ht="12.75">
      <c r="A67" s="36" t="s">
        <v>52</v>
      </c>
      <c r="E67" s="37" t="s">
        <v>47</v>
      </c>
    </row>
    <row r="68" spans="1:5" ht="25.5">
      <c r="A68" t="s">
        <v>53</v>
      </c>
      <c r="E68" s="35" t="s">
        <v>106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0+O8+O29+O70+O99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107</v>
      </c>
      <c r="I3" s="38">
        <f>0+I8+I29+I70+I99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107</v>
      </c>
      <c r="D4" s="6"/>
      <c r="E4" s="18" t="s">
        <v>108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45</v>
      </c>
      <c r="B9" s="29" t="s">
        <v>29</v>
      </c>
      <c r="C9" s="29" t="s">
        <v>109</v>
      </c>
      <c r="D9" s="25" t="s">
        <v>47</v>
      </c>
      <c r="E9" s="30" t="s">
        <v>110</v>
      </c>
      <c r="F9" s="31" t="s">
        <v>111</v>
      </c>
      <c r="G9" s="32">
        <v>172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112</v>
      </c>
    </row>
    <row r="11" spans="1:5" ht="12.75">
      <c r="A11" s="36" t="s">
        <v>52</v>
      </c>
      <c r="E11" s="37" t="s">
        <v>113</v>
      </c>
    </row>
    <row r="12" spans="1:5" ht="25.5">
      <c r="A12" t="s">
        <v>53</v>
      </c>
      <c r="E12" s="35" t="s">
        <v>114</v>
      </c>
    </row>
    <row r="13" spans="1:16" ht="12.75">
      <c r="A13" s="25" t="s">
        <v>45</v>
      </c>
      <c r="B13" s="29" t="s">
        <v>23</v>
      </c>
      <c r="C13" s="29" t="s">
        <v>115</v>
      </c>
      <c r="D13" s="25" t="s">
        <v>47</v>
      </c>
      <c r="E13" s="30" t="s">
        <v>110</v>
      </c>
      <c r="F13" s="31" t="s">
        <v>111</v>
      </c>
      <c r="G13" s="32">
        <v>206.283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116</v>
      </c>
    </row>
    <row r="15" spans="1:5" ht="12.75">
      <c r="A15" s="36" t="s">
        <v>52</v>
      </c>
      <c r="E15" s="37" t="s">
        <v>117</v>
      </c>
    </row>
    <row r="16" spans="1:5" ht="25.5">
      <c r="A16" t="s">
        <v>53</v>
      </c>
      <c r="E16" s="35" t="s">
        <v>114</v>
      </c>
    </row>
    <row r="17" spans="1:16" ht="12.75">
      <c r="A17" s="25" t="s">
        <v>45</v>
      </c>
      <c r="B17" s="29" t="s">
        <v>22</v>
      </c>
      <c r="C17" s="29" t="s">
        <v>118</v>
      </c>
      <c r="D17" s="25" t="s">
        <v>47</v>
      </c>
      <c r="E17" s="30" t="s">
        <v>119</v>
      </c>
      <c r="F17" s="31" t="s">
        <v>111</v>
      </c>
      <c r="G17" s="32">
        <v>93.024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52</v>
      </c>
      <c r="E19" s="37" t="s">
        <v>120</v>
      </c>
    </row>
    <row r="20" spans="1:5" ht="25.5">
      <c r="A20" t="s">
        <v>53</v>
      </c>
      <c r="E20" s="35" t="s">
        <v>114</v>
      </c>
    </row>
    <row r="21" spans="1:16" ht="12.75">
      <c r="A21" s="25" t="s">
        <v>45</v>
      </c>
      <c r="B21" s="29" t="s">
        <v>33</v>
      </c>
      <c r="C21" s="29" t="s">
        <v>121</v>
      </c>
      <c r="D21" s="25" t="s">
        <v>47</v>
      </c>
      <c r="E21" s="30" t="s">
        <v>122</v>
      </c>
      <c r="F21" s="31" t="s">
        <v>111</v>
      </c>
      <c r="G21" s="32">
        <v>23.256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123</v>
      </c>
    </row>
    <row r="23" spans="1:5" ht="12.75">
      <c r="A23" s="36" t="s">
        <v>52</v>
      </c>
      <c r="E23" s="37" t="s">
        <v>124</v>
      </c>
    </row>
    <row r="24" spans="1:5" ht="25.5">
      <c r="A24" t="s">
        <v>53</v>
      </c>
      <c r="E24" s="35" t="s">
        <v>114</v>
      </c>
    </row>
    <row r="25" spans="1:16" ht="12.75">
      <c r="A25" s="25" t="s">
        <v>45</v>
      </c>
      <c r="B25" s="29" t="s">
        <v>35</v>
      </c>
      <c r="C25" s="29" t="s">
        <v>125</v>
      </c>
      <c r="D25" s="25" t="s">
        <v>47</v>
      </c>
      <c r="E25" s="30" t="s">
        <v>126</v>
      </c>
      <c r="F25" s="31" t="s">
        <v>127</v>
      </c>
      <c r="G25" s="32">
        <v>3.89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128</v>
      </c>
    </row>
    <row r="27" spans="1:5" ht="12.75">
      <c r="A27" s="36" t="s">
        <v>52</v>
      </c>
      <c r="E27" s="37" t="s">
        <v>129</v>
      </c>
    </row>
    <row r="28" spans="1:5" ht="25.5">
      <c r="A28" t="s">
        <v>53</v>
      </c>
      <c r="E28" s="35" t="s">
        <v>130</v>
      </c>
    </row>
    <row r="29" spans="1:18" ht="12.75" customHeight="1">
      <c r="A29" s="6" t="s">
        <v>43</v>
      </c>
      <c r="B29" s="6"/>
      <c r="C29" s="40" t="s">
        <v>29</v>
      </c>
      <c r="D29" s="6"/>
      <c r="E29" s="27" t="s">
        <v>131</v>
      </c>
      <c r="F29" s="6"/>
      <c r="G29" s="6"/>
      <c r="H29" s="6"/>
      <c r="I29" s="41">
        <f>0+Q29</f>
      </c>
      <c r="O29">
        <f>0+R29</f>
      </c>
      <c r="Q29">
        <f>0+I30+I34+I38+I42+I46+I50+I54+I58+I62+I66</f>
      </c>
      <c r="R29">
        <f>0+O30+O34+O38+O42+O46+O50+O54+O58+O62+O66</f>
      </c>
    </row>
    <row r="30" spans="1:16" ht="25.5">
      <c r="A30" s="25" t="s">
        <v>45</v>
      </c>
      <c r="B30" s="29" t="s">
        <v>37</v>
      </c>
      <c r="C30" s="29" t="s">
        <v>132</v>
      </c>
      <c r="D30" s="25" t="s">
        <v>47</v>
      </c>
      <c r="E30" s="30" t="s">
        <v>133</v>
      </c>
      <c r="F30" s="31" t="s">
        <v>127</v>
      </c>
      <c r="G30" s="32">
        <v>93.765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25.5">
      <c r="A31" s="34" t="s">
        <v>50</v>
      </c>
      <c r="E31" s="35" t="s">
        <v>134</v>
      </c>
    </row>
    <row r="32" spans="1:5" ht="51">
      <c r="A32" s="36" t="s">
        <v>52</v>
      </c>
      <c r="E32" s="37" t="s">
        <v>135</v>
      </c>
    </row>
    <row r="33" spans="1:5" ht="63.75">
      <c r="A33" t="s">
        <v>53</v>
      </c>
      <c r="E33" s="35" t="s">
        <v>136</v>
      </c>
    </row>
    <row r="34" spans="1:16" ht="12.75">
      <c r="A34" s="25" t="s">
        <v>45</v>
      </c>
      <c r="B34" s="29" t="s">
        <v>71</v>
      </c>
      <c r="C34" s="29" t="s">
        <v>137</v>
      </c>
      <c r="D34" s="25" t="s">
        <v>47</v>
      </c>
      <c r="E34" s="30" t="s">
        <v>138</v>
      </c>
      <c r="F34" s="31" t="s">
        <v>127</v>
      </c>
      <c r="G34" s="32">
        <v>58.14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38.25">
      <c r="A35" s="34" t="s">
        <v>50</v>
      </c>
      <c r="E35" s="35" t="s">
        <v>139</v>
      </c>
    </row>
    <row r="36" spans="1:5" ht="51">
      <c r="A36" s="36" t="s">
        <v>52</v>
      </c>
      <c r="E36" s="37" t="s">
        <v>140</v>
      </c>
    </row>
    <row r="37" spans="1:5" ht="63.75">
      <c r="A37" t="s">
        <v>53</v>
      </c>
      <c r="E37" s="35" t="s">
        <v>136</v>
      </c>
    </row>
    <row r="38" spans="1:16" ht="12.75">
      <c r="A38" s="25" t="s">
        <v>45</v>
      </c>
      <c r="B38" s="29" t="s">
        <v>76</v>
      </c>
      <c r="C38" s="29" t="s">
        <v>141</v>
      </c>
      <c r="D38" s="25" t="s">
        <v>47</v>
      </c>
      <c r="E38" s="30" t="s">
        <v>142</v>
      </c>
      <c r="F38" s="31" t="s">
        <v>127</v>
      </c>
      <c r="G38" s="32">
        <v>14.53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143</v>
      </c>
    </row>
    <row r="40" spans="1:5" ht="12.75">
      <c r="A40" s="36" t="s">
        <v>52</v>
      </c>
      <c r="E40" s="37" t="s">
        <v>144</v>
      </c>
    </row>
    <row r="41" spans="1:5" ht="38.25">
      <c r="A41" t="s">
        <v>53</v>
      </c>
      <c r="E41" s="35" t="s">
        <v>145</v>
      </c>
    </row>
    <row r="42" spans="1:16" ht="12.75">
      <c r="A42" s="25" t="s">
        <v>45</v>
      </c>
      <c r="B42" s="29" t="s">
        <v>40</v>
      </c>
      <c r="C42" s="29" t="s">
        <v>146</v>
      </c>
      <c r="D42" s="25" t="s">
        <v>47</v>
      </c>
      <c r="E42" s="30" t="s">
        <v>147</v>
      </c>
      <c r="F42" s="31" t="s">
        <v>127</v>
      </c>
      <c r="G42" s="32">
        <v>86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25.5">
      <c r="A43" s="34" t="s">
        <v>50</v>
      </c>
      <c r="E43" s="35" t="s">
        <v>148</v>
      </c>
    </row>
    <row r="44" spans="1:5" ht="12.75">
      <c r="A44" s="36" t="s">
        <v>52</v>
      </c>
      <c r="E44" s="37" t="s">
        <v>149</v>
      </c>
    </row>
    <row r="45" spans="1:5" ht="369.75">
      <c r="A45" t="s">
        <v>53</v>
      </c>
      <c r="E45" s="35" t="s">
        <v>150</v>
      </c>
    </row>
    <row r="46" spans="1:16" ht="12.75">
      <c r="A46" s="25" t="s">
        <v>45</v>
      </c>
      <c r="B46" s="29" t="s">
        <v>42</v>
      </c>
      <c r="C46" s="29" t="s">
        <v>151</v>
      </c>
      <c r="D46" s="25" t="s">
        <v>47</v>
      </c>
      <c r="E46" s="30" t="s">
        <v>152</v>
      </c>
      <c r="F46" s="31" t="s">
        <v>127</v>
      </c>
      <c r="G46" s="32">
        <v>3.89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25.5">
      <c r="A48" s="36" t="s">
        <v>52</v>
      </c>
      <c r="E48" s="37" t="s">
        <v>153</v>
      </c>
    </row>
    <row r="49" spans="1:5" ht="306">
      <c r="A49" t="s">
        <v>53</v>
      </c>
      <c r="E49" s="35" t="s">
        <v>154</v>
      </c>
    </row>
    <row r="50" spans="1:16" ht="12.75">
      <c r="A50" s="25" t="s">
        <v>45</v>
      </c>
      <c r="B50" s="29" t="s">
        <v>84</v>
      </c>
      <c r="C50" s="29" t="s">
        <v>155</v>
      </c>
      <c r="D50" s="25" t="s">
        <v>47</v>
      </c>
      <c r="E50" s="30" t="s">
        <v>156</v>
      </c>
      <c r="F50" s="31" t="s">
        <v>127</v>
      </c>
      <c r="G50" s="32">
        <v>86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47</v>
      </c>
    </row>
    <row r="52" spans="1:5" ht="12.75">
      <c r="A52" s="36" t="s">
        <v>52</v>
      </c>
      <c r="E52" s="37" t="s">
        <v>157</v>
      </c>
    </row>
    <row r="53" spans="1:5" ht="191.25">
      <c r="A53" t="s">
        <v>53</v>
      </c>
      <c r="E53" s="35" t="s">
        <v>158</v>
      </c>
    </row>
    <row r="54" spans="1:16" ht="12.75">
      <c r="A54" s="25" t="s">
        <v>45</v>
      </c>
      <c r="B54" s="29" t="s">
        <v>87</v>
      </c>
      <c r="C54" s="29" t="s">
        <v>159</v>
      </c>
      <c r="D54" s="25" t="s">
        <v>47</v>
      </c>
      <c r="E54" s="30" t="s">
        <v>160</v>
      </c>
      <c r="F54" s="31" t="s">
        <v>127</v>
      </c>
      <c r="G54" s="32">
        <v>82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12.75">
      <c r="A56" s="36" t="s">
        <v>52</v>
      </c>
      <c r="E56" s="37" t="s">
        <v>161</v>
      </c>
    </row>
    <row r="57" spans="1:5" ht="280.5">
      <c r="A57" t="s">
        <v>53</v>
      </c>
      <c r="E57" s="35" t="s">
        <v>162</v>
      </c>
    </row>
    <row r="58" spans="1:16" ht="12.75">
      <c r="A58" s="25" t="s">
        <v>45</v>
      </c>
      <c r="B58" s="29" t="s">
        <v>92</v>
      </c>
      <c r="C58" s="29" t="s">
        <v>163</v>
      </c>
      <c r="D58" s="25" t="s">
        <v>47</v>
      </c>
      <c r="E58" s="30" t="s">
        <v>164</v>
      </c>
      <c r="F58" s="31" t="s">
        <v>165</v>
      </c>
      <c r="G58" s="32">
        <v>212.9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51">
      <c r="A60" s="36" t="s">
        <v>52</v>
      </c>
      <c r="E60" s="37" t="s">
        <v>166</v>
      </c>
    </row>
    <row r="61" spans="1:5" ht="25.5">
      <c r="A61" t="s">
        <v>53</v>
      </c>
      <c r="E61" s="35" t="s">
        <v>167</v>
      </c>
    </row>
    <row r="62" spans="1:16" ht="12.75">
      <c r="A62" s="25" t="s">
        <v>45</v>
      </c>
      <c r="B62" s="29" t="s">
        <v>97</v>
      </c>
      <c r="C62" s="29" t="s">
        <v>168</v>
      </c>
      <c r="D62" s="25" t="s">
        <v>47</v>
      </c>
      <c r="E62" s="30" t="s">
        <v>169</v>
      </c>
      <c r="F62" s="31" t="s">
        <v>127</v>
      </c>
      <c r="G62" s="32">
        <v>18.42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170</v>
      </c>
    </row>
    <row r="64" spans="1:5" ht="25.5">
      <c r="A64" s="36" t="s">
        <v>52</v>
      </c>
      <c r="E64" s="37" t="s">
        <v>171</v>
      </c>
    </row>
    <row r="65" spans="1:5" ht="38.25">
      <c r="A65" t="s">
        <v>53</v>
      </c>
      <c r="E65" s="35" t="s">
        <v>172</v>
      </c>
    </row>
    <row r="66" spans="1:16" ht="12.75">
      <c r="A66" s="25" t="s">
        <v>45</v>
      </c>
      <c r="B66" s="29" t="s">
        <v>103</v>
      </c>
      <c r="C66" s="29" t="s">
        <v>173</v>
      </c>
      <c r="D66" s="25" t="s">
        <v>47</v>
      </c>
      <c r="E66" s="30" t="s">
        <v>174</v>
      </c>
      <c r="F66" s="31" t="s">
        <v>165</v>
      </c>
      <c r="G66" s="32">
        <v>122.8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47</v>
      </c>
    </row>
    <row r="68" spans="1:5" ht="25.5">
      <c r="A68" s="36" t="s">
        <v>52</v>
      </c>
      <c r="E68" s="37" t="s">
        <v>175</v>
      </c>
    </row>
    <row r="69" spans="1:5" ht="25.5">
      <c r="A69" t="s">
        <v>53</v>
      </c>
      <c r="E69" s="35" t="s">
        <v>176</v>
      </c>
    </row>
    <row r="70" spans="1:18" ht="12.75" customHeight="1">
      <c r="A70" s="6" t="s">
        <v>43</v>
      </c>
      <c r="B70" s="6"/>
      <c r="C70" s="40" t="s">
        <v>35</v>
      </c>
      <c r="D70" s="6"/>
      <c r="E70" s="27" t="s">
        <v>177</v>
      </c>
      <c r="F70" s="6"/>
      <c r="G70" s="6"/>
      <c r="H70" s="6"/>
      <c r="I70" s="41">
        <f>0+Q70</f>
      </c>
      <c r="O70">
        <f>0+R70</f>
      </c>
      <c r="Q70">
        <f>0+I71+I75+I79+I83+I87+I91+I95</f>
      </c>
      <c r="R70">
        <f>0+O71+O75+O79+O83+O87+O91+O95</f>
      </c>
    </row>
    <row r="71" spans="1:16" ht="12.75">
      <c r="A71" s="25" t="s">
        <v>45</v>
      </c>
      <c r="B71" s="29" t="s">
        <v>178</v>
      </c>
      <c r="C71" s="29" t="s">
        <v>179</v>
      </c>
      <c r="D71" s="25" t="s">
        <v>47</v>
      </c>
      <c r="E71" s="30" t="s">
        <v>180</v>
      </c>
      <c r="F71" s="31" t="s">
        <v>165</v>
      </c>
      <c r="G71" s="32">
        <v>425.8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181</v>
      </c>
    </row>
    <row r="73" spans="1:5" ht="38.25">
      <c r="A73" s="36" t="s">
        <v>52</v>
      </c>
      <c r="E73" s="37" t="s">
        <v>182</v>
      </c>
    </row>
    <row r="74" spans="1:5" ht="51">
      <c r="A74" t="s">
        <v>53</v>
      </c>
      <c r="E74" s="35" t="s">
        <v>183</v>
      </c>
    </row>
    <row r="75" spans="1:16" ht="12.75">
      <c r="A75" s="25" t="s">
        <v>45</v>
      </c>
      <c r="B75" s="29" t="s">
        <v>184</v>
      </c>
      <c r="C75" s="29" t="s">
        <v>185</v>
      </c>
      <c r="D75" s="25" t="s">
        <v>47</v>
      </c>
      <c r="E75" s="30" t="s">
        <v>186</v>
      </c>
      <c r="F75" s="31" t="s">
        <v>165</v>
      </c>
      <c r="G75" s="32">
        <v>132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47</v>
      </c>
    </row>
    <row r="77" spans="1:5" ht="25.5">
      <c r="A77" s="36" t="s">
        <v>52</v>
      </c>
      <c r="E77" s="37" t="s">
        <v>187</v>
      </c>
    </row>
    <row r="78" spans="1:5" ht="102">
      <c r="A78" t="s">
        <v>53</v>
      </c>
      <c r="E78" s="35" t="s">
        <v>188</v>
      </c>
    </row>
    <row r="79" spans="1:16" ht="12.75">
      <c r="A79" s="25" t="s">
        <v>45</v>
      </c>
      <c r="B79" s="29" t="s">
        <v>189</v>
      </c>
      <c r="C79" s="29" t="s">
        <v>190</v>
      </c>
      <c r="D79" s="25" t="s">
        <v>47</v>
      </c>
      <c r="E79" s="30" t="s">
        <v>191</v>
      </c>
      <c r="F79" s="31" t="s">
        <v>165</v>
      </c>
      <c r="G79" s="32">
        <v>212.7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192</v>
      </c>
    </row>
    <row r="81" spans="1:5" ht="51">
      <c r="A81" s="36" t="s">
        <v>52</v>
      </c>
      <c r="E81" s="37" t="s">
        <v>193</v>
      </c>
    </row>
    <row r="82" spans="1:5" ht="51">
      <c r="A82" t="s">
        <v>53</v>
      </c>
      <c r="E82" s="35" t="s">
        <v>194</v>
      </c>
    </row>
    <row r="83" spans="1:16" ht="12.75">
      <c r="A83" s="25" t="s">
        <v>45</v>
      </c>
      <c r="B83" s="29" t="s">
        <v>195</v>
      </c>
      <c r="C83" s="29" t="s">
        <v>196</v>
      </c>
      <c r="D83" s="25" t="s">
        <v>47</v>
      </c>
      <c r="E83" s="30" t="s">
        <v>197</v>
      </c>
      <c r="F83" s="31" t="s">
        <v>165</v>
      </c>
      <c r="G83" s="32">
        <v>907.8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198</v>
      </c>
    </row>
    <row r="85" spans="1:5" ht="51">
      <c r="A85" s="36" t="s">
        <v>52</v>
      </c>
      <c r="E85" s="37" t="s">
        <v>199</v>
      </c>
    </row>
    <row r="86" spans="1:5" ht="51">
      <c r="A86" t="s">
        <v>53</v>
      </c>
      <c r="E86" s="35" t="s">
        <v>194</v>
      </c>
    </row>
    <row r="87" spans="1:16" ht="12.75">
      <c r="A87" s="25" t="s">
        <v>45</v>
      </c>
      <c r="B87" s="29" t="s">
        <v>200</v>
      </c>
      <c r="C87" s="29" t="s">
        <v>201</v>
      </c>
      <c r="D87" s="25" t="s">
        <v>47</v>
      </c>
      <c r="E87" s="30" t="s">
        <v>202</v>
      </c>
      <c r="F87" s="31" t="s">
        <v>165</v>
      </c>
      <c r="G87" s="32">
        <v>453.9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203</v>
      </c>
    </row>
    <row r="89" spans="1:5" ht="51">
      <c r="A89" s="36" t="s">
        <v>52</v>
      </c>
      <c r="E89" s="37" t="s">
        <v>204</v>
      </c>
    </row>
    <row r="90" spans="1:5" ht="140.25">
      <c r="A90" t="s">
        <v>53</v>
      </c>
      <c r="E90" s="35" t="s">
        <v>205</v>
      </c>
    </row>
    <row r="91" spans="1:16" ht="12.75">
      <c r="A91" s="25" t="s">
        <v>45</v>
      </c>
      <c r="B91" s="29" t="s">
        <v>206</v>
      </c>
      <c r="C91" s="29" t="s">
        <v>207</v>
      </c>
      <c r="D91" s="25" t="s">
        <v>47</v>
      </c>
      <c r="E91" s="30" t="s">
        <v>208</v>
      </c>
      <c r="F91" s="31" t="s">
        <v>165</v>
      </c>
      <c r="G91" s="32">
        <v>453.9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209</v>
      </c>
    </row>
    <row r="93" spans="1:5" ht="51">
      <c r="A93" s="36" t="s">
        <v>52</v>
      </c>
      <c r="E93" s="37" t="s">
        <v>204</v>
      </c>
    </row>
    <row r="94" spans="1:5" ht="140.25">
      <c r="A94" t="s">
        <v>53</v>
      </c>
      <c r="E94" s="35" t="s">
        <v>205</v>
      </c>
    </row>
    <row r="95" spans="1:16" ht="12.75">
      <c r="A95" s="25" t="s">
        <v>45</v>
      </c>
      <c r="B95" s="29" t="s">
        <v>210</v>
      </c>
      <c r="C95" s="29" t="s">
        <v>211</v>
      </c>
      <c r="D95" s="25" t="s">
        <v>47</v>
      </c>
      <c r="E95" s="30" t="s">
        <v>212</v>
      </c>
      <c r="F95" s="31" t="s">
        <v>165</v>
      </c>
      <c r="G95" s="32">
        <v>212.7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213</v>
      </c>
    </row>
    <row r="97" spans="1:5" ht="51">
      <c r="A97" s="36" t="s">
        <v>52</v>
      </c>
      <c r="E97" s="37" t="s">
        <v>193</v>
      </c>
    </row>
    <row r="98" spans="1:5" ht="140.25">
      <c r="A98" t="s">
        <v>53</v>
      </c>
      <c r="E98" s="35" t="s">
        <v>205</v>
      </c>
    </row>
    <row r="99" spans="1:18" ht="12.75" customHeight="1">
      <c r="A99" s="6" t="s">
        <v>43</v>
      </c>
      <c r="B99" s="6"/>
      <c r="C99" s="40" t="s">
        <v>40</v>
      </c>
      <c r="D99" s="6"/>
      <c r="E99" s="27" t="s">
        <v>214</v>
      </c>
      <c r="F99" s="6"/>
      <c r="G99" s="6"/>
      <c r="H99" s="6"/>
      <c r="I99" s="41">
        <f>0+Q99</f>
      </c>
      <c r="O99">
        <f>0+R99</f>
      </c>
      <c r="Q99">
        <f>0+I100+I104+I108+I112+I116+I120+I124</f>
      </c>
      <c r="R99">
        <f>0+O100+O104+O108+O112+O116+O120+O124</f>
      </c>
    </row>
    <row r="100" spans="1:16" ht="25.5">
      <c r="A100" s="25" t="s">
        <v>45</v>
      </c>
      <c r="B100" s="29" t="s">
        <v>215</v>
      </c>
      <c r="C100" s="29" t="s">
        <v>216</v>
      </c>
      <c r="D100" s="25" t="s">
        <v>47</v>
      </c>
      <c r="E100" s="30" t="s">
        <v>217</v>
      </c>
      <c r="F100" s="31" t="s">
        <v>218</v>
      </c>
      <c r="G100" s="32">
        <v>104.75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47</v>
      </c>
    </row>
    <row r="102" spans="1:5" ht="38.25">
      <c r="A102" s="36" t="s">
        <v>52</v>
      </c>
      <c r="E102" s="37" t="s">
        <v>219</v>
      </c>
    </row>
    <row r="103" spans="1:5" ht="127.5">
      <c r="A103" t="s">
        <v>53</v>
      </c>
      <c r="E103" s="35" t="s">
        <v>220</v>
      </c>
    </row>
    <row r="104" spans="1:16" ht="25.5">
      <c r="A104" s="25" t="s">
        <v>45</v>
      </c>
      <c r="B104" s="29" t="s">
        <v>221</v>
      </c>
      <c r="C104" s="29" t="s">
        <v>222</v>
      </c>
      <c r="D104" s="25" t="s">
        <v>47</v>
      </c>
      <c r="E104" s="30" t="s">
        <v>223</v>
      </c>
      <c r="F104" s="31" t="s">
        <v>218</v>
      </c>
      <c r="G104" s="32">
        <v>82</v>
      </c>
      <c r="H104" s="33">
        <v>0</v>
      </c>
      <c r="I104" s="33">
        <f>ROUND(ROUND(H104,2)*ROUND(G104,3),2)</f>
      </c>
      <c r="O104">
        <f>(I104*21)/100</f>
      </c>
      <c r="P104" t="s">
        <v>23</v>
      </c>
    </row>
    <row r="105" spans="1:5" ht="12.75">
      <c r="A105" s="34" t="s">
        <v>50</v>
      </c>
      <c r="E105" s="35" t="s">
        <v>224</v>
      </c>
    </row>
    <row r="106" spans="1:5" ht="12.75">
      <c r="A106" s="36" t="s">
        <v>52</v>
      </c>
      <c r="E106" s="37" t="s">
        <v>225</v>
      </c>
    </row>
    <row r="107" spans="1:5" ht="38.25">
      <c r="A107" t="s">
        <v>53</v>
      </c>
      <c r="E107" s="35" t="s">
        <v>226</v>
      </c>
    </row>
    <row r="108" spans="1:16" ht="12.75">
      <c r="A108" s="25" t="s">
        <v>45</v>
      </c>
      <c r="B108" s="29" t="s">
        <v>227</v>
      </c>
      <c r="C108" s="29" t="s">
        <v>228</v>
      </c>
      <c r="D108" s="25" t="s">
        <v>47</v>
      </c>
      <c r="E108" s="30" t="s">
        <v>229</v>
      </c>
      <c r="F108" s="31" t="s">
        <v>100</v>
      </c>
      <c r="G108" s="32">
        <v>23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47</v>
      </c>
    </row>
    <row r="110" spans="1:5" ht="12.75">
      <c r="A110" s="36" t="s">
        <v>52</v>
      </c>
      <c r="E110" s="37" t="s">
        <v>230</v>
      </c>
    </row>
    <row r="111" spans="1:5" ht="12.75">
      <c r="A111" t="s">
        <v>53</v>
      </c>
      <c r="E111" s="35" t="s">
        <v>231</v>
      </c>
    </row>
    <row r="112" spans="1:16" ht="25.5">
      <c r="A112" s="25" t="s">
        <v>45</v>
      </c>
      <c r="B112" s="29" t="s">
        <v>232</v>
      </c>
      <c r="C112" s="29" t="s">
        <v>233</v>
      </c>
      <c r="D112" s="25" t="s">
        <v>47</v>
      </c>
      <c r="E112" s="30" t="s">
        <v>234</v>
      </c>
      <c r="F112" s="31" t="s">
        <v>100</v>
      </c>
      <c r="G112" s="32">
        <v>3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12.75">
      <c r="A113" s="34" t="s">
        <v>50</v>
      </c>
      <c r="E113" s="35" t="s">
        <v>47</v>
      </c>
    </row>
    <row r="114" spans="1:5" ht="38.25">
      <c r="A114" s="36" t="s">
        <v>52</v>
      </c>
      <c r="E114" s="37" t="s">
        <v>235</v>
      </c>
    </row>
    <row r="115" spans="1:5" ht="25.5">
      <c r="A115" t="s">
        <v>53</v>
      </c>
      <c r="E115" s="35" t="s">
        <v>236</v>
      </c>
    </row>
    <row r="116" spans="1:16" ht="12.75">
      <c r="A116" s="25" t="s">
        <v>45</v>
      </c>
      <c r="B116" s="29" t="s">
        <v>237</v>
      </c>
      <c r="C116" s="29" t="s">
        <v>238</v>
      </c>
      <c r="D116" s="25" t="s">
        <v>47</v>
      </c>
      <c r="E116" s="30" t="s">
        <v>239</v>
      </c>
      <c r="F116" s="31" t="s">
        <v>100</v>
      </c>
      <c r="G116" s="32">
        <v>3</v>
      </c>
      <c r="H116" s="33">
        <v>0</v>
      </c>
      <c r="I116" s="33">
        <f>ROUND(ROUND(H116,2)*ROUND(G116,3),2)</f>
      </c>
      <c r="O116">
        <f>(I116*21)/100</f>
      </c>
      <c r="P116" t="s">
        <v>23</v>
      </c>
    </row>
    <row r="117" spans="1:5" ht="12.75">
      <c r="A117" s="34" t="s">
        <v>50</v>
      </c>
      <c r="E117" s="35" t="s">
        <v>47</v>
      </c>
    </row>
    <row r="118" spans="1:5" ht="38.25">
      <c r="A118" s="36" t="s">
        <v>52</v>
      </c>
      <c r="E118" s="37" t="s">
        <v>240</v>
      </c>
    </row>
    <row r="119" spans="1:5" ht="25.5">
      <c r="A119" t="s">
        <v>53</v>
      </c>
      <c r="E119" s="35" t="s">
        <v>241</v>
      </c>
    </row>
    <row r="120" spans="1:16" ht="12.75">
      <c r="A120" s="25" t="s">
        <v>45</v>
      </c>
      <c r="B120" s="29" t="s">
        <v>242</v>
      </c>
      <c r="C120" s="29" t="s">
        <v>243</v>
      </c>
      <c r="D120" s="25" t="s">
        <v>47</v>
      </c>
      <c r="E120" s="30" t="s">
        <v>244</v>
      </c>
      <c r="F120" s="31" t="s">
        <v>218</v>
      </c>
      <c r="G120" s="32">
        <v>52.57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47</v>
      </c>
    </row>
    <row r="122" spans="1:5" ht="89.25">
      <c r="A122" s="36" t="s">
        <v>52</v>
      </c>
      <c r="E122" s="37" t="s">
        <v>245</v>
      </c>
    </row>
    <row r="123" spans="1:5" ht="25.5">
      <c r="A123" t="s">
        <v>53</v>
      </c>
      <c r="E123" s="35" t="s">
        <v>246</v>
      </c>
    </row>
    <row r="124" spans="1:16" ht="12.75">
      <c r="A124" s="25" t="s">
        <v>45</v>
      </c>
      <c r="B124" s="29" t="s">
        <v>247</v>
      </c>
      <c r="C124" s="29" t="s">
        <v>248</v>
      </c>
      <c r="D124" s="25" t="s">
        <v>47</v>
      </c>
      <c r="E124" s="30" t="s">
        <v>249</v>
      </c>
      <c r="F124" s="31" t="s">
        <v>218</v>
      </c>
      <c r="G124" s="32">
        <v>52.57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12.75">
      <c r="A125" s="34" t="s">
        <v>50</v>
      </c>
      <c r="E125" s="35" t="s">
        <v>250</v>
      </c>
    </row>
    <row r="126" spans="1:5" ht="89.25">
      <c r="A126" s="36" t="s">
        <v>52</v>
      </c>
      <c r="E126" s="37" t="s">
        <v>245</v>
      </c>
    </row>
    <row r="127" spans="1:5" ht="38.25">
      <c r="A127" t="s">
        <v>53</v>
      </c>
      <c r="E127" s="35" t="s">
        <v>251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0+O8+O41+O94+O103+O128+O145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252</v>
      </c>
      <c r="I3" s="38">
        <f>0+I8+I41+I94+I103+I128+I145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252</v>
      </c>
      <c r="D4" s="6"/>
      <c r="E4" s="18" t="s">
        <v>253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45</v>
      </c>
      <c r="B9" s="29" t="s">
        <v>29</v>
      </c>
      <c r="C9" s="29" t="s">
        <v>109</v>
      </c>
      <c r="D9" s="25" t="s">
        <v>47</v>
      </c>
      <c r="E9" s="30" t="s">
        <v>110</v>
      </c>
      <c r="F9" s="31" t="s">
        <v>111</v>
      </c>
      <c r="G9" s="32">
        <v>90.556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112</v>
      </c>
    </row>
    <row r="11" spans="1:5" ht="12.75">
      <c r="A11" s="36" t="s">
        <v>52</v>
      </c>
      <c r="E11" s="37" t="s">
        <v>254</v>
      </c>
    </row>
    <row r="12" spans="1:5" ht="25.5">
      <c r="A12" t="s">
        <v>53</v>
      </c>
      <c r="E12" s="35" t="s">
        <v>114</v>
      </c>
    </row>
    <row r="13" spans="1:16" ht="12.75">
      <c r="A13" s="25" t="s">
        <v>45</v>
      </c>
      <c r="B13" s="29" t="s">
        <v>23</v>
      </c>
      <c r="C13" s="29" t="s">
        <v>115</v>
      </c>
      <c r="D13" s="25" t="s">
        <v>47</v>
      </c>
      <c r="E13" s="30" t="s">
        <v>110</v>
      </c>
      <c r="F13" s="31" t="s">
        <v>111</v>
      </c>
      <c r="G13" s="32">
        <v>129.635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116</v>
      </c>
    </row>
    <row r="15" spans="1:5" ht="12.75">
      <c r="A15" s="36" t="s">
        <v>52</v>
      </c>
      <c r="E15" s="37" t="s">
        <v>255</v>
      </c>
    </row>
    <row r="16" spans="1:5" ht="25.5">
      <c r="A16" t="s">
        <v>53</v>
      </c>
      <c r="E16" s="35" t="s">
        <v>114</v>
      </c>
    </row>
    <row r="17" spans="1:16" ht="12.75">
      <c r="A17" s="25" t="s">
        <v>45</v>
      </c>
      <c r="B17" s="29" t="s">
        <v>22</v>
      </c>
      <c r="C17" s="29" t="s">
        <v>256</v>
      </c>
      <c r="D17" s="25" t="s">
        <v>47</v>
      </c>
      <c r="E17" s="30" t="s">
        <v>110</v>
      </c>
      <c r="F17" s="31" t="s">
        <v>111</v>
      </c>
      <c r="G17" s="32">
        <v>0.1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257</v>
      </c>
    </row>
    <row r="19" spans="1:5" ht="12.75">
      <c r="A19" s="36" t="s">
        <v>52</v>
      </c>
      <c r="E19" s="37" t="s">
        <v>258</v>
      </c>
    </row>
    <row r="20" spans="1:5" ht="12.75">
      <c r="A20" t="s">
        <v>53</v>
      </c>
      <c r="E20" s="35" t="s">
        <v>47</v>
      </c>
    </row>
    <row r="21" spans="1:16" ht="12.75">
      <c r="A21" s="25" t="s">
        <v>45</v>
      </c>
      <c r="B21" s="29" t="s">
        <v>33</v>
      </c>
      <c r="C21" s="29" t="s">
        <v>118</v>
      </c>
      <c r="D21" s="25" t="s">
        <v>47</v>
      </c>
      <c r="E21" s="30" t="s">
        <v>119</v>
      </c>
      <c r="F21" s="31" t="s">
        <v>111</v>
      </c>
      <c r="G21" s="32">
        <v>39.08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52</v>
      </c>
      <c r="E23" s="37" t="s">
        <v>259</v>
      </c>
    </row>
    <row r="24" spans="1:5" ht="25.5">
      <c r="A24" t="s">
        <v>53</v>
      </c>
      <c r="E24" s="35" t="s">
        <v>114</v>
      </c>
    </row>
    <row r="25" spans="1:16" ht="12.75">
      <c r="A25" s="25" t="s">
        <v>45</v>
      </c>
      <c r="B25" s="29" t="s">
        <v>35</v>
      </c>
      <c r="C25" s="29" t="s">
        <v>121</v>
      </c>
      <c r="D25" s="25" t="s">
        <v>47</v>
      </c>
      <c r="E25" s="30" t="s">
        <v>122</v>
      </c>
      <c r="F25" s="31" t="s">
        <v>111</v>
      </c>
      <c r="G25" s="32">
        <v>9.77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123</v>
      </c>
    </row>
    <row r="27" spans="1:5" ht="12.75">
      <c r="A27" s="36" t="s">
        <v>52</v>
      </c>
      <c r="E27" s="37" t="s">
        <v>260</v>
      </c>
    </row>
    <row r="28" spans="1:5" ht="25.5">
      <c r="A28" t="s">
        <v>53</v>
      </c>
      <c r="E28" s="35" t="s">
        <v>114</v>
      </c>
    </row>
    <row r="29" spans="1:16" ht="12.75">
      <c r="A29" s="25" t="s">
        <v>45</v>
      </c>
      <c r="B29" s="29" t="s">
        <v>37</v>
      </c>
      <c r="C29" s="29" t="s">
        <v>125</v>
      </c>
      <c r="D29" s="25" t="s">
        <v>47</v>
      </c>
      <c r="E29" s="30" t="s">
        <v>126</v>
      </c>
      <c r="F29" s="31" t="s">
        <v>127</v>
      </c>
      <c r="G29" s="32">
        <v>1.56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128</v>
      </c>
    </row>
    <row r="31" spans="1:5" ht="12.75">
      <c r="A31" s="36" t="s">
        <v>52</v>
      </c>
      <c r="E31" s="37" t="s">
        <v>261</v>
      </c>
    </row>
    <row r="32" spans="1:5" ht="25.5">
      <c r="A32" t="s">
        <v>53</v>
      </c>
      <c r="E32" s="35" t="s">
        <v>130</v>
      </c>
    </row>
    <row r="33" spans="1:16" ht="12.75">
      <c r="A33" s="25" t="s">
        <v>45</v>
      </c>
      <c r="B33" s="29" t="s">
        <v>71</v>
      </c>
      <c r="C33" s="29" t="s">
        <v>262</v>
      </c>
      <c r="D33" s="25" t="s">
        <v>47</v>
      </c>
      <c r="E33" s="30" t="s">
        <v>48</v>
      </c>
      <c r="F33" s="31" t="s">
        <v>263</v>
      </c>
      <c r="G33" s="32">
        <v>1</v>
      </c>
      <c r="H33" s="33">
        <v>19000</v>
      </c>
      <c r="I33" s="33">
        <f>ROUND(ROUND(H33,2)*ROUND(G33,3),2)</f>
      </c>
      <c r="O33">
        <f>(I33*21)/100</f>
      </c>
      <c r="P33" t="s">
        <v>23</v>
      </c>
    </row>
    <row r="34" spans="1:5" ht="51">
      <c r="A34" s="34" t="s">
        <v>50</v>
      </c>
      <c r="E34" s="35" t="s">
        <v>264</v>
      </c>
    </row>
    <row r="35" spans="1:5" ht="12.75">
      <c r="A35" s="36" t="s">
        <v>52</v>
      </c>
      <c r="E35" s="37" t="s">
        <v>47</v>
      </c>
    </row>
    <row r="36" spans="1:5" ht="12.75">
      <c r="A36" t="s">
        <v>53</v>
      </c>
      <c r="E36" s="35" t="s">
        <v>54</v>
      </c>
    </row>
    <row r="37" spans="1:16" ht="12.75">
      <c r="A37" s="25" t="s">
        <v>45</v>
      </c>
      <c r="B37" s="29" t="s">
        <v>76</v>
      </c>
      <c r="C37" s="29" t="s">
        <v>265</v>
      </c>
      <c r="D37" s="25" t="s">
        <v>47</v>
      </c>
      <c r="E37" s="30" t="s">
        <v>48</v>
      </c>
      <c r="F37" s="31" t="s">
        <v>263</v>
      </c>
      <c r="G37" s="32">
        <v>1</v>
      </c>
      <c r="H37" s="33">
        <v>22500</v>
      </c>
      <c r="I37" s="33">
        <f>ROUND(ROUND(H37,2)*ROUND(G37,3),2)</f>
      </c>
      <c r="O37">
        <f>(I37*21)/100</f>
      </c>
      <c r="P37" t="s">
        <v>23</v>
      </c>
    </row>
    <row r="38" spans="1:5" ht="51">
      <c r="A38" s="34" t="s">
        <v>50</v>
      </c>
      <c r="E38" s="35" t="s">
        <v>266</v>
      </c>
    </row>
    <row r="39" spans="1:5" ht="12.75">
      <c r="A39" s="36" t="s">
        <v>52</v>
      </c>
      <c r="E39" s="37" t="s">
        <v>47</v>
      </c>
    </row>
    <row r="40" spans="1:5" ht="12.75">
      <c r="A40" t="s">
        <v>53</v>
      </c>
      <c r="E40" s="35" t="s">
        <v>54</v>
      </c>
    </row>
    <row r="41" spans="1:18" ht="12.75" customHeight="1">
      <c r="A41" s="6" t="s">
        <v>43</v>
      </c>
      <c r="B41" s="6"/>
      <c r="C41" s="40" t="s">
        <v>29</v>
      </c>
      <c r="D41" s="6"/>
      <c r="E41" s="27" t="s">
        <v>131</v>
      </c>
      <c r="F41" s="6"/>
      <c r="G41" s="6"/>
      <c r="H41" s="6"/>
      <c r="I41" s="41">
        <f>0+Q41</f>
      </c>
      <c r="O41">
        <f>0+R41</f>
      </c>
      <c r="Q41">
        <f>0+I42+I46+I50+I54+I58+I62+I66+I70+I74+I78+I82+I86+I90</f>
      </c>
      <c r="R41">
        <f>0+O42+O46+O50+O54+O58+O62+O66+O70+O74+O78+O82+O86+O90</f>
      </c>
    </row>
    <row r="42" spans="1:16" ht="25.5">
      <c r="A42" s="25" t="s">
        <v>45</v>
      </c>
      <c r="B42" s="29" t="s">
        <v>40</v>
      </c>
      <c r="C42" s="29" t="s">
        <v>132</v>
      </c>
      <c r="D42" s="25" t="s">
        <v>47</v>
      </c>
      <c r="E42" s="30" t="s">
        <v>133</v>
      </c>
      <c r="F42" s="31" t="s">
        <v>127</v>
      </c>
      <c r="G42" s="32">
        <v>58.925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25.5">
      <c r="A43" s="34" t="s">
        <v>50</v>
      </c>
      <c r="E43" s="35" t="s">
        <v>134</v>
      </c>
    </row>
    <row r="44" spans="1:5" ht="51">
      <c r="A44" s="36" t="s">
        <v>52</v>
      </c>
      <c r="E44" s="37" t="s">
        <v>267</v>
      </c>
    </row>
    <row r="45" spans="1:5" ht="63.75">
      <c r="A45" t="s">
        <v>53</v>
      </c>
      <c r="E45" s="35" t="s">
        <v>136</v>
      </c>
    </row>
    <row r="46" spans="1:16" ht="12.75">
      <c r="A46" s="25" t="s">
        <v>45</v>
      </c>
      <c r="B46" s="29" t="s">
        <v>42</v>
      </c>
      <c r="C46" s="29" t="s">
        <v>137</v>
      </c>
      <c r="D46" s="25" t="s">
        <v>47</v>
      </c>
      <c r="E46" s="30" t="s">
        <v>138</v>
      </c>
      <c r="F46" s="31" t="s">
        <v>127</v>
      </c>
      <c r="G46" s="32">
        <v>24.425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38.25">
      <c r="A47" s="34" t="s">
        <v>50</v>
      </c>
      <c r="E47" s="35" t="s">
        <v>139</v>
      </c>
    </row>
    <row r="48" spans="1:5" ht="51">
      <c r="A48" s="36" t="s">
        <v>52</v>
      </c>
      <c r="E48" s="37" t="s">
        <v>268</v>
      </c>
    </row>
    <row r="49" spans="1:5" ht="63.75">
      <c r="A49" t="s">
        <v>53</v>
      </c>
      <c r="E49" s="35" t="s">
        <v>136</v>
      </c>
    </row>
    <row r="50" spans="1:16" ht="12.75">
      <c r="A50" s="25" t="s">
        <v>45</v>
      </c>
      <c r="B50" s="29" t="s">
        <v>84</v>
      </c>
      <c r="C50" s="29" t="s">
        <v>141</v>
      </c>
      <c r="D50" s="25" t="s">
        <v>47</v>
      </c>
      <c r="E50" s="30" t="s">
        <v>142</v>
      </c>
      <c r="F50" s="31" t="s">
        <v>127</v>
      </c>
      <c r="G50" s="32">
        <v>2.97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143</v>
      </c>
    </row>
    <row r="52" spans="1:5" ht="12.75">
      <c r="A52" s="36" t="s">
        <v>52</v>
      </c>
      <c r="E52" s="37" t="s">
        <v>269</v>
      </c>
    </row>
    <row r="53" spans="1:5" ht="38.25">
      <c r="A53" t="s">
        <v>53</v>
      </c>
      <c r="E53" s="35" t="s">
        <v>145</v>
      </c>
    </row>
    <row r="54" spans="1:16" ht="12.75">
      <c r="A54" s="25" t="s">
        <v>45</v>
      </c>
      <c r="B54" s="29" t="s">
        <v>87</v>
      </c>
      <c r="C54" s="29" t="s">
        <v>146</v>
      </c>
      <c r="D54" s="25" t="s">
        <v>47</v>
      </c>
      <c r="E54" s="30" t="s">
        <v>147</v>
      </c>
      <c r="F54" s="31" t="s">
        <v>127</v>
      </c>
      <c r="G54" s="32">
        <v>44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25.5">
      <c r="A55" s="34" t="s">
        <v>50</v>
      </c>
      <c r="E55" s="35" t="s">
        <v>148</v>
      </c>
    </row>
    <row r="56" spans="1:5" ht="12.75">
      <c r="A56" s="36" t="s">
        <v>52</v>
      </c>
      <c r="E56" s="37" t="s">
        <v>270</v>
      </c>
    </row>
    <row r="57" spans="1:5" ht="369.75">
      <c r="A57" t="s">
        <v>53</v>
      </c>
      <c r="E57" s="35" t="s">
        <v>150</v>
      </c>
    </row>
    <row r="58" spans="1:16" ht="12.75">
      <c r="A58" s="25" t="s">
        <v>45</v>
      </c>
      <c r="B58" s="29" t="s">
        <v>92</v>
      </c>
      <c r="C58" s="29" t="s">
        <v>151</v>
      </c>
      <c r="D58" s="25" t="s">
        <v>47</v>
      </c>
      <c r="E58" s="30" t="s">
        <v>152</v>
      </c>
      <c r="F58" s="31" t="s">
        <v>127</v>
      </c>
      <c r="G58" s="32">
        <v>1.56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25.5">
      <c r="A60" s="36" t="s">
        <v>52</v>
      </c>
      <c r="E60" s="37" t="s">
        <v>271</v>
      </c>
    </row>
    <row r="61" spans="1:5" ht="306">
      <c r="A61" t="s">
        <v>53</v>
      </c>
      <c r="E61" s="35" t="s">
        <v>154</v>
      </c>
    </row>
    <row r="62" spans="1:16" ht="12.75">
      <c r="A62" s="25" t="s">
        <v>45</v>
      </c>
      <c r="B62" s="29" t="s">
        <v>97</v>
      </c>
      <c r="C62" s="29" t="s">
        <v>272</v>
      </c>
      <c r="D62" s="25" t="s">
        <v>47</v>
      </c>
      <c r="E62" s="30" t="s">
        <v>273</v>
      </c>
      <c r="F62" s="31" t="s">
        <v>127</v>
      </c>
      <c r="G62" s="32">
        <v>2.7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25.5">
      <c r="A63" s="34" t="s">
        <v>50</v>
      </c>
      <c r="E63" s="35" t="s">
        <v>148</v>
      </c>
    </row>
    <row r="64" spans="1:5" ht="12.75">
      <c r="A64" s="36" t="s">
        <v>52</v>
      </c>
      <c r="E64" s="37" t="s">
        <v>274</v>
      </c>
    </row>
    <row r="65" spans="1:5" ht="318.75">
      <c r="A65" t="s">
        <v>53</v>
      </c>
      <c r="E65" s="35" t="s">
        <v>275</v>
      </c>
    </row>
    <row r="66" spans="1:16" ht="12.75">
      <c r="A66" s="25" t="s">
        <v>45</v>
      </c>
      <c r="B66" s="29" t="s">
        <v>103</v>
      </c>
      <c r="C66" s="29" t="s">
        <v>155</v>
      </c>
      <c r="D66" s="25" t="s">
        <v>47</v>
      </c>
      <c r="E66" s="30" t="s">
        <v>156</v>
      </c>
      <c r="F66" s="31" t="s">
        <v>127</v>
      </c>
      <c r="G66" s="32">
        <v>45.278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47</v>
      </c>
    </row>
    <row r="68" spans="1:5" ht="51">
      <c r="A68" s="36" t="s">
        <v>52</v>
      </c>
      <c r="E68" s="37" t="s">
        <v>276</v>
      </c>
    </row>
    <row r="69" spans="1:5" ht="191.25">
      <c r="A69" t="s">
        <v>53</v>
      </c>
      <c r="E69" s="35" t="s">
        <v>158</v>
      </c>
    </row>
    <row r="70" spans="1:16" ht="12.75">
      <c r="A70" s="25" t="s">
        <v>45</v>
      </c>
      <c r="B70" s="29" t="s">
        <v>178</v>
      </c>
      <c r="C70" s="29" t="s">
        <v>159</v>
      </c>
      <c r="D70" s="25" t="s">
        <v>47</v>
      </c>
      <c r="E70" s="30" t="s">
        <v>160</v>
      </c>
      <c r="F70" s="31" t="s">
        <v>127</v>
      </c>
      <c r="G70" s="32">
        <v>6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47</v>
      </c>
    </row>
    <row r="72" spans="1:5" ht="12.75">
      <c r="A72" s="36" t="s">
        <v>52</v>
      </c>
      <c r="E72" s="37" t="s">
        <v>277</v>
      </c>
    </row>
    <row r="73" spans="1:5" ht="280.5">
      <c r="A73" t="s">
        <v>53</v>
      </c>
      <c r="E73" s="35" t="s">
        <v>162</v>
      </c>
    </row>
    <row r="74" spans="1:16" ht="12.75">
      <c r="A74" s="25" t="s">
        <v>45</v>
      </c>
      <c r="B74" s="29" t="s">
        <v>184</v>
      </c>
      <c r="C74" s="29" t="s">
        <v>278</v>
      </c>
      <c r="D74" s="25" t="s">
        <v>47</v>
      </c>
      <c r="E74" s="30" t="s">
        <v>279</v>
      </c>
      <c r="F74" s="31" t="s">
        <v>127</v>
      </c>
      <c r="G74" s="32">
        <v>1.422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47</v>
      </c>
    </row>
    <row r="76" spans="1:5" ht="12.75">
      <c r="A76" s="36" t="s">
        <v>52</v>
      </c>
      <c r="E76" s="37" t="s">
        <v>280</v>
      </c>
    </row>
    <row r="77" spans="1:5" ht="229.5">
      <c r="A77" t="s">
        <v>53</v>
      </c>
      <c r="E77" s="35" t="s">
        <v>281</v>
      </c>
    </row>
    <row r="78" spans="1:16" ht="12.75">
      <c r="A78" s="25" t="s">
        <v>45</v>
      </c>
      <c r="B78" s="29" t="s">
        <v>189</v>
      </c>
      <c r="C78" s="29" t="s">
        <v>282</v>
      </c>
      <c r="D78" s="25" t="s">
        <v>47</v>
      </c>
      <c r="E78" s="30" t="s">
        <v>283</v>
      </c>
      <c r="F78" s="31" t="s">
        <v>127</v>
      </c>
      <c r="G78" s="32">
        <v>0.54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284</v>
      </c>
    </row>
    <row r="80" spans="1:5" ht="12.75">
      <c r="A80" s="36" t="s">
        <v>52</v>
      </c>
      <c r="E80" s="37" t="s">
        <v>285</v>
      </c>
    </row>
    <row r="81" spans="1:5" ht="293.25">
      <c r="A81" t="s">
        <v>53</v>
      </c>
      <c r="E81" s="35" t="s">
        <v>286</v>
      </c>
    </row>
    <row r="82" spans="1:16" ht="12.75">
      <c r="A82" s="25" t="s">
        <v>45</v>
      </c>
      <c r="B82" s="29" t="s">
        <v>195</v>
      </c>
      <c r="C82" s="29" t="s">
        <v>163</v>
      </c>
      <c r="D82" s="25" t="s">
        <v>47</v>
      </c>
      <c r="E82" s="30" t="s">
        <v>164</v>
      </c>
      <c r="F82" s="31" t="s">
        <v>165</v>
      </c>
      <c r="G82" s="32">
        <v>172.9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47</v>
      </c>
    </row>
    <row r="84" spans="1:5" ht="51">
      <c r="A84" s="36" t="s">
        <v>52</v>
      </c>
      <c r="E84" s="37" t="s">
        <v>287</v>
      </c>
    </row>
    <row r="85" spans="1:5" ht="25.5">
      <c r="A85" t="s">
        <v>53</v>
      </c>
      <c r="E85" s="35" t="s">
        <v>167</v>
      </c>
    </row>
    <row r="86" spans="1:16" ht="12.75">
      <c r="A86" s="25" t="s">
        <v>45</v>
      </c>
      <c r="B86" s="29" t="s">
        <v>200</v>
      </c>
      <c r="C86" s="29" t="s">
        <v>168</v>
      </c>
      <c r="D86" s="25" t="s">
        <v>47</v>
      </c>
      <c r="E86" s="30" t="s">
        <v>169</v>
      </c>
      <c r="F86" s="31" t="s">
        <v>127</v>
      </c>
      <c r="G86" s="32">
        <v>4.53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170</v>
      </c>
    </row>
    <row r="88" spans="1:5" ht="25.5">
      <c r="A88" s="36" t="s">
        <v>52</v>
      </c>
      <c r="E88" s="37" t="s">
        <v>288</v>
      </c>
    </row>
    <row r="89" spans="1:5" ht="38.25">
      <c r="A89" t="s">
        <v>53</v>
      </c>
      <c r="E89" s="35" t="s">
        <v>172</v>
      </c>
    </row>
    <row r="90" spans="1:16" ht="12.75">
      <c r="A90" s="25" t="s">
        <v>45</v>
      </c>
      <c r="B90" s="29" t="s">
        <v>206</v>
      </c>
      <c r="C90" s="29" t="s">
        <v>173</v>
      </c>
      <c r="D90" s="25" t="s">
        <v>47</v>
      </c>
      <c r="E90" s="30" t="s">
        <v>174</v>
      </c>
      <c r="F90" s="31" t="s">
        <v>165</v>
      </c>
      <c r="G90" s="32">
        <v>30.2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47</v>
      </c>
    </row>
    <row r="92" spans="1:5" ht="25.5">
      <c r="A92" s="36" t="s">
        <v>52</v>
      </c>
      <c r="E92" s="37" t="s">
        <v>289</v>
      </c>
    </row>
    <row r="93" spans="1:5" ht="25.5">
      <c r="A93" t="s">
        <v>53</v>
      </c>
      <c r="E93" s="35" t="s">
        <v>176</v>
      </c>
    </row>
    <row r="94" spans="1:18" ht="12.75" customHeight="1">
      <c r="A94" s="6" t="s">
        <v>43</v>
      </c>
      <c r="B94" s="6"/>
      <c r="C94" s="40" t="s">
        <v>23</v>
      </c>
      <c r="D94" s="6"/>
      <c r="E94" s="27" t="s">
        <v>290</v>
      </c>
      <c r="F94" s="6"/>
      <c r="G94" s="6"/>
      <c r="H94" s="6"/>
      <c r="I94" s="41">
        <f>0+Q94</f>
      </c>
      <c r="O94">
        <f>0+R94</f>
      </c>
      <c r="Q94">
        <f>0+I95+I99</f>
      </c>
      <c r="R94">
        <f>0+O95+O99</f>
      </c>
    </row>
    <row r="95" spans="1:16" ht="12.75">
      <c r="A95" s="25" t="s">
        <v>45</v>
      </c>
      <c r="B95" s="29" t="s">
        <v>210</v>
      </c>
      <c r="C95" s="29" t="s">
        <v>291</v>
      </c>
      <c r="D95" s="25" t="s">
        <v>47</v>
      </c>
      <c r="E95" s="30" t="s">
        <v>292</v>
      </c>
      <c r="F95" s="31" t="s">
        <v>165</v>
      </c>
      <c r="G95" s="32">
        <v>77.4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293</v>
      </c>
    </row>
    <row r="97" spans="1:5" ht="12.75">
      <c r="A97" s="36" t="s">
        <v>52</v>
      </c>
      <c r="E97" s="37" t="s">
        <v>294</v>
      </c>
    </row>
    <row r="98" spans="1:5" ht="25.5">
      <c r="A98" t="s">
        <v>53</v>
      </c>
      <c r="E98" s="35" t="s">
        <v>295</v>
      </c>
    </row>
    <row r="99" spans="1:16" ht="12.75">
      <c r="A99" s="25" t="s">
        <v>45</v>
      </c>
      <c r="B99" s="29" t="s">
        <v>215</v>
      </c>
      <c r="C99" s="29" t="s">
        <v>296</v>
      </c>
      <c r="D99" s="25" t="s">
        <v>47</v>
      </c>
      <c r="E99" s="30" t="s">
        <v>297</v>
      </c>
      <c r="F99" s="31" t="s">
        <v>218</v>
      </c>
      <c r="G99" s="32">
        <v>43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47</v>
      </c>
    </row>
    <row r="101" spans="1:5" ht="12.75">
      <c r="A101" s="36" t="s">
        <v>52</v>
      </c>
      <c r="E101" s="37" t="s">
        <v>298</v>
      </c>
    </row>
    <row r="102" spans="1:5" ht="165.75">
      <c r="A102" t="s">
        <v>53</v>
      </c>
      <c r="E102" s="35" t="s">
        <v>299</v>
      </c>
    </row>
    <row r="103" spans="1:18" ht="12.75" customHeight="1">
      <c r="A103" s="6" t="s">
        <v>43</v>
      </c>
      <c r="B103" s="6"/>
      <c r="C103" s="40" t="s">
        <v>35</v>
      </c>
      <c r="D103" s="6"/>
      <c r="E103" s="27" t="s">
        <v>177</v>
      </c>
      <c r="F103" s="6"/>
      <c r="G103" s="6"/>
      <c r="H103" s="6"/>
      <c r="I103" s="41">
        <f>0+Q103</f>
      </c>
      <c r="O103">
        <f>0+R103</f>
      </c>
      <c r="Q103">
        <f>0+I104+I108+I112+I116+I120+I124</f>
      </c>
      <c r="R103">
        <f>0+O104+O108+O112+O116+O120+O124</f>
      </c>
    </row>
    <row r="104" spans="1:16" ht="12.75">
      <c r="A104" s="25" t="s">
        <v>45</v>
      </c>
      <c r="B104" s="29" t="s">
        <v>221</v>
      </c>
      <c r="C104" s="29" t="s">
        <v>179</v>
      </c>
      <c r="D104" s="25" t="s">
        <v>47</v>
      </c>
      <c r="E104" s="30" t="s">
        <v>180</v>
      </c>
      <c r="F104" s="31" t="s">
        <v>165</v>
      </c>
      <c r="G104" s="32">
        <v>345.8</v>
      </c>
      <c r="H104" s="33">
        <v>0</v>
      </c>
      <c r="I104" s="33">
        <f>ROUND(ROUND(H104,2)*ROUND(G104,3),2)</f>
      </c>
      <c r="O104">
        <f>(I104*21)/100</f>
      </c>
      <c r="P104" t="s">
        <v>23</v>
      </c>
    </row>
    <row r="105" spans="1:5" ht="12.75">
      <c r="A105" s="34" t="s">
        <v>50</v>
      </c>
      <c r="E105" s="35" t="s">
        <v>181</v>
      </c>
    </row>
    <row r="106" spans="1:5" ht="38.25">
      <c r="A106" s="36" t="s">
        <v>52</v>
      </c>
      <c r="E106" s="37" t="s">
        <v>300</v>
      </c>
    </row>
    <row r="107" spans="1:5" ht="51">
      <c r="A107" t="s">
        <v>53</v>
      </c>
      <c r="E107" s="35" t="s">
        <v>183</v>
      </c>
    </row>
    <row r="108" spans="1:16" ht="12.75">
      <c r="A108" s="25" t="s">
        <v>45</v>
      </c>
      <c r="B108" s="29" t="s">
        <v>227</v>
      </c>
      <c r="C108" s="29" t="s">
        <v>301</v>
      </c>
      <c r="D108" s="25" t="s">
        <v>47</v>
      </c>
      <c r="E108" s="30" t="s">
        <v>302</v>
      </c>
      <c r="F108" s="31" t="s">
        <v>127</v>
      </c>
      <c r="G108" s="32">
        <v>5.46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170</v>
      </c>
    </row>
    <row r="110" spans="1:5" ht="51">
      <c r="A110" s="36" t="s">
        <v>52</v>
      </c>
      <c r="E110" s="37" t="s">
        <v>303</v>
      </c>
    </row>
    <row r="111" spans="1:5" ht="102">
      <c r="A111" t="s">
        <v>53</v>
      </c>
      <c r="E111" s="35" t="s">
        <v>188</v>
      </c>
    </row>
    <row r="112" spans="1:16" ht="12.75">
      <c r="A112" s="25" t="s">
        <v>45</v>
      </c>
      <c r="B112" s="29" t="s">
        <v>232</v>
      </c>
      <c r="C112" s="29" t="s">
        <v>190</v>
      </c>
      <c r="D112" s="25" t="s">
        <v>47</v>
      </c>
      <c r="E112" s="30" t="s">
        <v>191</v>
      </c>
      <c r="F112" s="31" t="s">
        <v>165</v>
      </c>
      <c r="G112" s="32">
        <v>296.6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12.75">
      <c r="A113" s="34" t="s">
        <v>50</v>
      </c>
      <c r="E113" s="35" t="s">
        <v>192</v>
      </c>
    </row>
    <row r="114" spans="1:5" ht="51">
      <c r="A114" s="36" t="s">
        <v>52</v>
      </c>
      <c r="E114" s="37" t="s">
        <v>304</v>
      </c>
    </row>
    <row r="115" spans="1:5" ht="51">
      <c r="A115" t="s">
        <v>53</v>
      </c>
      <c r="E115" s="35" t="s">
        <v>194</v>
      </c>
    </row>
    <row r="116" spans="1:16" ht="12.75">
      <c r="A116" s="25" t="s">
        <v>45</v>
      </c>
      <c r="B116" s="29" t="s">
        <v>237</v>
      </c>
      <c r="C116" s="29" t="s">
        <v>196</v>
      </c>
      <c r="D116" s="25" t="s">
        <v>47</v>
      </c>
      <c r="E116" s="30" t="s">
        <v>197</v>
      </c>
      <c r="F116" s="31" t="s">
        <v>165</v>
      </c>
      <c r="G116" s="32">
        <v>296.6</v>
      </c>
      <c r="H116" s="33">
        <v>0</v>
      </c>
      <c r="I116" s="33">
        <f>ROUND(ROUND(H116,2)*ROUND(G116,3),2)</f>
      </c>
      <c r="O116">
        <f>(I116*21)/100</f>
      </c>
      <c r="P116" t="s">
        <v>23</v>
      </c>
    </row>
    <row r="117" spans="1:5" ht="12.75">
      <c r="A117" s="34" t="s">
        <v>50</v>
      </c>
      <c r="E117" s="35" t="s">
        <v>198</v>
      </c>
    </row>
    <row r="118" spans="1:5" ht="51">
      <c r="A118" s="36" t="s">
        <v>52</v>
      </c>
      <c r="E118" s="37" t="s">
        <v>304</v>
      </c>
    </row>
    <row r="119" spans="1:5" ht="51">
      <c r="A119" t="s">
        <v>53</v>
      </c>
      <c r="E119" s="35" t="s">
        <v>194</v>
      </c>
    </row>
    <row r="120" spans="1:16" ht="12.75">
      <c r="A120" s="25" t="s">
        <v>45</v>
      </c>
      <c r="B120" s="29" t="s">
        <v>242</v>
      </c>
      <c r="C120" s="29" t="s">
        <v>201</v>
      </c>
      <c r="D120" s="25" t="s">
        <v>47</v>
      </c>
      <c r="E120" s="30" t="s">
        <v>202</v>
      </c>
      <c r="F120" s="31" t="s">
        <v>165</v>
      </c>
      <c r="G120" s="32">
        <v>296.6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203</v>
      </c>
    </row>
    <row r="122" spans="1:5" ht="51">
      <c r="A122" s="36" t="s">
        <v>52</v>
      </c>
      <c r="E122" s="37" t="s">
        <v>304</v>
      </c>
    </row>
    <row r="123" spans="1:5" ht="140.25">
      <c r="A123" t="s">
        <v>53</v>
      </c>
      <c r="E123" s="35" t="s">
        <v>205</v>
      </c>
    </row>
    <row r="124" spans="1:16" ht="12.75">
      <c r="A124" s="25" t="s">
        <v>45</v>
      </c>
      <c r="B124" s="29" t="s">
        <v>247</v>
      </c>
      <c r="C124" s="29" t="s">
        <v>305</v>
      </c>
      <c r="D124" s="25" t="s">
        <v>47</v>
      </c>
      <c r="E124" s="30" t="s">
        <v>306</v>
      </c>
      <c r="F124" s="31" t="s">
        <v>165</v>
      </c>
      <c r="G124" s="32">
        <v>296.6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12.75">
      <c r="A125" s="34" t="s">
        <v>50</v>
      </c>
      <c r="E125" s="35" t="s">
        <v>213</v>
      </c>
    </row>
    <row r="126" spans="1:5" ht="51">
      <c r="A126" s="36" t="s">
        <v>52</v>
      </c>
      <c r="E126" s="37" t="s">
        <v>304</v>
      </c>
    </row>
    <row r="127" spans="1:5" ht="140.25">
      <c r="A127" t="s">
        <v>53</v>
      </c>
      <c r="E127" s="35" t="s">
        <v>205</v>
      </c>
    </row>
    <row r="128" spans="1:18" ht="12.75" customHeight="1">
      <c r="A128" s="6" t="s">
        <v>43</v>
      </c>
      <c r="B128" s="6"/>
      <c r="C128" s="40" t="s">
        <v>76</v>
      </c>
      <c r="D128" s="6"/>
      <c r="E128" s="27" t="s">
        <v>307</v>
      </c>
      <c r="F128" s="6"/>
      <c r="G128" s="6"/>
      <c r="H128" s="6"/>
      <c r="I128" s="41">
        <f>0+Q128</f>
      </c>
      <c r="O128">
        <f>0+R128</f>
      </c>
      <c r="Q128">
        <f>0+I129+I133+I137+I141</f>
      </c>
      <c r="R128">
        <f>0+O129+O133+O137+O141</f>
      </c>
    </row>
    <row r="129" spans="1:16" ht="12.75">
      <c r="A129" s="25" t="s">
        <v>45</v>
      </c>
      <c r="B129" s="29" t="s">
        <v>308</v>
      </c>
      <c r="C129" s="29" t="s">
        <v>309</v>
      </c>
      <c r="D129" s="25" t="s">
        <v>47</v>
      </c>
      <c r="E129" s="30" t="s">
        <v>310</v>
      </c>
      <c r="F129" s="31" t="s">
        <v>218</v>
      </c>
      <c r="G129" s="32">
        <v>3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12.75">
      <c r="A130" s="34" t="s">
        <v>50</v>
      </c>
      <c r="E130" s="35" t="s">
        <v>47</v>
      </c>
    </row>
    <row r="131" spans="1:5" ht="12.75">
      <c r="A131" s="36" t="s">
        <v>52</v>
      </c>
      <c r="E131" s="37" t="s">
        <v>311</v>
      </c>
    </row>
    <row r="132" spans="1:5" ht="255">
      <c r="A132" t="s">
        <v>53</v>
      </c>
      <c r="E132" s="35" t="s">
        <v>312</v>
      </c>
    </row>
    <row r="133" spans="1:16" ht="12.75">
      <c r="A133" s="25" t="s">
        <v>45</v>
      </c>
      <c r="B133" s="29" t="s">
        <v>313</v>
      </c>
      <c r="C133" s="29" t="s">
        <v>314</v>
      </c>
      <c r="D133" s="25" t="s">
        <v>47</v>
      </c>
      <c r="E133" s="30" t="s">
        <v>315</v>
      </c>
      <c r="F133" s="31" t="s">
        <v>100</v>
      </c>
      <c r="G133" s="32">
        <v>1</v>
      </c>
      <c r="H133" s="33">
        <v>0</v>
      </c>
      <c r="I133" s="33">
        <f>ROUND(ROUND(H133,2)*ROUND(G133,3),2)</f>
      </c>
      <c r="O133">
        <f>(I133*21)/100</f>
      </c>
      <c r="P133" t="s">
        <v>23</v>
      </c>
    </row>
    <row r="134" spans="1:5" ht="12.75">
      <c r="A134" s="34" t="s">
        <v>50</v>
      </c>
      <c r="E134" s="35" t="s">
        <v>47</v>
      </c>
    </row>
    <row r="135" spans="1:5" ht="12.75">
      <c r="A135" s="36" t="s">
        <v>52</v>
      </c>
      <c r="E135" s="37" t="s">
        <v>316</v>
      </c>
    </row>
    <row r="136" spans="1:5" ht="76.5">
      <c r="A136" t="s">
        <v>53</v>
      </c>
      <c r="E136" s="35" t="s">
        <v>317</v>
      </c>
    </row>
    <row r="137" spans="1:16" ht="12.75">
      <c r="A137" s="25" t="s">
        <v>45</v>
      </c>
      <c r="B137" s="29" t="s">
        <v>318</v>
      </c>
      <c r="C137" s="29" t="s">
        <v>319</v>
      </c>
      <c r="D137" s="25" t="s">
        <v>47</v>
      </c>
      <c r="E137" s="30" t="s">
        <v>320</v>
      </c>
      <c r="F137" s="31" t="s">
        <v>100</v>
      </c>
      <c r="G137" s="32">
        <v>3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12.75">
      <c r="A138" s="34" t="s">
        <v>50</v>
      </c>
      <c r="E138" s="35" t="s">
        <v>47</v>
      </c>
    </row>
    <row r="139" spans="1:5" ht="38.25">
      <c r="A139" s="36" t="s">
        <v>52</v>
      </c>
      <c r="E139" s="37" t="s">
        <v>321</v>
      </c>
    </row>
    <row r="140" spans="1:5" ht="12.75">
      <c r="A140" t="s">
        <v>53</v>
      </c>
      <c r="E140" s="35" t="s">
        <v>322</v>
      </c>
    </row>
    <row r="141" spans="1:16" ht="12.75">
      <c r="A141" s="25" t="s">
        <v>45</v>
      </c>
      <c r="B141" s="29" t="s">
        <v>323</v>
      </c>
      <c r="C141" s="29" t="s">
        <v>324</v>
      </c>
      <c r="D141" s="25" t="s">
        <v>47</v>
      </c>
      <c r="E141" s="30" t="s">
        <v>325</v>
      </c>
      <c r="F141" s="31" t="s">
        <v>100</v>
      </c>
      <c r="G141" s="32">
        <v>3</v>
      </c>
      <c r="H141" s="33">
        <v>0</v>
      </c>
      <c r="I141" s="33">
        <f>ROUND(ROUND(H141,2)*ROUND(G141,3),2)</f>
      </c>
      <c r="O141">
        <f>(I141*21)/100</f>
      </c>
      <c r="P141" t="s">
        <v>23</v>
      </c>
    </row>
    <row r="142" spans="1:5" ht="12.75">
      <c r="A142" s="34" t="s">
        <v>50</v>
      </c>
      <c r="E142" s="35" t="s">
        <v>47</v>
      </c>
    </row>
    <row r="143" spans="1:5" ht="38.25">
      <c r="A143" s="36" t="s">
        <v>52</v>
      </c>
      <c r="E143" s="37" t="s">
        <v>321</v>
      </c>
    </row>
    <row r="144" spans="1:5" ht="25.5">
      <c r="A144" t="s">
        <v>53</v>
      </c>
      <c r="E144" s="35" t="s">
        <v>326</v>
      </c>
    </row>
    <row r="145" spans="1:18" ht="12.75" customHeight="1">
      <c r="A145" s="6" t="s">
        <v>43</v>
      </c>
      <c r="B145" s="6"/>
      <c r="C145" s="40" t="s">
        <v>40</v>
      </c>
      <c r="D145" s="6"/>
      <c r="E145" s="27" t="s">
        <v>214</v>
      </c>
      <c r="F145" s="6"/>
      <c r="G145" s="6"/>
      <c r="H145" s="6"/>
      <c r="I145" s="41">
        <f>0+Q145</f>
      </c>
      <c r="O145">
        <f>0+R145</f>
      </c>
      <c r="Q145">
        <f>0+I146+I150+I154+I158+I162+I166+I170+I174+I178</f>
      </c>
      <c r="R145">
        <f>0+O146+O150+O154+O158+O162+O166+O170+O174+O178</f>
      </c>
    </row>
    <row r="146" spans="1:16" ht="12.75">
      <c r="A146" s="25" t="s">
        <v>45</v>
      </c>
      <c r="B146" s="29" t="s">
        <v>327</v>
      </c>
      <c r="C146" s="29" t="s">
        <v>328</v>
      </c>
      <c r="D146" s="25" t="s">
        <v>47</v>
      </c>
      <c r="E146" s="30" t="s">
        <v>329</v>
      </c>
      <c r="F146" s="31" t="s">
        <v>100</v>
      </c>
      <c r="G146" s="32">
        <v>2</v>
      </c>
      <c r="H146" s="33">
        <v>0</v>
      </c>
      <c r="I146" s="33">
        <f>ROUND(ROUND(H146,2)*ROUND(G146,3),2)</f>
      </c>
      <c r="O146">
        <f>(I146*21)/100</f>
      </c>
      <c r="P146" t="s">
        <v>23</v>
      </c>
    </row>
    <row r="147" spans="1:5" ht="12.75">
      <c r="A147" s="34" t="s">
        <v>50</v>
      </c>
      <c r="E147" s="35" t="s">
        <v>47</v>
      </c>
    </row>
    <row r="148" spans="1:5" ht="12.75">
      <c r="A148" s="36" t="s">
        <v>52</v>
      </c>
      <c r="E148" s="37" t="s">
        <v>330</v>
      </c>
    </row>
    <row r="149" spans="1:5" ht="51">
      <c r="A149" t="s">
        <v>53</v>
      </c>
      <c r="E149" s="35" t="s">
        <v>331</v>
      </c>
    </row>
    <row r="150" spans="1:16" ht="12.75">
      <c r="A150" s="25" t="s">
        <v>45</v>
      </c>
      <c r="B150" s="29" t="s">
        <v>332</v>
      </c>
      <c r="C150" s="29" t="s">
        <v>333</v>
      </c>
      <c r="D150" s="25" t="s">
        <v>47</v>
      </c>
      <c r="E150" s="30" t="s">
        <v>334</v>
      </c>
      <c r="F150" s="31" t="s">
        <v>100</v>
      </c>
      <c r="G150" s="32">
        <v>1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12.75">
      <c r="A151" s="34" t="s">
        <v>50</v>
      </c>
      <c r="E151" s="35" t="s">
        <v>47</v>
      </c>
    </row>
    <row r="152" spans="1:5" ht="12.75">
      <c r="A152" s="36" t="s">
        <v>52</v>
      </c>
      <c r="E152" s="37" t="s">
        <v>335</v>
      </c>
    </row>
    <row r="153" spans="1:5" ht="25.5">
      <c r="A153" t="s">
        <v>53</v>
      </c>
      <c r="E153" s="35" t="s">
        <v>336</v>
      </c>
    </row>
    <row r="154" spans="1:16" ht="12.75">
      <c r="A154" s="25" t="s">
        <v>45</v>
      </c>
      <c r="B154" s="29" t="s">
        <v>337</v>
      </c>
      <c r="C154" s="29" t="s">
        <v>338</v>
      </c>
      <c r="D154" s="25" t="s">
        <v>47</v>
      </c>
      <c r="E154" s="30" t="s">
        <v>339</v>
      </c>
      <c r="F154" s="31" t="s">
        <v>100</v>
      </c>
      <c r="G154" s="32">
        <v>1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12.75">
      <c r="A155" s="34" t="s">
        <v>50</v>
      </c>
      <c r="E155" s="35" t="s">
        <v>47</v>
      </c>
    </row>
    <row r="156" spans="1:5" ht="12.75">
      <c r="A156" s="36" t="s">
        <v>52</v>
      </c>
      <c r="E156" s="37" t="s">
        <v>335</v>
      </c>
    </row>
    <row r="157" spans="1:5" ht="25.5">
      <c r="A157" t="s">
        <v>53</v>
      </c>
      <c r="E157" s="35" t="s">
        <v>241</v>
      </c>
    </row>
    <row r="158" spans="1:16" ht="25.5">
      <c r="A158" s="25" t="s">
        <v>45</v>
      </c>
      <c r="B158" s="29" t="s">
        <v>340</v>
      </c>
      <c r="C158" s="29" t="s">
        <v>341</v>
      </c>
      <c r="D158" s="25" t="s">
        <v>47</v>
      </c>
      <c r="E158" s="30" t="s">
        <v>342</v>
      </c>
      <c r="F158" s="31" t="s">
        <v>165</v>
      </c>
      <c r="G158" s="32">
        <v>22.4</v>
      </c>
      <c r="H158" s="33">
        <v>0</v>
      </c>
      <c r="I158" s="33">
        <f>ROUND(ROUND(H158,2)*ROUND(G158,3),2)</f>
      </c>
      <c r="O158">
        <f>(I158*21)/100</f>
      </c>
      <c r="P158" t="s">
        <v>23</v>
      </c>
    </row>
    <row r="159" spans="1:5" ht="12.75">
      <c r="A159" s="34" t="s">
        <v>50</v>
      </c>
      <c r="E159" s="35" t="s">
        <v>47</v>
      </c>
    </row>
    <row r="160" spans="1:5" ht="51">
      <c r="A160" s="36" t="s">
        <v>52</v>
      </c>
      <c r="E160" s="37" t="s">
        <v>343</v>
      </c>
    </row>
    <row r="161" spans="1:5" ht="38.25">
      <c r="A161" t="s">
        <v>53</v>
      </c>
      <c r="E161" s="35" t="s">
        <v>344</v>
      </c>
    </row>
    <row r="162" spans="1:16" ht="12.75">
      <c r="A162" s="25" t="s">
        <v>45</v>
      </c>
      <c r="B162" s="29" t="s">
        <v>345</v>
      </c>
      <c r="C162" s="29" t="s">
        <v>346</v>
      </c>
      <c r="D162" s="25" t="s">
        <v>47</v>
      </c>
      <c r="E162" s="30" t="s">
        <v>347</v>
      </c>
      <c r="F162" s="31" t="s">
        <v>218</v>
      </c>
      <c r="G162" s="32">
        <v>96.5</v>
      </c>
      <c r="H162" s="33">
        <v>0</v>
      </c>
      <c r="I162" s="33">
        <f>ROUND(ROUND(H162,2)*ROUND(G162,3),2)</f>
      </c>
      <c r="O162">
        <f>(I162*21)/100</f>
      </c>
      <c r="P162" t="s">
        <v>23</v>
      </c>
    </row>
    <row r="163" spans="1:5" ht="25.5">
      <c r="A163" s="34" t="s">
        <v>50</v>
      </c>
      <c r="E163" s="35" t="s">
        <v>348</v>
      </c>
    </row>
    <row r="164" spans="1:5" ht="63.75">
      <c r="A164" s="36" t="s">
        <v>52</v>
      </c>
      <c r="E164" s="37" t="s">
        <v>349</v>
      </c>
    </row>
    <row r="165" spans="1:5" ht="51">
      <c r="A165" t="s">
        <v>53</v>
      </c>
      <c r="E165" s="35" t="s">
        <v>350</v>
      </c>
    </row>
    <row r="166" spans="1:16" ht="12.75">
      <c r="A166" s="25" t="s">
        <v>45</v>
      </c>
      <c r="B166" s="29" t="s">
        <v>351</v>
      </c>
      <c r="C166" s="29" t="s">
        <v>243</v>
      </c>
      <c r="D166" s="25" t="s">
        <v>47</v>
      </c>
      <c r="E166" s="30" t="s">
        <v>244</v>
      </c>
      <c r="F166" s="31" t="s">
        <v>218</v>
      </c>
      <c r="G166" s="32">
        <v>109.27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12.75">
      <c r="A167" s="34" t="s">
        <v>50</v>
      </c>
      <c r="E167" s="35" t="s">
        <v>47</v>
      </c>
    </row>
    <row r="168" spans="1:5" ht="89.25">
      <c r="A168" s="36" t="s">
        <v>52</v>
      </c>
      <c r="E168" s="37" t="s">
        <v>352</v>
      </c>
    </row>
    <row r="169" spans="1:5" ht="25.5">
      <c r="A169" t="s">
        <v>53</v>
      </c>
      <c r="E169" s="35" t="s">
        <v>246</v>
      </c>
    </row>
    <row r="170" spans="1:16" ht="12.75">
      <c r="A170" s="25" t="s">
        <v>45</v>
      </c>
      <c r="B170" s="29" t="s">
        <v>353</v>
      </c>
      <c r="C170" s="29" t="s">
        <v>248</v>
      </c>
      <c r="D170" s="25" t="s">
        <v>47</v>
      </c>
      <c r="E170" s="30" t="s">
        <v>249</v>
      </c>
      <c r="F170" s="31" t="s">
        <v>218</v>
      </c>
      <c r="G170" s="32">
        <v>109.27</v>
      </c>
      <c r="H170" s="33">
        <v>0</v>
      </c>
      <c r="I170" s="33">
        <f>ROUND(ROUND(H170,2)*ROUND(G170,3),2)</f>
      </c>
      <c r="O170">
        <f>(I170*21)/100</f>
      </c>
      <c r="P170" t="s">
        <v>23</v>
      </c>
    </row>
    <row r="171" spans="1:5" ht="12.75">
      <c r="A171" s="34" t="s">
        <v>50</v>
      </c>
      <c r="E171" s="35" t="s">
        <v>250</v>
      </c>
    </row>
    <row r="172" spans="1:5" ht="89.25">
      <c r="A172" s="36" t="s">
        <v>52</v>
      </c>
      <c r="E172" s="37" t="s">
        <v>352</v>
      </c>
    </row>
    <row r="173" spans="1:5" ht="38.25">
      <c r="A173" t="s">
        <v>53</v>
      </c>
      <c r="E173" s="35" t="s">
        <v>251</v>
      </c>
    </row>
    <row r="174" spans="1:16" ht="25.5">
      <c r="A174" s="25" t="s">
        <v>45</v>
      </c>
      <c r="B174" s="29" t="s">
        <v>354</v>
      </c>
      <c r="C174" s="29" t="s">
        <v>355</v>
      </c>
      <c r="D174" s="25" t="s">
        <v>47</v>
      </c>
      <c r="E174" s="30" t="s">
        <v>356</v>
      </c>
      <c r="F174" s="31" t="s">
        <v>165</v>
      </c>
      <c r="G174" s="32">
        <v>15.62</v>
      </c>
      <c r="H174" s="33">
        <v>0</v>
      </c>
      <c r="I174" s="33">
        <f>ROUND(ROUND(H174,2)*ROUND(G174,3),2)</f>
      </c>
      <c r="O174">
        <f>(I174*21)/100</f>
      </c>
      <c r="P174" t="s">
        <v>23</v>
      </c>
    </row>
    <row r="175" spans="1:5" ht="12.75">
      <c r="A175" s="34" t="s">
        <v>50</v>
      </c>
      <c r="E175" s="35" t="s">
        <v>47</v>
      </c>
    </row>
    <row r="176" spans="1:5" ht="38.25">
      <c r="A176" s="36" t="s">
        <v>52</v>
      </c>
      <c r="E176" s="37" t="s">
        <v>357</v>
      </c>
    </row>
    <row r="177" spans="1:5" ht="102">
      <c r="A177" t="s">
        <v>53</v>
      </c>
      <c r="E177" s="35" t="s">
        <v>358</v>
      </c>
    </row>
    <row r="178" spans="1:16" ht="12.75">
      <c r="A178" s="25" t="s">
        <v>45</v>
      </c>
      <c r="B178" s="29" t="s">
        <v>359</v>
      </c>
      <c r="C178" s="29" t="s">
        <v>360</v>
      </c>
      <c r="D178" s="25" t="s">
        <v>47</v>
      </c>
      <c r="E178" s="30" t="s">
        <v>361</v>
      </c>
      <c r="F178" s="31" t="s">
        <v>100</v>
      </c>
      <c r="G178" s="32">
        <v>1</v>
      </c>
      <c r="H178" s="33">
        <v>0</v>
      </c>
      <c r="I178" s="33">
        <f>ROUND(ROUND(H178,2)*ROUND(G178,3),2)</f>
      </c>
      <c r="O178">
        <f>(I178*21)/100</f>
      </c>
      <c r="P178" t="s">
        <v>23</v>
      </c>
    </row>
    <row r="179" spans="1:5" ht="25.5">
      <c r="A179" s="34" t="s">
        <v>50</v>
      </c>
      <c r="E179" s="35" t="s">
        <v>362</v>
      </c>
    </row>
    <row r="180" spans="1:5" ht="12.75">
      <c r="A180" s="36" t="s">
        <v>52</v>
      </c>
      <c r="E180" s="37" t="s">
        <v>363</v>
      </c>
    </row>
    <row r="181" spans="1:5" ht="89.25">
      <c r="A181" t="s">
        <v>53</v>
      </c>
      <c r="E181" s="35" t="s">
        <v>364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365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365</v>
      </c>
      <c r="D4" s="6"/>
      <c r="E4" s="18" t="s">
        <v>366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367</v>
      </c>
      <c r="D9" s="25" t="s">
        <v>47</v>
      </c>
      <c r="E9" s="30" t="s">
        <v>368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7.5">
      <c r="A10" s="34" t="s">
        <v>50</v>
      </c>
      <c r="E10" s="35" t="s">
        <v>369</v>
      </c>
    </row>
    <row r="11" spans="1:5" ht="12.75">
      <c r="A11" s="36" t="s">
        <v>52</v>
      </c>
      <c r="E11" s="37" t="s">
        <v>47</v>
      </c>
    </row>
    <row r="12" spans="1:5" ht="12.75">
      <c r="A12" t="s">
        <v>53</v>
      </c>
      <c r="E12" s="35" t="s">
        <v>370</v>
      </c>
    </row>
    <row r="13" spans="1:16" ht="12.75">
      <c r="A13" s="25" t="s">
        <v>45</v>
      </c>
      <c r="B13" s="29" t="s">
        <v>23</v>
      </c>
      <c r="C13" s="29" t="s">
        <v>371</v>
      </c>
      <c r="D13" s="25" t="s">
        <v>47</v>
      </c>
      <c r="E13" s="30" t="s">
        <v>368</v>
      </c>
      <c r="F13" s="31" t="s">
        <v>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51">
      <c r="A14" s="34" t="s">
        <v>50</v>
      </c>
      <c r="E14" s="35" t="s">
        <v>372</v>
      </c>
    </row>
    <row r="15" spans="1:5" ht="12.75">
      <c r="A15" s="36" t="s">
        <v>52</v>
      </c>
      <c r="E15" s="37" t="s">
        <v>47</v>
      </c>
    </row>
    <row r="16" spans="1:5" ht="12.75">
      <c r="A16" t="s">
        <v>53</v>
      </c>
      <c r="E16" s="35" t="s">
        <v>370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0+O8+O33+O98+O159+O196+O237+O254+O283+O316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373</v>
      </c>
      <c r="I3" s="38">
        <f>0+I8+I33+I98+I159+I196+I237+I254+I283+I316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373</v>
      </c>
      <c r="D4" s="6"/>
      <c r="E4" s="18" t="s">
        <v>374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5" t="s">
        <v>45</v>
      </c>
      <c r="B9" s="29" t="s">
        <v>29</v>
      </c>
      <c r="C9" s="29" t="s">
        <v>109</v>
      </c>
      <c r="D9" s="25" t="s">
        <v>47</v>
      </c>
      <c r="E9" s="30" t="s">
        <v>110</v>
      </c>
      <c r="F9" s="31" t="s">
        <v>111</v>
      </c>
      <c r="G9" s="32">
        <v>1818.486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112</v>
      </c>
    </row>
    <row r="11" spans="1:5" ht="12.75">
      <c r="A11" s="36" t="s">
        <v>52</v>
      </c>
      <c r="E11" s="37" t="s">
        <v>375</v>
      </c>
    </row>
    <row r="12" spans="1:5" ht="25.5">
      <c r="A12" t="s">
        <v>53</v>
      </c>
      <c r="E12" s="35" t="s">
        <v>114</v>
      </c>
    </row>
    <row r="13" spans="1:16" ht="12.75">
      <c r="A13" s="25" t="s">
        <v>45</v>
      </c>
      <c r="B13" s="29" t="s">
        <v>23</v>
      </c>
      <c r="C13" s="29" t="s">
        <v>256</v>
      </c>
      <c r="D13" s="25" t="s">
        <v>47</v>
      </c>
      <c r="E13" s="30" t="s">
        <v>110</v>
      </c>
      <c r="F13" s="31" t="s">
        <v>111</v>
      </c>
      <c r="G13" s="32">
        <v>551.064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376</v>
      </c>
    </row>
    <row r="15" spans="1:5" ht="38.25">
      <c r="A15" s="36" t="s">
        <v>52</v>
      </c>
      <c r="E15" s="37" t="s">
        <v>377</v>
      </c>
    </row>
    <row r="16" spans="1:5" ht="12.75">
      <c r="A16" t="s">
        <v>53</v>
      </c>
      <c r="E16" s="35" t="s">
        <v>47</v>
      </c>
    </row>
    <row r="17" spans="1:16" ht="12.75">
      <c r="A17" s="25" t="s">
        <v>45</v>
      </c>
      <c r="B17" s="29" t="s">
        <v>22</v>
      </c>
      <c r="C17" s="29" t="s">
        <v>378</v>
      </c>
      <c r="D17" s="25" t="s">
        <v>47</v>
      </c>
      <c r="E17" s="30" t="s">
        <v>110</v>
      </c>
      <c r="F17" s="31" t="s">
        <v>111</v>
      </c>
      <c r="G17" s="32">
        <v>127.158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257</v>
      </c>
    </row>
    <row r="19" spans="1:5" ht="12.75">
      <c r="A19" s="36" t="s">
        <v>52</v>
      </c>
      <c r="E19" s="37" t="s">
        <v>379</v>
      </c>
    </row>
    <row r="20" spans="1:5" ht="12.75">
      <c r="A20" t="s">
        <v>53</v>
      </c>
      <c r="E20" s="35" t="s">
        <v>47</v>
      </c>
    </row>
    <row r="21" spans="1:16" ht="12.75">
      <c r="A21" s="25" t="s">
        <v>45</v>
      </c>
      <c r="B21" s="29" t="s">
        <v>33</v>
      </c>
      <c r="C21" s="29" t="s">
        <v>118</v>
      </c>
      <c r="D21" s="25" t="s">
        <v>47</v>
      </c>
      <c r="E21" s="30" t="s">
        <v>119</v>
      </c>
      <c r="F21" s="31" t="s">
        <v>111</v>
      </c>
      <c r="G21" s="32">
        <v>19.2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52</v>
      </c>
      <c r="E23" s="37" t="s">
        <v>380</v>
      </c>
    </row>
    <row r="24" spans="1:5" ht="25.5">
      <c r="A24" t="s">
        <v>53</v>
      </c>
      <c r="E24" s="35" t="s">
        <v>114</v>
      </c>
    </row>
    <row r="25" spans="1:16" ht="12.75">
      <c r="A25" s="25" t="s">
        <v>45</v>
      </c>
      <c r="B25" s="29" t="s">
        <v>35</v>
      </c>
      <c r="C25" s="29" t="s">
        <v>121</v>
      </c>
      <c r="D25" s="25" t="s">
        <v>47</v>
      </c>
      <c r="E25" s="30" t="s">
        <v>122</v>
      </c>
      <c r="F25" s="31" t="s">
        <v>111</v>
      </c>
      <c r="G25" s="32">
        <v>4.8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123</v>
      </c>
    </row>
    <row r="27" spans="1:5" ht="12.75">
      <c r="A27" s="36" t="s">
        <v>52</v>
      </c>
      <c r="E27" s="37" t="s">
        <v>381</v>
      </c>
    </row>
    <row r="28" spans="1:5" ht="25.5">
      <c r="A28" t="s">
        <v>53</v>
      </c>
      <c r="E28" s="35" t="s">
        <v>114</v>
      </c>
    </row>
    <row r="29" spans="1:16" ht="12.75">
      <c r="A29" s="25" t="s">
        <v>45</v>
      </c>
      <c r="B29" s="29" t="s">
        <v>37</v>
      </c>
      <c r="C29" s="29" t="s">
        <v>382</v>
      </c>
      <c r="D29" s="25" t="s">
        <v>47</v>
      </c>
      <c r="E29" s="30" t="s">
        <v>122</v>
      </c>
      <c r="F29" s="31" t="s">
        <v>111</v>
      </c>
      <c r="G29" s="32">
        <v>0.299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383</v>
      </c>
    </row>
    <row r="31" spans="1:5" ht="12.75">
      <c r="A31" s="36" t="s">
        <v>52</v>
      </c>
      <c r="E31" s="37" t="s">
        <v>384</v>
      </c>
    </row>
    <row r="32" spans="1:5" ht="25.5">
      <c r="A32" t="s">
        <v>53</v>
      </c>
      <c r="E32" s="35" t="s">
        <v>114</v>
      </c>
    </row>
    <row r="33" spans="1:18" ht="12.75" customHeight="1">
      <c r="A33" s="6" t="s">
        <v>43</v>
      </c>
      <c r="B33" s="6"/>
      <c r="C33" s="40" t="s">
        <v>29</v>
      </c>
      <c r="D33" s="6"/>
      <c r="E33" s="27" t="s">
        <v>131</v>
      </c>
      <c r="F33" s="6"/>
      <c r="G33" s="6"/>
      <c r="H33" s="6"/>
      <c r="I33" s="41">
        <f>0+Q33</f>
      </c>
      <c r="O33">
        <f>0+R33</f>
      </c>
      <c r="Q33">
        <f>0+I34+I38+I42+I46+I50+I54+I58+I62+I66+I70+I74+I78+I82+I86+I90+I94</f>
      </c>
      <c r="R33">
        <f>0+O34+O38+O42+O46+O50+O54+O58+O62+O66+O70+O74+O78+O82+O86+O90+O94</f>
      </c>
    </row>
    <row r="34" spans="1:16" ht="12.75">
      <c r="A34" s="25" t="s">
        <v>45</v>
      </c>
      <c r="B34" s="29" t="s">
        <v>40</v>
      </c>
      <c r="C34" s="29" t="s">
        <v>137</v>
      </c>
      <c r="D34" s="25" t="s">
        <v>47</v>
      </c>
      <c r="E34" s="30" t="s">
        <v>138</v>
      </c>
      <c r="F34" s="31" t="s">
        <v>127</v>
      </c>
      <c r="G34" s="32">
        <v>12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38.25">
      <c r="A35" s="34" t="s">
        <v>50</v>
      </c>
      <c r="E35" s="35" t="s">
        <v>139</v>
      </c>
    </row>
    <row r="36" spans="1:5" ht="25.5">
      <c r="A36" s="36" t="s">
        <v>52</v>
      </c>
      <c r="E36" s="37" t="s">
        <v>385</v>
      </c>
    </row>
    <row r="37" spans="1:5" ht="63.75">
      <c r="A37" t="s">
        <v>53</v>
      </c>
      <c r="E37" s="35" t="s">
        <v>136</v>
      </c>
    </row>
    <row r="38" spans="1:16" ht="12.75">
      <c r="A38" s="25" t="s">
        <v>45</v>
      </c>
      <c r="B38" s="29" t="s">
        <v>42</v>
      </c>
      <c r="C38" s="29" t="s">
        <v>386</v>
      </c>
      <c r="D38" s="25" t="s">
        <v>47</v>
      </c>
      <c r="E38" s="30" t="s">
        <v>387</v>
      </c>
      <c r="F38" s="31" t="s">
        <v>218</v>
      </c>
      <c r="G38" s="32">
        <v>47.35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388</v>
      </c>
    </row>
    <row r="40" spans="1:5" ht="63.75">
      <c r="A40" s="36" t="s">
        <v>52</v>
      </c>
      <c r="E40" s="37" t="s">
        <v>389</v>
      </c>
    </row>
    <row r="41" spans="1:5" ht="25.5">
      <c r="A41" t="s">
        <v>53</v>
      </c>
      <c r="E41" s="35" t="s">
        <v>390</v>
      </c>
    </row>
    <row r="42" spans="1:16" ht="12.75">
      <c r="A42" s="25" t="s">
        <v>45</v>
      </c>
      <c r="B42" s="29" t="s">
        <v>84</v>
      </c>
      <c r="C42" s="29" t="s">
        <v>141</v>
      </c>
      <c r="D42" s="25" t="s">
        <v>47</v>
      </c>
      <c r="E42" s="30" t="s">
        <v>142</v>
      </c>
      <c r="F42" s="31" t="s">
        <v>127</v>
      </c>
      <c r="G42" s="32">
        <v>5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143</v>
      </c>
    </row>
    <row r="44" spans="1:5" ht="38.25">
      <c r="A44" s="36" t="s">
        <v>52</v>
      </c>
      <c r="E44" s="37" t="s">
        <v>391</v>
      </c>
    </row>
    <row r="45" spans="1:5" ht="38.25">
      <c r="A45" t="s">
        <v>53</v>
      </c>
      <c r="E45" s="35" t="s">
        <v>145</v>
      </c>
    </row>
    <row r="46" spans="1:16" ht="12.75">
      <c r="A46" s="25" t="s">
        <v>45</v>
      </c>
      <c r="B46" s="29" t="s">
        <v>87</v>
      </c>
      <c r="C46" s="29" t="s">
        <v>392</v>
      </c>
      <c r="D46" s="25" t="s">
        <v>47</v>
      </c>
      <c r="E46" s="30" t="s">
        <v>393</v>
      </c>
      <c r="F46" s="31" t="s">
        <v>127</v>
      </c>
      <c r="G46" s="32">
        <v>893.64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25.5">
      <c r="A47" s="34" t="s">
        <v>50</v>
      </c>
      <c r="E47" s="35" t="s">
        <v>148</v>
      </c>
    </row>
    <row r="48" spans="1:5" ht="153">
      <c r="A48" s="36" t="s">
        <v>52</v>
      </c>
      <c r="E48" s="37" t="s">
        <v>394</v>
      </c>
    </row>
    <row r="49" spans="1:5" ht="318.75">
      <c r="A49" t="s">
        <v>53</v>
      </c>
      <c r="E49" s="35" t="s">
        <v>275</v>
      </c>
    </row>
    <row r="50" spans="1:16" ht="12.75">
      <c r="A50" s="25" t="s">
        <v>45</v>
      </c>
      <c r="B50" s="29" t="s">
        <v>92</v>
      </c>
      <c r="C50" s="29" t="s">
        <v>272</v>
      </c>
      <c r="D50" s="25" t="s">
        <v>47</v>
      </c>
      <c r="E50" s="30" t="s">
        <v>273</v>
      </c>
      <c r="F50" s="31" t="s">
        <v>127</v>
      </c>
      <c r="G50" s="32">
        <v>24.3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25.5">
      <c r="A51" s="34" t="s">
        <v>50</v>
      </c>
      <c r="E51" s="35" t="s">
        <v>148</v>
      </c>
    </row>
    <row r="52" spans="1:5" ht="12.75">
      <c r="A52" s="36" t="s">
        <v>52</v>
      </c>
      <c r="E52" s="37" t="s">
        <v>395</v>
      </c>
    </row>
    <row r="53" spans="1:5" ht="318.75">
      <c r="A53" t="s">
        <v>53</v>
      </c>
      <c r="E53" s="35" t="s">
        <v>275</v>
      </c>
    </row>
    <row r="54" spans="1:16" ht="12.75">
      <c r="A54" s="25" t="s">
        <v>45</v>
      </c>
      <c r="B54" s="29" t="s">
        <v>97</v>
      </c>
      <c r="C54" s="29" t="s">
        <v>155</v>
      </c>
      <c r="D54" s="25" t="s">
        <v>47</v>
      </c>
      <c r="E54" s="30" t="s">
        <v>156</v>
      </c>
      <c r="F54" s="31" t="s">
        <v>127</v>
      </c>
      <c r="G54" s="32">
        <v>909.243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89.25">
      <c r="A56" s="36" t="s">
        <v>52</v>
      </c>
      <c r="E56" s="37" t="s">
        <v>396</v>
      </c>
    </row>
    <row r="57" spans="1:5" ht="191.25">
      <c r="A57" t="s">
        <v>53</v>
      </c>
      <c r="E57" s="35" t="s">
        <v>158</v>
      </c>
    </row>
    <row r="58" spans="1:16" ht="12.75">
      <c r="A58" s="25" t="s">
        <v>45</v>
      </c>
      <c r="B58" s="29" t="s">
        <v>103</v>
      </c>
      <c r="C58" s="29" t="s">
        <v>278</v>
      </c>
      <c r="D58" s="25" t="s">
        <v>47</v>
      </c>
      <c r="E58" s="30" t="s">
        <v>279</v>
      </c>
      <c r="F58" s="31" t="s">
        <v>127</v>
      </c>
      <c r="G58" s="32">
        <v>12.798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397</v>
      </c>
    </row>
    <row r="60" spans="1:5" ht="25.5">
      <c r="A60" s="36" t="s">
        <v>52</v>
      </c>
      <c r="E60" s="37" t="s">
        <v>398</v>
      </c>
    </row>
    <row r="61" spans="1:5" ht="229.5">
      <c r="A61" t="s">
        <v>53</v>
      </c>
      <c r="E61" s="35" t="s">
        <v>281</v>
      </c>
    </row>
    <row r="62" spans="1:16" ht="12.75">
      <c r="A62" s="25" t="s">
        <v>45</v>
      </c>
      <c r="B62" s="29" t="s">
        <v>178</v>
      </c>
      <c r="C62" s="29" t="s">
        <v>399</v>
      </c>
      <c r="D62" s="25" t="s">
        <v>47</v>
      </c>
      <c r="E62" s="30" t="s">
        <v>400</v>
      </c>
      <c r="F62" s="31" t="s">
        <v>127</v>
      </c>
      <c r="G62" s="32">
        <v>698.5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02">
      <c r="A64" s="36" t="s">
        <v>52</v>
      </c>
      <c r="E64" s="37" t="s">
        <v>401</v>
      </c>
    </row>
    <row r="65" spans="1:5" ht="229.5">
      <c r="A65" t="s">
        <v>53</v>
      </c>
      <c r="E65" s="35" t="s">
        <v>402</v>
      </c>
    </row>
    <row r="66" spans="1:16" ht="12.75">
      <c r="A66" s="25" t="s">
        <v>45</v>
      </c>
      <c r="B66" s="29" t="s">
        <v>184</v>
      </c>
      <c r="C66" s="29" t="s">
        <v>403</v>
      </c>
      <c r="D66" s="25" t="s">
        <v>47</v>
      </c>
      <c r="E66" s="30" t="s">
        <v>283</v>
      </c>
      <c r="F66" s="31" t="s">
        <v>127</v>
      </c>
      <c r="G66" s="32">
        <v>57.999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404</v>
      </c>
    </row>
    <row r="68" spans="1:5" ht="114.75">
      <c r="A68" s="36" t="s">
        <v>52</v>
      </c>
      <c r="E68" s="37" t="s">
        <v>405</v>
      </c>
    </row>
    <row r="69" spans="1:5" ht="293.25">
      <c r="A69" t="s">
        <v>53</v>
      </c>
      <c r="E69" s="35" t="s">
        <v>286</v>
      </c>
    </row>
    <row r="70" spans="1:16" ht="12.75">
      <c r="A70" s="25" t="s">
        <v>45</v>
      </c>
      <c r="B70" s="29" t="s">
        <v>189</v>
      </c>
      <c r="C70" s="29" t="s">
        <v>406</v>
      </c>
      <c r="D70" s="25" t="s">
        <v>47</v>
      </c>
      <c r="E70" s="30" t="s">
        <v>283</v>
      </c>
      <c r="F70" s="31" t="s">
        <v>127</v>
      </c>
      <c r="G70" s="32">
        <v>72.492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407</v>
      </c>
    </row>
    <row r="72" spans="1:5" ht="76.5">
      <c r="A72" s="36" t="s">
        <v>52</v>
      </c>
      <c r="E72" s="37" t="s">
        <v>408</v>
      </c>
    </row>
    <row r="73" spans="1:5" ht="12.75">
      <c r="A73" t="s">
        <v>53</v>
      </c>
      <c r="E73" s="35" t="s">
        <v>47</v>
      </c>
    </row>
    <row r="74" spans="1:16" ht="12.75">
      <c r="A74" s="25" t="s">
        <v>45</v>
      </c>
      <c r="B74" s="29" t="s">
        <v>195</v>
      </c>
      <c r="C74" s="29" t="s">
        <v>409</v>
      </c>
      <c r="D74" s="25" t="s">
        <v>47</v>
      </c>
      <c r="E74" s="30" t="s">
        <v>283</v>
      </c>
      <c r="F74" s="31" t="s">
        <v>127</v>
      </c>
      <c r="G74" s="32">
        <v>351.35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25.5">
      <c r="A75" s="34" t="s">
        <v>50</v>
      </c>
      <c r="E75" s="35" t="s">
        <v>410</v>
      </c>
    </row>
    <row r="76" spans="1:5" ht="114.75">
      <c r="A76" s="36" t="s">
        <v>52</v>
      </c>
      <c r="E76" s="37" t="s">
        <v>411</v>
      </c>
    </row>
    <row r="77" spans="1:5" ht="12.75">
      <c r="A77" t="s">
        <v>53</v>
      </c>
      <c r="E77" s="35" t="s">
        <v>47</v>
      </c>
    </row>
    <row r="78" spans="1:16" ht="12.75">
      <c r="A78" s="25" t="s">
        <v>45</v>
      </c>
      <c r="B78" s="29" t="s">
        <v>200</v>
      </c>
      <c r="C78" s="29" t="s">
        <v>412</v>
      </c>
      <c r="D78" s="25" t="s">
        <v>47</v>
      </c>
      <c r="E78" s="30" t="s">
        <v>413</v>
      </c>
      <c r="F78" s="31" t="s">
        <v>165</v>
      </c>
      <c r="G78" s="32">
        <v>10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47</v>
      </c>
    </row>
    <row r="80" spans="1:5" ht="12.75">
      <c r="A80" s="36" t="s">
        <v>52</v>
      </c>
      <c r="E80" s="37" t="s">
        <v>414</v>
      </c>
    </row>
    <row r="81" spans="1:5" ht="12.75">
      <c r="A81" t="s">
        <v>53</v>
      </c>
      <c r="E81" s="35" t="s">
        <v>415</v>
      </c>
    </row>
    <row r="82" spans="1:16" ht="12.75">
      <c r="A82" s="25" t="s">
        <v>45</v>
      </c>
      <c r="B82" s="29" t="s">
        <v>206</v>
      </c>
      <c r="C82" s="29" t="s">
        <v>168</v>
      </c>
      <c r="D82" s="25" t="s">
        <v>47</v>
      </c>
      <c r="E82" s="30" t="s">
        <v>169</v>
      </c>
      <c r="F82" s="31" t="s">
        <v>127</v>
      </c>
      <c r="G82" s="32">
        <v>5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416</v>
      </c>
    </row>
    <row r="84" spans="1:5" ht="38.25">
      <c r="A84" s="36" t="s">
        <v>52</v>
      </c>
      <c r="E84" s="37" t="s">
        <v>391</v>
      </c>
    </row>
    <row r="85" spans="1:5" ht="38.25">
      <c r="A85" t="s">
        <v>53</v>
      </c>
      <c r="E85" s="35" t="s">
        <v>172</v>
      </c>
    </row>
    <row r="86" spans="1:16" ht="12.75">
      <c r="A86" s="25" t="s">
        <v>45</v>
      </c>
      <c r="B86" s="29" t="s">
        <v>210</v>
      </c>
      <c r="C86" s="29" t="s">
        <v>173</v>
      </c>
      <c r="D86" s="25" t="s">
        <v>47</v>
      </c>
      <c r="E86" s="30" t="s">
        <v>174</v>
      </c>
      <c r="F86" s="31" t="s">
        <v>165</v>
      </c>
      <c r="G86" s="32">
        <v>50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417</v>
      </c>
    </row>
    <row r="88" spans="1:5" ht="38.25">
      <c r="A88" s="36" t="s">
        <v>52</v>
      </c>
      <c r="E88" s="37" t="s">
        <v>418</v>
      </c>
    </row>
    <row r="89" spans="1:5" ht="25.5">
      <c r="A89" t="s">
        <v>53</v>
      </c>
      <c r="E89" s="35" t="s">
        <v>176</v>
      </c>
    </row>
    <row r="90" spans="1:16" ht="12.75">
      <c r="A90" s="25" t="s">
        <v>45</v>
      </c>
      <c r="B90" s="29" t="s">
        <v>215</v>
      </c>
      <c r="C90" s="29" t="s">
        <v>419</v>
      </c>
      <c r="D90" s="25" t="s">
        <v>420</v>
      </c>
      <c r="E90" s="30" t="s">
        <v>421</v>
      </c>
      <c r="F90" s="31" t="s">
        <v>49</v>
      </c>
      <c r="G90" s="32">
        <v>1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51">
      <c r="A91" s="34" t="s">
        <v>50</v>
      </c>
      <c r="E91" s="35" t="s">
        <v>422</v>
      </c>
    </row>
    <row r="92" spans="1:5" ht="12.75">
      <c r="A92" s="36" t="s">
        <v>52</v>
      </c>
      <c r="E92" s="37" t="s">
        <v>47</v>
      </c>
    </row>
    <row r="93" spans="1:5" ht="38.25">
      <c r="A93" t="s">
        <v>53</v>
      </c>
      <c r="E93" s="35" t="s">
        <v>423</v>
      </c>
    </row>
    <row r="94" spans="1:16" ht="25.5">
      <c r="A94" s="25" t="s">
        <v>45</v>
      </c>
      <c r="B94" s="29" t="s">
        <v>221</v>
      </c>
      <c r="C94" s="29" t="s">
        <v>424</v>
      </c>
      <c r="D94" s="25" t="s">
        <v>47</v>
      </c>
      <c r="E94" s="30" t="s">
        <v>425</v>
      </c>
      <c r="F94" s="31" t="s">
        <v>100</v>
      </c>
      <c r="G94" s="32">
        <v>1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38.25">
      <c r="A95" s="34" t="s">
        <v>50</v>
      </c>
      <c r="E95" s="35" t="s">
        <v>426</v>
      </c>
    </row>
    <row r="96" spans="1:5" ht="12.75">
      <c r="A96" s="36" t="s">
        <v>52</v>
      </c>
      <c r="E96" s="37" t="s">
        <v>47</v>
      </c>
    </row>
    <row r="97" spans="1:5" ht="114.75">
      <c r="A97" t="s">
        <v>53</v>
      </c>
      <c r="E97" s="35" t="s">
        <v>427</v>
      </c>
    </row>
    <row r="98" spans="1:18" ht="12.75" customHeight="1">
      <c r="A98" s="6" t="s">
        <v>43</v>
      </c>
      <c r="B98" s="6"/>
      <c r="C98" s="40" t="s">
        <v>23</v>
      </c>
      <c r="D98" s="6"/>
      <c r="E98" s="27" t="s">
        <v>290</v>
      </c>
      <c r="F98" s="6"/>
      <c r="G98" s="6"/>
      <c r="H98" s="6"/>
      <c r="I98" s="41">
        <f>0+Q98</f>
      </c>
      <c r="O98">
        <f>0+R98</f>
      </c>
      <c r="Q98">
        <f>0+I99+I103+I107+I111+I115+I119+I123+I127+I131+I135+I139+I143+I147+I151+I155</f>
      </c>
      <c r="R98">
        <f>0+O99+O103+O107+O111+O115+O119+O123+O127+O131+O135+O139+O143+O147+O151+O155</f>
      </c>
    </row>
    <row r="99" spans="1:16" ht="12.75">
      <c r="A99" s="25" t="s">
        <v>45</v>
      </c>
      <c r="B99" s="29" t="s">
        <v>227</v>
      </c>
      <c r="C99" s="29" t="s">
        <v>428</v>
      </c>
      <c r="D99" s="25" t="s">
        <v>47</v>
      </c>
      <c r="E99" s="30" t="s">
        <v>429</v>
      </c>
      <c r="F99" s="31" t="s">
        <v>127</v>
      </c>
      <c r="G99" s="32">
        <v>5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47</v>
      </c>
    </row>
    <row r="101" spans="1:5" ht="51">
      <c r="A101" s="36" t="s">
        <v>52</v>
      </c>
      <c r="E101" s="37" t="s">
        <v>430</v>
      </c>
    </row>
    <row r="102" spans="1:5" ht="51">
      <c r="A102" t="s">
        <v>53</v>
      </c>
      <c r="E102" s="35" t="s">
        <v>431</v>
      </c>
    </row>
    <row r="103" spans="1:16" ht="12.75">
      <c r="A103" s="25" t="s">
        <v>45</v>
      </c>
      <c r="B103" s="29" t="s">
        <v>232</v>
      </c>
      <c r="C103" s="29" t="s">
        <v>432</v>
      </c>
      <c r="D103" s="25" t="s">
        <v>47</v>
      </c>
      <c r="E103" s="30" t="s">
        <v>433</v>
      </c>
      <c r="F103" s="31" t="s">
        <v>127</v>
      </c>
      <c r="G103" s="32">
        <v>0.092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434</v>
      </c>
    </row>
    <row r="105" spans="1:5" ht="12.75">
      <c r="A105" s="36" t="s">
        <v>52</v>
      </c>
      <c r="E105" s="37" t="s">
        <v>435</v>
      </c>
    </row>
    <row r="106" spans="1:5" ht="51">
      <c r="A106" t="s">
        <v>53</v>
      </c>
      <c r="E106" s="35" t="s">
        <v>431</v>
      </c>
    </row>
    <row r="107" spans="1:16" ht="12.75">
      <c r="A107" s="25" t="s">
        <v>45</v>
      </c>
      <c r="B107" s="29" t="s">
        <v>237</v>
      </c>
      <c r="C107" s="29" t="s">
        <v>436</v>
      </c>
      <c r="D107" s="25" t="s">
        <v>47</v>
      </c>
      <c r="E107" s="30" t="s">
        <v>437</v>
      </c>
      <c r="F107" s="31" t="s">
        <v>111</v>
      </c>
      <c r="G107" s="32">
        <v>3.026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438</v>
      </c>
    </row>
    <row r="109" spans="1:5" ht="51">
      <c r="A109" s="36" t="s">
        <v>52</v>
      </c>
      <c r="E109" s="37" t="s">
        <v>439</v>
      </c>
    </row>
    <row r="110" spans="1:5" ht="38.25">
      <c r="A110" t="s">
        <v>53</v>
      </c>
      <c r="E110" s="35" t="s">
        <v>440</v>
      </c>
    </row>
    <row r="111" spans="1:16" ht="12.75">
      <c r="A111" s="25" t="s">
        <v>45</v>
      </c>
      <c r="B111" s="29" t="s">
        <v>242</v>
      </c>
      <c r="C111" s="29" t="s">
        <v>441</v>
      </c>
      <c r="D111" s="25" t="s">
        <v>47</v>
      </c>
      <c r="E111" s="30" t="s">
        <v>442</v>
      </c>
      <c r="F111" s="31" t="s">
        <v>165</v>
      </c>
      <c r="G111" s="32">
        <v>38.4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12.75">
      <c r="A112" s="34" t="s">
        <v>50</v>
      </c>
      <c r="E112" s="35" t="s">
        <v>443</v>
      </c>
    </row>
    <row r="113" spans="1:5" ht="12.75">
      <c r="A113" s="36" t="s">
        <v>52</v>
      </c>
      <c r="E113" s="37" t="s">
        <v>444</v>
      </c>
    </row>
    <row r="114" spans="1:5" ht="25.5">
      <c r="A114" t="s">
        <v>53</v>
      </c>
      <c r="E114" s="35" t="s">
        <v>445</v>
      </c>
    </row>
    <row r="115" spans="1:16" ht="12.75">
      <c r="A115" s="25" t="s">
        <v>45</v>
      </c>
      <c r="B115" s="29" t="s">
        <v>247</v>
      </c>
      <c r="C115" s="29" t="s">
        <v>446</v>
      </c>
      <c r="D115" s="25" t="s">
        <v>47</v>
      </c>
      <c r="E115" s="30" t="s">
        <v>447</v>
      </c>
      <c r="F115" s="31" t="s">
        <v>100</v>
      </c>
      <c r="G115" s="32">
        <v>6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448</v>
      </c>
    </row>
    <row r="117" spans="1:5" ht="12.75">
      <c r="A117" s="36" t="s">
        <v>52</v>
      </c>
      <c r="E117" s="37" t="s">
        <v>449</v>
      </c>
    </row>
    <row r="118" spans="1:5" ht="12.75">
      <c r="A118" t="s">
        <v>53</v>
      </c>
      <c r="E118" s="35" t="s">
        <v>450</v>
      </c>
    </row>
    <row r="119" spans="1:16" ht="25.5">
      <c r="A119" s="25" t="s">
        <v>45</v>
      </c>
      <c r="B119" s="29" t="s">
        <v>308</v>
      </c>
      <c r="C119" s="29" t="s">
        <v>451</v>
      </c>
      <c r="D119" s="25" t="s">
        <v>47</v>
      </c>
      <c r="E119" s="30" t="s">
        <v>452</v>
      </c>
      <c r="F119" s="31" t="s">
        <v>218</v>
      </c>
      <c r="G119" s="32">
        <v>48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25.5">
      <c r="A120" s="34" t="s">
        <v>50</v>
      </c>
      <c r="E120" s="35" t="s">
        <v>453</v>
      </c>
    </row>
    <row r="121" spans="1:5" ht="25.5">
      <c r="A121" s="36" t="s">
        <v>52</v>
      </c>
      <c r="E121" s="37" t="s">
        <v>454</v>
      </c>
    </row>
    <row r="122" spans="1:5" ht="63.75">
      <c r="A122" t="s">
        <v>53</v>
      </c>
      <c r="E122" s="35" t="s">
        <v>455</v>
      </c>
    </row>
    <row r="123" spans="1:16" ht="12.75">
      <c r="A123" s="25" t="s">
        <v>45</v>
      </c>
      <c r="B123" s="29" t="s">
        <v>313</v>
      </c>
      <c r="C123" s="29" t="s">
        <v>456</v>
      </c>
      <c r="D123" s="25" t="s">
        <v>47</v>
      </c>
      <c r="E123" s="30" t="s">
        <v>457</v>
      </c>
      <c r="F123" s="31" t="s">
        <v>218</v>
      </c>
      <c r="G123" s="32">
        <v>187.765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12.75">
      <c r="A124" s="34" t="s">
        <v>50</v>
      </c>
      <c r="E124" s="35" t="s">
        <v>458</v>
      </c>
    </row>
    <row r="125" spans="1:5" ht="89.25">
      <c r="A125" s="36" t="s">
        <v>52</v>
      </c>
      <c r="E125" s="37" t="s">
        <v>459</v>
      </c>
    </row>
    <row r="126" spans="1:5" ht="63.75">
      <c r="A126" t="s">
        <v>53</v>
      </c>
      <c r="E126" s="35" t="s">
        <v>455</v>
      </c>
    </row>
    <row r="127" spans="1:16" ht="12.75">
      <c r="A127" s="25" t="s">
        <v>45</v>
      </c>
      <c r="B127" s="29" t="s">
        <v>318</v>
      </c>
      <c r="C127" s="29" t="s">
        <v>460</v>
      </c>
      <c r="D127" s="25" t="s">
        <v>47</v>
      </c>
      <c r="E127" s="30" t="s">
        <v>461</v>
      </c>
      <c r="F127" s="31" t="s">
        <v>218</v>
      </c>
      <c r="G127" s="32">
        <v>60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12.75">
      <c r="A128" s="34" t="s">
        <v>50</v>
      </c>
      <c r="E128" s="35" t="s">
        <v>47</v>
      </c>
    </row>
    <row r="129" spans="1:5" ht="12.75">
      <c r="A129" s="36" t="s">
        <v>52</v>
      </c>
      <c r="E129" s="37" t="s">
        <v>462</v>
      </c>
    </row>
    <row r="130" spans="1:5" ht="191.25">
      <c r="A130" t="s">
        <v>53</v>
      </c>
      <c r="E130" s="35" t="s">
        <v>463</v>
      </c>
    </row>
    <row r="131" spans="1:16" ht="12.75">
      <c r="A131" s="25" t="s">
        <v>45</v>
      </c>
      <c r="B131" s="29" t="s">
        <v>323</v>
      </c>
      <c r="C131" s="29" t="s">
        <v>464</v>
      </c>
      <c r="D131" s="25" t="s">
        <v>47</v>
      </c>
      <c r="E131" s="30" t="s">
        <v>465</v>
      </c>
      <c r="F131" s="31" t="s">
        <v>127</v>
      </c>
      <c r="G131" s="32">
        <v>1.08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12.75">
      <c r="A132" s="34" t="s">
        <v>50</v>
      </c>
      <c r="E132" s="35" t="s">
        <v>466</v>
      </c>
    </row>
    <row r="133" spans="1:5" ht="25.5">
      <c r="A133" s="36" t="s">
        <v>52</v>
      </c>
      <c r="E133" s="37" t="s">
        <v>467</v>
      </c>
    </row>
    <row r="134" spans="1:5" ht="369.75">
      <c r="A134" t="s">
        <v>53</v>
      </c>
      <c r="E134" s="35" t="s">
        <v>468</v>
      </c>
    </row>
    <row r="135" spans="1:16" ht="12.75">
      <c r="A135" s="25" t="s">
        <v>45</v>
      </c>
      <c r="B135" s="29" t="s">
        <v>327</v>
      </c>
      <c r="C135" s="29" t="s">
        <v>469</v>
      </c>
      <c r="D135" s="25" t="s">
        <v>47</v>
      </c>
      <c r="E135" s="30" t="s">
        <v>470</v>
      </c>
      <c r="F135" s="31" t="s">
        <v>127</v>
      </c>
      <c r="G135" s="32">
        <v>73.725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12.75">
      <c r="A136" s="34" t="s">
        <v>50</v>
      </c>
      <c r="E136" s="35" t="s">
        <v>471</v>
      </c>
    </row>
    <row r="137" spans="1:5" ht="76.5">
      <c r="A137" s="36" t="s">
        <v>52</v>
      </c>
      <c r="E137" s="37" t="s">
        <v>472</v>
      </c>
    </row>
    <row r="138" spans="1:5" ht="369.75">
      <c r="A138" t="s">
        <v>53</v>
      </c>
      <c r="E138" s="35" t="s">
        <v>468</v>
      </c>
    </row>
    <row r="139" spans="1:16" ht="12.75">
      <c r="A139" s="25" t="s">
        <v>45</v>
      </c>
      <c r="B139" s="29" t="s">
        <v>332</v>
      </c>
      <c r="C139" s="29" t="s">
        <v>473</v>
      </c>
      <c r="D139" s="25" t="s">
        <v>47</v>
      </c>
      <c r="E139" s="30" t="s">
        <v>474</v>
      </c>
      <c r="F139" s="31" t="s">
        <v>111</v>
      </c>
      <c r="G139" s="32">
        <v>14.469</v>
      </c>
      <c r="H139" s="33">
        <v>0</v>
      </c>
      <c r="I139" s="33">
        <f>ROUND(ROUND(H139,2)*ROUND(G139,3),2)</f>
      </c>
      <c r="O139">
        <f>(I139*21)/100</f>
      </c>
      <c r="P139" t="s">
        <v>23</v>
      </c>
    </row>
    <row r="140" spans="1:5" ht="12.75">
      <c r="A140" s="34" t="s">
        <v>50</v>
      </c>
      <c r="E140" s="35" t="s">
        <v>475</v>
      </c>
    </row>
    <row r="141" spans="1:5" ht="12.75">
      <c r="A141" s="36" t="s">
        <v>52</v>
      </c>
      <c r="E141" s="37" t="s">
        <v>476</v>
      </c>
    </row>
    <row r="142" spans="1:5" ht="267.75">
      <c r="A142" t="s">
        <v>53</v>
      </c>
      <c r="E142" s="35" t="s">
        <v>477</v>
      </c>
    </row>
    <row r="143" spans="1:16" ht="12.75">
      <c r="A143" s="25" t="s">
        <v>45</v>
      </c>
      <c r="B143" s="29" t="s">
        <v>337</v>
      </c>
      <c r="C143" s="29" t="s">
        <v>478</v>
      </c>
      <c r="D143" s="25" t="s">
        <v>47</v>
      </c>
      <c r="E143" s="30" t="s">
        <v>479</v>
      </c>
      <c r="F143" s="31" t="s">
        <v>100</v>
      </c>
      <c r="G143" s="32">
        <v>4</v>
      </c>
      <c r="H143" s="33">
        <v>0</v>
      </c>
      <c r="I143" s="33">
        <f>ROUND(ROUND(H143,2)*ROUND(G143,3),2)</f>
      </c>
      <c r="O143">
        <f>(I143*21)/100</f>
      </c>
      <c r="P143" t="s">
        <v>23</v>
      </c>
    </row>
    <row r="144" spans="1:5" ht="25.5">
      <c r="A144" s="34" t="s">
        <v>50</v>
      </c>
      <c r="E144" s="35" t="s">
        <v>480</v>
      </c>
    </row>
    <row r="145" spans="1:5" ht="12.75">
      <c r="A145" s="36" t="s">
        <v>52</v>
      </c>
      <c r="E145" s="37" t="s">
        <v>481</v>
      </c>
    </row>
    <row r="146" spans="1:5" ht="38.25">
      <c r="A146" t="s">
        <v>53</v>
      </c>
      <c r="E146" s="35" t="s">
        <v>482</v>
      </c>
    </row>
    <row r="147" spans="1:16" ht="12.75">
      <c r="A147" s="25" t="s">
        <v>45</v>
      </c>
      <c r="B147" s="29" t="s">
        <v>340</v>
      </c>
      <c r="C147" s="29" t="s">
        <v>483</v>
      </c>
      <c r="D147" s="25" t="s">
        <v>47</v>
      </c>
      <c r="E147" s="30" t="s">
        <v>484</v>
      </c>
      <c r="F147" s="31" t="s">
        <v>218</v>
      </c>
      <c r="G147" s="32">
        <v>8</v>
      </c>
      <c r="H147" s="33">
        <v>0</v>
      </c>
      <c r="I147" s="33">
        <f>ROUND(ROUND(H147,2)*ROUND(G147,3),2)</f>
      </c>
      <c r="O147">
        <f>(I147*21)/100</f>
      </c>
      <c r="P147" t="s">
        <v>23</v>
      </c>
    </row>
    <row r="148" spans="1:5" ht="12.75">
      <c r="A148" s="34" t="s">
        <v>50</v>
      </c>
      <c r="E148" s="35" t="s">
        <v>47</v>
      </c>
    </row>
    <row r="149" spans="1:5" ht="12.75">
      <c r="A149" s="36" t="s">
        <v>52</v>
      </c>
      <c r="E149" s="37" t="s">
        <v>485</v>
      </c>
    </row>
    <row r="150" spans="1:5" ht="38.25">
      <c r="A150" t="s">
        <v>53</v>
      </c>
      <c r="E150" s="35" t="s">
        <v>486</v>
      </c>
    </row>
    <row r="151" spans="1:16" ht="12.75">
      <c r="A151" s="25" t="s">
        <v>45</v>
      </c>
      <c r="B151" s="29" t="s">
        <v>345</v>
      </c>
      <c r="C151" s="29" t="s">
        <v>487</v>
      </c>
      <c r="D151" s="25" t="s">
        <v>47</v>
      </c>
      <c r="E151" s="30" t="s">
        <v>488</v>
      </c>
      <c r="F151" s="31" t="s">
        <v>165</v>
      </c>
      <c r="G151" s="32">
        <v>390.16</v>
      </c>
      <c r="H151" s="33">
        <v>0</v>
      </c>
      <c r="I151" s="33">
        <f>ROUND(ROUND(H151,2)*ROUND(G151,3),2)</f>
      </c>
      <c r="O151">
        <f>(I151*21)/100</f>
      </c>
      <c r="P151" t="s">
        <v>23</v>
      </c>
    </row>
    <row r="152" spans="1:5" ht="12.75">
      <c r="A152" s="34" t="s">
        <v>50</v>
      </c>
      <c r="E152" s="35" t="s">
        <v>47</v>
      </c>
    </row>
    <row r="153" spans="1:5" ht="102">
      <c r="A153" s="36" t="s">
        <v>52</v>
      </c>
      <c r="E153" s="37" t="s">
        <v>489</v>
      </c>
    </row>
    <row r="154" spans="1:5" ht="102">
      <c r="A154" t="s">
        <v>53</v>
      </c>
      <c r="E154" s="35" t="s">
        <v>490</v>
      </c>
    </row>
    <row r="155" spans="1:16" ht="12.75">
      <c r="A155" s="25" t="s">
        <v>45</v>
      </c>
      <c r="B155" s="29" t="s">
        <v>351</v>
      </c>
      <c r="C155" s="29" t="s">
        <v>491</v>
      </c>
      <c r="D155" s="25" t="s">
        <v>47</v>
      </c>
      <c r="E155" s="30" t="s">
        <v>492</v>
      </c>
      <c r="F155" s="31" t="s">
        <v>165</v>
      </c>
      <c r="G155" s="32">
        <v>195.08</v>
      </c>
      <c r="H155" s="33">
        <v>0</v>
      </c>
      <c r="I155" s="33">
        <f>ROUND(ROUND(H155,2)*ROUND(G155,3),2)</f>
      </c>
      <c r="O155">
        <f>(I155*21)/100</f>
      </c>
      <c r="P155" t="s">
        <v>23</v>
      </c>
    </row>
    <row r="156" spans="1:5" ht="12.75">
      <c r="A156" s="34" t="s">
        <v>50</v>
      </c>
      <c r="E156" s="35" t="s">
        <v>493</v>
      </c>
    </row>
    <row r="157" spans="1:5" ht="76.5">
      <c r="A157" s="36" t="s">
        <v>52</v>
      </c>
      <c r="E157" s="37" t="s">
        <v>494</v>
      </c>
    </row>
    <row r="158" spans="1:5" ht="102">
      <c r="A158" t="s">
        <v>53</v>
      </c>
      <c r="E158" s="35" t="s">
        <v>495</v>
      </c>
    </row>
    <row r="159" spans="1:18" ht="12.75" customHeight="1">
      <c r="A159" s="6" t="s">
        <v>43</v>
      </c>
      <c r="B159" s="6"/>
      <c r="C159" s="40" t="s">
        <v>22</v>
      </c>
      <c r="D159" s="6"/>
      <c r="E159" s="27" t="s">
        <v>496</v>
      </c>
      <c r="F159" s="6"/>
      <c r="G159" s="6"/>
      <c r="H159" s="6"/>
      <c r="I159" s="41">
        <f>0+Q159</f>
      </c>
      <c r="O159">
        <f>0+R159</f>
      </c>
      <c r="Q159">
        <f>0+I160+I164+I168+I172+I176+I180+I184+I188+I192</f>
      </c>
      <c r="R159">
        <f>0+O160+O164+O168+O172+O176+O180+O184+O188+O192</f>
      </c>
    </row>
    <row r="160" spans="1:16" ht="12.75">
      <c r="A160" s="25" t="s">
        <v>45</v>
      </c>
      <c r="B160" s="29" t="s">
        <v>353</v>
      </c>
      <c r="C160" s="29" t="s">
        <v>497</v>
      </c>
      <c r="D160" s="25" t="s">
        <v>47</v>
      </c>
      <c r="E160" s="30" t="s">
        <v>498</v>
      </c>
      <c r="F160" s="31" t="s">
        <v>499</v>
      </c>
      <c r="G160" s="32">
        <v>131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12.75">
      <c r="A161" s="34" t="s">
        <v>50</v>
      </c>
      <c r="E161" s="35" t="s">
        <v>500</v>
      </c>
    </row>
    <row r="162" spans="1:5" ht="38.25">
      <c r="A162" s="36" t="s">
        <v>52</v>
      </c>
      <c r="E162" s="37" t="s">
        <v>501</v>
      </c>
    </row>
    <row r="163" spans="1:5" ht="25.5">
      <c r="A163" t="s">
        <v>53</v>
      </c>
      <c r="E163" s="35" t="s">
        <v>502</v>
      </c>
    </row>
    <row r="164" spans="1:16" ht="12.75">
      <c r="A164" s="25" t="s">
        <v>45</v>
      </c>
      <c r="B164" s="29" t="s">
        <v>354</v>
      </c>
      <c r="C164" s="29" t="s">
        <v>503</v>
      </c>
      <c r="D164" s="25" t="s">
        <v>47</v>
      </c>
      <c r="E164" s="30" t="s">
        <v>504</v>
      </c>
      <c r="F164" s="31" t="s">
        <v>127</v>
      </c>
      <c r="G164" s="32">
        <v>11.373</v>
      </c>
      <c r="H164" s="33">
        <v>0</v>
      </c>
      <c r="I164" s="33">
        <f>ROUND(ROUND(H164,2)*ROUND(G164,3),2)</f>
      </c>
      <c r="O164">
        <f>(I164*21)/100</f>
      </c>
      <c r="P164" t="s">
        <v>23</v>
      </c>
    </row>
    <row r="165" spans="1:5" ht="12.75">
      <c r="A165" s="34" t="s">
        <v>50</v>
      </c>
      <c r="E165" s="35" t="s">
        <v>505</v>
      </c>
    </row>
    <row r="166" spans="1:5" ht="63.75">
      <c r="A166" s="36" t="s">
        <v>52</v>
      </c>
      <c r="E166" s="37" t="s">
        <v>506</v>
      </c>
    </row>
    <row r="167" spans="1:5" ht="382.5">
      <c r="A167" t="s">
        <v>53</v>
      </c>
      <c r="E167" s="35" t="s">
        <v>507</v>
      </c>
    </row>
    <row r="168" spans="1:16" ht="12.75">
      <c r="A168" s="25" t="s">
        <v>45</v>
      </c>
      <c r="B168" s="29" t="s">
        <v>359</v>
      </c>
      <c r="C168" s="29" t="s">
        <v>508</v>
      </c>
      <c r="D168" s="25" t="s">
        <v>47</v>
      </c>
      <c r="E168" s="30" t="s">
        <v>509</v>
      </c>
      <c r="F168" s="31" t="s">
        <v>111</v>
      </c>
      <c r="G168" s="32">
        <v>2.678</v>
      </c>
      <c r="H168" s="33">
        <v>0</v>
      </c>
      <c r="I168" s="33">
        <f>ROUND(ROUND(H168,2)*ROUND(G168,3),2)</f>
      </c>
      <c r="O168">
        <f>(I168*21)/100</f>
      </c>
      <c r="P168" t="s">
        <v>23</v>
      </c>
    </row>
    <row r="169" spans="1:5" ht="12.75">
      <c r="A169" s="34" t="s">
        <v>50</v>
      </c>
      <c r="E169" s="35" t="s">
        <v>475</v>
      </c>
    </row>
    <row r="170" spans="1:5" ht="12.75">
      <c r="A170" s="36" t="s">
        <v>52</v>
      </c>
      <c r="E170" s="37" t="s">
        <v>510</v>
      </c>
    </row>
    <row r="171" spans="1:5" ht="242.25">
      <c r="A171" t="s">
        <v>53</v>
      </c>
      <c r="E171" s="35" t="s">
        <v>511</v>
      </c>
    </row>
    <row r="172" spans="1:16" ht="12.75">
      <c r="A172" s="25" t="s">
        <v>45</v>
      </c>
      <c r="B172" s="29" t="s">
        <v>512</v>
      </c>
      <c r="C172" s="29" t="s">
        <v>513</v>
      </c>
      <c r="D172" s="25" t="s">
        <v>47</v>
      </c>
      <c r="E172" s="30" t="s">
        <v>514</v>
      </c>
      <c r="F172" s="31" t="s">
        <v>127</v>
      </c>
      <c r="G172" s="32">
        <v>37.553</v>
      </c>
      <c r="H172" s="33">
        <v>0</v>
      </c>
      <c r="I172" s="33">
        <f>ROUND(ROUND(H172,2)*ROUND(G172,3),2)</f>
      </c>
      <c r="O172">
        <f>(I172*21)/100</f>
      </c>
      <c r="P172" t="s">
        <v>23</v>
      </c>
    </row>
    <row r="173" spans="1:5" ht="25.5">
      <c r="A173" s="34" t="s">
        <v>50</v>
      </c>
      <c r="E173" s="35" t="s">
        <v>515</v>
      </c>
    </row>
    <row r="174" spans="1:5" ht="89.25">
      <c r="A174" s="36" t="s">
        <v>52</v>
      </c>
      <c r="E174" s="37" t="s">
        <v>516</v>
      </c>
    </row>
    <row r="175" spans="1:5" ht="12.75">
      <c r="A175" t="s">
        <v>53</v>
      </c>
      <c r="E175" s="35" t="s">
        <v>517</v>
      </c>
    </row>
    <row r="176" spans="1:16" ht="12.75">
      <c r="A176" s="25" t="s">
        <v>45</v>
      </c>
      <c r="B176" s="29" t="s">
        <v>518</v>
      </c>
      <c r="C176" s="29" t="s">
        <v>519</v>
      </c>
      <c r="D176" s="25" t="s">
        <v>47</v>
      </c>
      <c r="E176" s="30" t="s">
        <v>514</v>
      </c>
      <c r="F176" s="31" t="s">
        <v>127</v>
      </c>
      <c r="G176" s="32">
        <v>37.553</v>
      </c>
      <c r="H176" s="33">
        <v>0</v>
      </c>
      <c r="I176" s="33">
        <f>ROUND(ROUND(H176,2)*ROUND(G176,3),2)</f>
      </c>
      <c r="O176">
        <f>(I176*21)/100</f>
      </c>
      <c r="P176" t="s">
        <v>23</v>
      </c>
    </row>
    <row r="177" spans="1:5" ht="12.75">
      <c r="A177" s="34" t="s">
        <v>50</v>
      </c>
      <c r="E177" s="35" t="s">
        <v>520</v>
      </c>
    </row>
    <row r="178" spans="1:5" ht="89.25">
      <c r="A178" s="36" t="s">
        <v>52</v>
      </c>
      <c r="E178" s="37" t="s">
        <v>516</v>
      </c>
    </row>
    <row r="179" spans="1:5" ht="25.5">
      <c r="A179" t="s">
        <v>53</v>
      </c>
      <c r="E179" s="35" t="s">
        <v>521</v>
      </c>
    </row>
    <row r="180" spans="1:16" ht="25.5">
      <c r="A180" s="25" t="s">
        <v>45</v>
      </c>
      <c r="B180" s="29" t="s">
        <v>522</v>
      </c>
      <c r="C180" s="29" t="s">
        <v>523</v>
      </c>
      <c r="D180" s="25" t="s">
        <v>47</v>
      </c>
      <c r="E180" s="30" t="s">
        <v>524</v>
      </c>
      <c r="F180" s="31" t="s">
        <v>127</v>
      </c>
      <c r="G180" s="32">
        <v>35.74</v>
      </c>
      <c r="H180" s="33">
        <v>0</v>
      </c>
      <c r="I180" s="33">
        <f>ROUND(ROUND(H180,2)*ROUND(G180,3),2)</f>
      </c>
      <c r="O180">
        <f>(I180*21)/100</f>
      </c>
      <c r="P180" t="s">
        <v>23</v>
      </c>
    </row>
    <row r="181" spans="1:5" ht="12.75">
      <c r="A181" s="34" t="s">
        <v>50</v>
      </c>
      <c r="E181" s="35" t="s">
        <v>47</v>
      </c>
    </row>
    <row r="182" spans="1:5" ht="102">
      <c r="A182" s="36" t="s">
        <v>52</v>
      </c>
      <c r="E182" s="37" t="s">
        <v>525</v>
      </c>
    </row>
    <row r="183" spans="1:5" ht="25.5">
      <c r="A183" t="s">
        <v>53</v>
      </c>
      <c r="E183" s="35" t="s">
        <v>526</v>
      </c>
    </row>
    <row r="184" spans="1:16" ht="12.75">
      <c r="A184" s="25" t="s">
        <v>45</v>
      </c>
      <c r="B184" s="29" t="s">
        <v>527</v>
      </c>
      <c r="C184" s="29" t="s">
        <v>528</v>
      </c>
      <c r="D184" s="25" t="s">
        <v>47</v>
      </c>
      <c r="E184" s="30" t="s">
        <v>529</v>
      </c>
      <c r="F184" s="31" t="s">
        <v>127</v>
      </c>
      <c r="G184" s="32">
        <v>93.882</v>
      </c>
      <c r="H184" s="33">
        <v>0</v>
      </c>
      <c r="I184" s="33">
        <f>ROUND(ROUND(H184,2)*ROUND(G184,3),2)</f>
      </c>
      <c r="O184">
        <f>(I184*21)/100</f>
      </c>
      <c r="P184" t="s">
        <v>23</v>
      </c>
    </row>
    <row r="185" spans="1:5" ht="12.75">
      <c r="A185" s="34" t="s">
        <v>50</v>
      </c>
      <c r="E185" s="35" t="s">
        <v>530</v>
      </c>
    </row>
    <row r="186" spans="1:5" ht="89.25">
      <c r="A186" s="36" t="s">
        <v>52</v>
      </c>
      <c r="E186" s="37" t="s">
        <v>531</v>
      </c>
    </row>
    <row r="187" spans="1:5" ht="369.75">
      <c r="A187" t="s">
        <v>53</v>
      </c>
      <c r="E187" s="35" t="s">
        <v>532</v>
      </c>
    </row>
    <row r="188" spans="1:16" ht="12.75">
      <c r="A188" s="25" t="s">
        <v>45</v>
      </c>
      <c r="B188" s="29" t="s">
        <v>533</v>
      </c>
      <c r="C188" s="29" t="s">
        <v>534</v>
      </c>
      <c r="D188" s="25" t="s">
        <v>47</v>
      </c>
      <c r="E188" s="30" t="s">
        <v>535</v>
      </c>
      <c r="F188" s="31" t="s">
        <v>111</v>
      </c>
      <c r="G188" s="32">
        <v>22.109</v>
      </c>
      <c r="H188" s="33">
        <v>0</v>
      </c>
      <c r="I188" s="33">
        <f>ROUND(ROUND(H188,2)*ROUND(G188,3),2)</f>
      </c>
      <c r="O188">
        <f>(I188*21)/100</f>
      </c>
      <c r="P188" t="s">
        <v>23</v>
      </c>
    </row>
    <row r="189" spans="1:5" ht="12.75">
      <c r="A189" s="34" t="s">
        <v>50</v>
      </c>
      <c r="E189" s="35" t="s">
        <v>475</v>
      </c>
    </row>
    <row r="190" spans="1:5" ht="12.75">
      <c r="A190" s="36" t="s">
        <v>52</v>
      </c>
      <c r="E190" s="37" t="s">
        <v>536</v>
      </c>
    </row>
    <row r="191" spans="1:5" ht="267.75">
      <c r="A191" t="s">
        <v>53</v>
      </c>
      <c r="E191" s="35" t="s">
        <v>477</v>
      </c>
    </row>
    <row r="192" spans="1:16" ht="25.5">
      <c r="A192" s="25" t="s">
        <v>45</v>
      </c>
      <c r="B192" s="29" t="s">
        <v>537</v>
      </c>
      <c r="C192" s="29" t="s">
        <v>538</v>
      </c>
      <c r="D192" s="25" t="s">
        <v>47</v>
      </c>
      <c r="E192" s="30" t="s">
        <v>539</v>
      </c>
      <c r="F192" s="31" t="s">
        <v>111</v>
      </c>
      <c r="G192" s="32">
        <v>0.04</v>
      </c>
      <c r="H192" s="33">
        <v>0</v>
      </c>
      <c r="I192" s="33">
        <f>ROUND(ROUND(H192,2)*ROUND(G192,3),2)</f>
      </c>
      <c r="O192">
        <f>(I192*21)/100</f>
      </c>
      <c r="P192" t="s">
        <v>23</v>
      </c>
    </row>
    <row r="193" spans="1:5" ht="12.75">
      <c r="A193" s="34" t="s">
        <v>50</v>
      </c>
      <c r="E193" s="35" t="s">
        <v>47</v>
      </c>
    </row>
    <row r="194" spans="1:5" ht="12.75">
      <c r="A194" s="36" t="s">
        <v>52</v>
      </c>
      <c r="E194" s="37" t="s">
        <v>540</v>
      </c>
    </row>
    <row r="195" spans="1:5" ht="38.25">
      <c r="A195" t="s">
        <v>53</v>
      </c>
      <c r="E195" s="35" t="s">
        <v>541</v>
      </c>
    </row>
    <row r="196" spans="1:18" ht="12.75" customHeight="1">
      <c r="A196" s="6" t="s">
        <v>43</v>
      </c>
      <c r="B196" s="6"/>
      <c r="C196" s="40" t="s">
        <v>33</v>
      </c>
      <c r="D196" s="6"/>
      <c r="E196" s="27" t="s">
        <v>542</v>
      </c>
      <c r="F196" s="6"/>
      <c r="G196" s="6"/>
      <c r="H196" s="6"/>
      <c r="I196" s="41">
        <f>0+Q196</f>
      </c>
      <c r="O196">
        <f>0+R196</f>
      </c>
      <c r="Q196">
        <f>0+I197+I201+I205+I209+I213+I217+I221+I225+I229+I233</f>
      </c>
      <c r="R196">
        <f>0+O197+O201+O205+O209+O213+O217+O221+O225+O229+O233</f>
      </c>
    </row>
    <row r="197" spans="1:16" ht="12.75">
      <c r="A197" s="25" t="s">
        <v>45</v>
      </c>
      <c r="B197" s="29" t="s">
        <v>543</v>
      </c>
      <c r="C197" s="29" t="s">
        <v>544</v>
      </c>
      <c r="D197" s="25" t="s">
        <v>47</v>
      </c>
      <c r="E197" s="30" t="s">
        <v>545</v>
      </c>
      <c r="F197" s="31" t="s">
        <v>127</v>
      </c>
      <c r="G197" s="32">
        <v>37.583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25.5">
      <c r="A198" s="34" t="s">
        <v>50</v>
      </c>
      <c r="E198" s="35" t="s">
        <v>546</v>
      </c>
    </row>
    <row r="199" spans="1:5" ht="12.75">
      <c r="A199" s="36" t="s">
        <v>52</v>
      </c>
      <c r="E199" s="37" t="s">
        <v>547</v>
      </c>
    </row>
    <row r="200" spans="1:5" ht="369.75">
      <c r="A200" t="s">
        <v>53</v>
      </c>
      <c r="E200" s="35" t="s">
        <v>548</v>
      </c>
    </row>
    <row r="201" spans="1:16" ht="12.75">
      <c r="A201" s="25" t="s">
        <v>45</v>
      </c>
      <c r="B201" s="29" t="s">
        <v>549</v>
      </c>
      <c r="C201" s="29" t="s">
        <v>550</v>
      </c>
      <c r="D201" s="25" t="s">
        <v>47</v>
      </c>
      <c r="E201" s="30" t="s">
        <v>551</v>
      </c>
      <c r="F201" s="31" t="s">
        <v>111</v>
      </c>
      <c r="G201" s="32">
        <v>7.376</v>
      </c>
      <c r="H201" s="33">
        <v>0</v>
      </c>
      <c r="I201" s="33">
        <f>ROUND(ROUND(H201,2)*ROUND(G201,3),2)</f>
      </c>
      <c r="O201">
        <f>(I201*21)/100</f>
      </c>
      <c r="P201" t="s">
        <v>23</v>
      </c>
    </row>
    <row r="202" spans="1:5" ht="12.75">
      <c r="A202" s="34" t="s">
        <v>50</v>
      </c>
      <c r="E202" s="35" t="s">
        <v>475</v>
      </c>
    </row>
    <row r="203" spans="1:5" ht="12.75">
      <c r="A203" s="36" t="s">
        <v>52</v>
      </c>
      <c r="E203" s="37" t="s">
        <v>552</v>
      </c>
    </row>
    <row r="204" spans="1:5" ht="267.75">
      <c r="A204" t="s">
        <v>53</v>
      </c>
      <c r="E204" s="35" t="s">
        <v>553</v>
      </c>
    </row>
    <row r="205" spans="1:16" ht="12.75">
      <c r="A205" s="25" t="s">
        <v>45</v>
      </c>
      <c r="B205" s="29" t="s">
        <v>554</v>
      </c>
      <c r="C205" s="29" t="s">
        <v>555</v>
      </c>
      <c r="D205" s="25" t="s">
        <v>47</v>
      </c>
      <c r="E205" s="30" t="s">
        <v>556</v>
      </c>
      <c r="F205" s="31" t="s">
        <v>127</v>
      </c>
      <c r="G205" s="32">
        <v>31.09</v>
      </c>
      <c r="H205" s="33">
        <v>0</v>
      </c>
      <c r="I205" s="33">
        <f>ROUND(ROUND(H205,2)*ROUND(G205,3),2)</f>
      </c>
      <c r="O205">
        <f>(I205*21)/100</f>
      </c>
      <c r="P205" t="s">
        <v>23</v>
      </c>
    </row>
    <row r="206" spans="1:5" ht="12.75">
      <c r="A206" s="34" t="s">
        <v>50</v>
      </c>
      <c r="E206" s="35" t="s">
        <v>557</v>
      </c>
    </row>
    <row r="207" spans="1:5" ht="89.25">
      <c r="A207" s="36" t="s">
        <v>52</v>
      </c>
      <c r="E207" s="37" t="s">
        <v>558</v>
      </c>
    </row>
    <row r="208" spans="1:5" ht="369.75">
      <c r="A208" t="s">
        <v>53</v>
      </c>
      <c r="E208" s="35" t="s">
        <v>548</v>
      </c>
    </row>
    <row r="209" spans="1:16" ht="12.75">
      <c r="A209" s="25" t="s">
        <v>45</v>
      </c>
      <c r="B209" s="29" t="s">
        <v>559</v>
      </c>
      <c r="C209" s="29" t="s">
        <v>560</v>
      </c>
      <c r="D209" s="25" t="s">
        <v>47</v>
      </c>
      <c r="E209" s="30" t="s">
        <v>561</v>
      </c>
      <c r="F209" s="31" t="s">
        <v>127</v>
      </c>
      <c r="G209" s="32">
        <v>3.051</v>
      </c>
      <c r="H209" s="33">
        <v>0</v>
      </c>
      <c r="I209" s="33">
        <f>ROUND(ROUND(H209,2)*ROUND(G209,3),2)</f>
      </c>
      <c r="O209">
        <f>(I209*21)/100</f>
      </c>
      <c r="P209" t="s">
        <v>23</v>
      </c>
    </row>
    <row r="210" spans="1:5" ht="12.75">
      <c r="A210" s="34" t="s">
        <v>50</v>
      </c>
      <c r="E210" s="35" t="s">
        <v>562</v>
      </c>
    </row>
    <row r="211" spans="1:5" ht="76.5">
      <c r="A211" s="36" t="s">
        <v>52</v>
      </c>
      <c r="E211" s="37" t="s">
        <v>563</v>
      </c>
    </row>
    <row r="212" spans="1:5" ht="369.75">
      <c r="A212" t="s">
        <v>53</v>
      </c>
      <c r="E212" s="35" t="s">
        <v>548</v>
      </c>
    </row>
    <row r="213" spans="1:16" ht="12.75">
      <c r="A213" s="25" t="s">
        <v>45</v>
      </c>
      <c r="B213" s="29" t="s">
        <v>564</v>
      </c>
      <c r="C213" s="29" t="s">
        <v>565</v>
      </c>
      <c r="D213" s="25" t="s">
        <v>47</v>
      </c>
      <c r="E213" s="30" t="s">
        <v>566</v>
      </c>
      <c r="F213" s="31" t="s">
        <v>127</v>
      </c>
      <c r="G213" s="32">
        <v>19.65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25.5">
      <c r="A214" s="34" t="s">
        <v>50</v>
      </c>
      <c r="E214" s="35" t="s">
        <v>567</v>
      </c>
    </row>
    <row r="215" spans="1:5" ht="38.25">
      <c r="A215" s="36" t="s">
        <v>52</v>
      </c>
      <c r="E215" s="37" t="s">
        <v>568</v>
      </c>
    </row>
    <row r="216" spans="1:5" ht="38.25">
      <c r="A216" t="s">
        <v>53</v>
      </c>
      <c r="E216" s="35" t="s">
        <v>569</v>
      </c>
    </row>
    <row r="217" spans="1:16" ht="12.75">
      <c r="A217" s="25" t="s">
        <v>45</v>
      </c>
      <c r="B217" s="29" t="s">
        <v>570</v>
      </c>
      <c r="C217" s="29" t="s">
        <v>571</v>
      </c>
      <c r="D217" s="25" t="s">
        <v>47</v>
      </c>
      <c r="E217" s="30" t="s">
        <v>572</v>
      </c>
      <c r="F217" s="31" t="s">
        <v>127</v>
      </c>
      <c r="G217" s="32">
        <v>1.661</v>
      </c>
      <c r="H217" s="33">
        <v>0</v>
      </c>
      <c r="I217" s="33">
        <f>ROUND(ROUND(H217,2)*ROUND(G217,3),2)</f>
      </c>
      <c r="O217">
        <f>(I217*21)/100</f>
      </c>
      <c r="P217" t="s">
        <v>23</v>
      </c>
    </row>
    <row r="218" spans="1:5" ht="12.75">
      <c r="A218" s="34" t="s">
        <v>50</v>
      </c>
      <c r="E218" s="35" t="s">
        <v>47</v>
      </c>
    </row>
    <row r="219" spans="1:5" ht="89.25">
      <c r="A219" s="36" t="s">
        <v>52</v>
      </c>
      <c r="E219" s="37" t="s">
        <v>573</v>
      </c>
    </row>
    <row r="220" spans="1:5" ht="38.25">
      <c r="A220" t="s">
        <v>53</v>
      </c>
      <c r="E220" s="35" t="s">
        <v>569</v>
      </c>
    </row>
    <row r="221" spans="1:16" ht="12.75">
      <c r="A221" s="25" t="s">
        <v>45</v>
      </c>
      <c r="B221" s="29" t="s">
        <v>574</v>
      </c>
      <c r="C221" s="29" t="s">
        <v>575</v>
      </c>
      <c r="D221" s="25" t="s">
        <v>47</v>
      </c>
      <c r="E221" s="30" t="s">
        <v>576</v>
      </c>
      <c r="F221" s="31" t="s">
        <v>127</v>
      </c>
      <c r="G221" s="32">
        <v>6.88</v>
      </c>
      <c r="H221" s="33">
        <v>0</v>
      </c>
      <c r="I221" s="33">
        <f>ROUND(ROUND(H221,2)*ROUND(G221,3),2)</f>
      </c>
      <c r="O221">
        <f>(I221*21)/100</f>
      </c>
      <c r="P221" t="s">
        <v>23</v>
      </c>
    </row>
    <row r="222" spans="1:5" ht="12.75">
      <c r="A222" s="34" t="s">
        <v>50</v>
      </c>
      <c r="E222" s="35" t="s">
        <v>47</v>
      </c>
    </row>
    <row r="223" spans="1:5" ht="25.5">
      <c r="A223" s="36" t="s">
        <v>52</v>
      </c>
      <c r="E223" s="37" t="s">
        <v>577</v>
      </c>
    </row>
    <row r="224" spans="1:5" ht="369.75">
      <c r="A224" t="s">
        <v>53</v>
      </c>
      <c r="E224" s="35" t="s">
        <v>532</v>
      </c>
    </row>
    <row r="225" spans="1:16" ht="12.75">
      <c r="A225" s="25" t="s">
        <v>45</v>
      </c>
      <c r="B225" s="29" t="s">
        <v>578</v>
      </c>
      <c r="C225" s="29" t="s">
        <v>579</v>
      </c>
      <c r="D225" s="25" t="s">
        <v>47</v>
      </c>
      <c r="E225" s="30" t="s">
        <v>580</v>
      </c>
      <c r="F225" s="31" t="s">
        <v>127</v>
      </c>
      <c r="G225" s="32">
        <v>96.7</v>
      </c>
      <c r="H225" s="33">
        <v>0</v>
      </c>
      <c r="I225" s="33">
        <f>ROUND(ROUND(H225,2)*ROUND(G225,3),2)</f>
      </c>
      <c r="O225">
        <f>(I225*21)/100</f>
      </c>
      <c r="P225" t="s">
        <v>23</v>
      </c>
    </row>
    <row r="226" spans="1:5" ht="12.75">
      <c r="A226" s="34" t="s">
        <v>50</v>
      </c>
      <c r="E226" s="35" t="s">
        <v>47</v>
      </c>
    </row>
    <row r="227" spans="1:5" ht="76.5">
      <c r="A227" s="36" t="s">
        <v>52</v>
      </c>
      <c r="E227" s="37" t="s">
        <v>581</v>
      </c>
    </row>
    <row r="228" spans="1:5" ht="38.25">
      <c r="A228" t="s">
        <v>53</v>
      </c>
      <c r="E228" s="35" t="s">
        <v>582</v>
      </c>
    </row>
    <row r="229" spans="1:16" ht="12.75">
      <c r="A229" s="25" t="s">
        <v>45</v>
      </c>
      <c r="B229" s="29" t="s">
        <v>583</v>
      </c>
      <c r="C229" s="29" t="s">
        <v>584</v>
      </c>
      <c r="D229" s="25" t="s">
        <v>47</v>
      </c>
      <c r="E229" s="30" t="s">
        <v>585</v>
      </c>
      <c r="F229" s="31" t="s">
        <v>127</v>
      </c>
      <c r="G229" s="32">
        <v>0.82</v>
      </c>
      <c r="H229" s="33">
        <v>0</v>
      </c>
      <c r="I229" s="33">
        <f>ROUND(ROUND(H229,2)*ROUND(G229,3),2)</f>
      </c>
      <c r="O229">
        <f>(I229*21)/100</f>
      </c>
      <c r="P229" t="s">
        <v>23</v>
      </c>
    </row>
    <row r="230" spans="1:5" ht="12.75">
      <c r="A230" s="34" t="s">
        <v>50</v>
      </c>
      <c r="E230" s="35" t="s">
        <v>47</v>
      </c>
    </row>
    <row r="231" spans="1:5" ht="12.75">
      <c r="A231" s="36" t="s">
        <v>52</v>
      </c>
      <c r="E231" s="37" t="s">
        <v>586</v>
      </c>
    </row>
    <row r="232" spans="1:5" ht="51">
      <c r="A232" t="s">
        <v>53</v>
      </c>
      <c r="E232" s="35" t="s">
        <v>587</v>
      </c>
    </row>
    <row r="233" spans="1:16" ht="12.75">
      <c r="A233" s="25" t="s">
        <v>45</v>
      </c>
      <c r="B233" s="29" t="s">
        <v>588</v>
      </c>
      <c r="C233" s="29" t="s">
        <v>589</v>
      </c>
      <c r="D233" s="25" t="s">
        <v>47</v>
      </c>
      <c r="E233" s="30" t="s">
        <v>590</v>
      </c>
      <c r="F233" s="31" t="s">
        <v>127</v>
      </c>
      <c r="G233" s="32">
        <v>5.002</v>
      </c>
      <c r="H233" s="33">
        <v>0</v>
      </c>
      <c r="I233" s="33">
        <f>ROUND(ROUND(H233,2)*ROUND(G233,3),2)</f>
      </c>
      <c r="O233">
        <f>(I233*21)/100</f>
      </c>
      <c r="P233" t="s">
        <v>23</v>
      </c>
    </row>
    <row r="234" spans="1:5" ht="12.75">
      <c r="A234" s="34" t="s">
        <v>50</v>
      </c>
      <c r="E234" s="35" t="s">
        <v>591</v>
      </c>
    </row>
    <row r="235" spans="1:5" ht="63.75">
      <c r="A235" s="36" t="s">
        <v>52</v>
      </c>
      <c r="E235" s="37" t="s">
        <v>592</v>
      </c>
    </row>
    <row r="236" spans="1:5" ht="102">
      <c r="A236" t="s">
        <v>53</v>
      </c>
      <c r="E236" s="35" t="s">
        <v>593</v>
      </c>
    </row>
    <row r="237" spans="1:18" ht="12.75" customHeight="1">
      <c r="A237" s="6" t="s">
        <v>43</v>
      </c>
      <c r="B237" s="6"/>
      <c r="C237" s="40" t="s">
        <v>35</v>
      </c>
      <c r="D237" s="6"/>
      <c r="E237" s="27" t="s">
        <v>177</v>
      </c>
      <c r="F237" s="6"/>
      <c r="G237" s="6"/>
      <c r="H237" s="6"/>
      <c r="I237" s="41">
        <f>0+Q237</f>
      </c>
      <c r="O237">
        <f>0+R237</f>
      </c>
      <c r="Q237">
        <f>0+I238+I242+I246+I250</f>
      </c>
      <c r="R237">
        <f>0+O238+O242+O246+O250</f>
      </c>
    </row>
    <row r="238" spans="1:16" ht="12.75">
      <c r="A238" s="25" t="s">
        <v>45</v>
      </c>
      <c r="B238" s="29" t="s">
        <v>594</v>
      </c>
      <c r="C238" s="29" t="s">
        <v>196</v>
      </c>
      <c r="D238" s="25" t="s">
        <v>47</v>
      </c>
      <c r="E238" s="30" t="s">
        <v>197</v>
      </c>
      <c r="F238" s="31" t="s">
        <v>165</v>
      </c>
      <c r="G238" s="32">
        <v>57</v>
      </c>
      <c r="H238" s="33">
        <v>0</v>
      </c>
      <c r="I238" s="33">
        <f>ROUND(ROUND(H238,2)*ROUND(G238,3),2)</f>
      </c>
      <c r="O238">
        <f>(I238*21)/100</f>
      </c>
      <c r="P238" t="s">
        <v>23</v>
      </c>
    </row>
    <row r="239" spans="1:5" ht="12.75">
      <c r="A239" s="34" t="s">
        <v>50</v>
      </c>
      <c r="E239" s="35" t="s">
        <v>198</v>
      </c>
    </row>
    <row r="240" spans="1:5" ht="25.5">
      <c r="A240" s="36" t="s">
        <v>52</v>
      </c>
      <c r="E240" s="37" t="s">
        <v>595</v>
      </c>
    </row>
    <row r="241" spans="1:5" ht="51">
      <c r="A241" t="s">
        <v>53</v>
      </c>
      <c r="E241" s="35" t="s">
        <v>194</v>
      </c>
    </row>
    <row r="242" spans="1:16" ht="12.75">
      <c r="A242" s="25" t="s">
        <v>45</v>
      </c>
      <c r="B242" s="29" t="s">
        <v>596</v>
      </c>
      <c r="C242" s="29" t="s">
        <v>201</v>
      </c>
      <c r="D242" s="25" t="s">
        <v>47</v>
      </c>
      <c r="E242" s="30" t="s">
        <v>202</v>
      </c>
      <c r="F242" s="31" t="s">
        <v>165</v>
      </c>
      <c r="G242" s="32">
        <v>57</v>
      </c>
      <c r="H242" s="33">
        <v>0</v>
      </c>
      <c r="I242" s="33">
        <f>ROUND(ROUND(H242,2)*ROUND(G242,3),2)</f>
      </c>
      <c r="O242">
        <f>(I242*21)/100</f>
      </c>
      <c r="P242" t="s">
        <v>23</v>
      </c>
    </row>
    <row r="243" spans="1:5" ht="12.75">
      <c r="A243" s="34" t="s">
        <v>50</v>
      </c>
      <c r="E243" s="35" t="s">
        <v>203</v>
      </c>
    </row>
    <row r="244" spans="1:5" ht="25.5">
      <c r="A244" s="36" t="s">
        <v>52</v>
      </c>
      <c r="E244" s="37" t="s">
        <v>595</v>
      </c>
    </row>
    <row r="245" spans="1:5" ht="140.25">
      <c r="A245" t="s">
        <v>53</v>
      </c>
      <c r="E245" s="35" t="s">
        <v>205</v>
      </c>
    </row>
    <row r="246" spans="1:16" ht="12.75">
      <c r="A246" s="25" t="s">
        <v>45</v>
      </c>
      <c r="B246" s="29" t="s">
        <v>597</v>
      </c>
      <c r="C246" s="29" t="s">
        <v>207</v>
      </c>
      <c r="D246" s="25" t="s">
        <v>47</v>
      </c>
      <c r="E246" s="30" t="s">
        <v>208</v>
      </c>
      <c r="F246" s="31" t="s">
        <v>165</v>
      </c>
      <c r="G246" s="32">
        <v>57</v>
      </c>
      <c r="H246" s="33">
        <v>0</v>
      </c>
      <c r="I246" s="33">
        <f>ROUND(ROUND(H246,2)*ROUND(G246,3),2)</f>
      </c>
      <c r="O246">
        <f>(I246*21)/100</f>
      </c>
      <c r="P246" t="s">
        <v>23</v>
      </c>
    </row>
    <row r="247" spans="1:5" ht="12.75">
      <c r="A247" s="34" t="s">
        <v>50</v>
      </c>
      <c r="E247" s="35" t="s">
        <v>209</v>
      </c>
    </row>
    <row r="248" spans="1:5" ht="25.5">
      <c r="A248" s="36" t="s">
        <v>52</v>
      </c>
      <c r="E248" s="37" t="s">
        <v>595</v>
      </c>
    </row>
    <row r="249" spans="1:5" ht="140.25">
      <c r="A249" t="s">
        <v>53</v>
      </c>
      <c r="E249" s="35" t="s">
        <v>205</v>
      </c>
    </row>
    <row r="250" spans="1:16" ht="12.75">
      <c r="A250" s="25" t="s">
        <v>45</v>
      </c>
      <c r="B250" s="29" t="s">
        <v>598</v>
      </c>
      <c r="C250" s="29" t="s">
        <v>599</v>
      </c>
      <c r="D250" s="25" t="s">
        <v>47</v>
      </c>
      <c r="E250" s="30" t="s">
        <v>600</v>
      </c>
      <c r="F250" s="31" t="s">
        <v>165</v>
      </c>
      <c r="G250" s="32">
        <v>56.908</v>
      </c>
      <c r="H250" s="33">
        <v>0</v>
      </c>
      <c r="I250" s="33">
        <f>ROUND(ROUND(H250,2)*ROUND(G250,3),2)</f>
      </c>
      <c r="O250">
        <f>(I250*21)/100</f>
      </c>
      <c r="P250" t="s">
        <v>23</v>
      </c>
    </row>
    <row r="251" spans="1:5" ht="12.75">
      <c r="A251" s="34" t="s">
        <v>50</v>
      </c>
      <c r="E251" s="35" t="s">
        <v>47</v>
      </c>
    </row>
    <row r="252" spans="1:5" ht="51">
      <c r="A252" s="36" t="s">
        <v>52</v>
      </c>
      <c r="E252" s="37" t="s">
        <v>601</v>
      </c>
    </row>
    <row r="253" spans="1:5" ht="140.25">
      <c r="A253" t="s">
        <v>53</v>
      </c>
      <c r="E253" s="35" t="s">
        <v>205</v>
      </c>
    </row>
    <row r="254" spans="1:18" ht="12.75" customHeight="1">
      <c r="A254" s="6" t="s">
        <v>43</v>
      </c>
      <c r="B254" s="6"/>
      <c r="C254" s="40" t="s">
        <v>71</v>
      </c>
      <c r="D254" s="6"/>
      <c r="E254" s="27" t="s">
        <v>602</v>
      </c>
      <c r="F254" s="6"/>
      <c r="G254" s="6"/>
      <c r="H254" s="6"/>
      <c r="I254" s="41">
        <f>0+Q254</f>
      </c>
      <c r="O254">
        <f>0+R254</f>
      </c>
      <c r="Q254">
        <f>0+I255+I259+I263+I267+I271+I275+I279</f>
      </c>
      <c r="R254">
        <f>0+O255+O259+O263+O267+O271+O275+O279</f>
      </c>
    </row>
    <row r="255" spans="1:16" ht="25.5">
      <c r="A255" s="25" t="s">
        <v>45</v>
      </c>
      <c r="B255" s="29" t="s">
        <v>603</v>
      </c>
      <c r="C255" s="29" t="s">
        <v>604</v>
      </c>
      <c r="D255" s="25" t="s">
        <v>47</v>
      </c>
      <c r="E255" s="30" t="s">
        <v>605</v>
      </c>
      <c r="F255" s="31" t="s">
        <v>165</v>
      </c>
      <c r="G255" s="32">
        <v>155.7</v>
      </c>
      <c r="H255" s="33">
        <v>0</v>
      </c>
      <c r="I255" s="33">
        <f>ROUND(ROUND(H255,2)*ROUND(G255,3),2)</f>
      </c>
      <c r="O255">
        <f>(I255*21)/100</f>
      </c>
      <c r="P255" t="s">
        <v>23</v>
      </c>
    </row>
    <row r="256" spans="1:5" ht="12.75">
      <c r="A256" s="34" t="s">
        <v>50</v>
      </c>
      <c r="E256" s="35" t="s">
        <v>606</v>
      </c>
    </row>
    <row r="257" spans="1:5" ht="51">
      <c r="A257" s="36" t="s">
        <v>52</v>
      </c>
      <c r="E257" s="37" t="s">
        <v>607</v>
      </c>
    </row>
    <row r="258" spans="1:5" ht="191.25">
      <c r="A258" t="s">
        <v>53</v>
      </c>
      <c r="E258" s="35" t="s">
        <v>608</v>
      </c>
    </row>
    <row r="259" spans="1:16" ht="12.75">
      <c r="A259" s="25" t="s">
        <v>45</v>
      </c>
      <c r="B259" s="29" t="s">
        <v>609</v>
      </c>
      <c r="C259" s="29" t="s">
        <v>610</v>
      </c>
      <c r="D259" s="25" t="s">
        <v>47</v>
      </c>
      <c r="E259" s="30" t="s">
        <v>611</v>
      </c>
      <c r="F259" s="31" t="s">
        <v>165</v>
      </c>
      <c r="G259" s="32">
        <v>23.776</v>
      </c>
      <c r="H259" s="33">
        <v>0</v>
      </c>
      <c r="I259" s="33">
        <f>ROUND(ROUND(H259,2)*ROUND(G259,3),2)</f>
      </c>
      <c r="O259">
        <f>(I259*21)/100</f>
      </c>
      <c r="P259" t="s">
        <v>23</v>
      </c>
    </row>
    <row r="260" spans="1:5" ht="12.75">
      <c r="A260" s="34" t="s">
        <v>50</v>
      </c>
      <c r="E260" s="35" t="s">
        <v>612</v>
      </c>
    </row>
    <row r="261" spans="1:5" ht="51">
      <c r="A261" s="36" t="s">
        <v>52</v>
      </c>
      <c r="E261" s="37" t="s">
        <v>613</v>
      </c>
    </row>
    <row r="262" spans="1:5" ht="38.25">
      <c r="A262" t="s">
        <v>53</v>
      </c>
      <c r="E262" s="35" t="s">
        <v>614</v>
      </c>
    </row>
    <row r="263" spans="1:16" ht="12.75">
      <c r="A263" s="25" t="s">
        <v>45</v>
      </c>
      <c r="B263" s="29" t="s">
        <v>615</v>
      </c>
      <c r="C263" s="29" t="s">
        <v>616</v>
      </c>
      <c r="D263" s="25" t="s">
        <v>47</v>
      </c>
      <c r="E263" s="30" t="s">
        <v>617</v>
      </c>
      <c r="F263" s="31" t="s">
        <v>165</v>
      </c>
      <c r="G263" s="32">
        <v>434.505</v>
      </c>
      <c r="H263" s="33">
        <v>0</v>
      </c>
      <c r="I263" s="33">
        <f>ROUND(ROUND(H263,2)*ROUND(G263,3),2)</f>
      </c>
      <c r="O263">
        <f>(I263*21)/100</f>
      </c>
      <c r="P263" t="s">
        <v>23</v>
      </c>
    </row>
    <row r="264" spans="1:5" ht="12.75">
      <c r="A264" s="34" t="s">
        <v>50</v>
      </c>
      <c r="E264" s="35" t="s">
        <v>618</v>
      </c>
    </row>
    <row r="265" spans="1:5" ht="165.75">
      <c r="A265" s="36" t="s">
        <v>52</v>
      </c>
      <c r="E265" s="37" t="s">
        <v>619</v>
      </c>
    </row>
    <row r="266" spans="1:5" ht="38.25">
      <c r="A266" t="s">
        <v>53</v>
      </c>
      <c r="E266" s="35" t="s">
        <v>614</v>
      </c>
    </row>
    <row r="267" spans="1:16" ht="12.75">
      <c r="A267" s="25" t="s">
        <v>45</v>
      </c>
      <c r="B267" s="29" t="s">
        <v>620</v>
      </c>
      <c r="C267" s="29" t="s">
        <v>621</v>
      </c>
      <c r="D267" s="25" t="s">
        <v>420</v>
      </c>
      <c r="E267" s="30" t="s">
        <v>622</v>
      </c>
      <c r="F267" s="31" t="s">
        <v>49</v>
      </c>
      <c r="G267" s="32">
        <v>1</v>
      </c>
      <c r="H267" s="33">
        <v>0</v>
      </c>
      <c r="I267" s="33">
        <f>ROUND(ROUND(H267,2)*ROUND(G267,3),2)</f>
      </c>
      <c r="O267">
        <f>(I267*21)/100</f>
      </c>
      <c r="P267" t="s">
        <v>23</v>
      </c>
    </row>
    <row r="268" spans="1:5" ht="12.75">
      <c r="A268" s="34" t="s">
        <v>50</v>
      </c>
      <c r="E268" s="35" t="s">
        <v>623</v>
      </c>
    </row>
    <row r="269" spans="1:5" ht="12.75">
      <c r="A269" s="36" t="s">
        <v>52</v>
      </c>
      <c r="E269" s="37" t="s">
        <v>624</v>
      </c>
    </row>
    <row r="270" spans="1:5" ht="51">
      <c r="A270" t="s">
        <v>53</v>
      </c>
      <c r="E270" s="35" t="s">
        <v>625</v>
      </c>
    </row>
    <row r="271" spans="1:16" ht="12.75">
      <c r="A271" s="25" t="s">
        <v>45</v>
      </c>
      <c r="B271" s="29" t="s">
        <v>626</v>
      </c>
      <c r="C271" s="29" t="s">
        <v>627</v>
      </c>
      <c r="D271" s="25" t="s">
        <v>47</v>
      </c>
      <c r="E271" s="30" t="s">
        <v>628</v>
      </c>
      <c r="F271" s="31" t="s">
        <v>165</v>
      </c>
      <c r="G271" s="32">
        <v>6</v>
      </c>
      <c r="H271" s="33">
        <v>0</v>
      </c>
      <c r="I271" s="33">
        <f>ROUND(ROUND(H271,2)*ROUND(G271,3),2)</f>
      </c>
      <c r="O271">
        <f>(I271*21)/100</f>
      </c>
      <c r="P271" t="s">
        <v>23</v>
      </c>
    </row>
    <row r="272" spans="1:5" ht="12.75">
      <c r="A272" s="34" t="s">
        <v>50</v>
      </c>
      <c r="E272" s="35" t="s">
        <v>629</v>
      </c>
    </row>
    <row r="273" spans="1:5" ht="12.75">
      <c r="A273" s="36" t="s">
        <v>52</v>
      </c>
      <c r="E273" s="37" t="s">
        <v>630</v>
      </c>
    </row>
    <row r="274" spans="1:5" ht="89.25">
      <c r="A274" t="s">
        <v>53</v>
      </c>
      <c r="E274" s="35" t="s">
        <v>631</v>
      </c>
    </row>
    <row r="275" spans="1:16" ht="12.75">
      <c r="A275" s="25" t="s">
        <v>45</v>
      </c>
      <c r="B275" s="29" t="s">
        <v>632</v>
      </c>
      <c r="C275" s="29" t="s">
        <v>633</v>
      </c>
      <c r="D275" s="25" t="s">
        <v>47</v>
      </c>
      <c r="E275" s="30" t="s">
        <v>634</v>
      </c>
      <c r="F275" s="31" t="s">
        <v>165</v>
      </c>
      <c r="G275" s="32">
        <v>63.327</v>
      </c>
      <c r="H275" s="33">
        <v>0</v>
      </c>
      <c r="I275" s="33">
        <f>ROUND(ROUND(H275,2)*ROUND(G275,3),2)</f>
      </c>
      <c r="O275">
        <f>(I275*21)/100</f>
      </c>
      <c r="P275" t="s">
        <v>23</v>
      </c>
    </row>
    <row r="276" spans="1:5" ht="12.75">
      <c r="A276" s="34" t="s">
        <v>50</v>
      </c>
      <c r="E276" s="35" t="s">
        <v>47</v>
      </c>
    </row>
    <row r="277" spans="1:5" ht="63.75">
      <c r="A277" s="36" t="s">
        <v>52</v>
      </c>
      <c r="E277" s="37" t="s">
        <v>635</v>
      </c>
    </row>
    <row r="278" spans="1:5" ht="51">
      <c r="A278" t="s">
        <v>53</v>
      </c>
      <c r="E278" s="35" t="s">
        <v>636</v>
      </c>
    </row>
    <row r="279" spans="1:16" ht="12.75">
      <c r="A279" s="25" t="s">
        <v>45</v>
      </c>
      <c r="B279" s="29" t="s">
        <v>637</v>
      </c>
      <c r="C279" s="29" t="s">
        <v>638</v>
      </c>
      <c r="D279" s="25" t="s">
        <v>47</v>
      </c>
      <c r="E279" s="30" t="s">
        <v>639</v>
      </c>
      <c r="F279" s="31" t="s">
        <v>165</v>
      </c>
      <c r="G279" s="32">
        <v>9.51</v>
      </c>
      <c r="H279" s="33">
        <v>0</v>
      </c>
      <c r="I279" s="33">
        <f>ROUND(ROUND(H279,2)*ROUND(G279,3),2)</f>
      </c>
      <c r="O279">
        <f>(I279*21)/100</f>
      </c>
      <c r="P279" t="s">
        <v>23</v>
      </c>
    </row>
    <row r="280" spans="1:5" ht="12.75">
      <c r="A280" s="34" t="s">
        <v>50</v>
      </c>
      <c r="E280" s="35" t="s">
        <v>47</v>
      </c>
    </row>
    <row r="281" spans="1:5" ht="51">
      <c r="A281" s="36" t="s">
        <v>52</v>
      </c>
      <c r="E281" s="37" t="s">
        <v>640</v>
      </c>
    </row>
    <row r="282" spans="1:5" ht="51">
      <c r="A282" t="s">
        <v>53</v>
      </c>
      <c r="E282" s="35" t="s">
        <v>636</v>
      </c>
    </row>
    <row r="283" spans="1:18" ht="12.75" customHeight="1">
      <c r="A283" s="6" t="s">
        <v>43</v>
      </c>
      <c r="B283" s="6"/>
      <c r="C283" s="40" t="s">
        <v>76</v>
      </c>
      <c r="D283" s="6"/>
      <c r="E283" s="27" t="s">
        <v>307</v>
      </c>
      <c r="F283" s="6"/>
      <c r="G283" s="6"/>
      <c r="H283" s="6"/>
      <c r="I283" s="41">
        <f>0+Q283</f>
      </c>
      <c r="O283">
        <f>0+R283</f>
      </c>
      <c r="Q283">
        <f>0+I284+I288+I292+I296+I300+I304+I308+I312</f>
      </c>
      <c r="R283">
        <f>0+O284+O288+O292+O296+O300+O304+O308+O312</f>
      </c>
    </row>
    <row r="284" spans="1:16" ht="12.75">
      <c r="A284" s="25" t="s">
        <v>45</v>
      </c>
      <c r="B284" s="29" t="s">
        <v>641</v>
      </c>
      <c r="C284" s="29" t="s">
        <v>642</v>
      </c>
      <c r="D284" s="25" t="s">
        <v>47</v>
      </c>
      <c r="E284" s="30" t="s">
        <v>643</v>
      </c>
      <c r="F284" s="31" t="s">
        <v>218</v>
      </c>
      <c r="G284" s="32">
        <v>38</v>
      </c>
      <c r="H284" s="33">
        <v>0</v>
      </c>
      <c r="I284" s="33">
        <f>ROUND(ROUND(H284,2)*ROUND(G284,3),2)</f>
      </c>
      <c r="O284">
        <f>(I284*21)/100</f>
      </c>
      <c r="P284" t="s">
        <v>23</v>
      </c>
    </row>
    <row r="285" spans="1:5" ht="12.75">
      <c r="A285" s="34" t="s">
        <v>50</v>
      </c>
      <c r="E285" s="35" t="s">
        <v>644</v>
      </c>
    </row>
    <row r="286" spans="1:5" ht="12.75">
      <c r="A286" s="36" t="s">
        <v>52</v>
      </c>
      <c r="E286" s="37" t="s">
        <v>645</v>
      </c>
    </row>
    <row r="287" spans="1:5" ht="255">
      <c r="A287" t="s">
        <v>53</v>
      </c>
      <c r="E287" s="35" t="s">
        <v>312</v>
      </c>
    </row>
    <row r="288" spans="1:16" ht="12.75">
      <c r="A288" s="25" t="s">
        <v>45</v>
      </c>
      <c r="B288" s="29" t="s">
        <v>646</v>
      </c>
      <c r="C288" s="29" t="s">
        <v>647</v>
      </c>
      <c r="D288" s="25" t="s">
        <v>47</v>
      </c>
      <c r="E288" s="30" t="s">
        <v>643</v>
      </c>
      <c r="F288" s="31" t="s">
        <v>218</v>
      </c>
      <c r="G288" s="32">
        <v>1.3</v>
      </c>
      <c r="H288" s="33">
        <v>0</v>
      </c>
      <c r="I288" s="33">
        <f>ROUND(ROUND(H288,2)*ROUND(G288,3),2)</f>
      </c>
      <c r="O288">
        <f>(I288*21)/100</f>
      </c>
      <c r="P288" t="s">
        <v>23</v>
      </c>
    </row>
    <row r="289" spans="1:5" ht="12.75">
      <c r="A289" s="34" t="s">
        <v>50</v>
      </c>
      <c r="E289" s="35" t="s">
        <v>648</v>
      </c>
    </row>
    <row r="290" spans="1:5" ht="51">
      <c r="A290" s="36" t="s">
        <v>52</v>
      </c>
      <c r="E290" s="37" t="s">
        <v>649</v>
      </c>
    </row>
    <row r="291" spans="1:5" ht="255">
      <c r="A291" t="s">
        <v>53</v>
      </c>
      <c r="E291" s="35" t="s">
        <v>312</v>
      </c>
    </row>
    <row r="292" spans="1:16" ht="12.75">
      <c r="A292" s="25" t="s">
        <v>45</v>
      </c>
      <c r="B292" s="29" t="s">
        <v>650</v>
      </c>
      <c r="C292" s="29" t="s">
        <v>651</v>
      </c>
      <c r="D292" s="25" t="s">
        <v>47</v>
      </c>
      <c r="E292" s="30" t="s">
        <v>652</v>
      </c>
      <c r="F292" s="31" t="s">
        <v>218</v>
      </c>
      <c r="G292" s="32">
        <v>50</v>
      </c>
      <c r="H292" s="33">
        <v>0</v>
      </c>
      <c r="I292" s="33">
        <f>ROUND(ROUND(H292,2)*ROUND(G292,3),2)</f>
      </c>
      <c r="O292">
        <f>(I292*21)/100</f>
      </c>
      <c r="P292" t="s">
        <v>23</v>
      </c>
    </row>
    <row r="293" spans="1:5" ht="12.75">
      <c r="A293" s="34" t="s">
        <v>50</v>
      </c>
      <c r="E293" s="35" t="s">
        <v>653</v>
      </c>
    </row>
    <row r="294" spans="1:5" ht="51">
      <c r="A294" s="36" t="s">
        <v>52</v>
      </c>
      <c r="E294" s="37" t="s">
        <v>654</v>
      </c>
    </row>
    <row r="295" spans="1:5" ht="242.25">
      <c r="A295" t="s">
        <v>53</v>
      </c>
      <c r="E295" s="35" t="s">
        <v>655</v>
      </c>
    </row>
    <row r="296" spans="1:16" ht="12.75">
      <c r="A296" s="25" t="s">
        <v>45</v>
      </c>
      <c r="B296" s="29" t="s">
        <v>656</v>
      </c>
      <c r="C296" s="29" t="s">
        <v>657</v>
      </c>
      <c r="D296" s="25" t="s">
        <v>47</v>
      </c>
      <c r="E296" s="30" t="s">
        <v>658</v>
      </c>
      <c r="F296" s="31" t="s">
        <v>218</v>
      </c>
      <c r="G296" s="32">
        <v>33.15</v>
      </c>
      <c r="H296" s="33">
        <v>0</v>
      </c>
      <c r="I296" s="33">
        <f>ROUND(ROUND(H296,2)*ROUND(G296,3),2)</f>
      </c>
      <c r="O296">
        <f>(I296*21)/100</f>
      </c>
      <c r="P296" t="s">
        <v>23</v>
      </c>
    </row>
    <row r="297" spans="1:5" ht="12.75">
      <c r="A297" s="34" t="s">
        <v>50</v>
      </c>
      <c r="E297" s="35" t="s">
        <v>659</v>
      </c>
    </row>
    <row r="298" spans="1:5" ht="63.75">
      <c r="A298" s="36" t="s">
        <v>52</v>
      </c>
      <c r="E298" s="37" t="s">
        <v>660</v>
      </c>
    </row>
    <row r="299" spans="1:5" ht="242.25">
      <c r="A299" t="s">
        <v>53</v>
      </c>
      <c r="E299" s="35" t="s">
        <v>661</v>
      </c>
    </row>
    <row r="300" spans="1:16" ht="12.75">
      <c r="A300" s="25" t="s">
        <v>45</v>
      </c>
      <c r="B300" s="29" t="s">
        <v>662</v>
      </c>
      <c r="C300" s="29" t="s">
        <v>663</v>
      </c>
      <c r="D300" s="25" t="s">
        <v>47</v>
      </c>
      <c r="E300" s="30" t="s">
        <v>664</v>
      </c>
      <c r="F300" s="31" t="s">
        <v>218</v>
      </c>
      <c r="G300" s="32">
        <v>1</v>
      </c>
      <c r="H300" s="33">
        <v>0</v>
      </c>
      <c r="I300" s="33">
        <f>ROUND(ROUND(H300,2)*ROUND(G300,3),2)</f>
      </c>
      <c r="O300">
        <f>(I300*21)/100</f>
      </c>
      <c r="P300" t="s">
        <v>23</v>
      </c>
    </row>
    <row r="301" spans="1:5" ht="12.75">
      <c r="A301" s="34" t="s">
        <v>50</v>
      </c>
      <c r="E301" s="35" t="s">
        <v>47</v>
      </c>
    </row>
    <row r="302" spans="1:5" ht="51">
      <c r="A302" s="36" t="s">
        <v>52</v>
      </c>
      <c r="E302" s="37" t="s">
        <v>665</v>
      </c>
    </row>
    <row r="303" spans="1:5" ht="242.25">
      <c r="A303" t="s">
        <v>53</v>
      </c>
      <c r="E303" s="35" t="s">
        <v>661</v>
      </c>
    </row>
    <row r="304" spans="1:16" ht="12.75">
      <c r="A304" s="25" t="s">
        <v>45</v>
      </c>
      <c r="B304" s="29" t="s">
        <v>666</v>
      </c>
      <c r="C304" s="29" t="s">
        <v>667</v>
      </c>
      <c r="D304" s="25" t="s">
        <v>47</v>
      </c>
      <c r="E304" s="30" t="s">
        <v>668</v>
      </c>
      <c r="F304" s="31" t="s">
        <v>100</v>
      </c>
      <c r="G304" s="32">
        <v>3</v>
      </c>
      <c r="H304" s="33">
        <v>0</v>
      </c>
      <c r="I304" s="33">
        <f>ROUND(ROUND(H304,2)*ROUND(G304,3),2)</f>
      </c>
      <c r="O304">
        <f>(I304*21)/100</f>
      </c>
      <c r="P304" t="s">
        <v>23</v>
      </c>
    </row>
    <row r="305" spans="1:5" ht="12.75">
      <c r="A305" s="34" t="s">
        <v>50</v>
      </c>
      <c r="E305" s="35" t="s">
        <v>669</v>
      </c>
    </row>
    <row r="306" spans="1:5" ht="12.75">
      <c r="A306" s="36" t="s">
        <v>52</v>
      </c>
      <c r="E306" s="37" t="s">
        <v>670</v>
      </c>
    </row>
    <row r="307" spans="1:5" ht="89.25">
      <c r="A307" t="s">
        <v>53</v>
      </c>
      <c r="E307" s="35" t="s">
        <v>671</v>
      </c>
    </row>
    <row r="308" spans="1:16" ht="12.75">
      <c r="A308" s="25" t="s">
        <v>45</v>
      </c>
      <c r="B308" s="29" t="s">
        <v>672</v>
      </c>
      <c r="C308" s="29" t="s">
        <v>673</v>
      </c>
      <c r="D308" s="25" t="s">
        <v>47</v>
      </c>
      <c r="E308" s="30" t="s">
        <v>674</v>
      </c>
      <c r="F308" s="31" t="s">
        <v>100</v>
      </c>
      <c r="G308" s="32">
        <v>1</v>
      </c>
      <c r="H308" s="33">
        <v>0</v>
      </c>
      <c r="I308" s="33">
        <f>ROUND(ROUND(H308,2)*ROUND(G308,3),2)</f>
      </c>
      <c r="O308">
        <f>(I308*21)/100</f>
      </c>
      <c r="P308" t="s">
        <v>23</v>
      </c>
    </row>
    <row r="309" spans="1:5" ht="12.75">
      <c r="A309" s="34" t="s">
        <v>50</v>
      </c>
      <c r="E309" s="35" t="s">
        <v>675</v>
      </c>
    </row>
    <row r="310" spans="1:5" ht="12.75">
      <c r="A310" s="36" t="s">
        <v>52</v>
      </c>
      <c r="E310" s="37" t="s">
        <v>676</v>
      </c>
    </row>
    <row r="311" spans="1:5" ht="89.25">
      <c r="A311" t="s">
        <v>53</v>
      </c>
      <c r="E311" s="35" t="s">
        <v>671</v>
      </c>
    </row>
    <row r="312" spans="1:16" ht="12.75">
      <c r="A312" s="25" t="s">
        <v>45</v>
      </c>
      <c r="B312" s="29" t="s">
        <v>677</v>
      </c>
      <c r="C312" s="29" t="s">
        <v>314</v>
      </c>
      <c r="D312" s="25" t="s">
        <v>47</v>
      </c>
      <c r="E312" s="30" t="s">
        <v>315</v>
      </c>
      <c r="F312" s="31" t="s">
        <v>100</v>
      </c>
      <c r="G312" s="32">
        <v>4</v>
      </c>
      <c r="H312" s="33">
        <v>0</v>
      </c>
      <c r="I312" s="33">
        <f>ROUND(ROUND(H312,2)*ROUND(G312,3),2)</f>
      </c>
      <c r="O312">
        <f>(I312*21)/100</f>
      </c>
      <c r="P312" t="s">
        <v>23</v>
      </c>
    </row>
    <row r="313" spans="1:5" ht="12.75">
      <c r="A313" s="34" t="s">
        <v>50</v>
      </c>
      <c r="E313" s="35" t="s">
        <v>678</v>
      </c>
    </row>
    <row r="314" spans="1:5" ht="12.75">
      <c r="A314" s="36" t="s">
        <v>52</v>
      </c>
      <c r="E314" s="37" t="s">
        <v>481</v>
      </c>
    </row>
    <row r="315" spans="1:5" ht="76.5">
      <c r="A315" t="s">
        <v>53</v>
      </c>
      <c r="E315" s="35" t="s">
        <v>317</v>
      </c>
    </row>
    <row r="316" spans="1:18" ht="12.75" customHeight="1">
      <c r="A316" s="6" t="s">
        <v>43</v>
      </c>
      <c r="B316" s="6"/>
      <c r="C316" s="40" t="s">
        <v>40</v>
      </c>
      <c r="D316" s="6"/>
      <c r="E316" s="27" t="s">
        <v>214</v>
      </c>
      <c r="F316" s="6"/>
      <c r="G316" s="6"/>
      <c r="H316" s="6"/>
      <c r="I316" s="41">
        <f>0+Q316</f>
      </c>
      <c r="O316">
        <f>0+R316</f>
      </c>
      <c r="Q316">
        <f>0+I317+I321+I325+I329+I333+I337+I341+I345+I349+I353+I357+I361+I365+I369+I373+I377+I381+I385+I389</f>
      </c>
      <c r="R316">
        <f>0+O317+O321+O325+O329+O333+O337+O341+O345+O349+O353+O357+O361+O365+O369+O373+O377+O381+O385+O389</f>
      </c>
    </row>
    <row r="317" spans="1:16" ht="12.75">
      <c r="A317" s="25" t="s">
        <v>45</v>
      </c>
      <c r="B317" s="29" t="s">
        <v>679</v>
      </c>
      <c r="C317" s="29" t="s">
        <v>680</v>
      </c>
      <c r="D317" s="25" t="s">
        <v>47</v>
      </c>
      <c r="E317" s="30" t="s">
        <v>681</v>
      </c>
      <c r="F317" s="31" t="s">
        <v>218</v>
      </c>
      <c r="G317" s="32">
        <v>16</v>
      </c>
      <c r="H317" s="33">
        <v>0</v>
      </c>
      <c r="I317" s="33">
        <f>ROUND(ROUND(H317,2)*ROUND(G317,3),2)</f>
      </c>
      <c r="O317">
        <f>(I317*21)/100</f>
      </c>
      <c r="P317" t="s">
        <v>23</v>
      </c>
    </row>
    <row r="318" spans="1:5" ht="25.5">
      <c r="A318" s="34" t="s">
        <v>50</v>
      </c>
      <c r="E318" s="35" t="s">
        <v>682</v>
      </c>
    </row>
    <row r="319" spans="1:5" ht="51">
      <c r="A319" s="36" t="s">
        <v>52</v>
      </c>
      <c r="E319" s="37" t="s">
        <v>683</v>
      </c>
    </row>
    <row r="320" spans="1:5" ht="63.75">
      <c r="A320" t="s">
        <v>53</v>
      </c>
      <c r="E320" s="35" t="s">
        <v>684</v>
      </c>
    </row>
    <row r="321" spans="1:16" ht="12.75">
      <c r="A321" s="25" t="s">
        <v>45</v>
      </c>
      <c r="B321" s="29" t="s">
        <v>685</v>
      </c>
      <c r="C321" s="29" t="s">
        <v>686</v>
      </c>
      <c r="D321" s="25" t="s">
        <v>47</v>
      </c>
      <c r="E321" s="30" t="s">
        <v>687</v>
      </c>
      <c r="F321" s="31" t="s">
        <v>218</v>
      </c>
      <c r="G321" s="32">
        <v>19</v>
      </c>
      <c r="H321" s="33">
        <v>0</v>
      </c>
      <c r="I321" s="33">
        <f>ROUND(ROUND(H321,2)*ROUND(G321,3),2)</f>
      </c>
      <c r="O321">
        <f>(I321*21)/100</f>
      </c>
      <c r="P321" t="s">
        <v>23</v>
      </c>
    </row>
    <row r="322" spans="1:5" ht="25.5">
      <c r="A322" s="34" t="s">
        <v>50</v>
      </c>
      <c r="E322" s="35" t="s">
        <v>688</v>
      </c>
    </row>
    <row r="323" spans="1:5" ht="38.25">
      <c r="A323" s="36" t="s">
        <v>52</v>
      </c>
      <c r="E323" s="37" t="s">
        <v>689</v>
      </c>
    </row>
    <row r="324" spans="1:5" ht="38.25">
      <c r="A324" t="s">
        <v>53</v>
      </c>
      <c r="E324" s="35" t="s">
        <v>226</v>
      </c>
    </row>
    <row r="325" spans="1:16" ht="12.75">
      <c r="A325" s="25" t="s">
        <v>45</v>
      </c>
      <c r="B325" s="29" t="s">
        <v>690</v>
      </c>
      <c r="C325" s="29" t="s">
        <v>691</v>
      </c>
      <c r="D325" s="25" t="s">
        <v>47</v>
      </c>
      <c r="E325" s="30" t="s">
        <v>692</v>
      </c>
      <c r="F325" s="31" t="s">
        <v>218</v>
      </c>
      <c r="G325" s="32">
        <v>34</v>
      </c>
      <c r="H325" s="33">
        <v>0</v>
      </c>
      <c r="I325" s="33">
        <f>ROUND(ROUND(H325,2)*ROUND(G325,3),2)</f>
      </c>
      <c r="O325">
        <f>(I325*21)/100</f>
      </c>
      <c r="P325" t="s">
        <v>23</v>
      </c>
    </row>
    <row r="326" spans="1:5" ht="12.75">
      <c r="A326" s="34" t="s">
        <v>50</v>
      </c>
      <c r="E326" s="35" t="s">
        <v>693</v>
      </c>
    </row>
    <row r="327" spans="1:5" ht="38.25">
      <c r="A327" s="36" t="s">
        <v>52</v>
      </c>
      <c r="E327" s="37" t="s">
        <v>694</v>
      </c>
    </row>
    <row r="328" spans="1:5" ht="114.75">
      <c r="A328" t="s">
        <v>53</v>
      </c>
      <c r="E328" s="35" t="s">
        <v>695</v>
      </c>
    </row>
    <row r="329" spans="1:16" ht="12.75">
      <c r="A329" s="25" t="s">
        <v>45</v>
      </c>
      <c r="B329" s="29" t="s">
        <v>696</v>
      </c>
      <c r="C329" s="29" t="s">
        <v>697</v>
      </c>
      <c r="D329" s="25" t="s">
        <v>47</v>
      </c>
      <c r="E329" s="30" t="s">
        <v>698</v>
      </c>
      <c r="F329" s="31" t="s">
        <v>100</v>
      </c>
      <c r="G329" s="32">
        <v>10</v>
      </c>
      <c r="H329" s="33">
        <v>0</v>
      </c>
      <c r="I329" s="33">
        <f>ROUND(ROUND(H329,2)*ROUND(G329,3),2)</f>
      </c>
      <c r="O329">
        <f>(I329*21)/100</f>
      </c>
      <c r="P329" t="s">
        <v>23</v>
      </c>
    </row>
    <row r="330" spans="1:5" ht="12.75">
      <c r="A330" s="34" t="s">
        <v>50</v>
      </c>
      <c r="E330" s="35" t="s">
        <v>47</v>
      </c>
    </row>
    <row r="331" spans="1:5" ht="38.25">
      <c r="A331" s="36" t="s">
        <v>52</v>
      </c>
      <c r="E331" s="37" t="s">
        <v>699</v>
      </c>
    </row>
    <row r="332" spans="1:5" ht="38.25">
      <c r="A332" t="s">
        <v>53</v>
      </c>
      <c r="E332" s="35" t="s">
        <v>700</v>
      </c>
    </row>
    <row r="333" spans="1:16" ht="12.75">
      <c r="A333" s="25" t="s">
        <v>45</v>
      </c>
      <c r="B333" s="29" t="s">
        <v>701</v>
      </c>
      <c r="C333" s="29" t="s">
        <v>702</v>
      </c>
      <c r="D333" s="25" t="s">
        <v>420</v>
      </c>
      <c r="E333" s="30" t="s">
        <v>703</v>
      </c>
      <c r="F333" s="31" t="s">
        <v>100</v>
      </c>
      <c r="G333" s="32">
        <v>2</v>
      </c>
      <c r="H333" s="33">
        <v>0</v>
      </c>
      <c r="I333" s="33">
        <f>ROUND(ROUND(H333,2)*ROUND(G333,3),2)</f>
      </c>
      <c r="O333">
        <f>(I333*21)/100</f>
      </c>
      <c r="P333" t="s">
        <v>23</v>
      </c>
    </row>
    <row r="334" spans="1:5" ht="12.75">
      <c r="A334" s="34" t="s">
        <v>50</v>
      </c>
      <c r="E334" s="35" t="s">
        <v>704</v>
      </c>
    </row>
    <row r="335" spans="1:5" ht="12.75">
      <c r="A335" s="36" t="s">
        <v>52</v>
      </c>
      <c r="E335" s="37" t="s">
        <v>47</v>
      </c>
    </row>
    <row r="336" spans="1:5" ht="12.75">
      <c r="A336" t="s">
        <v>53</v>
      </c>
      <c r="E336" s="35" t="s">
        <v>705</v>
      </c>
    </row>
    <row r="337" spans="1:16" ht="12.75">
      <c r="A337" s="25" t="s">
        <v>45</v>
      </c>
      <c r="B337" s="29" t="s">
        <v>706</v>
      </c>
      <c r="C337" s="29" t="s">
        <v>707</v>
      </c>
      <c r="D337" s="25" t="s">
        <v>47</v>
      </c>
      <c r="E337" s="30" t="s">
        <v>708</v>
      </c>
      <c r="F337" s="31" t="s">
        <v>100</v>
      </c>
      <c r="G337" s="32">
        <v>4</v>
      </c>
      <c r="H337" s="33">
        <v>0</v>
      </c>
      <c r="I337" s="33">
        <f>ROUND(ROUND(H337,2)*ROUND(G337,3),2)</f>
      </c>
      <c r="O337">
        <f>(I337*21)/100</f>
      </c>
      <c r="P337" t="s">
        <v>23</v>
      </c>
    </row>
    <row r="338" spans="1:5" ht="12.75">
      <c r="A338" s="34" t="s">
        <v>50</v>
      </c>
      <c r="E338" s="35" t="s">
        <v>224</v>
      </c>
    </row>
    <row r="339" spans="1:5" ht="12.75">
      <c r="A339" s="36" t="s">
        <v>52</v>
      </c>
      <c r="E339" s="37" t="s">
        <v>481</v>
      </c>
    </row>
    <row r="340" spans="1:5" ht="25.5">
      <c r="A340" t="s">
        <v>53</v>
      </c>
      <c r="E340" s="35" t="s">
        <v>241</v>
      </c>
    </row>
    <row r="341" spans="1:16" ht="12.75">
      <c r="A341" s="25" t="s">
        <v>45</v>
      </c>
      <c r="B341" s="29" t="s">
        <v>709</v>
      </c>
      <c r="C341" s="29" t="s">
        <v>710</v>
      </c>
      <c r="D341" s="25" t="s">
        <v>47</v>
      </c>
      <c r="E341" s="30" t="s">
        <v>711</v>
      </c>
      <c r="F341" s="31" t="s">
        <v>100</v>
      </c>
      <c r="G341" s="32">
        <v>2</v>
      </c>
      <c r="H341" s="33">
        <v>0</v>
      </c>
      <c r="I341" s="33">
        <f>ROUND(ROUND(H341,2)*ROUND(G341,3),2)</f>
      </c>
      <c r="O341">
        <f>(I341*21)/100</f>
      </c>
      <c r="P341" t="s">
        <v>23</v>
      </c>
    </row>
    <row r="342" spans="1:5" ht="12.75">
      <c r="A342" s="34" t="s">
        <v>50</v>
      </c>
      <c r="E342" s="35" t="s">
        <v>47</v>
      </c>
    </row>
    <row r="343" spans="1:5" ht="12.75">
      <c r="A343" s="36" t="s">
        <v>52</v>
      </c>
      <c r="E343" s="37" t="s">
        <v>712</v>
      </c>
    </row>
    <row r="344" spans="1:5" ht="25.5">
      <c r="A344" t="s">
        <v>53</v>
      </c>
      <c r="E344" s="35" t="s">
        <v>236</v>
      </c>
    </row>
    <row r="345" spans="1:16" ht="12.75">
      <c r="A345" s="25" t="s">
        <v>45</v>
      </c>
      <c r="B345" s="29" t="s">
        <v>713</v>
      </c>
      <c r="C345" s="29" t="s">
        <v>714</v>
      </c>
      <c r="D345" s="25" t="s">
        <v>47</v>
      </c>
      <c r="E345" s="30" t="s">
        <v>715</v>
      </c>
      <c r="F345" s="31" t="s">
        <v>218</v>
      </c>
      <c r="G345" s="32">
        <v>24.34</v>
      </c>
      <c r="H345" s="33">
        <v>0</v>
      </c>
      <c r="I345" s="33">
        <f>ROUND(ROUND(H345,2)*ROUND(G345,3),2)</f>
      </c>
      <c r="O345">
        <f>(I345*21)/100</f>
      </c>
      <c r="P345" t="s">
        <v>23</v>
      </c>
    </row>
    <row r="346" spans="1:5" ht="25.5">
      <c r="A346" s="34" t="s">
        <v>50</v>
      </c>
      <c r="E346" s="35" t="s">
        <v>716</v>
      </c>
    </row>
    <row r="347" spans="1:5" ht="63.75">
      <c r="A347" s="36" t="s">
        <v>52</v>
      </c>
      <c r="E347" s="37" t="s">
        <v>717</v>
      </c>
    </row>
    <row r="348" spans="1:5" ht="51">
      <c r="A348" t="s">
        <v>53</v>
      </c>
      <c r="E348" s="35" t="s">
        <v>350</v>
      </c>
    </row>
    <row r="349" spans="1:16" ht="12.75">
      <c r="A349" s="25" t="s">
        <v>45</v>
      </c>
      <c r="B349" s="29" t="s">
        <v>718</v>
      </c>
      <c r="C349" s="29" t="s">
        <v>346</v>
      </c>
      <c r="D349" s="25" t="s">
        <v>47</v>
      </c>
      <c r="E349" s="30" t="s">
        <v>347</v>
      </c>
      <c r="F349" s="31" t="s">
        <v>218</v>
      </c>
      <c r="G349" s="32">
        <v>11.2</v>
      </c>
      <c r="H349" s="33">
        <v>0</v>
      </c>
      <c r="I349" s="33">
        <f>ROUND(ROUND(H349,2)*ROUND(G349,3),2)</f>
      </c>
      <c r="O349">
        <f>(I349*21)/100</f>
      </c>
      <c r="P349" t="s">
        <v>23</v>
      </c>
    </row>
    <row r="350" spans="1:5" ht="25.5">
      <c r="A350" s="34" t="s">
        <v>50</v>
      </c>
      <c r="E350" s="35" t="s">
        <v>719</v>
      </c>
    </row>
    <row r="351" spans="1:5" ht="12.75">
      <c r="A351" s="36" t="s">
        <v>52</v>
      </c>
      <c r="E351" s="37" t="s">
        <v>720</v>
      </c>
    </row>
    <row r="352" spans="1:5" ht="51">
      <c r="A352" t="s">
        <v>53</v>
      </c>
      <c r="E352" s="35" t="s">
        <v>350</v>
      </c>
    </row>
    <row r="353" spans="1:16" ht="12.75">
      <c r="A353" s="25" t="s">
        <v>45</v>
      </c>
      <c r="B353" s="29" t="s">
        <v>721</v>
      </c>
      <c r="C353" s="29" t="s">
        <v>722</v>
      </c>
      <c r="D353" s="25" t="s">
        <v>47</v>
      </c>
      <c r="E353" s="30" t="s">
        <v>723</v>
      </c>
      <c r="F353" s="31" t="s">
        <v>218</v>
      </c>
      <c r="G353" s="32">
        <v>58.55</v>
      </c>
      <c r="H353" s="33">
        <v>0</v>
      </c>
      <c r="I353" s="33">
        <f>ROUND(ROUND(H353,2)*ROUND(G353,3),2)</f>
      </c>
      <c r="O353">
        <f>(I353*21)/100</f>
      </c>
      <c r="P353" t="s">
        <v>23</v>
      </c>
    </row>
    <row r="354" spans="1:5" ht="12.75">
      <c r="A354" s="34" t="s">
        <v>50</v>
      </c>
      <c r="E354" s="35" t="s">
        <v>724</v>
      </c>
    </row>
    <row r="355" spans="1:5" ht="63.75">
      <c r="A355" s="36" t="s">
        <v>52</v>
      </c>
      <c r="E355" s="37" t="s">
        <v>725</v>
      </c>
    </row>
    <row r="356" spans="1:5" ht="38.25">
      <c r="A356" t="s">
        <v>53</v>
      </c>
      <c r="E356" s="35" t="s">
        <v>251</v>
      </c>
    </row>
    <row r="357" spans="1:16" ht="12.75">
      <c r="A357" s="25" t="s">
        <v>45</v>
      </c>
      <c r="B357" s="29" t="s">
        <v>726</v>
      </c>
      <c r="C357" s="29" t="s">
        <v>727</v>
      </c>
      <c r="D357" s="25" t="s">
        <v>47</v>
      </c>
      <c r="E357" s="30" t="s">
        <v>728</v>
      </c>
      <c r="F357" s="31" t="s">
        <v>218</v>
      </c>
      <c r="G357" s="32">
        <v>29.55</v>
      </c>
      <c r="H357" s="33">
        <v>0</v>
      </c>
      <c r="I357" s="33">
        <f>ROUND(ROUND(H357,2)*ROUND(G357,3),2)</f>
      </c>
      <c r="O357">
        <f>(I357*21)/100</f>
      </c>
      <c r="P357" t="s">
        <v>23</v>
      </c>
    </row>
    <row r="358" spans="1:5" ht="12.75">
      <c r="A358" s="34" t="s">
        <v>50</v>
      </c>
      <c r="E358" s="35" t="s">
        <v>47</v>
      </c>
    </row>
    <row r="359" spans="1:5" ht="51">
      <c r="A359" s="36" t="s">
        <v>52</v>
      </c>
      <c r="E359" s="37" t="s">
        <v>729</v>
      </c>
    </row>
    <row r="360" spans="1:5" ht="25.5">
      <c r="A360" t="s">
        <v>53</v>
      </c>
      <c r="E360" s="35" t="s">
        <v>730</v>
      </c>
    </row>
    <row r="361" spans="1:16" ht="12.75">
      <c r="A361" s="25" t="s">
        <v>45</v>
      </c>
      <c r="B361" s="29" t="s">
        <v>731</v>
      </c>
      <c r="C361" s="29" t="s">
        <v>732</v>
      </c>
      <c r="D361" s="25" t="s">
        <v>47</v>
      </c>
      <c r="E361" s="30" t="s">
        <v>733</v>
      </c>
      <c r="F361" s="31" t="s">
        <v>165</v>
      </c>
      <c r="G361" s="32">
        <v>2.6</v>
      </c>
      <c r="H361" s="33">
        <v>0</v>
      </c>
      <c r="I361" s="33">
        <f>ROUND(ROUND(H361,2)*ROUND(G361,3),2)</f>
      </c>
      <c r="O361">
        <f>(I361*21)/100</f>
      </c>
      <c r="P361" t="s">
        <v>23</v>
      </c>
    </row>
    <row r="362" spans="1:5" ht="12.75">
      <c r="A362" s="34" t="s">
        <v>50</v>
      </c>
      <c r="E362" s="35" t="s">
        <v>47</v>
      </c>
    </row>
    <row r="363" spans="1:5" ht="25.5">
      <c r="A363" s="36" t="s">
        <v>52</v>
      </c>
      <c r="E363" s="37" t="s">
        <v>734</v>
      </c>
    </row>
    <row r="364" spans="1:5" ht="102">
      <c r="A364" t="s">
        <v>53</v>
      </c>
      <c r="E364" s="35" t="s">
        <v>358</v>
      </c>
    </row>
    <row r="365" spans="1:16" ht="12.75">
      <c r="A365" s="25" t="s">
        <v>45</v>
      </c>
      <c r="B365" s="29" t="s">
        <v>735</v>
      </c>
      <c r="C365" s="29" t="s">
        <v>736</v>
      </c>
      <c r="D365" s="25" t="s">
        <v>47</v>
      </c>
      <c r="E365" s="30" t="s">
        <v>737</v>
      </c>
      <c r="F365" s="31" t="s">
        <v>499</v>
      </c>
      <c r="G365" s="32">
        <v>416.838</v>
      </c>
      <c r="H365" s="33">
        <v>0</v>
      </c>
      <c r="I365" s="33">
        <f>ROUND(ROUND(H365,2)*ROUND(G365,3),2)</f>
      </c>
      <c r="O365">
        <f>(I365*21)/100</f>
      </c>
      <c r="P365" t="s">
        <v>23</v>
      </c>
    </row>
    <row r="366" spans="1:5" ht="12.75">
      <c r="A366" s="34" t="s">
        <v>50</v>
      </c>
      <c r="E366" s="35" t="s">
        <v>738</v>
      </c>
    </row>
    <row r="367" spans="1:5" ht="114.75">
      <c r="A367" s="36" t="s">
        <v>52</v>
      </c>
      <c r="E367" s="37" t="s">
        <v>739</v>
      </c>
    </row>
    <row r="368" spans="1:5" ht="357">
      <c r="A368" t="s">
        <v>53</v>
      </c>
      <c r="E368" s="35" t="s">
        <v>740</v>
      </c>
    </row>
    <row r="369" spans="1:16" ht="12.75">
      <c r="A369" s="25" t="s">
        <v>45</v>
      </c>
      <c r="B369" s="29" t="s">
        <v>741</v>
      </c>
      <c r="C369" s="29" t="s">
        <v>742</v>
      </c>
      <c r="D369" s="25" t="s">
        <v>47</v>
      </c>
      <c r="E369" s="30" t="s">
        <v>743</v>
      </c>
      <c r="F369" s="31" t="s">
        <v>127</v>
      </c>
      <c r="G369" s="32">
        <v>228.035</v>
      </c>
      <c r="H369" s="33">
        <v>0</v>
      </c>
      <c r="I369" s="33">
        <f>ROUND(ROUND(H369,2)*ROUND(G369,3),2)</f>
      </c>
      <c r="O369">
        <f>(I369*21)/100</f>
      </c>
      <c r="P369" t="s">
        <v>23</v>
      </c>
    </row>
    <row r="370" spans="1:5" ht="25.5">
      <c r="A370" s="34" t="s">
        <v>50</v>
      </c>
      <c r="E370" s="35" t="s">
        <v>744</v>
      </c>
    </row>
    <row r="371" spans="1:5" ht="178.5">
      <c r="A371" s="36" t="s">
        <v>52</v>
      </c>
      <c r="E371" s="37" t="s">
        <v>745</v>
      </c>
    </row>
    <row r="372" spans="1:5" ht="102">
      <c r="A372" t="s">
        <v>53</v>
      </c>
      <c r="E372" s="35" t="s">
        <v>746</v>
      </c>
    </row>
    <row r="373" spans="1:16" ht="12.75">
      <c r="A373" s="25" t="s">
        <v>45</v>
      </c>
      <c r="B373" s="29" t="s">
        <v>747</v>
      </c>
      <c r="C373" s="29" t="s">
        <v>748</v>
      </c>
      <c r="D373" s="25" t="s">
        <v>47</v>
      </c>
      <c r="E373" s="30" t="s">
        <v>749</v>
      </c>
      <c r="F373" s="31" t="s">
        <v>127</v>
      </c>
      <c r="G373" s="32">
        <v>50.863</v>
      </c>
      <c r="H373" s="33">
        <v>0</v>
      </c>
      <c r="I373" s="33">
        <f>ROUND(ROUND(H373,2)*ROUND(G373,3),2)</f>
      </c>
      <c r="O373">
        <f>(I373*21)/100</f>
      </c>
      <c r="P373" t="s">
        <v>23</v>
      </c>
    </row>
    <row r="374" spans="1:5" ht="25.5">
      <c r="A374" s="34" t="s">
        <v>50</v>
      </c>
      <c r="E374" s="35" t="s">
        <v>362</v>
      </c>
    </row>
    <row r="375" spans="1:5" ht="63.75">
      <c r="A375" s="36" t="s">
        <v>52</v>
      </c>
      <c r="E375" s="37" t="s">
        <v>750</v>
      </c>
    </row>
    <row r="376" spans="1:5" ht="102">
      <c r="A376" t="s">
        <v>53</v>
      </c>
      <c r="E376" s="35" t="s">
        <v>746</v>
      </c>
    </row>
    <row r="377" spans="1:16" ht="12.75">
      <c r="A377" s="25" t="s">
        <v>45</v>
      </c>
      <c r="B377" s="29" t="s">
        <v>751</v>
      </c>
      <c r="C377" s="29" t="s">
        <v>752</v>
      </c>
      <c r="D377" s="25" t="s">
        <v>47</v>
      </c>
      <c r="E377" s="30" t="s">
        <v>753</v>
      </c>
      <c r="F377" s="31" t="s">
        <v>218</v>
      </c>
      <c r="G377" s="32">
        <v>6</v>
      </c>
      <c r="H377" s="33">
        <v>0</v>
      </c>
      <c r="I377" s="33">
        <f>ROUND(ROUND(H377,2)*ROUND(G377,3),2)</f>
      </c>
      <c r="O377">
        <f>(I377*21)/100</f>
      </c>
      <c r="P377" t="s">
        <v>23</v>
      </c>
    </row>
    <row r="378" spans="1:5" ht="12.75">
      <c r="A378" s="34" t="s">
        <v>50</v>
      </c>
      <c r="E378" s="35" t="s">
        <v>754</v>
      </c>
    </row>
    <row r="379" spans="1:5" ht="12.75">
      <c r="A379" s="36" t="s">
        <v>52</v>
      </c>
      <c r="E379" s="37" t="s">
        <v>755</v>
      </c>
    </row>
    <row r="380" spans="1:5" ht="114.75">
      <c r="A380" t="s">
        <v>53</v>
      </c>
      <c r="E380" s="35" t="s">
        <v>756</v>
      </c>
    </row>
    <row r="381" spans="1:16" ht="12.75">
      <c r="A381" s="25" t="s">
        <v>45</v>
      </c>
      <c r="B381" s="29" t="s">
        <v>757</v>
      </c>
      <c r="C381" s="29" t="s">
        <v>758</v>
      </c>
      <c r="D381" s="25" t="s">
        <v>47</v>
      </c>
      <c r="E381" s="30" t="s">
        <v>759</v>
      </c>
      <c r="F381" s="31" t="s">
        <v>127</v>
      </c>
      <c r="G381" s="32">
        <v>1.575</v>
      </c>
      <c r="H381" s="33">
        <v>0</v>
      </c>
      <c r="I381" s="33">
        <f>ROUND(ROUND(H381,2)*ROUND(G381,3),2)</f>
      </c>
      <c r="O381">
        <f>(I381*21)/100</f>
      </c>
      <c r="P381" t="s">
        <v>23</v>
      </c>
    </row>
    <row r="382" spans="1:5" ht="25.5">
      <c r="A382" s="34" t="s">
        <v>50</v>
      </c>
      <c r="E382" s="35" t="s">
        <v>744</v>
      </c>
    </row>
    <row r="383" spans="1:5" ht="25.5">
      <c r="A383" s="36" t="s">
        <v>52</v>
      </c>
      <c r="E383" s="37" t="s">
        <v>760</v>
      </c>
    </row>
    <row r="384" spans="1:5" ht="76.5">
      <c r="A384" t="s">
        <v>53</v>
      </c>
      <c r="E384" s="35" t="s">
        <v>761</v>
      </c>
    </row>
    <row r="385" spans="1:16" ht="12.75">
      <c r="A385" s="25" t="s">
        <v>45</v>
      </c>
      <c r="B385" s="29" t="s">
        <v>762</v>
      </c>
      <c r="C385" s="29" t="s">
        <v>763</v>
      </c>
      <c r="D385" s="25" t="s">
        <v>47</v>
      </c>
      <c r="E385" s="30" t="s">
        <v>764</v>
      </c>
      <c r="F385" s="31" t="s">
        <v>127</v>
      </c>
      <c r="G385" s="32">
        <v>62.77</v>
      </c>
      <c r="H385" s="33">
        <v>0</v>
      </c>
      <c r="I385" s="33">
        <f>ROUND(ROUND(H385,2)*ROUND(G385,3),2)</f>
      </c>
      <c r="O385">
        <f>(I385*21)/100</f>
      </c>
      <c r="P385" t="s">
        <v>23</v>
      </c>
    </row>
    <row r="386" spans="1:5" ht="25.5">
      <c r="A386" s="34" t="s">
        <v>50</v>
      </c>
      <c r="E386" s="35" t="s">
        <v>765</v>
      </c>
    </row>
    <row r="387" spans="1:5" ht="102">
      <c r="A387" s="36" t="s">
        <v>52</v>
      </c>
      <c r="E387" s="37" t="s">
        <v>766</v>
      </c>
    </row>
    <row r="388" spans="1:5" ht="76.5">
      <c r="A388" t="s">
        <v>53</v>
      </c>
      <c r="E388" s="35" t="s">
        <v>767</v>
      </c>
    </row>
    <row r="389" spans="1:16" ht="12.75">
      <c r="A389" s="25" t="s">
        <v>45</v>
      </c>
      <c r="B389" s="29" t="s">
        <v>768</v>
      </c>
      <c r="C389" s="29" t="s">
        <v>769</v>
      </c>
      <c r="D389" s="25" t="s">
        <v>47</v>
      </c>
      <c r="E389" s="30" t="s">
        <v>770</v>
      </c>
      <c r="F389" s="31" t="s">
        <v>165</v>
      </c>
      <c r="G389" s="32">
        <v>69.6</v>
      </c>
      <c r="H389" s="33">
        <v>0</v>
      </c>
      <c r="I389" s="33">
        <f>ROUND(ROUND(H389,2)*ROUND(G389,3),2)</f>
      </c>
      <c r="O389">
        <f>(I389*21)/100</f>
      </c>
      <c r="P389" t="s">
        <v>23</v>
      </c>
    </row>
    <row r="390" spans="1:5" ht="25.5">
      <c r="A390" s="34" t="s">
        <v>50</v>
      </c>
      <c r="E390" s="35" t="s">
        <v>771</v>
      </c>
    </row>
    <row r="391" spans="1:5" ht="12.75">
      <c r="A391" s="36" t="s">
        <v>52</v>
      </c>
      <c r="E391" s="37" t="s">
        <v>772</v>
      </c>
    </row>
    <row r="392" spans="1:5" ht="76.5">
      <c r="A392" t="s">
        <v>53</v>
      </c>
      <c r="E392" s="35" t="s">
        <v>761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