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 000.1" sheetId="2" r:id="rId2"/>
    <sheet name="SO 000.2" sheetId="3" r:id="rId3"/>
    <sheet name="SO 134" sheetId="4" r:id="rId4"/>
    <sheet name="SO 181" sheetId="5" r:id="rId5"/>
    <sheet name="SO 201" sheetId="6" r:id="rId6"/>
  </sheets>
  <definedNames/>
  <calcPr/>
  <webPublishing/>
</workbook>
</file>

<file path=xl/sharedStrings.xml><?xml version="1.0" encoding="utf-8"?>
<sst xmlns="http://schemas.openxmlformats.org/spreadsheetml/2006/main" count="1993" uniqueCount="558">
  <si>
    <t>Rekapitulace ceny</t>
  </si>
  <si>
    <t>Stavba: HB 2021 - II/150 Světlá nad Sázavou, most ev.č. 150-017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</si>
  <si>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</si>
  <si>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</si>
  <si>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</si>
  <si>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</si>
  <si>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</si>
  <si>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</si>
  <si>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</si>
  <si>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</si>
  <si>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</si>
  <si>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</si>
  <si>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</si>
  <si>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</si>
  <si>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HB 2021</t>
  </si>
  <si>
    <t>II/150 Světlá nad Sázavou, most ev.č. 150-017</t>
  </si>
  <si>
    <t>O</t>
  </si>
  <si>
    <t>Rozpočet:</t>
  </si>
  <si>
    <t>0,00</t>
  </si>
  <si>
    <t>15,00</t>
  </si>
  <si>
    <t>21,00</t>
  </si>
  <si>
    <t>3</t>
  </si>
  <si>
    <t>2</t>
  </si>
  <si>
    <t>SO 000.1</t>
  </si>
  <si>
    <t>Všeobecné a ostatní náklady k SO 181 a 201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</si>
  <si>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</si>
  <si>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</si>
  <si>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</si>
  <si>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</si>
  <si>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</si>
  <si>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</si>
  <si>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</si>
  <si>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</si>
  <si>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</si>
  <si>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</si>
  <si>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</si>
  <si>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</si>
  <si>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</si>
  <si>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</si>
  <si>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</si>
  <si>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</si>
  <si>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</si>
  <si>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</si>
  <si>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</si>
  <si>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</si>
  <si>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</si>
  <si>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</si>
  <si>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</si>
  <si>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</si>
  <si>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</si>
  <si>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VV</t>
  </si>
  <si>
    <t>Položka společná pro celou stavbu 
Zahrnuje náklady na veškeré nutné ochrany a oprávněně požadovaná opatření vlastníkem dotčené inženýrské sítě a případné další související práce na obnažených nebo jiným způsobem dotčených inženýrských sítí. 
Zajištění stávajících inženýrských sítí stávající v prostoru dočasného záboru stavby. 
Případné sondy, zjištění polohy a zpětné zajištění před stavebními pracemi po dobu výstavby SO 134, 181,  201  
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</si>
  <si>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</si>
  <si>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</si>
  <si>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</si>
  <si>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</si>
  <si>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cena za zaměření skutečného provedení stavby výškopisné i polohopisné  
Celkem rozsah dle SOD 
1=1,000 [A] 
zahrnuje veškeré náklady spojené s objednatelem požadovanými pracemi</t>
  </si>
  <si>
    <t>zahrnuje veškeré náklady spojené s objednatelem požadovanými pracemi,   
- pro stanovení orientační investorské ceny určete jednotkovou cenu jako 1% odhadované ceny stavby</t>
  </si>
  <si>
    <t>02920</t>
  </si>
  <si>
    <t>OSTATNÍ POŽADAVKY - OCHRANA ŽIVOTNÍHO PROSTŘEDÍ</t>
  </si>
  <si>
    <t>ČERPÁNÍ SE SOUHLASEM TDS</t>
  </si>
  <si>
    <t>Komplet práce a služby související s požadavkem a podmínkami KÚ kraje Vysočina Odbor životního prostředí (dle požadavku a vyjádření) 
"Zajištění podmínek zhotovitelem: 
1. Nad prováděním záměru bude dohlížet biologický dozor, který několik dní (maximálně  
však týden) před zahájením prací provede v dotčeném úseku vodního toku ověření výskytu  
zvláště chráněných druhů (ZCHD). V případě nálezu jedinců předmětného (případně i  
jiného) ZCHD dotčeného prováděním záměru, provede biologický dozor jeho přemístění  
do biotopu odpovídajícího jeho biologii na témže vodním toku. Obdobně bude  
postupováno v případě nálezu jedince ZCHD v průběhu provádění prací.  
2. Výběr osoby provádějící biologický dozor a detaily případného záchranného transferu  
budou předem projednány a odsouhlaseny KrÚ OŽPZ. Po ukončení činnosti biologického  
dozoru bude vypracována zpráva o provedených zásazích (termín návštěvy, manipulace  
se ZCHD, místo vypuštění, početnost atd.). Tato zpráva bude zaslána na KrÚ OŽPZ.  
3. Záchranný transfer a práce ve vodním toku nelze provádět v období od dubna do června  
(tj. hlavní období rozmnožování) a dále pak při velmi vysokých teplotách (cca nad 30  
stupňů Celsia) a v zimním období při teplotách pod bodem mrazu.  
4. Při realizaci stavby nedojde k znečištění vodního prostředí, a to zejména ropnými látkami,  
abrazivem, nátěrovými hmotami. Na stavbě budou k okamžité dispozici prostředky pro  
zneškodnění případné havárie. V případě realizace opravy s použitím tryskání křemičitým  
pískem, bude provedena ochrana vodního toku a okolí před znečištěním abrazivem. " 
1=1,000 [A]</t>
  </si>
  <si>
    <t>zahrnuje veškeré náklady spojené s objednatelem požadovanými pracemi</t>
  </si>
  <si>
    <t>02943</t>
  </si>
  <si>
    <t>B</t>
  </si>
  <si>
    <t>OSTATNÍ POŽADAVKY - VYPRACOVÁNÍ RDS</t>
  </si>
  <si>
    <t>celkem dle požadavku zhotovitele a objednatele dle SOD a v daném počtu v tištění a el. podobě. VTD dokumentace pak zahrnuta do jednotlivých položek daného SO. 
Rozsah prací je dfinován SOD akce mezi objednatelem a dodavatelem stavby. 
RDS dokumentace pro SO 201 
1=1,000 [A]</t>
  </si>
  <si>
    <t>02944</t>
  </si>
  <si>
    <t>OSTAT POŽADAVKY - DOKUMENTACE SKUTEČ PROVEDENÍ V DIGIT FORMĚ</t>
  </si>
  <si>
    <t>dokumentace bude požadovaná v (počet výtisků, paré a CD v el. podobě dle požadavku PD, dodavatele a objednatele) objednatelem včetně dokumentace v elektronické podobě 
Zahrnuje i práce s kompletní závěrečnou zprávou, její projednání, odsouhlasení dle požadavku objednatele. V tištěné a elektronické podobě dle SOD. 
cena za zpracování - DSPS všech SO stavby (dokumentace skutečného provedení stavby)  - dokumentace bude vypracována dle požadavku objednatele v aktualizovaném znění. Včetně fotodokumentace a závěrečné zprávy. 
RDS dokumentace pro SO 201" 
1=1,000 [A]</t>
  </si>
  <si>
    <t>029511</t>
  </si>
  <si>
    <t>A</t>
  </si>
  <si>
    <t>OSTATNÍ POŽADAVKY - POSUDKY A KONTROLY</t>
  </si>
  <si>
    <t>Položka zahrnuje pasport dotčených pozemků dočasným záborem stavby dle technické zprávy 
Zdokumentování (pasportizace) stávajícího stavu konstrukce komunikace, sousedních objektů a pozemků dočasného záboru, projednání a odsouhlasení dotčenými osobami, správci, vlastníky. Pasportizace komunikací určených k DIO. 
Provedení souboru prací PŘED započetím stavebních prací vč. vypracování zprávy vč. projednání a odsouhlasení 
Provedení souboru prací PO dokončení stavebních prací vč. vypracování zprávy vč. projednání a odsouhlasení 
Závěrečné vyhodnocení stavu ploch, objektů apod., návrh nápravných opatření, závěrečná zpráva jako podklad pro nápravná opatření řešení mimo tuto akci (v rámci samostatné akce) 
1=1,000 [A]</t>
  </si>
  <si>
    <t>7</t>
  </si>
  <si>
    <t>02990</t>
  </si>
  <si>
    <t>OSTATNÍ POŽADAVKY - INFORMAČNÍ TABULE</t>
  </si>
  <si>
    <t>Publicita stavby dle požadavku objednatele, grafického manuálu a počtu dle SOD, ZOP objednatele. 
Jedná se o pronájem - zahrnuje konstrukci a polep, vč. dodávky, montáže a demontáže 
celkem soubor 1 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</si>
  <si>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</si>
  <si>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</si>
  <si>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03100</t>
  </si>
  <si>
    <t>ZAŘÍZENÍ STAVENIŠTĚ - ZŘÍZENÍ, PROVOZ, DEMONTÁŽ</t>
  </si>
  <si>
    <t>Kompletní zařízení staveniště, zřízení, odstranění, provozování dle požadavku objednatele, BOZP a zhotovitele. 
komplet 1=1,000 [A]</t>
  </si>
  <si>
    <t>zahrnuje objednatelem povolené náklady na pořízení (event. pronájem), provozování, udržování a likvidaci zhotovitelova zařízení</t>
  </si>
  <si>
    <t>03101</t>
  </si>
  <si>
    <t>R</t>
  </si>
  <si>
    <t>KOMPLETNÍ PRÁCE SOUVISEJÍCÍ SE ZAJIŠTĚNÍM BOZP NA STAVBĚ</t>
  </si>
  <si>
    <t>SO 000.2</t>
  </si>
  <si>
    <t>Všeobecné a ostatní náklady k SO 134</t>
  </si>
  <si>
    <t>01250</t>
  </si>
  <si>
    <t>POJIŠTĚNÍ PRAC ZHOTOV A OBJEDNATELE</t>
  </si>
  <si>
    <t>Pojištění odpovědnosti za škodu – ve výši dle podmínek Objednatele daných smlouvou o dílo 
zahrnuje veškeré poplatky za pojištění související s výstavbou 
1=1,000 [A]</t>
  </si>
  <si>
    <t>zahrnuje veškeré poplatky za pojištění související s výstavbou</t>
  </si>
  <si>
    <t>02510</t>
  </si>
  <si>
    <t>ZKOUŠENÍ MATERIÁLŮ ZKUŠEBNOU ZHOTOVITELE</t>
  </si>
  <si>
    <t>Konttrolní a průkazní zkoušky zhotovitele dle plánu KZP pro objekt SO 134 
komplet pro celý SO - 1 kpl=1,000 [A]</t>
  </si>
  <si>
    <t>zahrnuje veškeré náklady spojené s objednatelem požadovanými zkouškami</t>
  </si>
  <si>
    <t>Položka společná pro celou stavbu  
Zahrnuje náklady na veškeré nutné ochrany a oprávněně požadovaná opatření vlastníkem dotčené inženýrské sítě a případné další související práce na obnažených nebo jiným způsobem dotčených inženýrských sítí.  
Zajištění stávajících inženýrských sítí stávající v prostoru dočasného záboru stavby.  
Případné sondy, zjištění polohy a zpětné zajištění před stavebními pracemi po dobu výstavby SO 134, 181,  201  
1=1,000 [A]</t>
  </si>
  <si>
    <t>cena za zaměření skutečného provedení stavby polohopisného a výškopisného. Komplet 
Celkem rozsah dle SOD  
1=1,000 [A]</t>
  </si>
  <si>
    <t>celkem dle požadavku zhotovitele a objednatele dle SOD a v daném počtu v tištění a el. podobě. VTD dokumentace pak zahrnuta do jednotlivých položek daného SO.  
Rozsah prací je dfinován SOD akce mezi objednatelem a dodavatelem stavby.  
RDS dokumentace pro SO 134. 
Vypracování RDS dokumentace objektu SO 134 (situace, vytyčovací dokumentace, vzorové příčné řezy, pracovní příčné řezy, podélné profily, rozdílový výkaz výměr, atp.) 
1=1,000 [A]</t>
  </si>
  <si>
    <t>Komplet dokumentace DSPS. 
Celkem rozsah dle SOD.  Dokumentace DSPS objektu SO 134   
Komplet včetně průkazních a kontrolních zkoušek, ateesp, certifikátů, prohlášení o shodě na použité materiály a výrobky. 
Protokoly o výsledcích provedení zkoušek - předpoklad 3x a to i v tištěné podobě a 3x na CD v rozsahu dle požadavku objednatele 
1=1,000 [A]</t>
  </si>
  <si>
    <t>02945</t>
  </si>
  <si>
    <t>OSTAT POŽADAVKY - GEOMETRICKÝ PLÁN</t>
  </si>
  <si>
    <t>"(geometrický plán pro majetkoprávní vypořádání dokončené části stavby v počtu 5 paré v papírové a 1 paré v elektronické podobě). 
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úřadem""" 
1=1,000 [A]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</si>
  <si>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</si>
  <si>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SO 134</t>
  </si>
  <si>
    <t>SO 134 - Obnova chodníků</t>
  </si>
  <si>
    <t>015111</t>
  </si>
  <si>
    <t>POPLATKY ZA LIKVIDACI ODPADŮ NEKONTAMINOVANÝCH - 17 05 04 VYTĚŽENÉ ZEMINY A HORNINY - I. TŘÍDA TĚŽITELNOSTI</t>
  </si>
  <si>
    <t>T</t>
  </si>
  <si>
    <t>poplatky za uložení zemin a přebytků výkopku - skládka dle zadávacích podmínek v režii dodavatele s poplatkem a evidencí 
celkem položka 12110 - 15,2*2,0=30,400 [A] 
celkem položka 11332A - 58,29*2,0=116,580 [B] 
celkem položka 13273A - 14,9*2,0=29,800 [C] 
celkem odpočet položka 12573 - 15,2*(-1)*2,0=-30,400 [D] 
Celkem: A+B+C+D=146,380 [E]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</si>
  <si>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</si>
  <si>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015130</t>
  </si>
  <si>
    <t>POPLATKY ZA LIKVIDACI ODPADŮ NEKONTAMINOVANÝCH - 17 03 02 VYBOURANÝ ASFALTOVÝ BETON BEZ DEHTU</t>
  </si>
  <si>
    <t>poplatky za uložení materiálů na bázi asfaltových - skládka dle zadávacích podmínek v režii dodavatele s poplatkem a evidencí. 
celkem položka 11313A - 18,93*2,4=45,432 [A]</t>
  </si>
  <si>
    <t>015140</t>
  </si>
  <si>
    <t>POPLATKY ZA LIKVIDACI ODPADŮ NEKONTAMINOVANÝCH - 17 01 01 BETON Z DEMOLIC OBJEKTŮ, ZÁKLADŮ TV</t>
  </si>
  <si>
    <t>poplatky za uložení stavebních sutí z betonu, železobetonu - skládka dle zadávacích podmínek v režii dodavatele s poplatkem a evidencí.  
celkem položka 11318 - 0,5*2,3=1,150 [A] 
celkem položka 11351 - 0,3*0,15*76,0*2,3=7,866 [B] 
celkem položka 11352 - 0,3*0,3*89,0*2,3=18,423 [C] 
Celkem: A+B+C=27,439 [D]</t>
  </si>
  <si>
    <t>vytyčovací práce + cena za vytyčení prostorové polohy stavby před jejím zahájením odborně způsobilými osobami. Kompletní geodetické práce na vytyčení vytyčovaných bodů definovaného objektu v rozsahu PD a TKP. 
celkem včetně geodetického sledování kosntrukce v průběhu výstavby a po dokončení stavby dle TZ  
cena za zaměření skutečného provedení stavby výškopisné i polohopisné je zahrnuto ve všeobecných položkách - položka 02910 
celkem včetně ochrany vytyčovacích a vytyčovaných bodů 
Celkem rozsah dle požadavku dle PD a požadavku objednatele. 
1=1,000 [A]</t>
  </si>
  <si>
    <t>Zemní práce</t>
  </si>
  <si>
    <t>11313</t>
  </si>
  <si>
    <t>ODSTRANĚNÍ KRYTU ZPEVNĚNÝCH PLOCH S ASFALTOVÝM POJIVEM</t>
  </si>
  <si>
    <t>M3</t>
  </si>
  <si>
    <t>včetně odvozu na skládku dle požadavku objednatele a dle PD akce do dodavatelem určené vzdálenosti 
Uložení je zahrnuto v položce, poplatek za uložení v samostatné položce 0151*** 
celkem odstranění chodníku za mostem - 0,1*2,25*60,0+0,1*18,3+0,1*2,25*16,0=18,930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</si>
  <si>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</si>
  <si>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</si>
  <si>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</si>
  <si>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včetně odvozu na skládku dle požadavku objednatele a dle PD akce do dodavatelem určené vzdálenosti 
Uložení je zahrnuto v položce, poplatek za uložení v samostatné položce 0151*** 
celkem odstranění chodníku za mostem - 0,1*5,0=0,500 [A]</t>
  </si>
  <si>
    <t>11332</t>
  </si>
  <si>
    <t>ODSTRANĚNÍ PODKLADŮ ZPEVNĚNÝCH PLOCH Z KAMENIVA NESTMELENÉHO</t>
  </si>
  <si>
    <t>včetně odvozu na skládku dle požadavku objednatele a dle PD akce do dodavatelem určené vzdálenosti 
položka zahrnuje uložení na skládku, poplatek za uložení v položce 0151*** 
celkem odstranění chodníků za mostem - 0,3*2,25*60+0,3*18,3+0,3*2,25*16,0=56,790 [A] 
celkem odstranění chodníků za mostem - 0,3*5,0=1,500 [B] 
Celkem: A+B=58,290 [C]</t>
  </si>
  <si>
    <t>11351</t>
  </si>
  <si>
    <t>ODSTRANĚNÍ ZÁHONOVÝCH OBRUBNÍKŮ</t>
  </si>
  <si>
    <t>M</t>
  </si>
  <si>
    <t>včetně odvozu na skládku dle požadavku objednatele a dle PD akce do dodavatelem určené vzdálenosti 
položka zahrnuje uložení na skládku, poplatek za uložení v položce 0151*** 
celkem odstranění obrubníků chodníků za mostem - 16,0+60,0=76,000 [A]</t>
  </si>
  <si>
    <t>11352</t>
  </si>
  <si>
    <t>ODSTRANĚNÍ CHODNÍKOVÝCH A SILNIČNÍCH OBRUBNÍKŮ BETONOVÝCH</t>
  </si>
  <si>
    <t>včetně odvozu na skládku dle požadavku objednatele a dle PD akce do dodavatelem určené vzdálenosti 
položka zahrnuje uložení na skládku, poplatek za uložení v položce 0151*** 
celkem odstranění obrubníků chodníků za mostem - 16,0+60,0+13,0=89,000 [A]</t>
  </si>
  <si>
    <t>12110</t>
  </si>
  <si>
    <t>SEJMUTÍ ORNICE NEBO LESNÍ PŮDY</t>
  </si>
  <si>
    <t>Uložení na dočasnou nebo trvalou skládku zahrnuto v položce 17120, případný poplatek za případné uložení v položce 0151** 
celkem podél chodníků na vnější straně - za mostem - 0,2*1,0*(16,0+60,0)=15,200 [A]</t>
  </si>
  <si>
    <t>položka zahrnuje sejmutí ornice bez ohledu na tloušťku vrstvy a její vodorovnou dopravu  
nezahrnuje uložení na trvalou skládku</t>
  </si>
  <si>
    <t>11</t>
  </si>
  <si>
    <t>12573</t>
  </si>
  <si>
    <t>VYKOPÁVKY ZE ZEMNÍKŮ A SKLÁDEK TŘ. I</t>
  </si>
  <si>
    <t>Třída těžitelnosti je uvažována dle ČSN 73 3050. Tato třída těžitelnosti odpovídá třídě I. dle ČSN 73 6133 a TKP 4- 2005. 
Vykopávky z mezideponie vhodné zeminy k danému účelu obsypu, zásypu a ohumusování. 
celkem položka 18233 - 0,20*76,0=15,200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</si>
  <si>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</si>
  <si>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</si>
  <si>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13273</t>
  </si>
  <si>
    <t>HLOUBENÍ RÝH ŠÍŘ DO 2M PAŽ I NEPAŽ TŘ. I</t>
  </si>
  <si>
    <t>Třída těžitelnosti je uvažována dle ČSN 73 3050. Tato třída těžitelnosti odpovídá třídě I. dle ČSN 73 6133 a TKP 4- 2005. 
Uložení není zahrnuto v položce. Zahrnuto v polžce 17120. Poplatek za uložení v samostatné položce 0151** 
celkem výkopy pro nové obrubníky záhonové - (16,0+60,0)*0,3*0,3=6,840 [A] 
celkem výkopy pro nové obrubníky silniční - (16,0+60,0+13,0)*0,3*0,3=8,010 [B] 
Celkem: A+B=14,850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</si>
  <si>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</si>
  <si>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</si>
  <si>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17120</t>
  </si>
  <si>
    <t>ULOŽENÍ SYPANINY DO NÁSYPŮ A NA SKLÁDKY BEZ ZHUTNĚNÍ</t>
  </si>
  <si>
    <t>celkem položka - 12110 - 15,2=15,200 [A] 
celkem položka - 11332A - 58,29=58,290 [B] 
celkem položka - 13273A - 14,9=14,900 [C] 
Celkem: A+B+C=88,390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</si>
  <si>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</si>
  <si>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</si>
  <si>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17380</t>
  </si>
  <si>
    <t>ZEMNÍ KRAJNICE A DOSYPÁVKY Z NAKUPOVANÝCH MATERIÁLŮ</t>
  </si>
  <si>
    <t>celkem podél obrubníku - 0,5*0,35*(16,0+60,0)=13,300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</si>
  <si>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</si>
  <si>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</si>
  <si>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18110</t>
  </si>
  <si>
    <t>ÚPRAVA PLÁNĚ SE ZHUTNĚNÍM V HORNINĚ TŘ. I</t>
  </si>
  <si>
    <t>M2</t>
  </si>
  <si>
    <t>celkem obnova chodníku - 2,5*16,0+2,5*60,0+5,0+18,3=213,300 [A]</t>
  </si>
  <si>
    <t>položka zahrnuje úpravu pláně včetně vyrovnání výškových rozdílů. Míru zhutnění určuje projekt.</t>
  </si>
  <si>
    <t>16</t>
  </si>
  <si>
    <t>18130</t>
  </si>
  <si>
    <t>ÚPRAVA PLÁNĚ BEZ ZHUTNĚNÍ</t>
  </si>
  <si>
    <t>celkem podél chodníků na vnější straně - za mostem - 0,2*1,0*(16,0+60,0)=15,200 [A]</t>
  </si>
  <si>
    <t>položka zahrnuje úpravu pláně včetně vyrovnání výškových rozdílů</t>
  </si>
  <si>
    <t>17</t>
  </si>
  <si>
    <t>18233</t>
  </si>
  <si>
    <t>ROZPROSTŘENÍ ORNICE V ROVINĚ V TL DO 0,20M</t>
  </si>
  <si>
    <t>získání zeminy v položce 12573 
celkem podél chodníků na vnější straně - za mostem - 1,0*(16,0+60,0)=76,000 [A]</t>
  </si>
  <si>
    <t>položka zahrnuje:  
nutné přemístění ornice z dočasných skládek vzdálených do 50m  
rozprostření ornice v předepsané tloušťce v rovině a ve svahu do 1:5</t>
  </si>
  <si>
    <t>18</t>
  </si>
  <si>
    <t>18241</t>
  </si>
  <si>
    <t>ZALOŽENÍ TRÁVNÍKU RUČNÍM VÝSEVEM</t>
  </si>
  <si>
    <t>celkem podél chodníků na vnější straně - za mostem - 1,0*(16,0+60,0)=76,000 [A]</t>
  </si>
  <si>
    <t>Zahrnuje dodání předepsané travní směsi, její výsev na ornici, to vše bez ohledu na sklon terénu</t>
  </si>
  <si>
    <t>Komunikace</t>
  </si>
  <si>
    <t>19</t>
  </si>
  <si>
    <t>56330</t>
  </si>
  <si>
    <t>VOZOVKOVÉ VRSTVY ZE ŠTĚRKODRTI</t>
  </si>
  <si>
    <t>celkem pod chodník vlevo za mostem - (2,25*(0,15+0,15)*60,0)=40,500 [A] 
celkem pod chodníky vpravo za mostem - (2,25*(0,15+0,15)*16,0)=10,800 [B] 
Celkem: A+B=51,300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</si>
  <si>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</si>
  <si>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</si>
  <si>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58221</t>
  </si>
  <si>
    <t>DLÁŽDĚNÉ KRYTY Z DROBNÝCH KOSTEK DO LOŽE Z KAMENIVA</t>
  </si>
  <si>
    <t>celkem vlevo za mostem - 2,25*60,0=135,000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</si>
  <si>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</si>
  <si>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21</t>
  </si>
  <si>
    <t>582611</t>
  </si>
  <si>
    <t>KRYTY Z BETON DLAŽDIC SE ZÁMKEM ŠEDÝCH TL 60MM DO LOŽE Z KAM</t>
  </si>
  <si>
    <t>celkem chodníky vpravo za mostem - 2,25*16,0=36,000 [A]</t>
  </si>
  <si>
    <t>22</t>
  </si>
  <si>
    <t>58261A</t>
  </si>
  <si>
    <t>KRYTY Z BETON DLAŽDIC SE ZÁMKEM BAREV RELIÉF TL 60MM DO LOŽE Z KAM</t>
  </si>
  <si>
    <t>celkem vodící linie a varovná pás - vpravo a vlevo za mostem - 0,6*4,0*2+0,4*2*1,8+0,6*3,0+0,4*1,5=8,640 [A]</t>
  </si>
  <si>
    <t>Přidružená stavební výroba</t>
  </si>
  <si>
    <t>23</t>
  </si>
  <si>
    <t>783121</t>
  </si>
  <si>
    <t>PROTIKOROZ OCHR OK NÁTĚREM VÍCEVRST SE ZÁKL S VYS OBSAHEM ZN</t>
  </si>
  <si>
    <t>celkem PKO ocelových sloupů VO vč vrchního nátěru s požadovaným RAL vč. lešení atp. RAL odsouhlasen TDI, AD a projednán se zástupci města Světlá nad Sázavou. 
celkem kompletní sloupy VO - 14*1,95*1,05=28,665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</si>
  <si>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</si>
  <si>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</si>
  <si>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24</t>
  </si>
  <si>
    <t>914132</t>
  </si>
  <si>
    <t>DOPRAVNÍ ZNAČKY ZÁKLADNÍ VELIKOSTI OCELOVÉ FÓLIE TŘ 2 - MONTÁŽ S PŘEMÍSTĚNÍM</t>
  </si>
  <si>
    <t>KUS</t>
  </si>
  <si>
    <t>Zpětná montáž svislé DZ včetně sloupku a patky komplet - celkem SDZ - 12-4=8,000 [A]</t>
  </si>
  <si>
    <t>položka zahrnuje:  
- dopravu demontované značky z dočasné skládky  
- osazení a montáž značky na místě určeném projektem  
- nutnou opravu poškozených částí  
nezahrnuje dodávku značky</t>
  </si>
  <si>
    <t>25</t>
  </si>
  <si>
    <t>914133</t>
  </si>
  <si>
    <t>DOPRAVNÍ ZNAČKY ZÁKLADNÍ VELIKOSTI OCELOVÉ FÓLIE TŘ 2 - DEMONTÁŽ</t>
  </si>
  <si>
    <t>Demontáž svislé DZ včetně upevňovacích konstrukcí umístěných na sloupech VO atp. komplet - celkem - 12 ks=12,000 [A]</t>
  </si>
  <si>
    <t>Položka zahrnuje odstranění, demontáž a odklizení materiálu s odvozem na předepsané místo</t>
  </si>
  <si>
    <t>26</t>
  </si>
  <si>
    <t>917223</t>
  </si>
  <si>
    <t>SILNIČNÍ A CHODNÍKOVÉ OBRUBY Z BETONOVÝCH OBRUBNÍKŮ ŠÍŘ 100MM</t>
  </si>
  <si>
    <t>celkem betonové obrubníky z betonu min. C30/37-XF4,XD3 do betonového lože C16/20nXF1, C20/25nXF3 
celkem obrubníky záhonové vpravo za mostem - 16,0=16,000 [A]</t>
  </si>
  <si>
    <t>Položka zahrnuje:  
dodání a pokládku betonových obrubníků o rozměrech předepsaných zadávací dokumentací  
betonové lože i boční betonovou opěrku.</t>
  </si>
  <si>
    <t>27</t>
  </si>
  <si>
    <t>917224</t>
  </si>
  <si>
    <t>SILNIČNÍ A CHODNÍKOVÉ OBRUBY Z BETONOVÝCH OBRUBNÍKŮ ŠÍŘ 150MM</t>
  </si>
  <si>
    <t>celkem betonové obrubníky z betonu C30/37-XF4,XD3 do betonového lože C16/20nXF1, C20/25nXF3 
celkem obrubníky vpravo za mostem - 16,0=16,000 [A]</t>
  </si>
  <si>
    <t>28</t>
  </si>
  <si>
    <t>917424</t>
  </si>
  <si>
    <t>CHODNÍKOVÉ OBRUBY Z KAMENNÝCH OBRUBNÍKŮ ŠÍŘ 150MM</t>
  </si>
  <si>
    <t>celkem žulové obrubníky záhonové řezané do betonového lože C16/20nXF1, C20/25nXF3 
celkem obrubníky záhonové vlevo za mostem - 60,0=60,000 [A]</t>
  </si>
  <si>
    <t>Položka zahrnuje:  
dodání a pokládku kamenných obrubníků o rozměrech předepsaných zadávací dokumentací  
betonové lože i boční betonovou opěrku.</t>
  </si>
  <si>
    <t>29</t>
  </si>
  <si>
    <t>917426</t>
  </si>
  <si>
    <t>CHODNÍKOVÉ OBRUBY Z KAMENNÝCH OBRUBNÍKŮ ŠÍŘ 250MM</t>
  </si>
  <si>
    <t>celkem žulové obrubníky silniční, řezané do betonového lože C16/20nXF1, C20/25nXF3 
celkem obrubníky silniční vlevo za mostem - 60,0=60,000 [A]</t>
  </si>
  <si>
    <t>30</t>
  </si>
  <si>
    <t>919112</t>
  </si>
  <si>
    <t>ŘEZÁNÍ ASFALTOVÉHO KRYTU VOZOVEK TL DO 100MM</t>
  </si>
  <si>
    <t>celkem zaříznutí chodníků - 2,25+2,25+2,1=6,600 [A]</t>
  </si>
  <si>
    <t>položka zahrnuje řezání vozovkové vrstvy v předepsané tloušťce, včetně spotřeby vody</t>
  </si>
  <si>
    <t>31</t>
  </si>
  <si>
    <t>91913</t>
  </si>
  <si>
    <t>ŘEZÁNÍ BETONOVÝCH KONSTRUKCÍ</t>
  </si>
  <si>
    <t>celkem zaříznutí obrubníků chodníkových - 0,15*0,25*(1+1+1)=0,113 [A] 
celkem zaříznutí obrubníků záhonových - 0,1*0,25*(1+1)=0,050 [B] 
Celkem: A+B=0,163 [C]</t>
  </si>
  <si>
    <t>položka zahrnuje řezání betonových konstrukcí bez ohledu na tloušťku, včetně spotřeby vody</t>
  </si>
  <si>
    <t>SO 181</t>
  </si>
  <si>
    <t>SO 181 – Přechodné dopravní opatření</t>
  </si>
  <si>
    <t>02720</t>
  </si>
  <si>
    <t>POMOC PRÁCE ZŘÍZ NEBO ZAJIŠŤ REGULACI A OCHRANU DOPRAVY</t>
  </si>
  <si>
    <t>Položka v souladu se SOD a Obchodními podmínkami.   
Celkem zajištění DIO na komunikacích stavby včetně DIO dle návrhu a odsouhlasení objednatele, policií ČR, DI, odborem dopravy a dle návrhu PD a zhotovitele  po dobu stavby ve všech etapách výstavby a DIO.   
Zahrnuje návrh,odsouhlasení a stanovění včetně povolení, odsouhlasení AD, TDI a správcem stavby. 
Komplet pro SO 201, 134, 000.1, 000.2  
1=1,000 [A]</t>
  </si>
  <si>
    <t>Položka v souladu s SOD a Obchodními podmínkami.   
Jedná o kompletní náklad na řízení DIO (automobilová doprava, zajištění průchodu pěších) při realizaci opravy mostu SO 201 a souvisejících SO 134, 000.1 a 000.2, vč. zřízení, údržby a odstranění potřebného dopravního značení    
1=1,000 [A]</t>
  </si>
  <si>
    <t>911CC2</t>
  </si>
  <si>
    <t>SVODIDLO BETON, ÚROVEŇ ZADRŽ H2 VÝŠ 0,8M - MONTÁŽ S PŘESUNEM (BEZ DODÁVKY)</t>
  </si>
  <si>
    <t>Celkem DIO - pouze pronájem na danou stavbu. - Betonová vodící stěna zajišťující uzavření komunikaci a staveniště pro veřejnou dopravu před a za mostem této akce. 
celkem dle Situace přílohy C.1. a tohoto SO. DZ případně i na retroreflexním podkladu dle požadavku DIO. 
celkem na komunikaci II/150 - 2*4,0*2=16,000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</si>
  <si>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</si>
  <si>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911CC3</t>
  </si>
  <si>
    <t>SVODIDLO BETON, ÚROVEŇ ZADRŽ H2 VÝŠ 0,8M - DEMONTÁŽ S PŘESUNEM</t>
  </si>
  <si>
    <t>položka zahrnuje:  
- demontáž a odstranění zařízení  
- jeho odvoz na předepsané místo</t>
  </si>
  <si>
    <t>911CC9</t>
  </si>
  <si>
    <t>SVODIDLO BETON, ÚROVEŇ ZADRŽ H2 VÝŠ 0,8M - NÁJEM</t>
  </si>
  <si>
    <t>MDEN</t>
  </si>
  <si>
    <t>Celkem DIO - pouze pronájem na danou stavbu. - Betonová vodící stěna zajišťující uzavření komunikaci a staveniště pro veřejnou dopravu před a za mostem této akce. 
celkem dle Situace přílohy C.1. a tohoto SO. DZ případně i na retroreflexním podkladu dle požadavku DIO. 
celkem na komunikaci II/150 - (2*4,0*2)*(31+31)=992,000 [A]</t>
  </si>
  <si>
    <t>položka zahrnuje denní sazbu za pronájem zařízení  
počet měrných jednotek se určí jako součin délky zařízení a počtu dnů použití</t>
  </si>
  <si>
    <t>SO 201</t>
  </si>
  <si>
    <t>SO 201 - Most ev.č. 150-017</t>
  </si>
  <si>
    <t>poplatky za uložení zemin a přebytků výkopku - skládka dle zadávacích podmínek v režii dodavatele s poplatkem a evidencí 
celkem položka 11332 - 178,97*2,0=357,940 [A] 
celkem položka 13283 - 8,3*2,0=16,600 [B] 
Celkem: A+B=374,540 [C]</t>
  </si>
  <si>
    <t>poplatky za uložení materiálů na bázi asfaltových - skládka dle zadávacích podmínek v režii dodavatele s poplatkem a evidencí. 
celkem položka 11313 - 44,98*2,4=107,952 [A] 
celkem položka 113767 - 0,01*436,2*2,4=10,469 [B] 
celkem položka 97817 - 67,05*0,01*2,4=1,609 [C] 
Celkem: A+B+C=120,030 [D]</t>
  </si>
  <si>
    <t>poplatky za uložení stavebních sutí z betonu, železobetonu i asfaltového betonu a materiálů na bázi cementu, asfaltu, kamene atp. - skládka dle zadávacích podmínek v režii dodavatele s poplatkem a evidencí.   
celkem položka 11373 - 6,8*2,4=16,320 [A] 
celkem položka 99616 - 5,9*2,6=15,340 [B] 
celkem položka 93785 - 45,0*0,2*2,6=23,400 [C] 
celkem položka 97816 - 2,0*2,6=5,200 [D] 
celkem položka 11318 - 2,4*1,35=3,240 [G] 
celkem položka 11352 - 2,4*0,3*0,3*24,8=5,357 [F] 
Celkem: A+B+C+D+G+F=68,857 [H]</t>
  </si>
  <si>
    <t>Položka pro tento SO 201 
Kompletní práce související s úpravou polohy stávajících sítí na podhledu n.k. Přemístění stávajícího vedení do půlené (dělené) chráničky, Koordinace a práce související s přemístěním vedení společnosti Tlapnet s.r.o. dle projednání a této dokumentace. 
Komplet včetně pomocných prací a konstrukcí na podhledu n.k. a mostu 
1=1,000 [A]</t>
  </si>
  <si>
    <t>02750</t>
  </si>
  <si>
    <t>POMOC PRÁCE ZŘÍZ NEBO ZAJIŠŤ LEŠENÍ</t>
  </si>
  <si>
    <t>Kompletní práce související se spřístupněním konstrukcí opěr, pilížů a nosné konstrukce v korytě toku a nad vodním tokem pro realizaci opravy pilířů, opěr a nosné konstrukce. 
"Předpoklad lešení podél pilířů a opěr včetně panelů a konstrukcí pod lešení, nebo jiné podobné konstrukce dle požadavku zhotovitele. 
Pro sanaci nosné konstrukce a odstranění konstrukcí případně jiné pomocné konstrukce (lešení v korytě toku s panely, závěsné lešení, podmostovkové lešení, plošina atp. dle požadavku zhotovitele na tyto práce." 
1=1,000 [A]</t>
  </si>
  <si>
    <t>02851</t>
  </si>
  <si>
    <t>PRŮZKUMNÉ PRÁCE DIAGNOSTIKY KONSTRUKCÍ NA POVRCHU</t>
  </si>
  <si>
    <t>Diagnostika stávající n.k. určující kvalitu betonových konstrukcí pro osazení dilatačních závěrů a pro provedení opravy povrchu chodníku. 
Práce diagnostiky související s opravou betonových konstrukcí n.k., budou a jsou zahrnuty v položkách sanačních prací. 
1=1,000 [A]</t>
  </si>
  <si>
    <t>zahrnuje veškeré náklady spojené s objednatelem požadovanými pracemi,</t>
  </si>
  <si>
    <t>029412</t>
  </si>
  <si>
    <t>OSTATNÍ POŽADAVKY - VYPRACOVÁNÍ MOSTNÍHO LISTU</t>
  </si>
  <si>
    <t>Mostní list na objekt mostu ev.č. 150-017  včetně zadání do el. evidence správce (vše dle ČSN 73 6220, 736221 a 736222) dle SOD objednatele 
1=1,000 [A]</t>
  </si>
  <si>
    <t>02953</t>
  </si>
  <si>
    <t>OSTATNÍ POŽADAVKY - HLAVNÍ MOSTNÍ PROHLÍDKA</t>
  </si>
  <si>
    <t>Dokumentace bude požadovaná  (počet výtisků, paré a CD v el. podobě dle požadavku PD, dodavatele a objednatele) objednatelem včetně dokumentace v elektronické podobě na CD. 
1. HMP včetně zadání do el. evidence (vše dle ČSN 73 6220, 736221 a 736222), projednání a odsouhlasení dle SOD zhotovitele 
1=1,000 [A]</t>
  </si>
  <si>
    <t>položka zahrnuje :  
- úkony dle ČSN 73 6221  
- provedení hlavní mostní prohlídky oprávněnou fyzickou nebo právnickou osobou  
- vyhotovení záznamu (protokolu), který jednoznačně definuje stav mostu</t>
  </si>
  <si>
    <t>včetně odvozu na skládku dle požadavku objednatele a dle PD akce do dodavatelem určené vzdálenosti 
Uložení je zahrnuto v položce, poplatek za uložení v samostatné položce 0151*** 
celkem v místě výkopu přípojky UV - 1,0*8,0*0,08=0,640 [A] 
celkem vozovka na mostě - 0,04*8,0*2,0*6=3,840 [B] 
celkem vybourání vozovky na předmostích - 0,08*(5,0*8,0+5,0*8,25)=6,500 [C] 
celkem sanace poruch v konstrukci vozovky  (kubatura odsouhlasena TDI - celkem 0,08*425,0=34,000 [D] 
Celkem: A+B+C+D=44,980 [E]</t>
  </si>
  <si>
    <t>včetně odvozu na skládku dle požadavku objednatele a dle PD akce do dodavatelem určené vzdálenosti 
Uložení je zahrnuto v položce, poplatek za uložení v samostatné položce 0151*** 
celkem odstranění chodníku na ostrůvku - 0,1*13,5=1,350 [A]</t>
  </si>
  <si>
    <t>včetně odvozu na skládku dle požadavku objednatele a dle PD akce do dodavatelem určené vzdálenosti 
položka zahrnuje uložení na skládku, poplatek za uložení v položce 0151*** 
celkem vozovka na předpolích - celkem (0,56-(0,05+0,06+0,08))*(2,0*8,0+2,0*8,25)=12,025 [A] 
celkem v místě výkopu přípojky UV - 0,8*(0,56-(0,05+0,06+0,08))*8,0=2,368 [B] 
celkem sanace poruch v konstrukci vozovky  (kubatura odsouhlasena TDI - celkem (0,56-(0,05+0,06+0,08))*425,0=157,250 [C] 
celkem odstranění chodníku na ostrůvku - 0,25*18,5+0,2*13,5=7,325 [E] 
Celkem: A+B+C+E=178,968 [F]</t>
  </si>
  <si>
    <t>včetně odvozu na skládku dle požadavku objednatele a dle PD akce do dodavatelem určené vzdálenosti 
položka zahrnuje uložení na skládku, poplatek za uložení v položce 0151*** 
celkem odstranění chodníku na ostrůvku - 2,7+2,5+1,0+6,3+1,6+3,9+2,2+2,3+2,3=24,800 [A]</t>
  </si>
  <si>
    <t>11372</t>
  </si>
  <si>
    <t>FRÉZOVÁNÍ ZPEVNĚNÝCH PLOCH ASFALTOVÝCH</t>
  </si>
  <si>
    <t>Komplet včetně manipulace, dopravy a uložení na předepsané skládce. Předpoklad na cestmistrovsvtí KSUSV v Havlíčkově Brodě. 
Položka nezahrnuje poplatek za uložení a zahrnuje uložení na skládku. Uložení dle SOD. 
celkem v místě výkopu přípojky UV - 1,0*8,0*0,06=0,480 [A] 
celkem frézování obrusné vrstvy vozovky - celkem 0,05*1855,0=92,750 [B] 
celkem vozovka na předpolích - celkem 0,06*(5,0*8,0+5,0*8,25)=4,875 [C] 
celkem sanace poruch v konstrukci vozovky  (kubatura odsouhlasena TDI - celkem 0,06*425,0=25,500 [D] 
Celkem: A+B+C+D=123,605 [E]</t>
  </si>
  <si>
    <t>11373</t>
  </si>
  <si>
    <t>FRÉZOVÁNÍ ZPEVNĚNÝCH PLOCH BETONOVÝCH</t>
  </si>
  <si>
    <t>kompletní frézování povrchu chodníků na mostě dle PD  
frézování povchu chodníku vhodnou technologií navrženou zhotovitelem komplet odstranění degradovaného betonu a nátěrů z povrchu chodníku. 
celkem 0,02*1,9*(84,4+95,0)=6,817 [A]</t>
  </si>
  <si>
    <t>113767</t>
  </si>
  <si>
    <t>FRÉZOVÁNÍ DRÁŽKY PRŮŘEZU DO 1000MM2 V ASFALTOVÉ VOZOVCE</t>
  </si>
  <si>
    <t>celkem v napojeních - 8,0+8,3=16,300 [A] 
celkem s místě pracovní spáry vozovky za mostem - 32,0+33,0=65,000 [B] 
celkem podél chodníků - (84,4+0,5+0,5+81,0+0,5+0,5+92,0+95,5)=354,900 [C] 
Celkem: A+B+C=436,200 [D]</t>
  </si>
  <si>
    <t>Položka zahrnuje veškerou manipulaci s vybouranou sutí a s vybouranými hmotami vč. uložení na skládku.</t>
  </si>
  <si>
    <t>13283</t>
  </si>
  <si>
    <t>HLOUBENÍ RÝH ŠÍŘ DO 2M PAŽ I NEPAŽ TŘ. II</t>
  </si>
  <si>
    <t>Uložení není zahrnuto v položce. Zahrnuto v položce 17120, poplatek za uložení v samostatné položce 0151** 
celkem výkop pro UV a pro přípojku - 0,8*7,0*1,25+1,0*1,0*1,25=8,250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</si>
  <si>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</si>
  <si>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celkem položka 11332 - 178,97=178,970 [A] 
celkem položka 13283 - 8,3=8,300 [B] 
Celkem: A+B=187,270 [C]</t>
  </si>
  <si>
    <t>17481</t>
  </si>
  <si>
    <t>ZÁSYP JAM A RÝH Z NAKUPOVANÝCH MATERIÁLŮ</t>
  </si>
  <si>
    <t>celkem zásyp rýhy a výkopu pru UV - 0,8*7,0*1,25+1,0*1,0*1,25=8,250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</si>
  <si>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</si>
  <si>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</si>
  <si>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21341</t>
  </si>
  <si>
    <t>DRENÁŽNÍ VRSTVY Z PLASTBETONU (PLASTMALTY)</t>
  </si>
  <si>
    <t>celkem odvodňovací proužek podél chodníku - oprava - 0,5*0,04*2,0*2*6=0,480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</si>
  <si>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</si>
  <si>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285392</t>
  </si>
  <si>
    <t>DODATEČNÉ KOTVENÍ VLEPENÍM BETONÁŘSKÉ VÝZTUŽE D DO 16MM DO VRTŮ</t>
  </si>
  <si>
    <t>komplet vrtání, dodání bet. výztuže a vlepení do předvrtaného otvoru včetně úpravy otvoru dle RDS 
celkem betonářská výztuž pro vlepení do předvrtaných otvorů průměru pro pruty 16mm délky prutu do 0,6m do o hloubky vrtu 0,2m 
celkem dokotvení v místě vybouraných dilatací - 10*2*6=120,000 [A] 
Položka a kubatura bude čerpána se schválením objednatele, AD a TDI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</si>
  <si>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</si>
  <si>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Vodorovné konstrukce</t>
  </si>
  <si>
    <t>420314</t>
  </si>
  <si>
    <t>PŘECHOD DESKY MOSTNÍCH OPĚR Z PROST BETONU DO C25/30</t>
  </si>
  <si>
    <t>betonový práh z betonu C25/30-XC2,XF1 
celkem prahy za opěrami - 0,4*0,5*(0,8+0,4)*(8,0+8,2)=3,888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</si>
  <si>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</si>
  <si>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45734</t>
  </si>
  <si>
    <t>VYROVNÁVACÍ A SPÁD BETON ZVLÁŠTNÍ (PLASTBETON)</t>
  </si>
  <si>
    <t>celkem oprava povrchu mostovky pod izolací v místě MDZ - 1,5*0,05*6*7,5=3,375 [A] 
celkem oprava hran dilatačních závěrů - 7,5*0,10*0,15*6=0,675 [B] 
Položka a kubatura bude čerpána se schválením objednatele, AD a TDI 
Celkem: A+B=4,050 [C]</t>
  </si>
  <si>
    <t>položka zahrnuje:  
- dodání zvláštního betonu (plastbetonu) předepsané kvality a jeho rozprostření v předepsané tloušťce a v předepsaném tvaru</t>
  </si>
  <si>
    <t>celkem součástí opravy II. - oprava povrchu chodníku 
Kubatura a výkaz výměr bude vykázán dle skutečně realizovaných prací s odsouhlasením TDI a AD. 
celkem oprava povrchu chodníků - 0,02*1,9*(84,4+95,0)=6,817 [A] 
celkem oprava hran v dilatačních sparách povrchu chodníku - 1,9*2*6*0,1*0,05*2=0,228 [B] 
Položka a kubatura bude čerpána se schválením objednatele, AD a TDI 
Celkem: A+B=7,045 [C]</t>
  </si>
  <si>
    <t>457365</t>
  </si>
  <si>
    <t>VÝZTUŽ VYROV A SPÁD BETONU Z OCELI 10505, B500B</t>
  </si>
  <si>
    <t>celkem předpoklad 120 kg/m3 
celkem předpoklad - 0,120*4,05=0,486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</si>
  <si>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</si>
  <si>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457366</t>
  </si>
  <si>
    <t>VÝZTUŽ VYROVNÁVACÍHO A SPÁDOVÉHO BETONU Z KARI SÍTÍ</t>
  </si>
  <si>
    <t>betonářské sítě 100/100/6 mm v jedné vrstvě + 15% na překlady a prořez 
celkem 3,1415*0,003*0,003*7,85*10*2*(0,5*7,5)*2*6*1,5=0,300 [A]</t>
  </si>
  <si>
    <t>56140</t>
  </si>
  <si>
    <t>KAMENIVO ZPEVNĚNÉ CEMENTEM</t>
  </si>
  <si>
    <t>celkem SC C8/10 
celkem vozovka na předmostích - 2,0*8,0*2*0,2=6,400 [A] 
celkem nad rýhou přípojky UV - 1,0*9,0*0,2=1,800 [B] 
celkem sanace poruch v konstrukci vozovky  (kubatura odsouhlasena TDI - celkem (0,2)*425,0=85,000 [C] 
celkem konstrukce chodníku na ostrůvku - 0,2*13,5=2,700 [E] 
Celkem: A+B+C+E=95,900 [F]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</si>
  <si>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</si>
  <si>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celkem vozovka na předmostích - 2,0*8,0*2*0,2=6,400 [A] 
celkem nad rýhou přípojky UV - 1,0*9,0*0,2=1,800 [B] 
celkem sanace poruch v konstrukci vozovky  (kubatura odsouhlasena TDI - celkem (0,2)*425,0=85,000 [C] 
celkem konstrukce chodníku na ostrůvku - 0,25*18,5=4,625 [E] 
Celkem: A+B+C+E=97,825 [F]</t>
  </si>
  <si>
    <t>572121</t>
  </si>
  <si>
    <t>INFILTRAČNÍ POSTŘIK ASFALTOVÝ DO 1,0KG/M2</t>
  </si>
  <si>
    <t>dle PD - PI-E - 0,8 kg/m2 
vozovka na vrstvě ze CS C8/10 -  
celkem nad rýhou přípojky UV - 1,0*9,0=9,000 [A] 
celkem vozovka na předmostích - 2,0*8,0*2=32,000 [B] 
celkem sanace poruch v konstrukci vozovky  (kubatura odsouhlasena TDI - celkem 425,0=425,000 [C] 
Celkem: A+B+C=466,000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</si>
  <si>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</si>
  <si>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</si>
  <si>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572223</t>
  </si>
  <si>
    <t>SPOJOVACÍ POSTŘIK Z EMULZE DO 1,0KG/M2</t>
  </si>
  <si>
    <t>dle PD - PS-EP - 0,35-0,4 kg/m2 
celkem nad rýhou přípojky UV - 1,0*9,0=9,000 [A] 
celkem postřik na ložné vrstvě - 1855,0-0,5*(84,4+95,0)=1 765,300 [B] 
celkem vozovka na předmostích na podkladní vrstvě - 2,0*8,0*2=32,000 [C] 
celkem sanace poruch v konstrukci vozovky  (kubatura odsouhlasena TDI - celkem 425,0=425,000 [D] 
Celkem: A+B+C+D=2 231,300 [E]</t>
  </si>
  <si>
    <t>33</t>
  </si>
  <si>
    <t>574B44</t>
  </si>
  <si>
    <t>ASFALTOVÝ BETON PRO OBRUSNÉ VRSTVY MODIFIK ACO 11+, 11S TL. 50MM</t>
  </si>
  <si>
    <t>Středová spára není objednatelem požadována. Spáry budou pouze v místech napojení etap výstavby. Pokládka ACO na mostě v celé šířce vozovky bez středové spáry. 
celkem obrusná vrstva ACO 11S tl 50mm 
konstrukce vozovky - obrusná vrstva - 1855,0-0,5*(84,4+95,0)=1 765,300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</si>
  <si>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</si>
  <si>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34</t>
  </si>
  <si>
    <t>574D56</t>
  </si>
  <si>
    <t>ASFALTOVÝ BETON PRO LOŽNÍ VRSTVY MODIFIK ACL 16+, 16S TL. 60MM</t>
  </si>
  <si>
    <t>celkem ložná vrstva - ACL 16S tl 60mm. Pozor. strojní nebo i ruční pokládka dle návrhu PD a prací zhotovitele. 
celkem nad rýhou přípojky UV - 1,0*9,0=9,000 [A] 
konstrukce vozovky - ložná vrstva - na předpolích - 5,0*8,0+5,0*8,2=81,000 [B] 
celkem sanace poruch v konstrukci vozovky  (kubatura odsouhlasena TDI - celkem 425,0=425,000 [C] 
Celkem: A+B+C=515,000 [D]</t>
  </si>
  <si>
    <t>35</t>
  </si>
  <si>
    <t>574F88</t>
  </si>
  <si>
    <t>ASFALTOVÝ BETON PRO PODKLADNÍ VRSTVY MODIFIK ACP 22+, 22S TL. 90MM</t>
  </si>
  <si>
    <t>celkem podkladní vrstva ACP 22S tl 80 mm 
celkem nad rýhou přípojky UV - 1,0*9,0=9,000 [A] 
konstrukce vozovky - podkladní vrstva - na předpolích - 5,0*8,0+5,0*8,2=81,000 [B] 
celkem sanace poruch v konstrukci vozovky  (kubatura odsouhlasena TDI - celkem 425,0=425,000 [C] 
Celkem: A+B+C=515,000 [D]</t>
  </si>
  <si>
    <t>36</t>
  </si>
  <si>
    <t>575C03</t>
  </si>
  <si>
    <t>LITÝ ASFALT MA IV (OCHRANA MOSTNÍ IZOLACE) 11</t>
  </si>
  <si>
    <t>ochrana izolace z MA 11 IV na mostě pod konstrukcí vozovky  včetně pohozu z drti 
celkem oprava ochrany izolace na mostě - 2,0*8,0*0,04*6=3,840 [A]</t>
  </si>
  <si>
    <t>37</t>
  </si>
  <si>
    <t>575D03</t>
  </si>
  <si>
    <t>LITÝ ASFALT MA I (SILNICE, DÁLNICE) 11 MODIFIK</t>
  </si>
  <si>
    <t>odvodňovací proužky z MA 11 I na mostě podél chodníků 
celkem 0,5*(84,4+95,0)*0,04=3,588 [A]</t>
  </si>
  <si>
    <t>38</t>
  </si>
  <si>
    <t>celkem vodící linie a varovná pás - ostrůvek - 0,4*3,0*2+0,6*1,2=3,120 [B]</t>
  </si>
  <si>
    <t>39</t>
  </si>
  <si>
    <t>582621</t>
  </si>
  <si>
    <t>KRYTY Z BETON DLAŽDIC SE ZÁMKEM ŠEDÝCH TL 60MM DO LOŽE Z MC</t>
  </si>
  <si>
    <t>celkem dlažba konstrukce ostrůvku - 9,1+3,6=12,700 [A]</t>
  </si>
  <si>
    <t>40</t>
  </si>
  <si>
    <t>587206</t>
  </si>
  <si>
    <t>PŘEDLÁŽDĚNÍ KRYTU Z BETONOVÝCH DLAŽDIC SE ZÁMKEM</t>
  </si>
  <si>
    <t>celkem oprava krytu chodníku vpravo před mostem včetně doplnění materiálu pro podsyp 
celkem 1,7*4,0=6,800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</si>
  <si>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</si>
  <si>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83</t>
  </si>
  <si>
    <t>58910</t>
  </si>
  <si>
    <t>VÝPLŇ SPAR ASFALTEM</t>
  </si>
  <si>
    <t>zalití středové spáry</t>
  </si>
  <si>
    <t>položka zahrnuje:  
- dodávku předepsaného materiálu  
- vyčištění a výplň spar tímto materiálem</t>
  </si>
  <si>
    <t>Úpravy povrchů, podlahy, výplně otvorů</t>
  </si>
  <si>
    <t>41</t>
  </si>
  <si>
    <t>626111</t>
  </si>
  <si>
    <t>REPROFILACE PODHLEDŮ, SVISLÝCH PLOCH SANAČNÍ MALTOU JEDNOVRST TL 10MM</t>
  </si>
  <si>
    <t>celkem sanace - OPRAVA I. - viz. Technická zpráva 
celkem včetně lešení a přístupových konstrukcí, ochranné konstrukci atp komplet. 
celkem římsy - (0,1+0,35+0,5+0,25)*(84,4+95,0)*0,9=193,752 [A] 
celkem nosná konstrukce ve vrcholu oblouků - 7,5*2*3*0,75=33,750 [B] 
celkem stěny pilířů - 8,0*3,15*(2+1+1+1)=126,000 [C] 
Celkem: A+B+C=353,502 [D]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</si>
  <si>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</si>
  <si>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42</t>
  </si>
  <si>
    <t>626112</t>
  </si>
  <si>
    <t>REPROFILACE PODHLEDŮ, SVISLÝCH PLOCH SANAČNÍ MALTOU JEDNOVRST TL 20MM</t>
  </si>
  <si>
    <t>celkem sanace - OPRAVA Ia.  
celkem včetně lešení a přístupových konstrukcí, ochranné konstrukci atp komplet. 
celkem římsy - (0,1+0,35+0,5+0,25)*(84,4+95,0)*0,1=21,528 [A] 
celkem římsy - (0,1+0,35+0,5+0,25)*(84,4+95,0)*0,1=21,5280 [A] 
celkem nosná konstrukce ve vrcholu oblouků - 7,5*2*3*0,75=33,750 [B] 
celkem stěny pilířů a opěr - 8,0*3,15*(2+1+1+1)=126,000 [C] 
Celkem: A+B+C=181,278 [D]</t>
  </si>
  <si>
    <t>43</t>
  </si>
  <si>
    <t>62631</t>
  </si>
  <si>
    <t>SPOJOVACÍ MŮSTEK MEZI STARÝM A NOVÝM BETONEM</t>
  </si>
  <si>
    <t>celkem součástí opravy II. - oprava povrchu chodníku 
Kubatura a výkaz výměr bude vykázán dle skutečně realizovaných prací s odsouhlasením TDI a AD. 
celkem včetně lešení a přístupových konstrukcí, ochranné konstrukci atp komplet. 
celkem povrch chodníku - 1,9*(84,4+95,0)=340,860 [A]</t>
  </si>
  <si>
    <t>44</t>
  </si>
  <si>
    <t>62641</t>
  </si>
  <si>
    <t>SJEDNOCUJÍCÍ STĚRKA JEMNOU MALTOU TL CCA 2MM</t>
  </si>
  <si>
    <t>celkem sanace  - OPRAVA I. a Ia.  
celkem včetně lešení a přístupových konstrukcí, ochranné konstrukci atp komplet. 
celkem římsy - (0,1+0,35+0,5+0,25)*(84,4+95,0)*1,0=215,280 [A] 
celkem nosná konstrukce ve vrcholu oblouků - 7,5*2*3*0,75=33,750 [B] 
celkem stěny pilířů a opěr - 8,0*3,15*(2+1+1+1)=126,000 [C] 
Celkem: A+B+C=375,030 [D]</t>
  </si>
  <si>
    <t>45</t>
  </si>
  <si>
    <t>62651</t>
  </si>
  <si>
    <t>OCHRANA VÝZTUŽE PŘI DOSTATEČNÉM KRYTÍ</t>
  </si>
  <si>
    <t>celkem sanace  - OPRAVA I. a Ia.  
celkem včetně lešení a přístupových konstrukcí, ochranné konstrukci atp komplet. 
celkem římsy - (0,1+0,35+0,5+0,25)*(84,4+95,0)*1,0=215,280 [A] 
celkem nosná konstrukce ve vrcholu oblouků - 7,5*2*3*0,75=33,750 [B] 
Celkem: A+B=249,030 [C]</t>
  </si>
  <si>
    <t>položka zahrnuje:  
dodávku veškerého materiálu potřebného pro předepsanou úpravu v předepsané kvalitě  
položení vrstvy v předepsané tloušťce  
potřebná lešení a podpěrné konstrukce</t>
  </si>
  <si>
    <t>46</t>
  </si>
  <si>
    <t>62745</t>
  </si>
  <si>
    <t>SPÁROVÁNÍ STARÉHO ZDIVA CEMENTOVOU MALTOU</t>
  </si>
  <si>
    <t>celkem komplet včetně lešení a přístupu ke konstrukcím. 
celkem včetně lešení a přístupových konstrukcí, ochranné konstrukci atp komplet. 
celkem pilíře spodní stavby 2*(3,0*8,0+3,8*4,8+3,8*3,25*2)=133,880 [A] 
celkem oprava zdiva spodní stavby opěry - předpoklad 2*10,0=20,000 [B] 
Celkem: A+B=153,880 [C]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</si>
  <si>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</si>
  <si>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47</t>
  </si>
  <si>
    <t>711442</t>
  </si>
  <si>
    <t>IZOLACE MOSTOVEK CELOPLOŠNÁ ASFALTOVÝMI PÁSY S PEČETÍCÍ VRSTVOU</t>
  </si>
  <si>
    <t>celkem oprava izolace n.k. - 8,0*(1,5+0,25+0,25)*6+2,0*2*0,25*6=102,000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</si>
  <si>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</si>
  <si>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48</t>
  </si>
  <si>
    <t>721174</t>
  </si>
  <si>
    <t>VNITŘNÍ KANALIZACE Z PLAST TRUB DN 200</t>
  </si>
  <si>
    <t>Celkem svodné potrubí odovdnění celoplošné izolace a odvodnění mostních odvodňovačů - hrdlové potrubí komplet včetně závěrů, konzol, těsnění komplet atp. 
celkem obnova svodného potrubí dle PD -  
celkem - 11,1+0,5+6,75+0,3+(2,5+2,0)*(1+1+1)=32,150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</si>
  <si>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</si>
  <si>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49</t>
  </si>
  <si>
    <t>celkem PKO ocelového zábradlí vč vrchního nátěru s požadovaným RAL vč. lešení atp.RAL bude odsouhlaen TDI, AD a projednán se zástupci Města Světlá nad Sázavou. 
celkem kompletní zábradlí - (85,0+95,0)*(1,36)*1,05=257,040 [A]</t>
  </si>
  <si>
    <t>50</t>
  </si>
  <si>
    <t>78381</t>
  </si>
  <si>
    <t>NÁTĚRY BETON KONSTR TYP S1 (OS-A)</t>
  </si>
  <si>
    <t>celkem včetně lešení a přístupových konstrukcí, ochranné konstrukci atp komplet. 
celkem pilíře spodní stavby 2*(3,0*8,0+3,8*4,8+3,8*3,25*2)=133,880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</si>
  <si>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</si>
  <si>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51</t>
  </si>
  <si>
    <t>78383</t>
  </si>
  <si>
    <t>NÁTĚRY BETON KONSTR TYP S4 (OS-C)</t>
  </si>
  <si>
    <t>celkem včetně lešení a přístupových konstrukcí, ochranné konstrukci atp komplet. 
celkem části říms sanované (0,1+0,35+0,55+0,25)*(84,4+95,0)=224,250 [A]</t>
  </si>
  <si>
    <t>Potrubí</t>
  </si>
  <si>
    <t>52</t>
  </si>
  <si>
    <t>87434</t>
  </si>
  <si>
    <t>POTRUBÍ Z TRUB PLASTOVÝCH ODPADNÍCH DN DO 200MM</t>
  </si>
  <si>
    <t>svodné potrubí odvodnění komplet včetně tvarovek, těsnění atp.- svodné potrubí od UV - 8,0=8,000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</si>
  <si>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</si>
  <si>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53</t>
  </si>
  <si>
    <t>87733</t>
  </si>
  <si>
    <t>CHRÁNIČKY PŮLENÉ Z TRUB PLAST DN DO 150MM</t>
  </si>
  <si>
    <t>celkem dle PD DSP+PDPS upřesněné VTD zhotovitelem 
celkem včetně lešení a přístupových konstrukcí, ochranné konstrukci atp komplet. 
celkem 72,0+95,0=167,000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</si>
  <si>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</si>
  <si>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54</t>
  </si>
  <si>
    <t>89712</t>
  </si>
  <si>
    <t>VPUSŤ KANALIZAČNÍ ULIČNÍ KOMPLETNÍ Z BETONOVÝCH DÍLCŮ</t>
  </si>
  <si>
    <t>celkem 1 ks prefabrikovaných UV s rámem a mříží komplet 
1=1,000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</si>
  <si>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</si>
  <si>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55</t>
  </si>
  <si>
    <t>89921</t>
  </si>
  <si>
    <t>VÝŠKOVÁ ÚPRAVA POKLOPŮ</t>
  </si>
  <si>
    <t>celkem vrámci obnovy vozovky komunikace - celkem 3 ks =3,000 [A]</t>
  </si>
  <si>
    <t>- položka výškové úpravy zahrnuje všechny nutné práce a materiály pro zvýšení nebo snížení zařízení (včetně nutné úpravy stávajícího povrchu vozovky nebo chodníku).</t>
  </si>
  <si>
    <t>56</t>
  </si>
  <si>
    <t>89922</t>
  </si>
  <si>
    <t>VÝŠKOVÁ ÚPRAVA MŘÍŽÍ</t>
  </si>
  <si>
    <t>celkem vrámci obnovy vozovky komunikace - celkem 6 ks =6,000 [A]</t>
  </si>
  <si>
    <t>57</t>
  </si>
  <si>
    <t>91355</t>
  </si>
  <si>
    <t>EVIDENČNÍ ČÍSLO MOSTU</t>
  </si>
  <si>
    <t>celkem dle PD a ČSN 2*1=2,000 [A] evidenční číslo mostu dle detailu v souboru detailů odpovídajícímu dané konstrukci mostu a dle ČSN 73 6220, 73 6201.</t>
  </si>
  <si>
    <t>položka zahrnuje štítek s evidenčním číslem mostu, sloupek dopravní značky včetně osazení a nutných zemních prací a zabetonování</t>
  </si>
  <si>
    <t>58</t>
  </si>
  <si>
    <t>914131</t>
  </si>
  <si>
    <t>DOPRAVNÍ ZNAČKY ZÁKLADNÍ VELIKOSTI OCELOVÉ FÓLIE TŘ 2 - DODÁVKA A MONTÁŽ</t>
  </si>
  <si>
    <t>Dodávka a montáž svislé DZ včetně sloupku a patky komplet - celkem C4a - 2 ks 
Celkem včetně odstranění odvozu a uložení. 
=2,000 [A]</t>
  </si>
  <si>
    <t>položka zahrnuje:  
- dodávku a montáž značek v požadovaném provedení</t>
  </si>
  <si>
    <t>59</t>
  </si>
  <si>
    <t>Dodávka a montáž svislé DZ včetně upevnění na stávající sloupy - celkem SDZ - 3 ks + 1 ks označení cyklotrasy - celkem 4 =4,000 [A] ks nových značek</t>
  </si>
  <si>
    <t>60</t>
  </si>
  <si>
    <t>Demontáž svislé DZ včetně sloupku a patky komplet - celkem C4a - 2 ks 
=2,000 [A]</t>
  </si>
  <si>
    <t>61</t>
  </si>
  <si>
    <t>915111</t>
  </si>
  <si>
    <t>VODOROVNÉ DOPRAVNÍ ZNAČENÍ BARVOU HLADKÉ - DODÁVKA A POKLÁDKA</t>
  </si>
  <si>
    <t>celkem vodící linie - 0,3*(10,0+4,7+5,0)=5,910 [A] 
celkem V4 (125mm) - 0,125*(19,7+61,0+3,0+13,0+5,5+6,2+34,0+34,0+5,5+5,5)+0,125*0,5*(16,0+11,0+6,5)=25,519 [B] 
celkem V13a - 0,5*(1,5+2,5+1,5*11)=10,250 [C] 
celkem V11a - 0,125*(12,0+3,25*3+4,0+13,0)=4,844 [D] 
celkem V7 - 0,5*3,0*8+0,5*3,0*10=27,000 [E] 
Celkem: A+B+C+D+E=73,523 [F]</t>
  </si>
  <si>
    <t>položka zahrnuje:  
- dodání a pokládku nátěrového materiálu (měří se pouze natíraná plocha)  
- předznačení a reflexní úpravu</t>
  </si>
  <si>
    <t>62</t>
  </si>
  <si>
    <t>915221</t>
  </si>
  <si>
    <t>VODOR DOPRAV ZNAČ PLASTEM STRUKTURÁLNÍ NEHLUČNÉ - DOD A POKLÁDKA</t>
  </si>
  <si>
    <t>"celkem vodící linie - 0,3*(10,0+4,7+5,0)=5,910 [A]  
celkem V4 (125mm) - 0,125*(19,7+61,0+3,0+13,0+5,5+6,2+34,0+34,0+5,5+5,5)+0,125*0,5*(16,0+11,0+6,5)=25,519 [B] 
celkem V13a - 0,5*(1,5+2,5+1,5*11)=10,250 [C] 
celkem V11a - 0,125*(12,0+3,25*3+4,0+13,0)=4,844 [D] 
celkem V7 - 0,5*3,0*8+0,5*3,0*10=27,000 [E] 
Celkem: A+B+C+D+E=73,523 [F]</t>
  </si>
  <si>
    <t>63</t>
  </si>
  <si>
    <t>celkem žulové obrubníky řezané do betonového lože C16/20nXF1, C20/25nXF3 
celkem obrubníky na míru pro konstrukci ostrůvku - 2,7+2,5+1,0+6,3+1,6+3,9+2,2+2,3+2,3=24,800 [A]</t>
  </si>
  <si>
    <t>82</t>
  </si>
  <si>
    <t>919111</t>
  </si>
  <si>
    <t>ŘEZÁNÍ ASFALTOVÉHO KRYTU VOZOVEK TL DO 50MM</t>
  </si>
  <si>
    <t>proříznutí středové spáry</t>
  </si>
  <si>
    <t>64</t>
  </si>
  <si>
    <t>celkem zaříznutí vozovky v napojeních - 8,0+8,3=16,300 [A] 
celkem zaříznutí sanace vozovky - kubatura odsouhlasena TDI - 11,2+11,2+20,0+20,0=62,400 [B] 
celkem zaříznutí ochrany izolace - 2*8,0*6+2*8,0=112,000 [C] 
celkem zaříznití vozovky před a za mostem - 8,0+8,2=16,200 [D] 
celkem proříznutí podél ostrůvku - 2,7+2,5+1,0+6,3+1,6+3,9+2,2+2,3+2,3=24,800 [F] 
Celkem: A+B+C+D+F=231,700 [G]</t>
  </si>
  <si>
    <t>65</t>
  </si>
  <si>
    <t>celkem zaříznutí opravy chodníků na mostě - 0,05*(84,4+95,0)=8,970 [A] 
celkem zaříznutí izolace (7,5*2*6+1,5*2*6)*0,02=2,160 [B] 
celkem zaříznutí n.k. v místě dilatačních závěrů - (7,5*2*6+0,75*2*6)*0,05=4,950 [C] 
Celkem: A+B+C=16,080 [D]</t>
  </si>
  <si>
    <t>66</t>
  </si>
  <si>
    <t>931327</t>
  </si>
  <si>
    <t>TĚSNĚNÍ DILATAČ SPAR ASF ZÁLIVKOU MODIFIK PRŮŘ DO 1000MM2</t>
  </si>
  <si>
    <t>oblití odvodňovačů mostních - (0,3+0,3+0,5+0,5)*12=19,200 [A] 
celkem v napojeních - 8,0+8,3=16,300 [B] 
celkem s místě pracovní spáry vozovky za mostem - 32,0+33,0=65,000 [C] 
podél obrubníků na chodnících - 95,0+85,0=180,000 [D] 
celkem podél chodníků - (84,4+0,5+0,5+81,0+0,5+0,5+92,0+95,5)=354,900 [E] 
celkem proříznutí podél ostrůvku - 2,7+2,5+1,0+6,3+1,6+3,9+2,2+2,3+2,3=24,800 [G] 
Celkem: A+B+C+D+E+G=660,200 [H]</t>
  </si>
  <si>
    <t>položka zahrnuje dodávku a osazení předepsaného materiálu, očištění ploch spáry před úpravou, očištění okolí spáry po úpravě  
nezahrnuje těsnící profil</t>
  </si>
  <si>
    <t>67</t>
  </si>
  <si>
    <t>93140</t>
  </si>
  <si>
    <t>MOSTNÍ ZÁVĚRY PODPOVRCHOVÉ</t>
  </si>
  <si>
    <t>Celkme oprava dilatačních závěrů dle výkresové dokumentace. Komplet předtěsnění, izolace, napojení, zálivky atp. 
Celkem dle výkresu zhotovitele a odsouhlasení AD, TDI 
celkem 8,0*6=48,000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</si>
  <si>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</si>
  <si>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68</t>
  </si>
  <si>
    <t>93653</t>
  </si>
  <si>
    <t>MOSTNÍ ODVODŇOVACÍ SOUPRAVA</t>
  </si>
  <si>
    <t>Oprava mostních odvodňovačů vozovkových. Komplet repase a oprava mostního odvodňovače. Komplet na místě. 
celkem 1+1=2,000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</si>
  <si>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</si>
  <si>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69</t>
  </si>
  <si>
    <t>93841</t>
  </si>
  <si>
    <t>OČIŠTĚNÍ ZDIVA UMYTÍM VODOU</t>
  </si>
  <si>
    <t>položka zahrnuje očištění předepsaným způsobem včetně odklizení vzniklého odpadu</t>
  </si>
  <si>
    <t>70</t>
  </si>
  <si>
    <t>938444</t>
  </si>
  <si>
    <t>OČIŠTĚNÍ ZDIVA OTRYSKÁNÍM TLAKOVOU VODOU PŘES 1000 BARŮ</t>
  </si>
  <si>
    <t>71</t>
  </si>
  <si>
    <t>938451</t>
  </si>
  <si>
    <t>OČIŠTĚNÍ ZDIVA OTRYSKÁNÍM NA SUCHO VZDUCHEM</t>
  </si>
  <si>
    <t>celkem včetně lešení a přístupových konstrukcí, ochranné konstrukci atp komplet. 
celkem pilíře spodní stavby 2*(3,0*8,0+3,8*4,8+3,8*3,25*2)=133,880 [A] 
celkem nosná konstrukce ve vrcholu oblouků - 7,5*2*3*0,75=33,750 [B] 
celkem stěny pilířů a opěr - 8,0*3,15*(2+1+1+1)=126,000 [C] 
Celkem: A+B+C=293,630 [D]</t>
  </si>
  <si>
    <t>72</t>
  </si>
  <si>
    <t>938452</t>
  </si>
  <si>
    <t>OČIŠTĚNÍ ZDIVA OTRYSKÁNÍM NA SUCHO KŘEMIČ PÍSKEM</t>
  </si>
  <si>
    <t>73</t>
  </si>
  <si>
    <t>93851</t>
  </si>
  <si>
    <t>OČIŠTĚNÍ BETON KONSTR UMYTÍM VODOU</t>
  </si>
  <si>
    <t>celkem včetně lešení a přístupových konstrukcí, ochranné konstrukci atp komplet. 
celkem povrch mostovky - 1,5*7,5*6=67,500 [A] 
celkem povrch chodníků - 1,9*(84,4+95,0)=340,860 [B] 
celkem konstrukce římsy - (0,1+0,35+0,55+0,25)*(84,4+95,0)=224,250 [C] 
celkem nosná konstrukce ve vrcholu oblouků - 7,5*2*3*0,75=33,750 [D] 
celkem stěny pilířů a opěr - 8,0*3,15*(2+1+1+1)=126,000 [E] 
Celkem: A+B+C+D+E=792,360 [F]</t>
  </si>
  <si>
    <t>74</t>
  </si>
  <si>
    <t>938544</t>
  </si>
  <si>
    <t>OČIŠTĚNÍ BETON KONSTR OTRYSKÁNÍM TLAK VODOU PŘES 1000 BARŮ</t>
  </si>
  <si>
    <t>75</t>
  </si>
  <si>
    <t>938552</t>
  </si>
  <si>
    <t>OČIŠTĚNÍ BETON KONSTR OTRYSKÁNÍM NA SUCHO KŘEMIČ PÍSKEM</t>
  </si>
  <si>
    <t>76</t>
  </si>
  <si>
    <t>93857</t>
  </si>
  <si>
    <t>BROUŠENÍ BETON KONSTR</t>
  </si>
  <si>
    <t>(kubatura a položka vykázána na stavbě pouze s odsouhlasením TDI, AD a správcem stavby) 
celkem obroušení povrchu nosné konstrukce mostovky pro položení nové izolace n.k. a opravy chodníků a říms 
celkem povrch mostovky - 1,5*7,5*6=67,500 [A] 
celkem povrch chodníků - 1,9*(84,4+95,0)=340,860 [B] 
celkem konstrukce římsy - (0,1+0,35+0,55+0,25)*(84,4+95,0)=224,250 [C] 
celkem nosná konstrukce ve vrcholu oblouků - 7,5*2*3*0,75=33,750 [D] 
celkem stěny pilířů a opěr - 8,0*3,15*(2+1+1+1)=126,000 [E] 
Celkem: A+B+C+D+E=792,360 [F]</t>
  </si>
  <si>
    <t>77</t>
  </si>
  <si>
    <t>96616</t>
  </si>
  <si>
    <t>BOURÁNÍ KONSTRUKCÍ ZE ŽELEZOBETONU</t>
  </si>
  <si>
    <t>Včetně odvozu a uložení na skládku dle požadavku PD a objednatele  do dodavatelem určené vzdálenosti. 
Poplatek za uložení je v položce 0151**. 
předpokládá se ruční obourání konstrukce v místě dilatací 
celkem vybourání povrchu mostovky - 0,05*1,5*7,5*6,0=3,375 [A] 
celkem vybourání spar v chodnících v místě dilatacé - 0,2*0,1*2*6*2,15=0,516 [B] 
celkem rezerva (kubatura čerpána s odsouhlasením TDI a AD) - 2,0 m3 =2,000 [C] 
Celkem: A+B+C=5,891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</si>
  <si>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</si>
  <si>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78</t>
  </si>
  <si>
    <t>96618</t>
  </si>
  <si>
    <t>BOURÁNÍ A ODSTRANĚNÍ KONSTRUKCE PAROVODU VČETNĚ KOTVENÍ, ZÁVĚSŮ, UPEVŇOVACÍCH KONSTRUKCÍ, IZOLACE, OCHRANY A OPLÁŠŤENÍ, KOMPLET</t>
  </si>
  <si>
    <t>Včetně odvozu a uložení na skládku dle požadavku PD a objednatele  do dodavatelem určené vzdálenosti. 
Poplatek za uložení je zahrnut v této položce. V položce zahrnuto lešení a pomocné konstrukce pro realizaci těchto prací. 
Komplet demotnáž, odstranění, odvoz a uložení kompletní konstrukce stávajícího parovodu v dané délce včetně poplatku za uložení 
celkem dle PD půdorysné délky - 3,0+72,0+3,0=78,000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</si>
  <si>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</si>
  <si>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79</t>
  </si>
  <si>
    <t>96785</t>
  </si>
  <si>
    <t>VYBOURÁNÍ MOSTNÍCH DILATAČNÍCH ZÁVĚRŮ</t>
  </si>
  <si>
    <t>Včetně odvozu a uložení na skládku dle požadavku PD a objednatele  do dodavatelem určené vzdálenosti. 
Poplatek za uložení je v položce 0151**. 
celkem dle PD půdorysné délky dilatací - 6*7,5=45,000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</si>
  <si>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</si>
  <si>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80</t>
  </si>
  <si>
    <t>97816</t>
  </si>
  <si>
    <t>ODSEKÁNÍ VRSTVY VYROVNÁVACÍHO BETONU NA MOSTECH</t>
  </si>
  <si>
    <t>Včetně odvozu a uložení na skládku dle požadavku PD a objednatele  do dodavatelem určené vzdálenosti. 
Poplatek za uložení je v položce 0151**. 
celkem rezerva (kubatura čerpána s odsouhlasením TDI a AD) - 1,0+1,0=2,0 m3 2=2,000 [A]</t>
  </si>
  <si>
    <t>81</t>
  </si>
  <si>
    <t>97817</t>
  </si>
  <si>
    <t>ODSTRANĚNÍ MOSTNÍ IZOLACE</t>
  </si>
  <si>
    <t>Včetně odvozu a uložení na skládku dle požadavku PD a objednatele  do dodavatelem určené vzdálenosti. 
Poplatek za uložení je v položce 0151**. 
celkem izolace v místě dilatací - 6*1,5*7,5=67,500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</si>
</sst>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000.1'!I3</f>
      </c>
      <c s="21">
        <f>'SO 000.1'!O2</f>
      </c>
      <c s="21">
        <f>C10+D10</f>
      </c>
    </row>
    <row r="11" spans="1:5" ht="12.75" customHeight="1">
      <c r="A11" s="20" t="s">
        <v>87</v>
      </c>
      <c s="20" t="s">
        <v>88</v>
      </c>
      <c s="21">
        <f>'SO 000.2'!I3</f>
      </c>
      <c s="21">
        <f>'SO 000.2'!O2</f>
      </c>
      <c s="21">
        <f>C11+D11</f>
      </c>
    </row>
    <row r="12" spans="1:5" ht="12.75" customHeight="1">
      <c r="A12" s="20" t="s">
        <v>105</v>
      </c>
      <c s="20" t="s">
        <v>106</v>
      </c>
      <c s="21">
        <f>'SO 134'!I3</f>
      </c>
      <c s="21">
        <f>'SO 134'!O2</f>
      </c>
      <c s="21">
        <f>C12+D12</f>
      </c>
    </row>
    <row r="13" spans="1:5" ht="12.75" customHeight="1">
      <c r="A13" s="20" t="s">
        <v>248</v>
      </c>
      <c s="20" t="s">
        <v>249</v>
      </c>
      <c s="21">
        <f>'SO 181'!I3</f>
      </c>
      <c s="21">
        <f>'SO 181'!O2</f>
      </c>
      <c s="21">
        <f>C13+D13</f>
      </c>
    </row>
    <row r="14" spans="1:5" ht="12.75" customHeight="1">
      <c r="A14" s="20" t="s">
        <v>266</v>
      </c>
      <c s="20" t="s">
        <v>267</v>
      </c>
      <c s="21">
        <f>'SO 201'!I3</f>
      </c>
      <c s="21">
        <f>'SO 201'!O2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102">
      <c r="A11" s="36" t="s">
        <v>50</v>
      </c>
      <c r="E11" s="37" t="s">
        <v>51</v>
      </c>
    </row>
    <row r="12" spans="1:5" ht="12.75">
      <c r="A12" t="s">
        <v>52</v>
      </c>
      <c r="E12" s="35" t="s">
        <v>53</v>
      </c>
    </row>
    <row r="13" spans="1:16" ht="12.75">
      <c r="A13" s="25" t="s">
        <v>44</v>
      </c>
      <c s="29" t="s">
        <v>22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51">
      <c r="A15" s="36" t="s">
        <v>50</v>
      </c>
      <c r="E15" s="37" t="s">
        <v>56</v>
      </c>
    </row>
    <row r="16" spans="1:5" ht="38.25">
      <c r="A16" t="s">
        <v>52</v>
      </c>
      <c r="E16" s="35" t="s">
        <v>57</v>
      </c>
    </row>
    <row r="17" spans="1:16" ht="12.75">
      <c r="A17" s="25" t="s">
        <v>44</v>
      </c>
      <c s="29" t="s">
        <v>21</v>
      </c>
      <c s="29" t="s">
        <v>58</v>
      </c>
      <c s="25" t="s">
        <v>46</v>
      </c>
      <c s="30" t="s">
        <v>59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60</v>
      </c>
    </row>
    <row r="19" spans="1:5" ht="409.5">
      <c r="A19" s="36" t="s">
        <v>50</v>
      </c>
      <c r="E19" s="37" t="s">
        <v>61</v>
      </c>
    </row>
    <row r="20" spans="1:5" ht="12.75">
      <c r="A20" t="s">
        <v>52</v>
      </c>
      <c r="E20" s="35" t="s">
        <v>62</v>
      </c>
    </row>
    <row r="21" spans="1:16" ht="12.75">
      <c r="A21" s="25" t="s">
        <v>44</v>
      </c>
      <c s="29" t="s">
        <v>32</v>
      </c>
      <c s="29" t="s">
        <v>63</v>
      </c>
      <c s="25" t="s">
        <v>64</v>
      </c>
      <c s="30" t="s">
        <v>65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46</v>
      </c>
    </row>
    <row r="23" spans="1:5" ht="63.75">
      <c r="A23" s="36" t="s">
        <v>50</v>
      </c>
      <c r="E23" s="37" t="s">
        <v>66</v>
      </c>
    </row>
    <row r="24" spans="1:5" ht="12.75">
      <c r="A24" t="s">
        <v>52</v>
      </c>
      <c r="E24" s="35" t="s">
        <v>62</v>
      </c>
    </row>
    <row r="25" spans="1:16" ht="12.75">
      <c r="A25" s="25" t="s">
        <v>44</v>
      </c>
      <c s="29" t="s">
        <v>34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46</v>
      </c>
    </row>
    <row r="27" spans="1:5" ht="127.5">
      <c r="A27" s="36" t="s">
        <v>50</v>
      </c>
      <c r="E27" s="37" t="s">
        <v>69</v>
      </c>
    </row>
    <row r="28" spans="1:5" ht="12.75">
      <c r="A28" t="s">
        <v>52</v>
      </c>
      <c r="E28" s="35" t="s">
        <v>62</v>
      </c>
    </row>
    <row r="29" spans="1:16" ht="12.75">
      <c r="A29" s="25" t="s">
        <v>44</v>
      </c>
      <c s="29" t="s">
        <v>36</v>
      </c>
      <c s="29" t="s">
        <v>70</v>
      </c>
      <c s="25" t="s">
        <v>71</v>
      </c>
      <c s="30" t="s">
        <v>72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46</v>
      </c>
    </row>
    <row r="31" spans="1:5" ht="165.75">
      <c r="A31" s="36" t="s">
        <v>50</v>
      </c>
      <c r="E31" s="37" t="s">
        <v>73</v>
      </c>
    </row>
    <row r="32" spans="1:5" ht="12.75">
      <c r="A32" t="s">
        <v>52</v>
      </c>
      <c r="E32" s="35" t="s">
        <v>62</v>
      </c>
    </row>
    <row r="33" spans="1:16" ht="12.75">
      <c r="A33" s="25" t="s">
        <v>44</v>
      </c>
      <c s="29" t="s">
        <v>74</v>
      </c>
      <c s="29" t="s">
        <v>75</v>
      </c>
      <c s="25" t="s">
        <v>46</v>
      </c>
      <c s="30" t="s">
        <v>76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49</v>
      </c>
      <c r="E34" s="35" t="s">
        <v>46</v>
      </c>
    </row>
    <row r="35" spans="1:5" ht="63.75">
      <c r="A35" s="36" t="s">
        <v>50</v>
      </c>
      <c r="E35" s="37" t="s">
        <v>77</v>
      </c>
    </row>
    <row r="36" spans="1:5" ht="89.25">
      <c r="A36" t="s">
        <v>52</v>
      </c>
      <c r="E36" s="35" t="s">
        <v>78</v>
      </c>
    </row>
    <row r="37" spans="1:16" ht="12.75">
      <c r="A37" s="25" t="s">
        <v>44</v>
      </c>
      <c s="29" t="s">
        <v>79</v>
      </c>
      <c s="29" t="s">
        <v>80</v>
      </c>
      <c s="25" t="s">
        <v>46</v>
      </c>
      <c s="30" t="s">
        <v>81</v>
      </c>
      <c s="31" t="s">
        <v>48</v>
      </c>
      <c s="32">
        <v>1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46</v>
      </c>
    </row>
    <row r="39" spans="1:5" ht="38.25">
      <c r="A39" s="36" t="s">
        <v>50</v>
      </c>
      <c r="E39" s="37" t="s">
        <v>82</v>
      </c>
    </row>
    <row r="40" spans="1:5" ht="25.5">
      <c r="A40" t="s">
        <v>52</v>
      </c>
      <c r="E40" s="35" t="s">
        <v>83</v>
      </c>
    </row>
    <row r="41" spans="1:16" ht="12.75">
      <c r="A41" s="25" t="s">
        <v>44</v>
      </c>
      <c s="29" t="s">
        <v>39</v>
      </c>
      <c s="29" t="s">
        <v>84</v>
      </c>
      <c s="25" t="s">
        <v>85</v>
      </c>
      <c s="30" t="s">
        <v>86</v>
      </c>
      <c s="31" t="s">
        <v>48</v>
      </c>
      <c s="32">
        <v>1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46</v>
      </c>
    </row>
    <row r="43" spans="1:5" ht="12.75">
      <c r="A43" s="36" t="s">
        <v>50</v>
      </c>
      <c r="E43" s="37" t="s">
        <v>46</v>
      </c>
    </row>
    <row r="44" spans="1:5" ht="12.75">
      <c r="A44" t="s">
        <v>52</v>
      </c>
      <c r="E44" s="35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87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87</v>
      </c>
      <c s="6"/>
      <c s="18" t="s">
        <v>88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44</v>
      </c>
      <c s="29" t="s">
        <v>28</v>
      </c>
      <c s="29" t="s">
        <v>89</v>
      </c>
      <c s="25" t="s">
        <v>46</v>
      </c>
      <c s="30" t="s">
        <v>90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51">
      <c r="A11" s="36" t="s">
        <v>50</v>
      </c>
      <c r="E11" s="37" t="s">
        <v>91</v>
      </c>
    </row>
    <row r="12" spans="1:5" ht="12.75">
      <c r="A12" t="s">
        <v>52</v>
      </c>
      <c r="E12" s="35" t="s">
        <v>92</v>
      </c>
    </row>
    <row r="13" spans="1:16" ht="12.75">
      <c r="A13" s="25" t="s">
        <v>44</v>
      </c>
      <c s="29" t="s">
        <v>22</v>
      </c>
      <c s="29" t="s">
        <v>93</v>
      </c>
      <c s="25" t="s">
        <v>46</v>
      </c>
      <c s="30" t="s">
        <v>94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25.5">
      <c r="A15" s="36" t="s">
        <v>50</v>
      </c>
      <c r="E15" s="37" t="s">
        <v>95</v>
      </c>
    </row>
    <row r="16" spans="1:5" ht="12.75">
      <c r="A16" t="s">
        <v>52</v>
      </c>
      <c r="E16" s="35" t="s">
        <v>96</v>
      </c>
    </row>
    <row r="17" spans="1:16" ht="12.75">
      <c r="A17" s="25" t="s">
        <v>44</v>
      </c>
      <c s="29" t="s">
        <v>21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46</v>
      </c>
    </row>
    <row r="19" spans="1:5" ht="114.75">
      <c r="A19" s="36" t="s">
        <v>50</v>
      </c>
      <c r="E19" s="37" t="s">
        <v>97</v>
      </c>
    </row>
    <row r="20" spans="1:5" ht="12.75">
      <c r="A20" t="s">
        <v>52</v>
      </c>
      <c r="E20" s="35" t="s">
        <v>53</v>
      </c>
    </row>
    <row r="21" spans="1:16" ht="12.75">
      <c r="A21" s="25" t="s">
        <v>44</v>
      </c>
      <c s="29" t="s">
        <v>32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46</v>
      </c>
    </row>
    <row r="23" spans="1:5" ht="51">
      <c r="A23" s="36" t="s">
        <v>50</v>
      </c>
      <c r="E23" s="37" t="s">
        <v>98</v>
      </c>
    </row>
    <row r="24" spans="1:5" ht="38.25">
      <c r="A24" t="s">
        <v>52</v>
      </c>
      <c r="E24" s="35" t="s">
        <v>57</v>
      </c>
    </row>
    <row r="25" spans="1:16" ht="12.75">
      <c r="A25" s="25" t="s">
        <v>44</v>
      </c>
      <c s="29" t="s">
        <v>34</v>
      </c>
      <c s="29" t="s">
        <v>63</v>
      </c>
      <c s="25" t="s">
        <v>64</v>
      </c>
      <c s="30" t="s">
        <v>65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46</v>
      </c>
    </row>
    <row r="27" spans="1:5" ht="102">
      <c r="A27" s="36" t="s">
        <v>50</v>
      </c>
      <c r="E27" s="37" t="s">
        <v>99</v>
      </c>
    </row>
    <row r="28" spans="1:5" ht="12.75">
      <c r="A28" t="s">
        <v>52</v>
      </c>
      <c r="E28" s="35" t="s">
        <v>62</v>
      </c>
    </row>
    <row r="29" spans="1:16" ht="12.75">
      <c r="A29" s="25" t="s">
        <v>44</v>
      </c>
      <c s="29" t="s">
        <v>36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46</v>
      </c>
    </row>
    <row r="31" spans="1:5" ht="89.25">
      <c r="A31" s="36" t="s">
        <v>50</v>
      </c>
      <c r="E31" s="37" t="s">
        <v>100</v>
      </c>
    </row>
    <row r="32" spans="1:5" ht="12.75">
      <c r="A32" t="s">
        <v>52</v>
      </c>
      <c r="E32" s="35" t="s">
        <v>62</v>
      </c>
    </row>
    <row r="33" spans="1:16" ht="12.75">
      <c r="A33" s="25" t="s">
        <v>44</v>
      </c>
      <c s="29" t="s">
        <v>74</v>
      </c>
      <c s="29" t="s">
        <v>101</v>
      </c>
      <c s="25" t="s">
        <v>46</v>
      </c>
      <c s="30" t="s">
        <v>102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49</v>
      </c>
      <c r="E34" s="35" t="s">
        <v>46</v>
      </c>
    </row>
    <row r="35" spans="1:5" ht="127.5">
      <c r="A35" s="36" t="s">
        <v>50</v>
      </c>
      <c r="E35" s="37" t="s">
        <v>103</v>
      </c>
    </row>
    <row r="36" spans="1:5" ht="76.5">
      <c r="A36" t="s">
        <v>52</v>
      </c>
      <c r="E36" s="35" t="s">
        <v>104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0+O8+O25+O82+O99+O104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105</v>
      </c>
      <c s="38">
        <f>0+I8+I25+I82+I99+I104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105</v>
      </c>
      <c s="6"/>
      <c s="18" t="s">
        <v>106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25.5">
      <c r="A9" s="25" t="s">
        <v>44</v>
      </c>
      <c s="29" t="s">
        <v>28</v>
      </c>
      <c s="29" t="s">
        <v>107</v>
      </c>
      <c s="25" t="s">
        <v>46</v>
      </c>
      <c s="30" t="s">
        <v>108</v>
      </c>
      <c s="31" t="s">
        <v>109</v>
      </c>
      <c s="32">
        <v>146.38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89.25">
      <c r="A11" s="36" t="s">
        <v>50</v>
      </c>
      <c r="E11" s="37" t="s">
        <v>110</v>
      </c>
    </row>
    <row r="12" spans="1:5" ht="140.25">
      <c r="A12" t="s">
        <v>52</v>
      </c>
      <c r="E12" s="35" t="s">
        <v>111</v>
      </c>
    </row>
    <row r="13" spans="1:16" ht="25.5">
      <c r="A13" s="25" t="s">
        <v>44</v>
      </c>
      <c s="29" t="s">
        <v>22</v>
      </c>
      <c s="29" t="s">
        <v>112</v>
      </c>
      <c s="25" t="s">
        <v>46</v>
      </c>
      <c s="30" t="s">
        <v>113</v>
      </c>
      <c s="31" t="s">
        <v>109</v>
      </c>
      <c s="32">
        <v>45.432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38.25">
      <c r="A15" s="36" t="s">
        <v>50</v>
      </c>
      <c r="E15" s="37" t="s">
        <v>114</v>
      </c>
    </row>
    <row r="16" spans="1:5" ht="140.25">
      <c r="A16" t="s">
        <v>52</v>
      </c>
      <c r="E16" s="35" t="s">
        <v>111</v>
      </c>
    </row>
    <row r="17" spans="1:16" ht="25.5">
      <c r="A17" s="25" t="s">
        <v>44</v>
      </c>
      <c s="29" t="s">
        <v>21</v>
      </c>
      <c s="29" t="s">
        <v>115</v>
      </c>
      <c s="25" t="s">
        <v>46</v>
      </c>
      <c s="30" t="s">
        <v>116</v>
      </c>
      <c s="31" t="s">
        <v>109</v>
      </c>
      <c s="32">
        <v>27.439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46</v>
      </c>
    </row>
    <row r="19" spans="1:5" ht="76.5">
      <c r="A19" s="36" t="s">
        <v>50</v>
      </c>
      <c r="E19" s="37" t="s">
        <v>117</v>
      </c>
    </row>
    <row r="20" spans="1:5" ht="140.25">
      <c r="A20" t="s">
        <v>52</v>
      </c>
      <c r="E20" s="35" t="s">
        <v>111</v>
      </c>
    </row>
    <row r="21" spans="1:16" ht="12.75">
      <c r="A21" s="25" t="s">
        <v>44</v>
      </c>
      <c s="29" t="s">
        <v>32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46</v>
      </c>
    </row>
    <row r="23" spans="1:5" ht="127.5">
      <c r="A23" s="36" t="s">
        <v>50</v>
      </c>
      <c r="E23" s="37" t="s">
        <v>118</v>
      </c>
    </row>
    <row r="24" spans="1:5" ht="38.25">
      <c r="A24" t="s">
        <v>52</v>
      </c>
      <c r="E24" s="35" t="s">
        <v>57</v>
      </c>
    </row>
    <row r="25" spans="1:18" ht="12.75" customHeight="1">
      <c r="A25" s="6" t="s">
        <v>42</v>
      </c>
      <c s="6"/>
      <c s="40" t="s">
        <v>28</v>
      </c>
      <c s="6"/>
      <c s="27" t="s">
        <v>119</v>
      </c>
      <c s="6"/>
      <c s="6"/>
      <c s="6"/>
      <c s="41">
        <f>0+Q25</f>
      </c>
      <c r="O25">
        <f>0+R25</f>
      </c>
      <c r="Q25">
        <f>0+I26+I30+I34+I38+I42+I46+I50+I54+I58+I62+I66+I70+I74+I78</f>
      </c>
      <c>
        <f>0+O26+O30+O34+O38+O42+O46+O50+O54+O58+O62+O66+O70+O74+O78</f>
      </c>
    </row>
    <row r="26" spans="1:16" ht="12.75">
      <c r="A26" s="25" t="s">
        <v>44</v>
      </c>
      <c s="29" t="s">
        <v>34</v>
      </c>
      <c s="29" t="s">
        <v>120</v>
      </c>
      <c s="25" t="s">
        <v>71</v>
      </c>
      <c s="30" t="s">
        <v>121</v>
      </c>
      <c s="31" t="s">
        <v>122</v>
      </c>
      <c s="32">
        <v>18.93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46</v>
      </c>
    </row>
    <row r="28" spans="1:5" ht="63.75">
      <c r="A28" s="36" t="s">
        <v>50</v>
      </c>
      <c r="E28" s="37" t="s">
        <v>123</v>
      </c>
    </row>
    <row r="29" spans="1:5" ht="63.75">
      <c r="A29" t="s">
        <v>52</v>
      </c>
      <c r="E29" s="35" t="s">
        <v>124</v>
      </c>
    </row>
    <row r="30" spans="1:16" ht="12.75">
      <c r="A30" s="25" t="s">
        <v>44</v>
      </c>
      <c s="29" t="s">
        <v>36</v>
      </c>
      <c s="29" t="s">
        <v>125</v>
      </c>
      <c s="25" t="s">
        <v>46</v>
      </c>
      <c s="30" t="s">
        <v>126</v>
      </c>
      <c s="31" t="s">
        <v>122</v>
      </c>
      <c s="32">
        <v>0.5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46</v>
      </c>
    </row>
    <row r="32" spans="1:5" ht="51">
      <c r="A32" s="36" t="s">
        <v>50</v>
      </c>
      <c r="E32" s="37" t="s">
        <v>127</v>
      </c>
    </row>
    <row r="33" spans="1:5" ht="63.75">
      <c r="A33" t="s">
        <v>52</v>
      </c>
      <c r="E33" s="35" t="s">
        <v>124</v>
      </c>
    </row>
    <row r="34" spans="1:16" ht="25.5">
      <c r="A34" s="25" t="s">
        <v>44</v>
      </c>
      <c s="29" t="s">
        <v>74</v>
      </c>
      <c s="29" t="s">
        <v>128</v>
      </c>
      <c s="25" t="s">
        <v>71</v>
      </c>
      <c s="30" t="s">
        <v>129</v>
      </c>
      <c s="31" t="s">
        <v>122</v>
      </c>
      <c s="32">
        <v>58.29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46</v>
      </c>
    </row>
    <row r="36" spans="1:5" ht="89.25">
      <c r="A36" s="36" t="s">
        <v>50</v>
      </c>
      <c r="E36" s="37" t="s">
        <v>130</v>
      </c>
    </row>
    <row r="37" spans="1:5" ht="63.75">
      <c r="A37" t="s">
        <v>52</v>
      </c>
      <c r="E37" s="35" t="s">
        <v>124</v>
      </c>
    </row>
    <row r="38" spans="1:16" ht="12.75">
      <c r="A38" s="25" t="s">
        <v>44</v>
      </c>
      <c s="29" t="s">
        <v>79</v>
      </c>
      <c s="29" t="s">
        <v>131</v>
      </c>
      <c s="25" t="s">
        <v>46</v>
      </c>
      <c s="30" t="s">
        <v>132</v>
      </c>
      <c s="31" t="s">
        <v>133</v>
      </c>
      <c s="32">
        <v>76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49</v>
      </c>
      <c r="E39" s="35" t="s">
        <v>46</v>
      </c>
    </row>
    <row r="40" spans="1:5" ht="51">
      <c r="A40" s="36" t="s">
        <v>50</v>
      </c>
      <c r="E40" s="37" t="s">
        <v>134</v>
      </c>
    </row>
    <row r="41" spans="1:5" ht="63.75">
      <c r="A41" t="s">
        <v>52</v>
      </c>
      <c r="E41" s="35" t="s">
        <v>124</v>
      </c>
    </row>
    <row r="42" spans="1:16" ht="12.75">
      <c r="A42" s="25" t="s">
        <v>44</v>
      </c>
      <c s="29" t="s">
        <v>39</v>
      </c>
      <c s="29" t="s">
        <v>135</v>
      </c>
      <c s="25" t="s">
        <v>46</v>
      </c>
      <c s="30" t="s">
        <v>136</v>
      </c>
      <c s="31" t="s">
        <v>133</v>
      </c>
      <c s="32">
        <v>89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12.75">
      <c r="A43" s="34" t="s">
        <v>49</v>
      </c>
      <c r="E43" s="35" t="s">
        <v>46</v>
      </c>
    </row>
    <row r="44" spans="1:5" ht="51">
      <c r="A44" s="36" t="s">
        <v>50</v>
      </c>
      <c r="E44" s="37" t="s">
        <v>137</v>
      </c>
    </row>
    <row r="45" spans="1:5" ht="63.75">
      <c r="A45" t="s">
        <v>52</v>
      </c>
      <c r="E45" s="35" t="s">
        <v>124</v>
      </c>
    </row>
    <row r="46" spans="1:16" ht="12.75">
      <c r="A46" s="25" t="s">
        <v>44</v>
      </c>
      <c s="29" t="s">
        <v>41</v>
      </c>
      <c s="29" t="s">
        <v>138</v>
      </c>
      <c s="25" t="s">
        <v>46</v>
      </c>
      <c s="30" t="s">
        <v>139</v>
      </c>
      <c s="31" t="s">
        <v>122</v>
      </c>
      <c s="32">
        <v>15.2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46</v>
      </c>
    </row>
    <row r="48" spans="1:5" ht="51">
      <c r="A48" s="36" t="s">
        <v>50</v>
      </c>
      <c r="E48" s="37" t="s">
        <v>140</v>
      </c>
    </row>
    <row r="49" spans="1:5" ht="38.25">
      <c r="A49" t="s">
        <v>52</v>
      </c>
      <c r="E49" s="35" t="s">
        <v>141</v>
      </c>
    </row>
    <row r="50" spans="1:16" ht="12.75">
      <c r="A50" s="25" t="s">
        <v>44</v>
      </c>
      <c s="29" t="s">
        <v>142</v>
      </c>
      <c s="29" t="s">
        <v>143</v>
      </c>
      <c s="25" t="s">
        <v>46</v>
      </c>
      <c s="30" t="s">
        <v>144</v>
      </c>
      <c s="31" t="s">
        <v>122</v>
      </c>
      <c s="32">
        <v>15.2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46</v>
      </c>
    </row>
    <row r="52" spans="1:5" ht="63.75">
      <c r="A52" s="36" t="s">
        <v>50</v>
      </c>
      <c r="E52" s="37" t="s">
        <v>145</v>
      </c>
    </row>
    <row r="53" spans="1:5" ht="306">
      <c r="A53" t="s">
        <v>52</v>
      </c>
      <c r="E53" s="35" t="s">
        <v>146</v>
      </c>
    </row>
    <row r="54" spans="1:16" ht="12.75">
      <c r="A54" s="25" t="s">
        <v>44</v>
      </c>
      <c s="29" t="s">
        <v>147</v>
      </c>
      <c s="29" t="s">
        <v>148</v>
      </c>
      <c s="25" t="s">
        <v>71</v>
      </c>
      <c s="30" t="s">
        <v>149</v>
      </c>
      <c s="31" t="s">
        <v>122</v>
      </c>
      <c s="32">
        <v>14.85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46</v>
      </c>
    </row>
    <row r="56" spans="1:5" ht="89.25">
      <c r="A56" s="36" t="s">
        <v>50</v>
      </c>
      <c r="E56" s="37" t="s">
        <v>150</v>
      </c>
    </row>
    <row r="57" spans="1:5" ht="318.75">
      <c r="A57" t="s">
        <v>52</v>
      </c>
      <c r="E57" s="35" t="s">
        <v>151</v>
      </c>
    </row>
    <row r="58" spans="1:16" ht="12.75">
      <c r="A58" s="25" t="s">
        <v>44</v>
      </c>
      <c s="29" t="s">
        <v>152</v>
      </c>
      <c s="29" t="s">
        <v>153</v>
      </c>
      <c s="25" t="s">
        <v>46</v>
      </c>
      <c s="30" t="s">
        <v>154</v>
      </c>
      <c s="31" t="s">
        <v>122</v>
      </c>
      <c s="32">
        <v>88.39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46</v>
      </c>
    </row>
    <row r="60" spans="1:5" ht="63.75">
      <c r="A60" s="36" t="s">
        <v>50</v>
      </c>
      <c r="E60" s="37" t="s">
        <v>155</v>
      </c>
    </row>
    <row r="61" spans="1:5" ht="191.25">
      <c r="A61" t="s">
        <v>52</v>
      </c>
      <c r="E61" s="35" t="s">
        <v>156</v>
      </c>
    </row>
    <row r="62" spans="1:16" ht="12.75">
      <c r="A62" s="25" t="s">
        <v>44</v>
      </c>
      <c s="29" t="s">
        <v>157</v>
      </c>
      <c s="29" t="s">
        <v>158</v>
      </c>
      <c s="25" t="s">
        <v>46</v>
      </c>
      <c s="30" t="s">
        <v>159</v>
      </c>
      <c s="31" t="s">
        <v>122</v>
      </c>
      <c s="32">
        <v>13.3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46</v>
      </c>
    </row>
    <row r="64" spans="1:5" ht="12.75">
      <c r="A64" s="36" t="s">
        <v>50</v>
      </c>
      <c r="E64" s="37" t="s">
        <v>160</v>
      </c>
    </row>
    <row r="65" spans="1:5" ht="242.25">
      <c r="A65" t="s">
        <v>52</v>
      </c>
      <c r="E65" s="35" t="s">
        <v>161</v>
      </c>
    </row>
    <row r="66" spans="1:16" ht="12.75">
      <c r="A66" s="25" t="s">
        <v>44</v>
      </c>
      <c s="29" t="s">
        <v>162</v>
      </c>
      <c s="29" t="s">
        <v>163</v>
      </c>
      <c s="25" t="s">
        <v>46</v>
      </c>
      <c s="30" t="s">
        <v>164</v>
      </c>
      <c s="31" t="s">
        <v>165</v>
      </c>
      <c s="32">
        <v>213.3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12.75">
      <c r="A67" s="34" t="s">
        <v>49</v>
      </c>
      <c r="E67" s="35" t="s">
        <v>46</v>
      </c>
    </row>
    <row r="68" spans="1:5" ht="12.75">
      <c r="A68" s="36" t="s">
        <v>50</v>
      </c>
      <c r="E68" s="37" t="s">
        <v>166</v>
      </c>
    </row>
    <row r="69" spans="1:5" ht="25.5">
      <c r="A69" t="s">
        <v>52</v>
      </c>
      <c r="E69" s="35" t="s">
        <v>167</v>
      </c>
    </row>
    <row r="70" spans="1:16" ht="12.75">
      <c r="A70" s="25" t="s">
        <v>44</v>
      </c>
      <c s="29" t="s">
        <v>168</v>
      </c>
      <c s="29" t="s">
        <v>169</v>
      </c>
      <c s="25" t="s">
        <v>46</v>
      </c>
      <c s="30" t="s">
        <v>170</v>
      </c>
      <c s="31" t="s">
        <v>165</v>
      </c>
      <c s="32">
        <v>15.2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46</v>
      </c>
    </row>
    <row r="72" spans="1:5" ht="25.5">
      <c r="A72" s="36" t="s">
        <v>50</v>
      </c>
      <c r="E72" s="37" t="s">
        <v>171</v>
      </c>
    </row>
    <row r="73" spans="1:5" ht="12.75">
      <c r="A73" t="s">
        <v>52</v>
      </c>
      <c r="E73" s="35" t="s">
        <v>172</v>
      </c>
    </row>
    <row r="74" spans="1:16" ht="12.75">
      <c r="A74" s="25" t="s">
        <v>44</v>
      </c>
      <c s="29" t="s">
        <v>173</v>
      </c>
      <c s="29" t="s">
        <v>174</v>
      </c>
      <c s="25" t="s">
        <v>46</v>
      </c>
      <c s="30" t="s">
        <v>175</v>
      </c>
      <c s="31" t="s">
        <v>165</v>
      </c>
      <c s="32">
        <v>76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12.75">
      <c r="A75" s="34" t="s">
        <v>49</v>
      </c>
      <c r="E75" s="35" t="s">
        <v>46</v>
      </c>
    </row>
    <row r="76" spans="1:5" ht="25.5">
      <c r="A76" s="36" t="s">
        <v>50</v>
      </c>
      <c r="E76" s="37" t="s">
        <v>176</v>
      </c>
    </row>
    <row r="77" spans="1:5" ht="38.25">
      <c r="A77" t="s">
        <v>52</v>
      </c>
      <c r="E77" s="35" t="s">
        <v>177</v>
      </c>
    </row>
    <row r="78" spans="1:16" ht="12.75">
      <c r="A78" s="25" t="s">
        <v>44</v>
      </c>
      <c s="29" t="s">
        <v>178</v>
      </c>
      <c s="29" t="s">
        <v>179</v>
      </c>
      <c s="25" t="s">
        <v>46</v>
      </c>
      <c s="30" t="s">
        <v>180</v>
      </c>
      <c s="31" t="s">
        <v>165</v>
      </c>
      <c s="32">
        <v>76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12.75">
      <c r="A79" s="34" t="s">
        <v>49</v>
      </c>
      <c r="E79" s="35" t="s">
        <v>46</v>
      </c>
    </row>
    <row r="80" spans="1:5" ht="12.75">
      <c r="A80" s="36" t="s">
        <v>50</v>
      </c>
      <c r="E80" s="37" t="s">
        <v>181</v>
      </c>
    </row>
    <row r="81" spans="1:5" ht="25.5">
      <c r="A81" t="s">
        <v>52</v>
      </c>
      <c r="E81" s="35" t="s">
        <v>182</v>
      </c>
    </row>
    <row r="82" spans="1:18" ht="12.75" customHeight="1">
      <c r="A82" s="6" t="s">
        <v>42</v>
      </c>
      <c s="6"/>
      <c s="40" t="s">
        <v>34</v>
      </c>
      <c s="6"/>
      <c s="27" t="s">
        <v>183</v>
      </c>
      <c s="6"/>
      <c s="6"/>
      <c s="6"/>
      <c s="41">
        <f>0+Q82</f>
      </c>
      <c r="O82">
        <f>0+R82</f>
      </c>
      <c r="Q82">
        <f>0+I83+I87+I91+I95</f>
      </c>
      <c>
        <f>0+O83+O87+O91+O95</f>
      </c>
    </row>
    <row r="83" spans="1:16" ht="12.75">
      <c r="A83" s="25" t="s">
        <v>44</v>
      </c>
      <c s="29" t="s">
        <v>184</v>
      </c>
      <c s="29" t="s">
        <v>185</v>
      </c>
      <c s="25" t="s">
        <v>46</v>
      </c>
      <c s="30" t="s">
        <v>186</v>
      </c>
      <c s="31" t="s">
        <v>122</v>
      </c>
      <c s="32">
        <v>51.3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12.75">
      <c r="A84" s="34" t="s">
        <v>49</v>
      </c>
      <c r="E84" s="35" t="s">
        <v>46</v>
      </c>
    </row>
    <row r="85" spans="1:5" ht="51">
      <c r="A85" s="36" t="s">
        <v>50</v>
      </c>
      <c r="E85" s="37" t="s">
        <v>187</v>
      </c>
    </row>
    <row r="86" spans="1:5" ht="51">
      <c r="A86" t="s">
        <v>52</v>
      </c>
      <c r="E86" s="35" t="s">
        <v>188</v>
      </c>
    </row>
    <row r="87" spans="1:16" ht="12.75">
      <c r="A87" s="25" t="s">
        <v>44</v>
      </c>
      <c s="29" t="s">
        <v>189</v>
      </c>
      <c s="29" t="s">
        <v>190</v>
      </c>
      <c s="25" t="s">
        <v>46</v>
      </c>
      <c s="30" t="s">
        <v>191</v>
      </c>
      <c s="31" t="s">
        <v>165</v>
      </c>
      <c s="32">
        <v>135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12.75">
      <c r="A88" s="34" t="s">
        <v>49</v>
      </c>
      <c r="E88" s="35" t="s">
        <v>46</v>
      </c>
    </row>
    <row r="89" spans="1:5" ht="12.75">
      <c r="A89" s="36" t="s">
        <v>50</v>
      </c>
      <c r="E89" s="37" t="s">
        <v>192</v>
      </c>
    </row>
    <row r="90" spans="1:5" ht="153">
      <c r="A90" t="s">
        <v>52</v>
      </c>
      <c r="E90" s="35" t="s">
        <v>193</v>
      </c>
    </row>
    <row r="91" spans="1:16" ht="12.75">
      <c r="A91" s="25" t="s">
        <v>44</v>
      </c>
      <c s="29" t="s">
        <v>194</v>
      </c>
      <c s="29" t="s">
        <v>195</v>
      </c>
      <c s="25" t="s">
        <v>46</v>
      </c>
      <c s="30" t="s">
        <v>196</v>
      </c>
      <c s="31" t="s">
        <v>165</v>
      </c>
      <c s="32">
        <v>36</v>
      </c>
      <c s="33">
        <v>0</v>
      </c>
      <c s="33">
        <f>ROUND(ROUND(H91,2)*ROUND(G91,3),2)</f>
      </c>
      <c r="O91">
        <f>(I91*21)/100</f>
      </c>
      <c t="s">
        <v>22</v>
      </c>
    </row>
    <row r="92" spans="1:5" ht="12.75">
      <c r="A92" s="34" t="s">
        <v>49</v>
      </c>
      <c r="E92" s="35" t="s">
        <v>46</v>
      </c>
    </row>
    <row r="93" spans="1:5" ht="12.75">
      <c r="A93" s="36" t="s">
        <v>50</v>
      </c>
      <c r="E93" s="37" t="s">
        <v>197</v>
      </c>
    </row>
    <row r="94" spans="1:5" ht="153">
      <c r="A94" t="s">
        <v>52</v>
      </c>
      <c r="E94" s="35" t="s">
        <v>193</v>
      </c>
    </row>
    <row r="95" spans="1:16" ht="25.5">
      <c r="A95" s="25" t="s">
        <v>44</v>
      </c>
      <c s="29" t="s">
        <v>198</v>
      </c>
      <c s="29" t="s">
        <v>199</v>
      </c>
      <c s="25" t="s">
        <v>46</v>
      </c>
      <c s="30" t="s">
        <v>200</v>
      </c>
      <c s="31" t="s">
        <v>165</v>
      </c>
      <c s="32">
        <v>8.64</v>
      </c>
      <c s="33">
        <v>0</v>
      </c>
      <c s="33">
        <f>ROUND(ROUND(H95,2)*ROUND(G95,3),2)</f>
      </c>
      <c r="O95">
        <f>(I95*21)/100</f>
      </c>
      <c t="s">
        <v>22</v>
      </c>
    </row>
    <row r="96" spans="1:5" ht="12.75">
      <c r="A96" s="34" t="s">
        <v>49</v>
      </c>
      <c r="E96" s="35" t="s">
        <v>46</v>
      </c>
    </row>
    <row r="97" spans="1:5" ht="25.5">
      <c r="A97" s="36" t="s">
        <v>50</v>
      </c>
      <c r="E97" s="37" t="s">
        <v>201</v>
      </c>
    </row>
    <row r="98" spans="1:5" ht="153">
      <c r="A98" t="s">
        <v>52</v>
      </c>
      <c r="E98" s="35" t="s">
        <v>193</v>
      </c>
    </row>
    <row r="99" spans="1:18" ht="12.75" customHeight="1">
      <c r="A99" s="6" t="s">
        <v>42</v>
      </c>
      <c s="6"/>
      <c s="40" t="s">
        <v>74</v>
      </c>
      <c s="6"/>
      <c s="27" t="s">
        <v>202</v>
      </c>
      <c s="6"/>
      <c s="6"/>
      <c s="6"/>
      <c s="41">
        <f>0+Q99</f>
      </c>
      <c r="O99">
        <f>0+R99</f>
      </c>
      <c r="Q99">
        <f>0+I100</f>
      </c>
      <c>
        <f>0+O100</f>
      </c>
    </row>
    <row r="100" spans="1:16" ht="12.75">
      <c r="A100" s="25" t="s">
        <v>44</v>
      </c>
      <c s="29" t="s">
        <v>203</v>
      </c>
      <c s="29" t="s">
        <v>204</v>
      </c>
      <c s="25" t="s">
        <v>46</v>
      </c>
      <c s="30" t="s">
        <v>205</v>
      </c>
      <c s="31" t="s">
        <v>165</v>
      </c>
      <c s="32">
        <v>28.665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46</v>
      </c>
    </row>
    <row r="102" spans="1:5" ht="51">
      <c r="A102" s="36" t="s">
        <v>50</v>
      </c>
      <c r="E102" s="37" t="s">
        <v>206</v>
      </c>
    </row>
    <row r="103" spans="1:5" ht="51">
      <c r="A103" t="s">
        <v>52</v>
      </c>
      <c r="E103" s="35" t="s">
        <v>207</v>
      </c>
    </row>
    <row r="104" spans="1:18" ht="12.75" customHeight="1">
      <c r="A104" s="6" t="s">
        <v>42</v>
      </c>
      <c s="6"/>
      <c s="40" t="s">
        <v>39</v>
      </c>
      <c s="6"/>
      <c s="27" t="s">
        <v>208</v>
      </c>
      <c s="6"/>
      <c s="6"/>
      <c s="6"/>
      <c s="41">
        <f>0+Q104</f>
      </c>
      <c r="O104">
        <f>0+R104</f>
      </c>
      <c r="Q104">
        <f>0+I105+I109+I113+I117+I121+I125+I129+I133</f>
      </c>
      <c>
        <f>0+O105+O109+O113+O117+O121+O125+O129+O133</f>
      </c>
    </row>
    <row r="105" spans="1:16" ht="25.5">
      <c r="A105" s="25" t="s">
        <v>44</v>
      </c>
      <c s="29" t="s">
        <v>209</v>
      </c>
      <c s="29" t="s">
        <v>210</v>
      </c>
      <c s="25" t="s">
        <v>46</v>
      </c>
      <c s="30" t="s">
        <v>211</v>
      </c>
      <c s="31" t="s">
        <v>212</v>
      </c>
      <c s="32">
        <v>8</v>
      </c>
      <c s="33">
        <v>0</v>
      </c>
      <c s="33">
        <f>ROUND(ROUND(H105,2)*ROUND(G105,3),2)</f>
      </c>
      <c r="O105">
        <f>(I105*21)/100</f>
      </c>
      <c t="s">
        <v>22</v>
      </c>
    </row>
    <row r="106" spans="1:5" ht="12.75">
      <c r="A106" s="34" t="s">
        <v>49</v>
      </c>
      <c r="E106" s="35" t="s">
        <v>46</v>
      </c>
    </row>
    <row r="107" spans="1:5" ht="25.5">
      <c r="A107" s="36" t="s">
        <v>50</v>
      </c>
      <c r="E107" s="37" t="s">
        <v>213</v>
      </c>
    </row>
    <row r="108" spans="1:5" ht="63.75">
      <c r="A108" t="s">
        <v>52</v>
      </c>
      <c r="E108" s="35" t="s">
        <v>214</v>
      </c>
    </row>
    <row r="109" spans="1:16" ht="12.75">
      <c r="A109" s="25" t="s">
        <v>44</v>
      </c>
      <c s="29" t="s">
        <v>215</v>
      </c>
      <c s="29" t="s">
        <v>216</v>
      </c>
      <c s="25" t="s">
        <v>46</v>
      </c>
      <c s="30" t="s">
        <v>217</v>
      </c>
      <c s="31" t="s">
        <v>212</v>
      </c>
      <c s="32">
        <v>12</v>
      </c>
      <c s="33">
        <v>0</v>
      </c>
      <c s="33">
        <f>ROUND(ROUND(H109,2)*ROUND(G109,3),2)</f>
      </c>
      <c r="O109">
        <f>(I109*21)/100</f>
      </c>
      <c t="s">
        <v>22</v>
      </c>
    </row>
    <row r="110" spans="1:5" ht="12.75">
      <c r="A110" s="34" t="s">
        <v>49</v>
      </c>
      <c r="E110" s="35" t="s">
        <v>46</v>
      </c>
    </row>
    <row r="111" spans="1:5" ht="25.5">
      <c r="A111" s="36" t="s">
        <v>50</v>
      </c>
      <c r="E111" s="37" t="s">
        <v>218</v>
      </c>
    </row>
    <row r="112" spans="1:5" ht="25.5">
      <c r="A112" t="s">
        <v>52</v>
      </c>
      <c r="E112" s="35" t="s">
        <v>219</v>
      </c>
    </row>
    <row r="113" spans="1:16" ht="12.75">
      <c r="A113" s="25" t="s">
        <v>44</v>
      </c>
      <c s="29" t="s">
        <v>220</v>
      </c>
      <c s="29" t="s">
        <v>221</v>
      </c>
      <c s="25" t="s">
        <v>46</v>
      </c>
      <c s="30" t="s">
        <v>222</v>
      </c>
      <c s="31" t="s">
        <v>133</v>
      </c>
      <c s="32">
        <v>16</v>
      </c>
      <c s="33">
        <v>0</v>
      </c>
      <c s="33">
        <f>ROUND(ROUND(H113,2)*ROUND(G113,3),2)</f>
      </c>
      <c r="O113">
        <f>(I113*21)/100</f>
      </c>
      <c t="s">
        <v>22</v>
      </c>
    </row>
    <row r="114" spans="1:5" ht="12.75">
      <c r="A114" s="34" t="s">
        <v>49</v>
      </c>
      <c r="E114" s="35" t="s">
        <v>46</v>
      </c>
    </row>
    <row r="115" spans="1:5" ht="38.25">
      <c r="A115" s="36" t="s">
        <v>50</v>
      </c>
      <c r="E115" s="37" t="s">
        <v>223</v>
      </c>
    </row>
    <row r="116" spans="1:5" ht="51">
      <c r="A116" t="s">
        <v>52</v>
      </c>
      <c r="E116" s="35" t="s">
        <v>224</v>
      </c>
    </row>
    <row r="117" spans="1:16" ht="12.75">
      <c r="A117" s="25" t="s">
        <v>44</v>
      </c>
      <c s="29" t="s">
        <v>225</v>
      </c>
      <c s="29" t="s">
        <v>226</v>
      </c>
      <c s="25" t="s">
        <v>46</v>
      </c>
      <c s="30" t="s">
        <v>227</v>
      </c>
      <c s="31" t="s">
        <v>133</v>
      </c>
      <c s="32">
        <v>16</v>
      </c>
      <c s="33">
        <v>0</v>
      </c>
      <c s="33">
        <f>ROUND(ROUND(H117,2)*ROUND(G117,3),2)</f>
      </c>
      <c r="O117">
        <f>(I117*21)/100</f>
      </c>
      <c t="s">
        <v>22</v>
      </c>
    </row>
    <row r="118" spans="1:5" ht="12.75">
      <c r="A118" s="34" t="s">
        <v>49</v>
      </c>
      <c r="E118" s="35" t="s">
        <v>46</v>
      </c>
    </row>
    <row r="119" spans="1:5" ht="38.25">
      <c r="A119" s="36" t="s">
        <v>50</v>
      </c>
      <c r="E119" s="37" t="s">
        <v>228</v>
      </c>
    </row>
    <row r="120" spans="1:5" ht="51">
      <c r="A120" t="s">
        <v>52</v>
      </c>
      <c r="E120" s="35" t="s">
        <v>224</v>
      </c>
    </row>
    <row r="121" spans="1:16" ht="12.75">
      <c r="A121" s="25" t="s">
        <v>44</v>
      </c>
      <c s="29" t="s">
        <v>229</v>
      </c>
      <c s="29" t="s">
        <v>230</v>
      </c>
      <c s="25" t="s">
        <v>46</v>
      </c>
      <c s="30" t="s">
        <v>231</v>
      </c>
      <c s="31" t="s">
        <v>133</v>
      </c>
      <c s="32">
        <v>60</v>
      </c>
      <c s="33">
        <v>0</v>
      </c>
      <c s="33">
        <f>ROUND(ROUND(H121,2)*ROUND(G121,3),2)</f>
      </c>
      <c r="O121">
        <f>(I121*21)/100</f>
      </c>
      <c t="s">
        <v>22</v>
      </c>
    </row>
    <row r="122" spans="1:5" ht="12.75">
      <c r="A122" s="34" t="s">
        <v>49</v>
      </c>
      <c r="E122" s="35" t="s">
        <v>46</v>
      </c>
    </row>
    <row r="123" spans="1:5" ht="38.25">
      <c r="A123" s="36" t="s">
        <v>50</v>
      </c>
      <c r="E123" s="37" t="s">
        <v>232</v>
      </c>
    </row>
    <row r="124" spans="1:5" ht="51">
      <c r="A124" t="s">
        <v>52</v>
      </c>
      <c r="E124" s="35" t="s">
        <v>233</v>
      </c>
    </row>
    <row r="125" spans="1:16" ht="12.75">
      <c r="A125" s="25" t="s">
        <v>44</v>
      </c>
      <c s="29" t="s">
        <v>234</v>
      </c>
      <c s="29" t="s">
        <v>235</v>
      </c>
      <c s="25" t="s">
        <v>46</v>
      </c>
      <c s="30" t="s">
        <v>236</v>
      </c>
      <c s="31" t="s">
        <v>133</v>
      </c>
      <c s="32">
        <v>60</v>
      </c>
      <c s="33">
        <v>0</v>
      </c>
      <c s="33">
        <f>ROUND(ROUND(H125,2)*ROUND(G125,3),2)</f>
      </c>
      <c r="O125">
        <f>(I125*21)/100</f>
      </c>
      <c t="s">
        <v>22</v>
      </c>
    </row>
    <row r="126" spans="1:5" ht="12.75">
      <c r="A126" s="34" t="s">
        <v>49</v>
      </c>
      <c r="E126" s="35" t="s">
        <v>46</v>
      </c>
    </row>
    <row r="127" spans="1:5" ht="38.25">
      <c r="A127" s="36" t="s">
        <v>50</v>
      </c>
      <c r="E127" s="37" t="s">
        <v>237</v>
      </c>
    </row>
    <row r="128" spans="1:5" ht="51">
      <c r="A128" t="s">
        <v>52</v>
      </c>
      <c r="E128" s="35" t="s">
        <v>233</v>
      </c>
    </row>
    <row r="129" spans="1:16" ht="12.75">
      <c r="A129" s="25" t="s">
        <v>44</v>
      </c>
      <c s="29" t="s">
        <v>238</v>
      </c>
      <c s="29" t="s">
        <v>239</v>
      </c>
      <c s="25" t="s">
        <v>46</v>
      </c>
      <c s="30" t="s">
        <v>240</v>
      </c>
      <c s="31" t="s">
        <v>133</v>
      </c>
      <c s="32">
        <v>6.6</v>
      </c>
      <c s="33">
        <v>0</v>
      </c>
      <c s="33">
        <f>ROUND(ROUND(H129,2)*ROUND(G129,3),2)</f>
      </c>
      <c r="O129">
        <f>(I129*21)/100</f>
      </c>
      <c t="s">
        <v>22</v>
      </c>
    </row>
    <row r="130" spans="1:5" ht="12.75">
      <c r="A130" s="34" t="s">
        <v>49</v>
      </c>
      <c r="E130" s="35" t="s">
        <v>46</v>
      </c>
    </row>
    <row r="131" spans="1:5" ht="12.75">
      <c r="A131" s="36" t="s">
        <v>50</v>
      </c>
      <c r="E131" s="37" t="s">
        <v>241</v>
      </c>
    </row>
    <row r="132" spans="1:5" ht="25.5">
      <c r="A132" t="s">
        <v>52</v>
      </c>
      <c r="E132" s="35" t="s">
        <v>242</v>
      </c>
    </row>
    <row r="133" spans="1:16" ht="12.75">
      <c r="A133" s="25" t="s">
        <v>44</v>
      </c>
      <c s="29" t="s">
        <v>243</v>
      </c>
      <c s="29" t="s">
        <v>244</v>
      </c>
      <c s="25" t="s">
        <v>46</v>
      </c>
      <c s="30" t="s">
        <v>245</v>
      </c>
      <c s="31" t="s">
        <v>165</v>
      </c>
      <c s="32">
        <v>0.163</v>
      </c>
      <c s="33">
        <v>0</v>
      </c>
      <c s="33">
        <f>ROUND(ROUND(H133,2)*ROUND(G133,3),2)</f>
      </c>
      <c r="O133">
        <f>(I133*21)/100</f>
      </c>
      <c t="s">
        <v>22</v>
      </c>
    </row>
    <row r="134" spans="1:5" ht="12.75">
      <c r="A134" s="34" t="s">
        <v>49</v>
      </c>
      <c r="E134" s="35" t="s">
        <v>46</v>
      </c>
    </row>
    <row r="135" spans="1:5" ht="38.25">
      <c r="A135" s="36" t="s">
        <v>50</v>
      </c>
      <c r="E135" s="37" t="s">
        <v>246</v>
      </c>
    </row>
    <row r="136" spans="1:5" ht="25.5">
      <c r="A136" t="s">
        <v>52</v>
      </c>
      <c r="E136" s="35" t="s">
        <v>247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248</v>
      </c>
      <c s="38">
        <f>0+I8+I17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248</v>
      </c>
      <c s="6"/>
      <c s="18" t="s">
        <v>249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250</v>
      </c>
      <c s="25" t="s">
        <v>71</v>
      </c>
      <c s="30" t="s">
        <v>251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102">
      <c r="A11" s="36" t="s">
        <v>50</v>
      </c>
      <c r="E11" s="37" t="s">
        <v>252</v>
      </c>
    </row>
    <row r="12" spans="1:5" ht="12.75">
      <c r="A12" t="s">
        <v>52</v>
      </c>
      <c r="E12" s="35" t="s">
        <v>53</v>
      </c>
    </row>
    <row r="13" spans="1:16" ht="12.75">
      <c r="A13" s="25" t="s">
        <v>44</v>
      </c>
      <c s="29" t="s">
        <v>21</v>
      </c>
      <c s="29" t="s">
        <v>250</v>
      </c>
      <c s="25" t="s">
        <v>64</v>
      </c>
      <c s="30" t="s">
        <v>251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63.75">
      <c r="A15" s="36" t="s">
        <v>50</v>
      </c>
      <c r="E15" s="37" t="s">
        <v>253</v>
      </c>
    </row>
    <row r="16" spans="1:5" ht="12.75">
      <c r="A16" t="s">
        <v>52</v>
      </c>
      <c r="E16" s="35" t="s">
        <v>53</v>
      </c>
    </row>
    <row r="17" spans="1:18" ht="12.75" customHeight="1">
      <c r="A17" s="6" t="s">
        <v>42</v>
      </c>
      <c s="6"/>
      <c s="40" t="s">
        <v>39</v>
      </c>
      <c s="6"/>
      <c s="27" t="s">
        <v>208</v>
      </c>
      <c s="6"/>
      <c s="6"/>
      <c s="6"/>
      <c s="41">
        <f>0+Q17</f>
      </c>
      <c r="O17">
        <f>0+R17</f>
      </c>
      <c r="Q17">
        <f>0+I18+I22+I26</f>
      </c>
      <c>
        <f>0+O18+O22+O26</f>
      </c>
    </row>
    <row r="18" spans="1:16" ht="25.5">
      <c r="A18" s="25" t="s">
        <v>44</v>
      </c>
      <c s="29" t="s">
        <v>32</v>
      </c>
      <c s="29" t="s">
        <v>254</v>
      </c>
      <c s="25" t="s">
        <v>46</v>
      </c>
      <c s="30" t="s">
        <v>255</v>
      </c>
      <c s="31" t="s">
        <v>133</v>
      </c>
      <c s="32">
        <v>16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46</v>
      </c>
    </row>
    <row r="20" spans="1:5" ht="76.5">
      <c r="A20" s="36" t="s">
        <v>50</v>
      </c>
      <c r="E20" s="37" t="s">
        <v>256</v>
      </c>
    </row>
    <row r="21" spans="1:5" ht="76.5">
      <c r="A21" t="s">
        <v>52</v>
      </c>
      <c r="E21" s="35" t="s">
        <v>257</v>
      </c>
    </row>
    <row r="22" spans="1:16" ht="12.75">
      <c r="A22" s="25" t="s">
        <v>44</v>
      </c>
      <c s="29" t="s">
        <v>34</v>
      </c>
      <c s="29" t="s">
        <v>258</v>
      </c>
      <c s="25" t="s">
        <v>46</v>
      </c>
      <c s="30" t="s">
        <v>259</v>
      </c>
      <c s="31" t="s">
        <v>133</v>
      </c>
      <c s="32">
        <v>16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46</v>
      </c>
    </row>
    <row r="24" spans="1:5" ht="76.5">
      <c r="A24" s="36" t="s">
        <v>50</v>
      </c>
      <c r="E24" s="37" t="s">
        <v>256</v>
      </c>
    </row>
    <row r="25" spans="1:5" ht="38.25">
      <c r="A25" t="s">
        <v>52</v>
      </c>
      <c r="E25" s="35" t="s">
        <v>260</v>
      </c>
    </row>
    <row r="26" spans="1:16" ht="12.75">
      <c r="A26" s="25" t="s">
        <v>44</v>
      </c>
      <c s="29" t="s">
        <v>36</v>
      </c>
      <c s="29" t="s">
        <v>261</v>
      </c>
      <c s="25" t="s">
        <v>46</v>
      </c>
      <c s="30" t="s">
        <v>262</v>
      </c>
      <c s="31" t="s">
        <v>263</v>
      </c>
      <c s="32">
        <v>992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46</v>
      </c>
    </row>
    <row r="28" spans="1:5" ht="76.5">
      <c r="A28" s="36" t="s">
        <v>50</v>
      </c>
      <c r="E28" s="37" t="s">
        <v>264</v>
      </c>
    </row>
    <row r="29" spans="1:5" ht="25.5">
      <c r="A29" t="s">
        <v>52</v>
      </c>
      <c r="E29" s="35" t="s">
        <v>265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0+O8+O45+O86+O95+O116+O169+O194+O215+O236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266</v>
      </c>
      <c s="38">
        <f>0+I8+I45+I86+I95+I116+I169+I194+I215+I236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266</v>
      </c>
      <c s="6"/>
      <c s="18" t="s">
        <v>267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25" t="s">
        <v>44</v>
      </c>
      <c s="29" t="s">
        <v>22</v>
      </c>
      <c s="29" t="s">
        <v>107</v>
      </c>
      <c s="25" t="s">
        <v>46</v>
      </c>
      <c s="30" t="s">
        <v>108</v>
      </c>
      <c s="31" t="s">
        <v>109</v>
      </c>
      <c s="32">
        <v>374.54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63.75">
      <c r="A11" s="36" t="s">
        <v>50</v>
      </c>
      <c r="E11" s="37" t="s">
        <v>268</v>
      </c>
    </row>
    <row r="12" spans="1:5" ht="140.25">
      <c r="A12" t="s">
        <v>52</v>
      </c>
      <c r="E12" s="35" t="s">
        <v>111</v>
      </c>
    </row>
    <row r="13" spans="1:16" ht="25.5">
      <c r="A13" s="25" t="s">
        <v>44</v>
      </c>
      <c s="29" t="s">
        <v>21</v>
      </c>
      <c s="29" t="s">
        <v>112</v>
      </c>
      <c s="25" t="s">
        <v>46</v>
      </c>
      <c s="30" t="s">
        <v>113</v>
      </c>
      <c s="31" t="s">
        <v>109</v>
      </c>
      <c s="32">
        <v>120.03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89.25">
      <c r="A15" s="36" t="s">
        <v>50</v>
      </c>
      <c r="E15" s="37" t="s">
        <v>269</v>
      </c>
    </row>
    <row r="16" spans="1:5" ht="140.25">
      <c r="A16" t="s">
        <v>52</v>
      </c>
      <c r="E16" s="35" t="s">
        <v>111</v>
      </c>
    </row>
    <row r="17" spans="1:16" ht="25.5">
      <c r="A17" s="25" t="s">
        <v>44</v>
      </c>
      <c s="29" t="s">
        <v>32</v>
      </c>
      <c s="29" t="s">
        <v>115</v>
      </c>
      <c s="25" t="s">
        <v>46</v>
      </c>
      <c s="30" t="s">
        <v>116</v>
      </c>
      <c s="31" t="s">
        <v>109</v>
      </c>
      <c s="32">
        <v>68.857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46</v>
      </c>
    </row>
    <row r="19" spans="1:5" ht="140.25">
      <c r="A19" s="36" t="s">
        <v>50</v>
      </c>
      <c r="E19" s="37" t="s">
        <v>270</v>
      </c>
    </row>
    <row r="20" spans="1:5" ht="140.25">
      <c r="A20" t="s">
        <v>52</v>
      </c>
      <c r="E20" s="35" t="s">
        <v>111</v>
      </c>
    </row>
    <row r="21" spans="1:16" ht="12.75">
      <c r="A21" s="25" t="s">
        <v>44</v>
      </c>
      <c s="29" t="s">
        <v>36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46</v>
      </c>
    </row>
    <row r="23" spans="1:5" ht="89.25">
      <c r="A23" s="36" t="s">
        <v>50</v>
      </c>
      <c r="E23" s="37" t="s">
        <v>271</v>
      </c>
    </row>
    <row r="24" spans="1:5" ht="12.75">
      <c r="A24" t="s">
        <v>52</v>
      </c>
      <c r="E24" s="35" t="s">
        <v>53</v>
      </c>
    </row>
    <row r="25" spans="1:16" ht="12.75">
      <c r="A25" s="25" t="s">
        <v>44</v>
      </c>
      <c s="29" t="s">
        <v>74</v>
      </c>
      <c s="29" t="s">
        <v>272</v>
      </c>
      <c s="25" t="s">
        <v>46</v>
      </c>
      <c s="30" t="s">
        <v>273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46</v>
      </c>
    </row>
    <row r="27" spans="1:5" ht="114.75">
      <c r="A27" s="36" t="s">
        <v>50</v>
      </c>
      <c r="E27" s="37" t="s">
        <v>274</v>
      </c>
    </row>
    <row r="28" spans="1:5" ht="12.75">
      <c r="A28" t="s">
        <v>52</v>
      </c>
      <c r="E28" s="35" t="s">
        <v>53</v>
      </c>
    </row>
    <row r="29" spans="1:16" ht="12.75">
      <c r="A29" s="25" t="s">
        <v>44</v>
      </c>
      <c s="29" t="s">
        <v>79</v>
      </c>
      <c s="29" t="s">
        <v>275</v>
      </c>
      <c s="25" t="s">
        <v>46</v>
      </c>
      <c s="30" t="s">
        <v>276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46</v>
      </c>
    </row>
    <row r="31" spans="1:5" ht="63.75">
      <c r="A31" s="36" t="s">
        <v>50</v>
      </c>
      <c r="E31" s="37" t="s">
        <v>277</v>
      </c>
    </row>
    <row r="32" spans="1:5" ht="12.75">
      <c r="A32" t="s">
        <v>52</v>
      </c>
      <c r="E32" s="35" t="s">
        <v>62</v>
      </c>
    </row>
    <row r="33" spans="1:16" ht="12.75">
      <c r="A33" s="25" t="s">
        <v>44</v>
      </c>
      <c s="29" t="s">
        <v>39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49</v>
      </c>
      <c r="E34" s="35" t="s">
        <v>46</v>
      </c>
    </row>
    <row r="35" spans="1:5" ht="127.5">
      <c r="A35" s="36" t="s">
        <v>50</v>
      </c>
      <c r="E35" s="37" t="s">
        <v>118</v>
      </c>
    </row>
    <row r="36" spans="1:5" ht="12.75">
      <c r="A36" t="s">
        <v>52</v>
      </c>
      <c r="E36" s="35" t="s">
        <v>278</v>
      </c>
    </row>
    <row r="37" spans="1:16" ht="12.75">
      <c r="A37" s="25" t="s">
        <v>44</v>
      </c>
      <c s="29" t="s">
        <v>41</v>
      </c>
      <c s="29" t="s">
        <v>279</v>
      </c>
      <c s="25" t="s">
        <v>46</v>
      </c>
      <c s="30" t="s">
        <v>280</v>
      </c>
      <c s="31" t="s">
        <v>212</v>
      </c>
      <c s="32">
        <v>1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46</v>
      </c>
    </row>
    <row r="39" spans="1:5" ht="38.25">
      <c r="A39" s="36" t="s">
        <v>50</v>
      </c>
      <c r="E39" s="37" t="s">
        <v>281</v>
      </c>
    </row>
    <row r="40" spans="1:5" ht="12.75">
      <c r="A40" t="s">
        <v>52</v>
      </c>
      <c r="E40" s="35" t="s">
        <v>62</v>
      </c>
    </row>
    <row r="41" spans="1:16" ht="12.75">
      <c r="A41" s="25" t="s">
        <v>44</v>
      </c>
      <c s="29" t="s">
        <v>142</v>
      </c>
      <c s="29" t="s">
        <v>282</v>
      </c>
      <c s="25" t="s">
        <v>46</v>
      </c>
      <c s="30" t="s">
        <v>283</v>
      </c>
      <c s="31" t="s">
        <v>212</v>
      </c>
      <c s="32">
        <v>1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46</v>
      </c>
    </row>
    <row r="43" spans="1:5" ht="76.5">
      <c r="A43" s="36" t="s">
        <v>50</v>
      </c>
      <c r="E43" s="37" t="s">
        <v>284</v>
      </c>
    </row>
    <row r="44" spans="1:5" ht="51">
      <c r="A44" t="s">
        <v>52</v>
      </c>
      <c r="E44" s="35" t="s">
        <v>285</v>
      </c>
    </row>
    <row r="45" spans="1:18" ht="12.75" customHeight="1">
      <c r="A45" s="6" t="s">
        <v>42</v>
      </c>
      <c s="6"/>
      <c s="40" t="s">
        <v>28</v>
      </c>
      <c s="6"/>
      <c s="27" t="s">
        <v>119</v>
      </c>
      <c s="6"/>
      <c s="6"/>
      <c s="6"/>
      <c s="41">
        <f>0+Q45</f>
      </c>
      <c r="O45">
        <f>0+R45</f>
      </c>
      <c r="Q45">
        <f>0+I46+I50+I54+I58+I62+I66+I70+I74+I78+I82</f>
      </c>
      <c>
        <f>0+O46+O50+O54+O58+O62+O66+O70+O74+O78+O82</f>
      </c>
    </row>
    <row r="46" spans="1:16" ht="12.75">
      <c r="A46" s="25" t="s">
        <v>44</v>
      </c>
      <c s="29" t="s">
        <v>147</v>
      </c>
      <c s="29" t="s">
        <v>120</v>
      </c>
      <c s="25" t="s">
        <v>71</v>
      </c>
      <c s="30" t="s">
        <v>121</v>
      </c>
      <c s="31" t="s">
        <v>122</v>
      </c>
      <c s="32">
        <v>44.98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46</v>
      </c>
    </row>
    <row r="48" spans="1:5" ht="114.75">
      <c r="A48" s="36" t="s">
        <v>50</v>
      </c>
      <c r="E48" s="37" t="s">
        <v>286</v>
      </c>
    </row>
    <row r="49" spans="1:5" ht="63.75">
      <c r="A49" t="s">
        <v>52</v>
      </c>
      <c r="E49" s="35" t="s">
        <v>124</v>
      </c>
    </row>
    <row r="50" spans="1:16" ht="12.75">
      <c r="A50" s="25" t="s">
        <v>44</v>
      </c>
      <c s="29" t="s">
        <v>152</v>
      </c>
      <c s="29" t="s">
        <v>125</v>
      </c>
      <c s="25" t="s">
        <v>46</v>
      </c>
      <c s="30" t="s">
        <v>126</v>
      </c>
      <c s="31" t="s">
        <v>122</v>
      </c>
      <c s="32">
        <v>1.35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46</v>
      </c>
    </row>
    <row r="52" spans="1:5" ht="51">
      <c r="A52" s="36" t="s">
        <v>50</v>
      </c>
      <c r="E52" s="37" t="s">
        <v>287</v>
      </c>
    </row>
    <row r="53" spans="1:5" ht="63.75">
      <c r="A53" t="s">
        <v>52</v>
      </c>
      <c r="E53" s="35" t="s">
        <v>124</v>
      </c>
    </row>
    <row r="54" spans="1:16" ht="25.5">
      <c r="A54" s="25" t="s">
        <v>44</v>
      </c>
      <c s="29" t="s">
        <v>157</v>
      </c>
      <c s="29" t="s">
        <v>128</v>
      </c>
      <c s="25" t="s">
        <v>46</v>
      </c>
      <c s="30" t="s">
        <v>129</v>
      </c>
      <c s="31" t="s">
        <v>122</v>
      </c>
      <c s="32">
        <v>178.968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46</v>
      </c>
    </row>
    <row r="56" spans="1:5" ht="140.25">
      <c r="A56" s="36" t="s">
        <v>50</v>
      </c>
      <c r="E56" s="37" t="s">
        <v>288</v>
      </c>
    </row>
    <row r="57" spans="1:5" ht="63.75">
      <c r="A57" t="s">
        <v>52</v>
      </c>
      <c r="E57" s="35" t="s">
        <v>124</v>
      </c>
    </row>
    <row r="58" spans="1:16" ht="12.75">
      <c r="A58" s="25" t="s">
        <v>44</v>
      </c>
      <c s="29" t="s">
        <v>162</v>
      </c>
      <c s="29" t="s">
        <v>135</v>
      </c>
      <c s="25" t="s">
        <v>46</v>
      </c>
      <c s="30" t="s">
        <v>136</v>
      </c>
      <c s="31" t="s">
        <v>133</v>
      </c>
      <c s="32">
        <v>24.8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46</v>
      </c>
    </row>
    <row r="60" spans="1:5" ht="63.75">
      <c r="A60" s="36" t="s">
        <v>50</v>
      </c>
      <c r="E60" s="37" t="s">
        <v>289</v>
      </c>
    </row>
    <row r="61" spans="1:5" ht="63.75">
      <c r="A61" t="s">
        <v>52</v>
      </c>
      <c r="E61" s="35" t="s">
        <v>124</v>
      </c>
    </row>
    <row r="62" spans="1:16" ht="12.75">
      <c r="A62" s="25" t="s">
        <v>44</v>
      </c>
      <c s="29" t="s">
        <v>168</v>
      </c>
      <c s="29" t="s">
        <v>290</v>
      </c>
      <c s="25" t="s">
        <v>46</v>
      </c>
      <c s="30" t="s">
        <v>291</v>
      </c>
      <c s="31" t="s">
        <v>122</v>
      </c>
      <c s="32">
        <v>123.605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46</v>
      </c>
    </row>
    <row r="64" spans="1:5" ht="127.5">
      <c r="A64" s="36" t="s">
        <v>50</v>
      </c>
      <c r="E64" s="37" t="s">
        <v>292</v>
      </c>
    </row>
    <row r="65" spans="1:5" ht="63.75">
      <c r="A65" t="s">
        <v>52</v>
      </c>
      <c r="E65" s="35" t="s">
        <v>124</v>
      </c>
    </row>
    <row r="66" spans="1:16" ht="12.75">
      <c r="A66" s="25" t="s">
        <v>44</v>
      </c>
      <c s="29" t="s">
        <v>173</v>
      </c>
      <c s="29" t="s">
        <v>293</v>
      </c>
      <c s="25" t="s">
        <v>71</v>
      </c>
      <c s="30" t="s">
        <v>294</v>
      </c>
      <c s="31" t="s">
        <v>122</v>
      </c>
      <c s="32">
        <v>6.817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12.75">
      <c r="A67" s="34" t="s">
        <v>49</v>
      </c>
      <c r="E67" s="35" t="s">
        <v>46</v>
      </c>
    </row>
    <row r="68" spans="1:5" ht="51">
      <c r="A68" s="36" t="s">
        <v>50</v>
      </c>
      <c r="E68" s="37" t="s">
        <v>295</v>
      </c>
    </row>
    <row r="69" spans="1:5" ht="63.75">
      <c r="A69" t="s">
        <v>52</v>
      </c>
      <c r="E69" s="35" t="s">
        <v>124</v>
      </c>
    </row>
    <row r="70" spans="1:16" ht="12.75">
      <c r="A70" s="25" t="s">
        <v>44</v>
      </c>
      <c s="29" t="s">
        <v>178</v>
      </c>
      <c s="29" t="s">
        <v>296</v>
      </c>
      <c s="25" t="s">
        <v>46</v>
      </c>
      <c s="30" t="s">
        <v>297</v>
      </c>
      <c s="31" t="s">
        <v>133</v>
      </c>
      <c s="32">
        <v>436.2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46</v>
      </c>
    </row>
    <row r="72" spans="1:5" ht="51">
      <c r="A72" s="36" t="s">
        <v>50</v>
      </c>
      <c r="E72" s="37" t="s">
        <v>298</v>
      </c>
    </row>
    <row r="73" spans="1:5" ht="25.5">
      <c r="A73" t="s">
        <v>52</v>
      </c>
      <c r="E73" s="35" t="s">
        <v>299</v>
      </c>
    </row>
    <row r="74" spans="1:16" ht="12.75">
      <c r="A74" s="25" t="s">
        <v>44</v>
      </c>
      <c s="29" t="s">
        <v>184</v>
      </c>
      <c s="29" t="s">
        <v>300</v>
      </c>
      <c s="25" t="s">
        <v>46</v>
      </c>
      <c s="30" t="s">
        <v>301</v>
      </c>
      <c s="31" t="s">
        <v>122</v>
      </c>
      <c s="32">
        <v>8.25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12.75">
      <c r="A75" s="34" t="s">
        <v>49</v>
      </c>
      <c r="E75" s="35" t="s">
        <v>46</v>
      </c>
    </row>
    <row r="76" spans="1:5" ht="38.25">
      <c r="A76" s="36" t="s">
        <v>50</v>
      </c>
      <c r="E76" s="37" t="s">
        <v>302</v>
      </c>
    </row>
    <row r="77" spans="1:5" ht="318.75">
      <c r="A77" t="s">
        <v>52</v>
      </c>
      <c r="E77" s="35" t="s">
        <v>303</v>
      </c>
    </row>
    <row r="78" spans="1:16" ht="12.75">
      <c r="A78" s="25" t="s">
        <v>44</v>
      </c>
      <c s="29" t="s">
        <v>189</v>
      </c>
      <c s="29" t="s">
        <v>153</v>
      </c>
      <c s="25" t="s">
        <v>46</v>
      </c>
      <c s="30" t="s">
        <v>154</v>
      </c>
      <c s="31" t="s">
        <v>122</v>
      </c>
      <c s="32">
        <v>187.27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12.75">
      <c r="A79" s="34" t="s">
        <v>49</v>
      </c>
      <c r="E79" s="35" t="s">
        <v>46</v>
      </c>
    </row>
    <row r="80" spans="1:5" ht="38.25">
      <c r="A80" s="36" t="s">
        <v>50</v>
      </c>
      <c r="E80" s="37" t="s">
        <v>304</v>
      </c>
    </row>
    <row r="81" spans="1:5" ht="191.25">
      <c r="A81" t="s">
        <v>52</v>
      </c>
      <c r="E81" s="35" t="s">
        <v>156</v>
      </c>
    </row>
    <row r="82" spans="1:16" ht="12.75">
      <c r="A82" s="25" t="s">
        <v>44</v>
      </c>
      <c s="29" t="s">
        <v>194</v>
      </c>
      <c s="29" t="s">
        <v>305</v>
      </c>
      <c s="25" t="s">
        <v>46</v>
      </c>
      <c s="30" t="s">
        <v>306</v>
      </c>
      <c s="31" t="s">
        <v>122</v>
      </c>
      <c s="32">
        <v>8.25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12.75">
      <c r="A83" s="34" t="s">
        <v>49</v>
      </c>
      <c r="E83" s="35" t="s">
        <v>46</v>
      </c>
    </row>
    <row r="84" spans="1:5" ht="12.75">
      <c r="A84" s="36" t="s">
        <v>50</v>
      </c>
      <c r="E84" s="37" t="s">
        <v>307</v>
      </c>
    </row>
    <row r="85" spans="1:5" ht="229.5">
      <c r="A85" t="s">
        <v>52</v>
      </c>
      <c r="E85" s="35" t="s">
        <v>308</v>
      </c>
    </row>
    <row r="86" spans="1:18" ht="12.75" customHeight="1">
      <c r="A86" s="6" t="s">
        <v>42</v>
      </c>
      <c s="6"/>
      <c s="40" t="s">
        <v>22</v>
      </c>
      <c s="6"/>
      <c s="27" t="s">
        <v>309</v>
      </c>
      <c s="6"/>
      <c s="6"/>
      <c s="6"/>
      <c s="41">
        <f>0+Q86</f>
      </c>
      <c r="O86">
        <f>0+R86</f>
      </c>
      <c r="Q86">
        <f>0+I87+I91</f>
      </c>
      <c>
        <f>0+O87+O91</f>
      </c>
    </row>
    <row r="87" spans="1:16" ht="12.75">
      <c r="A87" s="25" t="s">
        <v>44</v>
      </c>
      <c s="29" t="s">
        <v>198</v>
      </c>
      <c s="29" t="s">
        <v>310</v>
      </c>
      <c s="25" t="s">
        <v>46</v>
      </c>
      <c s="30" t="s">
        <v>311</v>
      </c>
      <c s="31" t="s">
        <v>122</v>
      </c>
      <c s="32">
        <v>0.48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12.75">
      <c r="A88" s="34" t="s">
        <v>49</v>
      </c>
      <c r="E88" s="35" t="s">
        <v>46</v>
      </c>
    </row>
    <row r="89" spans="1:5" ht="12.75">
      <c r="A89" s="36" t="s">
        <v>50</v>
      </c>
      <c r="E89" s="37" t="s">
        <v>312</v>
      </c>
    </row>
    <row r="90" spans="1:5" ht="51">
      <c r="A90" t="s">
        <v>52</v>
      </c>
      <c r="E90" s="35" t="s">
        <v>313</v>
      </c>
    </row>
    <row r="91" spans="1:16" ht="25.5">
      <c r="A91" s="25" t="s">
        <v>44</v>
      </c>
      <c s="29" t="s">
        <v>203</v>
      </c>
      <c s="29" t="s">
        <v>314</v>
      </c>
      <c s="25" t="s">
        <v>46</v>
      </c>
      <c s="30" t="s">
        <v>315</v>
      </c>
      <c s="31" t="s">
        <v>212</v>
      </c>
      <c s="32">
        <v>120</v>
      </c>
      <c s="33">
        <v>0</v>
      </c>
      <c s="33">
        <f>ROUND(ROUND(H91,2)*ROUND(G91,3),2)</f>
      </c>
      <c r="O91">
        <f>(I91*21)/100</f>
      </c>
      <c t="s">
        <v>22</v>
      </c>
    </row>
    <row r="92" spans="1:5" ht="12.75">
      <c r="A92" s="34" t="s">
        <v>49</v>
      </c>
      <c r="E92" s="35" t="s">
        <v>46</v>
      </c>
    </row>
    <row r="93" spans="1:5" ht="76.5">
      <c r="A93" s="36" t="s">
        <v>50</v>
      </c>
      <c r="E93" s="37" t="s">
        <v>316</v>
      </c>
    </row>
    <row r="94" spans="1:5" ht="63.75">
      <c r="A94" t="s">
        <v>52</v>
      </c>
      <c r="E94" s="35" t="s">
        <v>317</v>
      </c>
    </row>
    <row r="95" spans="1:18" ht="12.75" customHeight="1">
      <c r="A95" s="6" t="s">
        <v>42</v>
      </c>
      <c s="6"/>
      <c s="40" t="s">
        <v>32</v>
      </c>
      <c s="6"/>
      <c s="27" t="s">
        <v>318</v>
      </c>
      <c s="6"/>
      <c s="6"/>
      <c s="6"/>
      <c s="41">
        <f>0+Q95</f>
      </c>
      <c r="O95">
        <f>0+R95</f>
      </c>
      <c r="Q95">
        <f>0+I96+I100+I104+I108+I112</f>
      </c>
      <c>
        <f>0+O96+O100+O104+O108+O112</f>
      </c>
    </row>
    <row r="96" spans="1:16" ht="12.75">
      <c r="A96" s="25" t="s">
        <v>44</v>
      </c>
      <c s="29" t="s">
        <v>209</v>
      </c>
      <c s="29" t="s">
        <v>319</v>
      </c>
      <c s="25" t="s">
        <v>71</v>
      </c>
      <c s="30" t="s">
        <v>320</v>
      </c>
      <c s="31" t="s">
        <v>122</v>
      </c>
      <c s="32">
        <v>3.888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49</v>
      </c>
      <c r="E97" s="35" t="s">
        <v>46</v>
      </c>
    </row>
    <row r="98" spans="1:5" ht="25.5">
      <c r="A98" s="36" t="s">
        <v>50</v>
      </c>
      <c r="E98" s="37" t="s">
        <v>321</v>
      </c>
    </row>
    <row r="99" spans="1:5" ht="369.75">
      <c r="A99" t="s">
        <v>52</v>
      </c>
      <c r="E99" s="35" t="s">
        <v>322</v>
      </c>
    </row>
    <row r="100" spans="1:16" ht="12.75">
      <c r="A100" s="25" t="s">
        <v>44</v>
      </c>
      <c s="29" t="s">
        <v>215</v>
      </c>
      <c s="29" t="s">
        <v>323</v>
      </c>
      <c s="25" t="s">
        <v>46</v>
      </c>
      <c s="30" t="s">
        <v>324</v>
      </c>
      <c s="31" t="s">
        <v>122</v>
      </c>
      <c s="32">
        <v>4.05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46</v>
      </c>
    </row>
    <row r="102" spans="1:5" ht="63.75">
      <c r="A102" s="36" t="s">
        <v>50</v>
      </c>
      <c r="E102" s="37" t="s">
        <v>325</v>
      </c>
    </row>
    <row r="103" spans="1:5" ht="38.25">
      <c r="A103" t="s">
        <v>52</v>
      </c>
      <c r="E103" s="35" t="s">
        <v>326</v>
      </c>
    </row>
    <row r="104" spans="1:16" ht="12.75">
      <c r="A104" s="25" t="s">
        <v>44</v>
      </c>
      <c s="29" t="s">
        <v>220</v>
      </c>
      <c s="29" t="s">
        <v>323</v>
      </c>
      <c s="25" t="s">
        <v>71</v>
      </c>
      <c s="30" t="s">
        <v>324</v>
      </c>
      <c s="31" t="s">
        <v>122</v>
      </c>
      <c s="32">
        <v>7.045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12.75">
      <c r="A105" s="34" t="s">
        <v>49</v>
      </c>
      <c r="E105" s="35" t="s">
        <v>46</v>
      </c>
    </row>
    <row r="106" spans="1:5" ht="102">
      <c r="A106" s="36" t="s">
        <v>50</v>
      </c>
      <c r="E106" s="37" t="s">
        <v>327</v>
      </c>
    </row>
    <row r="107" spans="1:5" ht="38.25">
      <c r="A107" t="s">
        <v>52</v>
      </c>
      <c r="E107" s="35" t="s">
        <v>326</v>
      </c>
    </row>
    <row r="108" spans="1:16" ht="12.75">
      <c r="A108" s="25" t="s">
        <v>44</v>
      </c>
      <c s="29" t="s">
        <v>225</v>
      </c>
      <c s="29" t="s">
        <v>328</v>
      </c>
      <c s="25" t="s">
        <v>71</v>
      </c>
      <c s="30" t="s">
        <v>329</v>
      </c>
      <c s="31" t="s">
        <v>109</v>
      </c>
      <c s="32">
        <v>0.486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12.75">
      <c r="A109" s="34" t="s">
        <v>49</v>
      </c>
      <c r="E109" s="35" t="s">
        <v>46</v>
      </c>
    </row>
    <row r="110" spans="1:5" ht="25.5">
      <c r="A110" s="36" t="s">
        <v>50</v>
      </c>
      <c r="E110" s="37" t="s">
        <v>330</v>
      </c>
    </row>
    <row r="111" spans="1:5" ht="178.5">
      <c r="A111" t="s">
        <v>52</v>
      </c>
      <c r="E111" s="35" t="s">
        <v>331</v>
      </c>
    </row>
    <row r="112" spans="1:16" ht="12.75">
      <c r="A112" s="25" t="s">
        <v>44</v>
      </c>
      <c s="29" t="s">
        <v>229</v>
      </c>
      <c s="29" t="s">
        <v>332</v>
      </c>
      <c s="25" t="s">
        <v>71</v>
      </c>
      <c s="30" t="s">
        <v>333</v>
      </c>
      <c s="31" t="s">
        <v>109</v>
      </c>
      <c s="32">
        <v>0.3</v>
      </c>
      <c s="33">
        <v>0</v>
      </c>
      <c s="33">
        <f>ROUND(ROUND(H112,2)*ROUND(G112,3),2)</f>
      </c>
      <c r="O112">
        <f>(I112*21)/100</f>
      </c>
      <c t="s">
        <v>22</v>
      </c>
    </row>
    <row r="113" spans="1:5" ht="12.75">
      <c r="A113" s="34" t="s">
        <v>49</v>
      </c>
      <c r="E113" s="35" t="s">
        <v>46</v>
      </c>
    </row>
    <row r="114" spans="1:5" ht="25.5">
      <c r="A114" s="36" t="s">
        <v>50</v>
      </c>
      <c r="E114" s="37" t="s">
        <v>334</v>
      </c>
    </row>
    <row r="115" spans="1:5" ht="178.5">
      <c r="A115" t="s">
        <v>52</v>
      </c>
      <c r="E115" s="35" t="s">
        <v>331</v>
      </c>
    </row>
    <row r="116" spans="1:18" ht="12.75" customHeight="1">
      <c r="A116" s="6" t="s">
        <v>42</v>
      </c>
      <c s="6"/>
      <c s="40" t="s">
        <v>34</v>
      </c>
      <c s="6"/>
      <c s="27" t="s">
        <v>183</v>
      </c>
      <c s="6"/>
      <c s="6"/>
      <c s="6"/>
      <c s="41">
        <f>0+Q116</f>
      </c>
      <c r="O116">
        <f>0+R116</f>
      </c>
      <c r="Q116">
        <f>0+I117+I121+I125+I129+I133+I137+I141+I145+I149+I153+I157+I161+I165</f>
      </c>
      <c>
        <f>0+O117+O121+O125+O129+O133+O137+O141+O145+O149+O153+O157+O161+O165</f>
      </c>
    </row>
    <row r="117" spans="1:16" ht="12.75">
      <c r="A117" s="25" t="s">
        <v>44</v>
      </c>
      <c s="29" t="s">
        <v>234</v>
      </c>
      <c s="29" t="s">
        <v>335</v>
      </c>
      <c s="25" t="s">
        <v>46</v>
      </c>
      <c s="30" t="s">
        <v>336</v>
      </c>
      <c s="31" t="s">
        <v>122</v>
      </c>
      <c s="32">
        <v>95.9</v>
      </c>
      <c s="33">
        <v>0</v>
      </c>
      <c s="33">
        <f>ROUND(ROUND(H117,2)*ROUND(G117,3),2)</f>
      </c>
      <c r="O117">
        <f>(I117*21)/100</f>
      </c>
      <c t="s">
        <v>22</v>
      </c>
    </row>
    <row r="118" spans="1:5" ht="12.75">
      <c r="A118" s="34" t="s">
        <v>49</v>
      </c>
      <c r="E118" s="35" t="s">
        <v>46</v>
      </c>
    </row>
    <row r="119" spans="1:5" ht="102">
      <c r="A119" s="36" t="s">
        <v>50</v>
      </c>
      <c r="E119" s="37" t="s">
        <v>337</v>
      </c>
    </row>
    <row r="120" spans="1:5" ht="127.5">
      <c r="A120" t="s">
        <v>52</v>
      </c>
      <c r="E120" s="35" t="s">
        <v>338</v>
      </c>
    </row>
    <row r="121" spans="1:16" ht="12.75">
      <c r="A121" s="25" t="s">
        <v>44</v>
      </c>
      <c s="29" t="s">
        <v>238</v>
      </c>
      <c s="29" t="s">
        <v>185</v>
      </c>
      <c s="25" t="s">
        <v>46</v>
      </c>
      <c s="30" t="s">
        <v>186</v>
      </c>
      <c s="31" t="s">
        <v>122</v>
      </c>
      <c s="32">
        <v>97.825</v>
      </c>
      <c s="33">
        <v>0</v>
      </c>
      <c s="33">
        <f>ROUND(ROUND(H121,2)*ROUND(G121,3),2)</f>
      </c>
      <c r="O121">
        <f>(I121*21)/100</f>
      </c>
      <c t="s">
        <v>22</v>
      </c>
    </row>
    <row r="122" spans="1:5" ht="12.75">
      <c r="A122" s="34" t="s">
        <v>49</v>
      </c>
      <c r="E122" s="35" t="s">
        <v>46</v>
      </c>
    </row>
    <row r="123" spans="1:5" ht="89.25">
      <c r="A123" s="36" t="s">
        <v>50</v>
      </c>
      <c r="E123" s="37" t="s">
        <v>339</v>
      </c>
    </row>
    <row r="124" spans="1:5" ht="51">
      <c r="A124" t="s">
        <v>52</v>
      </c>
      <c r="E124" s="35" t="s">
        <v>188</v>
      </c>
    </row>
    <row r="125" spans="1:16" ht="12.75">
      <c r="A125" s="25" t="s">
        <v>44</v>
      </c>
      <c s="29" t="s">
        <v>243</v>
      </c>
      <c s="29" t="s">
        <v>340</v>
      </c>
      <c s="25" t="s">
        <v>46</v>
      </c>
      <c s="30" t="s">
        <v>341</v>
      </c>
      <c s="31" t="s">
        <v>165</v>
      </c>
      <c s="32">
        <v>466</v>
      </c>
      <c s="33">
        <v>0</v>
      </c>
      <c s="33">
        <f>ROUND(ROUND(H125,2)*ROUND(G125,3),2)</f>
      </c>
      <c r="O125">
        <f>(I125*21)/100</f>
      </c>
      <c t="s">
        <v>22</v>
      </c>
    </row>
    <row r="126" spans="1:5" ht="12.75">
      <c r="A126" s="34" t="s">
        <v>49</v>
      </c>
      <c r="E126" s="35" t="s">
        <v>46</v>
      </c>
    </row>
    <row r="127" spans="1:5" ht="89.25">
      <c r="A127" s="36" t="s">
        <v>50</v>
      </c>
      <c r="E127" s="37" t="s">
        <v>342</v>
      </c>
    </row>
    <row r="128" spans="1:5" ht="51">
      <c r="A128" t="s">
        <v>52</v>
      </c>
      <c r="E128" s="35" t="s">
        <v>343</v>
      </c>
    </row>
    <row r="129" spans="1:16" ht="12.75">
      <c r="A129" s="25" t="s">
        <v>44</v>
      </c>
      <c s="29" t="s">
        <v>344</v>
      </c>
      <c s="29" t="s">
        <v>345</v>
      </c>
      <c s="25" t="s">
        <v>46</v>
      </c>
      <c s="30" t="s">
        <v>346</v>
      </c>
      <c s="31" t="s">
        <v>165</v>
      </c>
      <c s="32">
        <v>2231.3</v>
      </c>
      <c s="33">
        <v>0</v>
      </c>
      <c s="33">
        <f>ROUND(ROUND(H129,2)*ROUND(G129,3),2)</f>
      </c>
      <c r="O129">
        <f>(I129*21)/100</f>
      </c>
      <c t="s">
        <v>22</v>
      </c>
    </row>
    <row r="130" spans="1:5" ht="12.75">
      <c r="A130" s="34" t="s">
        <v>49</v>
      </c>
      <c r="E130" s="35" t="s">
        <v>46</v>
      </c>
    </row>
    <row r="131" spans="1:5" ht="89.25">
      <c r="A131" s="36" t="s">
        <v>50</v>
      </c>
      <c r="E131" s="37" t="s">
        <v>347</v>
      </c>
    </row>
    <row r="132" spans="1:5" ht="51">
      <c r="A132" t="s">
        <v>52</v>
      </c>
      <c r="E132" s="35" t="s">
        <v>343</v>
      </c>
    </row>
    <row r="133" spans="1:16" ht="12.75">
      <c r="A133" s="25" t="s">
        <v>44</v>
      </c>
      <c s="29" t="s">
        <v>348</v>
      </c>
      <c s="29" t="s">
        <v>349</v>
      </c>
      <c s="25" t="s">
        <v>46</v>
      </c>
      <c s="30" t="s">
        <v>350</v>
      </c>
      <c s="31" t="s">
        <v>165</v>
      </c>
      <c s="32">
        <v>1765.3</v>
      </c>
      <c s="33">
        <v>0</v>
      </c>
      <c s="33">
        <f>ROUND(ROUND(H133,2)*ROUND(G133,3),2)</f>
      </c>
      <c r="O133">
        <f>(I133*21)/100</f>
      </c>
      <c t="s">
        <v>22</v>
      </c>
    </row>
    <row r="134" spans="1:5" ht="12.75">
      <c r="A134" s="34" t="s">
        <v>49</v>
      </c>
      <c r="E134" s="35" t="s">
        <v>46</v>
      </c>
    </row>
    <row r="135" spans="1:5" ht="63.75">
      <c r="A135" s="36" t="s">
        <v>50</v>
      </c>
      <c r="E135" s="37" t="s">
        <v>351</v>
      </c>
    </row>
    <row r="136" spans="1:5" ht="140.25">
      <c r="A136" t="s">
        <v>52</v>
      </c>
      <c r="E136" s="35" t="s">
        <v>352</v>
      </c>
    </row>
    <row r="137" spans="1:16" ht="12.75">
      <c r="A137" s="25" t="s">
        <v>44</v>
      </c>
      <c s="29" t="s">
        <v>353</v>
      </c>
      <c s="29" t="s">
        <v>354</v>
      </c>
      <c s="25" t="s">
        <v>46</v>
      </c>
      <c s="30" t="s">
        <v>355</v>
      </c>
      <c s="31" t="s">
        <v>165</v>
      </c>
      <c s="32">
        <v>515</v>
      </c>
      <c s="33">
        <v>0</v>
      </c>
      <c s="33">
        <f>ROUND(ROUND(H137,2)*ROUND(G137,3),2)</f>
      </c>
      <c r="O137">
        <f>(I137*21)/100</f>
      </c>
      <c t="s">
        <v>22</v>
      </c>
    </row>
    <row r="138" spans="1:5" ht="12.75">
      <c r="A138" s="34" t="s">
        <v>49</v>
      </c>
      <c r="E138" s="35" t="s">
        <v>46</v>
      </c>
    </row>
    <row r="139" spans="1:5" ht="89.25">
      <c r="A139" s="36" t="s">
        <v>50</v>
      </c>
      <c r="E139" s="37" t="s">
        <v>356</v>
      </c>
    </row>
    <row r="140" spans="1:5" ht="140.25">
      <c r="A140" t="s">
        <v>52</v>
      </c>
      <c r="E140" s="35" t="s">
        <v>352</v>
      </c>
    </row>
    <row r="141" spans="1:16" ht="25.5">
      <c r="A141" s="25" t="s">
        <v>44</v>
      </c>
      <c s="29" t="s">
        <v>357</v>
      </c>
      <c s="29" t="s">
        <v>358</v>
      </c>
      <c s="25" t="s">
        <v>46</v>
      </c>
      <c s="30" t="s">
        <v>359</v>
      </c>
      <c s="31" t="s">
        <v>165</v>
      </c>
      <c s="32">
        <v>515</v>
      </c>
      <c s="33">
        <v>0</v>
      </c>
      <c s="33">
        <f>ROUND(ROUND(H141,2)*ROUND(G141,3),2)</f>
      </c>
      <c r="O141">
        <f>(I141*21)/100</f>
      </c>
      <c t="s">
        <v>22</v>
      </c>
    </row>
    <row r="142" spans="1:5" ht="12.75">
      <c r="A142" s="34" t="s">
        <v>49</v>
      </c>
      <c r="E142" s="35" t="s">
        <v>46</v>
      </c>
    </row>
    <row r="143" spans="1:5" ht="76.5">
      <c r="A143" s="36" t="s">
        <v>50</v>
      </c>
      <c r="E143" s="37" t="s">
        <v>360</v>
      </c>
    </row>
    <row r="144" spans="1:5" ht="140.25">
      <c r="A144" t="s">
        <v>52</v>
      </c>
      <c r="E144" s="35" t="s">
        <v>352</v>
      </c>
    </row>
    <row r="145" spans="1:16" ht="12.75">
      <c r="A145" s="25" t="s">
        <v>44</v>
      </c>
      <c s="29" t="s">
        <v>361</v>
      </c>
      <c s="29" t="s">
        <v>362</v>
      </c>
      <c s="25" t="s">
        <v>46</v>
      </c>
      <c s="30" t="s">
        <v>363</v>
      </c>
      <c s="31" t="s">
        <v>122</v>
      </c>
      <c s="32">
        <v>3.84</v>
      </c>
      <c s="33">
        <v>0</v>
      </c>
      <c s="33">
        <f>ROUND(ROUND(H145,2)*ROUND(G145,3),2)</f>
      </c>
      <c r="O145">
        <f>(I145*21)/100</f>
      </c>
      <c t="s">
        <v>22</v>
      </c>
    </row>
    <row r="146" spans="1:5" ht="12.75">
      <c r="A146" s="34" t="s">
        <v>49</v>
      </c>
      <c r="E146" s="35" t="s">
        <v>46</v>
      </c>
    </row>
    <row r="147" spans="1:5" ht="25.5">
      <c r="A147" s="36" t="s">
        <v>50</v>
      </c>
      <c r="E147" s="37" t="s">
        <v>364</v>
      </c>
    </row>
    <row r="148" spans="1:5" ht="140.25">
      <c r="A148" t="s">
        <v>52</v>
      </c>
      <c r="E148" s="35" t="s">
        <v>352</v>
      </c>
    </row>
    <row r="149" spans="1:16" ht="12.75">
      <c r="A149" s="25" t="s">
        <v>44</v>
      </c>
      <c s="29" t="s">
        <v>365</v>
      </c>
      <c s="29" t="s">
        <v>366</v>
      </c>
      <c s="25" t="s">
        <v>46</v>
      </c>
      <c s="30" t="s">
        <v>367</v>
      </c>
      <c s="31" t="s">
        <v>122</v>
      </c>
      <c s="32">
        <v>3.588</v>
      </c>
      <c s="33">
        <v>0</v>
      </c>
      <c s="33">
        <f>ROUND(ROUND(H149,2)*ROUND(G149,3),2)</f>
      </c>
      <c r="O149">
        <f>(I149*21)/100</f>
      </c>
      <c t="s">
        <v>22</v>
      </c>
    </row>
    <row r="150" spans="1:5" ht="12.75">
      <c r="A150" s="34" t="s">
        <v>49</v>
      </c>
      <c r="E150" s="35" t="s">
        <v>46</v>
      </c>
    </row>
    <row r="151" spans="1:5" ht="25.5">
      <c r="A151" s="36" t="s">
        <v>50</v>
      </c>
      <c r="E151" s="37" t="s">
        <v>368</v>
      </c>
    </row>
    <row r="152" spans="1:5" ht="140.25">
      <c r="A152" t="s">
        <v>52</v>
      </c>
      <c r="E152" s="35" t="s">
        <v>352</v>
      </c>
    </row>
    <row r="153" spans="1:16" ht="25.5">
      <c r="A153" s="25" t="s">
        <v>44</v>
      </c>
      <c s="29" t="s">
        <v>369</v>
      </c>
      <c s="29" t="s">
        <v>199</v>
      </c>
      <c s="25" t="s">
        <v>46</v>
      </c>
      <c s="30" t="s">
        <v>200</v>
      </c>
      <c s="31" t="s">
        <v>165</v>
      </c>
      <c s="32">
        <v>3.12</v>
      </c>
      <c s="33">
        <v>0</v>
      </c>
      <c s="33">
        <f>ROUND(ROUND(H153,2)*ROUND(G153,3),2)</f>
      </c>
      <c r="O153">
        <f>(I153*21)/100</f>
      </c>
      <c t="s">
        <v>22</v>
      </c>
    </row>
    <row r="154" spans="1:5" ht="12.75">
      <c r="A154" s="34" t="s">
        <v>49</v>
      </c>
      <c r="E154" s="35" t="s">
        <v>46</v>
      </c>
    </row>
    <row r="155" spans="1:5" ht="12.75">
      <c r="A155" s="36" t="s">
        <v>50</v>
      </c>
      <c r="E155" s="37" t="s">
        <v>370</v>
      </c>
    </row>
    <row r="156" spans="1:5" ht="153">
      <c r="A156" t="s">
        <v>52</v>
      </c>
      <c r="E156" s="35" t="s">
        <v>193</v>
      </c>
    </row>
    <row r="157" spans="1:16" ht="12.75">
      <c r="A157" s="25" t="s">
        <v>44</v>
      </c>
      <c s="29" t="s">
        <v>371</v>
      </c>
      <c s="29" t="s">
        <v>372</v>
      </c>
      <c s="25" t="s">
        <v>46</v>
      </c>
      <c s="30" t="s">
        <v>373</v>
      </c>
      <c s="31" t="s">
        <v>165</v>
      </c>
      <c s="32">
        <v>12.7</v>
      </c>
      <c s="33">
        <v>0</v>
      </c>
      <c s="33">
        <f>ROUND(ROUND(H157,2)*ROUND(G157,3),2)</f>
      </c>
      <c r="O157">
        <f>(I157*21)/100</f>
      </c>
      <c t="s">
        <v>22</v>
      </c>
    </row>
    <row r="158" spans="1:5" ht="12.75">
      <c r="A158" s="34" t="s">
        <v>49</v>
      </c>
      <c r="E158" s="35" t="s">
        <v>46</v>
      </c>
    </row>
    <row r="159" spans="1:5" ht="12.75">
      <c r="A159" s="36" t="s">
        <v>50</v>
      </c>
      <c r="E159" s="37" t="s">
        <v>374</v>
      </c>
    </row>
    <row r="160" spans="1:5" ht="153">
      <c r="A160" t="s">
        <v>52</v>
      </c>
      <c r="E160" s="35" t="s">
        <v>193</v>
      </c>
    </row>
    <row r="161" spans="1:16" ht="12.75">
      <c r="A161" s="25" t="s">
        <v>44</v>
      </c>
      <c s="29" t="s">
        <v>375</v>
      </c>
      <c s="29" t="s">
        <v>376</v>
      </c>
      <c s="25" t="s">
        <v>46</v>
      </c>
      <c s="30" t="s">
        <v>377</v>
      </c>
      <c s="31" t="s">
        <v>165</v>
      </c>
      <c s="32">
        <v>6.8</v>
      </c>
      <c s="33">
        <v>0</v>
      </c>
      <c s="33">
        <f>ROUND(ROUND(H161,2)*ROUND(G161,3),2)</f>
      </c>
      <c r="O161">
        <f>(I161*21)/100</f>
      </c>
      <c t="s">
        <v>22</v>
      </c>
    </row>
    <row r="162" spans="1:5" ht="12.75">
      <c r="A162" s="34" t="s">
        <v>49</v>
      </c>
      <c r="E162" s="35" t="s">
        <v>46</v>
      </c>
    </row>
    <row r="163" spans="1:5" ht="38.25">
      <c r="A163" s="36" t="s">
        <v>50</v>
      </c>
      <c r="E163" s="37" t="s">
        <v>378</v>
      </c>
    </row>
    <row r="164" spans="1:5" ht="89.25">
      <c r="A164" t="s">
        <v>52</v>
      </c>
      <c r="E164" s="35" t="s">
        <v>379</v>
      </c>
    </row>
    <row r="165" spans="1:16" ht="12.75">
      <c r="A165" s="25" t="s">
        <v>44</v>
      </c>
      <c s="29" t="s">
        <v>380</v>
      </c>
      <c s="29" t="s">
        <v>381</v>
      </c>
      <c s="25" t="s">
        <v>46</v>
      </c>
      <c s="30" t="s">
        <v>382</v>
      </c>
      <c s="31" t="s">
        <v>133</v>
      </c>
      <c s="32">
        <v>135</v>
      </c>
      <c s="33">
        <v>0</v>
      </c>
      <c s="33">
        <f>ROUND(ROUND(H165,2)*ROUND(G165,3),2)</f>
      </c>
      <c r="O165">
        <f>(I165*21)/100</f>
      </c>
      <c t="s">
        <v>22</v>
      </c>
    </row>
    <row r="166" spans="1:5" ht="12.75">
      <c r="A166" s="34" t="s">
        <v>49</v>
      </c>
      <c r="E166" s="35" t="s">
        <v>46</v>
      </c>
    </row>
    <row r="167" spans="1:5" ht="12.75">
      <c r="A167" s="36" t="s">
        <v>50</v>
      </c>
      <c r="E167" s="37" t="s">
        <v>383</v>
      </c>
    </row>
    <row r="168" spans="1:5" ht="38.25">
      <c r="A168" t="s">
        <v>52</v>
      </c>
      <c r="E168" s="35" t="s">
        <v>384</v>
      </c>
    </row>
    <row r="169" spans="1:18" ht="12.75" customHeight="1">
      <c r="A169" s="6" t="s">
        <v>42</v>
      </c>
      <c s="6"/>
      <c s="40" t="s">
        <v>36</v>
      </c>
      <c s="6"/>
      <c s="27" t="s">
        <v>385</v>
      </c>
      <c s="6"/>
      <c s="6"/>
      <c s="6"/>
      <c s="41">
        <f>0+Q169</f>
      </c>
      <c r="O169">
        <f>0+R169</f>
      </c>
      <c r="Q169">
        <f>0+I170+I174+I178+I182+I186+I190</f>
      </c>
      <c>
        <f>0+O170+O174+O178+O182+O186+O190</f>
      </c>
    </row>
    <row r="170" spans="1:16" ht="25.5">
      <c r="A170" s="25" t="s">
        <v>44</v>
      </c>
      <c s="29" t="s">
        <v>386</v>
      </c>
      <c s="29" t="s">
        <v>387</v>
      </c>
      <c s="25" t="s">
        <v>46</v>
      </c>
      <c s="30" t="s">
        <v>388</v>
      </c>
      <c s="31" t="s">
        <v>165</v>
      </c>
      <c s="32">
        <v>353.502</v>
      </c>
      <c s="33">
        <v>0</v>
      </c>
      <c s="33">
        <f>ROUND(ROUND(H170,2)*ROUND(G170,3),2)</f>
      </c>
      <c r="O170">
        <f>(I170*21)/100</f>
      </c>
      <c t="s">
        <v>22</v>
      </c>
    </row>
    <row r="171" spans="1:5" ht="12.75">
      <c r="A171" s="34" t="s">
        <v>49</v>
      </c>
      <c r="E171" s="35" t="s">
        <v>46</v>
      </c>
    </row>
    <row r="172" spans="1:5" ht="76.5">
      <c r="A172" s="36" t="s">
        <v>50</v>
      </c>
      <c r="E172" s="37" t="s">
        <v>389</v>
      </c>
    </row>
    <row r="173" spans="1:5" ht="76.5">
      <c r="A173" t="s">
        <v>52</v>
      </c>
      <c r="E173" s="35" t="s">
        <v>390</v>
      </c>
    </row>
    <row r="174" spans="1:16" ht="25.5">
      <c r="A174" s="25" t="s">
        <v>44</v>
      </c>
      <c s="29" t="s">
        <v>391</v>
      </c>
      <c s="29" t="s">
        <v>392</v>
      </c>
      <c s="25" t="s">
        <v>46</v>
      </c>
      <c s="30" t="s">
        <v>393</v>
      </c>
      <c s="31" t="s">
        <v>165</v>
      </c>
      <c s="32">
        <v>181.278</v>
      </c>
      <c s="33">
        <v>0</v>
      </c>
      <c s="33">
        <f>ROUND(ROUND(H174,2)*ROUND(G174,3),2)</f>
      </c>
      <c r="O174">
        <f>(I174*21)/100</f>
      </c>
      <c t="s">
        <v>22</v>
      </c>
    </row>
    <row r="175" spans="1:5" ht="12.75">
      <c r="A175" s="34" t="s">
        <v>49</v>
      </c>
      <c r="E175" s="35" t="s">
        <v>46</v>
      </c>
    </row>
    <row r="176" spans="1:5" ht="102">
      <c r="A176" s="36" t="s">
        <v>50</v>
      </c>
      <c r="E176" s="37" t="s">
        <v>394</v>
      </c>
    </row>
    <row r="177" spans="1:5" ht="76.5">
      <c r="A177" t="s">
        <v>52</v>
      </c>
      <c r="E177" s="35" t="s">
        <v>390</v>
      </c>
    </row>
    <row r="178" spans="1:16" ht="12.75">
      <c r="A178" s="25" t="s">
        <v>44</v>
      </c>
      <c s="29" t="s">
        <v>395</v>
      </c>
      <c s="29" t="s">
        <v>396</v>
      </c>
      <c s="25" t="s">
        <v>46</v>
      </c>
      <c s="30" t="s">
        <v>397</v>
      </c>
      <c s="31" t="s">
        <v>165</v>
      </c>
      <c s="32">
        <v>340.86</v>
      </c>
      <c s="33">
        <v>0</v>
      </c>
      <c s="33">
        <f>ROUND(ROUND(H178,2)*ROUND(G178,3),2)</f>
      </c>
      <c r="O178">
        <f>(I178*21)/100</f>
      </c>
      <c t="s">
        <v>22</v>
      </c>
    </row>
    <row r="179" spans="1:5" ht="12.75">
      <c r="A179" s="34" t="s">
        <v>49</v>
      </c>
      <c r="E179" s="35" t="s">
        <v>46</v>
      </c>
    </row>
    <row r="180" spans="1:5" ht="63.75">
      <c r="A180" s="36" t="s">
        <v>50</v>
      </c>
      <c r="E180" s="37" t="s">
        <v>398</v>
      </c>
    </row>
    <row r="181" spans="1:5" ht="76.5">
      <c r="A181" t="s">
        <v>52</v>
      </c>
      <c r="E181" s="35" t="s">
        <v>390</v>
      </c>
    </row>
    <row r="182" spans="1:16" ht="12.75">
      <c r="A182" s="25" t="s">
        <v>44</v>
      </c>
      <c s="29" t="s">
        <v>399</v>
      </c>
      <c s="29" t="s">
        <v>400</v>
      </c>
      <c s="25" t="s">
        <v>46</v>
      </c>
      <c s="30" t="s">
        <v>401</v>
      </c>
      <c s="31" t="s">
        <v>165</v>
      </c>
      <c s="32">
        <v>375.03</v>
      </c>
      <c s="33">
        <v>0</v>
      </c>
      <c s="33">
        <f>ROUND(ROUND(H182,2)*ROUND(G182,3),2)</f>
      </c>
      <c r="O182">
        <f>(I182*21)/100</f>
      </c>
      <c t="s">
        <v>22</v>
      </c>
    </row>
    <row r="183" spans="1:5" ht="12.75">
      <c r="A183" s="34" t="s">
        <v>49</v>
      </c>
      <c r="E183" s="35" t="s">
        <v>46</v>
      </c>
    </row>
    <row r="184" spans="1:5" ht="89.25">
      <c r="A184" s="36" t="s">
        <v>50</v>
      </c>
      <c r="E184" s="37" t="s">
        <v>402</v>
      </c>
    </row>
    <row r="185" spans="1:5" ht="76.5">
      <c r="A185" t="s">
        <v>52</v>
      </c>
      <c r="E185" s="35" t="s">
        <v>390</v>
      </c>
    </row>
    <row r="186" spans="1:16" ht="12.75">
      <c r="A186" s="25" t="s">
        <v>44</v>
      </c>
      <c s="29" t="s">
        <v>403</v>
      </c>
      <c s="29" t="s">
        <v>404</v>
      </c>
      <c s="25" t="s">
        <v>46</v>
      </c>
      <c s="30" t="s">
        <v>405</v>
      </c>
      <c s="31" t="s">
        <v>165</v>
      </c>
      <c s="32">
        <v>249.03</v>
      </c>
      <c s="33">
        <v>0</v>
      </c>
      <c s="33">
        <f>ROUND(ROUND(H186,2)*ROUND(G186,3),2)</f>
      </c>
      <c r="O186">
        <f>(I186*21)/100</f>
      </c>
      <c t="s">
        <v>22</v>
      </c>
    </row>
    <row r="187" spans="1:5" ht="12.75">
      <c r="A187" s="34" t="s">
        <v>49</v>
      </c>
      <c r="E187" s="35" t="s">
        <v>46</v>
      </c>
    </row>
    <row r="188" spans="1:5" ht="76.5">
      <c r="A188" s="36" t="s">
        <v>50</v>
      </c>
      <c r="E188" s="37" t="s">
        <v>406</v>
      </c>
    </row>
    <row r="189" spans="1:5" ht="63.75">
      <c r="A189" t="s">
        <v>52</v>
      </c>
      <c r="E189" s="35" t="s">
        <v>407</v>
      </c>
    </row>
    <row r="190" spans="1:16" ht="12.75">
      <c r="A190" s="25" t="s">
        <v>44</v>
      </c>
      <c s="29" t="s">
        <v>408</v>
      </c>
      <c s="29" t="s">
        <v>409</v>
      </c>
      <c s="25" t="s">
        <v>71</v>
      </c>
      <c s="30" t="s">
        <v>410</v>
      </c>
      <c s="31" t="s">
        <v>165</v>
      </c>
      <c s="32">
        <v>153.88</v>
      </c>
      <c s="33">
        <v>0</v>
      </c>
      <c s="33">
        <f>ROUND(ROUND(H190,2)*ROUND(G190,3),2)</f>
      </c>
      <c r="O190">
        <f>(I190*21)/100</f>
      </c>
      <c t="s">
        <v>22</v>
      </c>
    </row>
    <row r="191" spans="1:5" ht="12.75">
      <c r="A191" s="34" t="s">
        <v>49</v>
      </c>
      <c r="E191" s="35" t="s">
        <v>46</v>
      </c>
    </row>
    <row r="192" spans="1:5" ht="76.5">
      <c r="A192" s="36" t="s">
        <v>50</v>
      </c>
      <c r="E192" s="37" t="s">
        <v>411</v>
      </c>
    </row>
    <row r="193" spans="1:5" ht="89.25">
      <c r="A193" t="s">
        <v>52</v>
      </c>
      <c r="E193" s="35" t="s">
        <v>412</v>
      </c>
    </row>
    <row r="194" spans="1:18" ht="12.75" customHeight="1">
      <c r="A194" s="6" t="s">
        <v>42</v>
      </c>
      <c s="6"/>
      <c s="40" t="s">
        <v>74</v>
      </c>
      <c s="6"/>
      <c s="27" t="s">
        <v>202</v>
      </c>
      <c s="6"/>
      <c s="6"/>
      <c s="6"/>
      <c s="41">
        <f>0+Q194</f>
      </c>
      <c r="O194">
        <f>0+R194</f>
      </c>
      <c r="Q194">
        <f>0+I195+I199+I203+I207+I211</f>
      </c>
      <c>
        <f>0+O195+O199+O203+O207+O211</f>
      </c>
    </row>
    <row r="195" spans="1:16" ht="25.5">
      <c r="A195" s="25" t="s">
        <v>44</v>
      </c>
      <c s="29" t="s">
        <v>413</v>
      </c>
      <c s="29" t="s">
        <v>414</v>
      </c>
      <c s="25" t="s">
        <v>46</v>
      </c>
      <c s="30" t="s">
        <v>415</v>
      </c>
      <c s="31" t="s">
        <v>165</v>
      </c>
      <c s="32">
        <v>102</v>
      </c>
      <c s="33">
        <v>0</v>
      </c>
      <c s="33">
        <f>ROUND(ROUND(H195,2)*ROUND(G195,3),2)</f>
      </c>
      <c r="O195">
        <f>(I195*21)/100</f>
      </c>
      <c t="s">
        <v>22</v>
      </c>
    </row>
    <row r="196" spans="1:5" ht="12.75">
      <c r="A196" s="34" t="s">
        <v>49</v>
      </c>
      <c r="E196" s="35" t="s">
        <v>46</v>
      </c>
    </row>
    <row r="197" spans="1:5" ht="12.75">
      <c r="A197" s="36" t="s">
        <v>50</v>
      </c>
      <c r="E197" s="37" t="s">
        <v>416</v>
      </c>
    </row>
    <row r="198" spans="1:5" ht="204">
      <c r="A198" t="s">
        <v>52</v>
      </c>
      <c r="E198" s="35" t="s">
        <v>417</v>
      </c>
    </row>
    <row r="199" spans="1:16" ht="12.75">
      <c r="A199" s="25" t="s">
        <v>44</v>
      </c>
      <c s="29" t="s">
        <v>418</v>
      </c>
      <c s="29" t="s">
        <v>419</v>
      </c>
      <c s="25" t="s">
        <v>71</v>
      </c>
      <c s="30" t="s">
        <v>420</v>
      </c>
      <c s="31" t="s">
        <v>133</v>
      </c>
      <c s="32">
        <v>32.15</v>
      </c>
      <c s="33">
        <v>0</v>
      </c>
      <c s="33">
        <f>ROUND(ROUND(H199,2)*ROUND(G199,3),2)</f>
      </c>
      <c r="O199">
        <f>(I199*21)/100</f>
      </c>
      <c t="s">
        <v>22</v>
      </c>
    </row>
    <row r="200" spans="1:5" ht="12.75">
      <c r="A200" s="34" t="s">
        <v>49</v>
      </c>
      <c r="E200" s="35" t="s">
        <v>46</v>
      </c>
    </row>
    <row r="201" spans="1:5" ht="51">
      <c r="A201" s="36" t="s">
        <v>50</v>
      </c>
      <c r="E201" s="37" t="s">
        <v>421</v>
      </c>
    </row>
    <row r="202" spans="1:5" ht="191.25">
      <c r="A202" t="s">
        <v>52</v>
      </c>
      <c r="E202" s="35" t="s">
        <v>422</v>
      </c>
    </row>
    <row r="203" spans="1:16" ht="12.75">
      <c r="A203" s="25" t="s">
        <v>44</v>
      </c>
      <c s="29" t="s">
        <v>423</v>
      </c>
      <c s="29" t="s">
        <v>204</v>
      </c>
      <c s="25" t="s">
        <v>46</v>
      </c>
      <c s="30" t="s">
        <v>205</v>
      </c>
      <c s="31" t="s">
        <v>165</v>
      </c>
      <c s="32">
        <v>257.04</v>
      </c>
      <c s="33">
        <v>0</v>
      </c>
      <c s="33">
        <f>ROUND(ROUND(H203,2)*ROUND(G203,3),2)</f>
      </c>
      <c r="O203">
        <f>(I203*21)/100</f>
      </c>
      <c t="s">
        <v>22</v>
      </c>
    </row>
    <row r="204" spans="1:5" ht="12.75">
      <c r="A204" s="34" t="s">
        <v>49</v>
      </c>
      <c r="E204" s="35" t="s">
        <v>46</v>
      </c>
    </row>
    <row r="205" spans="1:5" ht="51">
      <c r="A205" s="36" t="s">
        <v>50</v>
      </c>
      <c r="E205" s="37" t="s">
        <v>424</v>
      </c>
    </row>
    <row r="206" spans="1:5" ht="51">
      <c r="A206" t="s">
        <v>52</v>
      </c>
      <c r="E206" s="35" t="s">
        <v>207</v>
      </c>
    </row>
    <row r="207" spans="1:16" ht="12.75">
      <c r="A207" s="25" t="s">
        <v>44</v>
      </c>
      <c s="29" t="s">
        <v>425</v>
      </c>
      <c s="29" t="s">
        <v>426</v>
      </c>
      <c s="25" t="s">
        <v>46</v>
      </c>
      <c s="30" t="s">
        <v>427</v>
      </c>
      <c s="31" t="s">
        <v>165</v>
      </c>
      <c s="32">
        <v>133.88</v>
      </c>
      <c s="33">
        <v>0</v>
      </c>
      <c s="33">
        <f>ROUND(ROUND(H207,2)*ROUND(G207,3),2)</f>
      </c>
      <c r="O207">
        <f>(I207*21)/100</f>
      </c>
      <c t="s">
        <v>22</v>
      </c>
    </row>
    <row r="208" spans="1:5" ht="12.75">
      <c r="A208" s="34" t="s">
        <v>49</v>
      </c>
      <c r="E208" s="35" t="s">
        <v>46</v>
      </c>
    </row>
    <row r="209" spans="1:5" ht="25.5">
      <c r="A209" s="36" t="s">
        <v>50</v>
      </c>
      <c r="E209" s="37" t="s">
        <v>428</v>
      </c>
    </row>
    <row r="210" spans="1:5" ht="51">
      <c r="A210" t="s">
        <v>52</v>
      </c>
      <c r="E210" s="35" t="s">
        <v>429</v>
      </c>
    </row>
    <row r="211" spans="1:16" ht="12.75">
      <c r="A211" s="25" t="s">
        <v>44</v>
      </c>
      <c s="29" t="s">
        <v>430</v>
      </c>
      <c s="29" t="s">
        <v>431</v>
      </c>
      <c s="25" t="s">
        <v>46</v>
      </c>
      <c s="30" t="s">
        <v>432</v>
      </c>
      <c s="31" t="s">
        <v>165</v>
      </c>
      <c s="32">
        <v>224.25</v>
      </c>
      <c s="33">
        <v>0</v>
      </c>
      <c s="33">
        <f>ROUND(ROUND(H211,2)*ROUND(G211,3),2)</f>
      </c>
      <c r="O211">
        <f>(I211*21)/100</f>
      </c>
      <c t="s">
        <v>22</v>
      </c>
    </row>
    <row r="212" spans="1:5" ht="12.75">
      <c r="A212" s="34" t="s">
        <v>49</v>
      </c>
      <c r="E212" s="35" t="s">
        <v>46</v>
      </c>
    </row>
    <row r="213" spans="1:5" ht="25.5">
      <c r="A213" s="36" t="s">
        <v>50</v>
      </c>
      <c r="E213" s="37" t="s">
        <v>433</v>
      </c>
    </row>
    <row r="214" spans="1:5" ht="51">
      <c r="A214" t="s">
        <v>52</v>
      </c>
      <c r="E214" s="35" t="s">
        <v>429</v>
      </c>
    </row>
    <row r="215" spans="1:18" ht="12.75" customHeight="1">
      <c r="A215" s="6" t="s">
        <v>42</v>
      </c>
      <c s="6"/>
      <c s="40" t="s">
        <v>79</v>
      </c>
      <c s="6"/>
      <c s="27" t="s">
        <v>434</v>
      </c>
      <c s="6"/>
      <c s="6"/>
      <c s="6"/>
      <c s="41">
        <f>0+Q215</f>
      </c>
      <c r="O215">
        <f>0+R215</f>
      </c>
      <c r="Q215">
        <f>0+I216+I220+I224+I228+I232</f>
      </c>
      <c>
        <f>0+O216+O220+O224+O228+O232</f>
      </c>
    </row>
    <row r="216" spans="1:16" ht="12.75">
      <c r="A216" s="25" t="s">
        <v>44</v>
      </c>
      <c s="29" t="s">
        <v>435</v>
      </c>
      <c s="29" t="s">
        <v>436</v>
      </c>
      <c s="25" t="s">
        <v>46</v>
      </c>
      <c s="30" t="s">
        <v>437</v>
      </c>
      <c s="31" t="s">
        <v>133</v>
      </c>
      <c s="32">
        <v>8</v>
      </c>
      <c s="33">
        <v>0</v>
      </c>
      <c s="33">
        <f>ROUND(ROUND(H216,2)*ROUND(G216,3),2)</f>
      </c>
      <c r="O216">
        <f>(I216*21)/100</f>
      </c>
      <c t="s">
        <v>22</v>
      </c>
    </row>
    <row r="217" spans="1:5" ht="12.75">
      <c r="A217" s="34" t="s">
        <v>49</v>
      </c>
      <c r="E217" s="35" t="s">
        <v>46</v>
      </c>
    </row>
    <row r="218" spans="1:5" ht="25.5">
      <c r="A218" s="36" t="s">
        <v>50</v>
      </c>
      <c r="E218" s="37" t="s">
        <v>438</v>
      </c>
    </row>
    <row r="219" spans="1:5" ht="255">
      <c r="A219" t="s">
        <v>52</v>
      </c>
      <c r="E219" s="35" t="s">
        <v>439</v>
      </c>
    </row>
    <row r="220" spans="1:16" ht="12.75">
      <c r="A220" s="25" t="s">
        <v>44</v>
      </c>
      <c s="29" t="s">
        <v>440</v>
      </c>
      <c s="29" t="s">
        <v>441</v>
      </c>
      <c s="25" t="s">
        <v>46</v>
      </c>
      <c s="30" t="s">
        <v>442</v>
      </c>
      <c s="31" t="s">
        <v>133</v>
      </c>
      <c s="32">
        <v>167</v>
      </c>
      <c s="33">
        <v>0</v>
      </c>
      <c s="33">
        <f>ROUND(ROUND(H220,2)*ROUND(G220,3),2)</f>
      </c>
      <c r="O220">
        <f>(I220*21)/100</f>
      </c>
      <c t="s">
        <v>22</v>
      </c>
    </row>
    <row r="221" spans="1:5" ht="12.75">
      <c r="A221" s="34" t="s">
        <v>49</v>
      </c>
      <c r="E221" s="35" t="s">
        <v>46</v>
      </c>
    </row>
    <row r="222" spans="1:5" ht="38.25">
      <c r="A222" s="36" t="s">
        <v>50</v>
      </c>
      <c r="E222" s="37" t="s">
        <v>443</v>
      </c>
    </row>
    <row r="223" spans="1:5" ht="242.25">
      <c r="A223" t="s">
        <v>52</v>
      </c>
      <c r="E223" s="35" t="s">
        <v>444</v>
      </c>
    </row>
    <row r="224" spans="1:16" ht="12.75">
      <c r="A224" s="25" t="s">
        <v>44</v>
      </c>
      <c s="29" t="s">
        <v>445</v>
      </c>
      <c s="29" t="s">
        <v>446</v>
      </c>
      <c s="25" t="s">
        <v>46</v>
      </c>
      <c s="30" t="s">
        <v>447</v>
      </c>
      <c s="31" t="s">
        <v>212</v>
      </c>
      <c s="32">
        <v>1</v>
      </c>
      <c s="33">
        <v>0</v>
      </c>
      <c s="33">
        <f>ROUND(ROUND(H224,2)*ROUND(G224,3),2)</f>
      </c>
      <c r="O224">
        <f>(I224*21)/100</f>
      </c>
      <c t="s">
        <v>22</v>
      </c>
    </row>
    <row r="225" spans="1:5" ht="12.75">
      <c r="A225" s="34" t="s">
        <v>49</v>
      </c>
      <c r="E225" s="35" t="s">
        <v>46</v>
      </c>
    </row>
    <row r="226" spans="1:5" ht="25.5">
      <c r="A226" s="36" t="s">
        <v>50</v>
      </c>
      <c r="E226" s="37" t="s">
        <v>448</v>
      </c>
    </row>
    <row r="227" spans="1:5" ht="76.5">
      <c r="A227" t="s">
        <v>52</v>
      </c>
      <c r="E227" s="35" t="s">
        <v>449</v>
      </c>
    </row>
    <row r="228" spans="1:16" ht="12.75">
      <c r="A228" s="25" t="s">
        <v>44</v>
      </c>
      <c s="29" t="s">
        <v>450</v>
      </c>
      <c s="29" t="s">
        <v>451</v>
      </c>
      <c s="25" t="s">
        <v>46</v>
      </c>
      <c s="30" t="s">
        <v>452</v>
      </c>
      <c s="31" t="s">
        <v>212</v>
      </c>
      <c s="32">
        <v>3</v>
      </c>
      <c s="33">
        <v>0</v>
      </c>
      <c s="33">
        <f>ROUND(ROUND(H228,2)*ROUND(G228,3),2)</f>
      </c>
      <c r="O228">
        <f>(I228*21)/100</f>
      </c>
      <c t="s">
        <v>22</v>
      </c>
    </row>
    <row r="229" spans="1:5" ht="12.75">
      <c r="A229" s="34" t="s">
        <v>49</v>
      </c>
      <c r="E229" s="35" t="s">
        <v>46</v>
      </c>
    </row>
    <row r="230" spans="1:5" ht="12.75">
      <c r="A230" s="36" t="s">
        <v>50</v>
      </c>
      <c r="E230" s="37" t="s">
        <v>453</v>
      </c>
    </row>
    <row r="231" spans="1:5" ht="25.5">
      <c r="A231" t="s">
        <v>52</v>
      </c>
      <c r="E231" s="35" t="s">
        <v>454</v>
      </c>
    </row>
    <row r="232" spans="1:16" ht="12.75">
      <c r="A232" s="25" t="s">
        <v>44</v>
      </c>
      <c s="29" t="s">
        <v>455</v>
      </c>
      <c s="29" t="s">
        <v>456</v>
      </c>
      <c s="25" t="s">
        <v>46</v>
      </c>
      <c s="30" t="s">
        <v>457</v>
      </c>
      <c s="31" t="s">
        <v>212</v>
      </c>
      <c s="32">
        <v>6</v>
      </c>
      <c s="33">
        <v>0</v>
      </c>
      <c s="33">
        <f>ROUND(ROUND(H232,2)*ROUND(G232,3),2)</f>
      </c>
      <c r="O232">
        <f>(I232*21)/100</f>
      </c>
      <c t="s">
        <v>22</v>
      </c>
    </row>
    <row r="233" spans="1:5" ht="12.75">
      <c r="A233" s="34" t="s">
        <v>49</v>
      </c>
      <c r="E233" s="35" t="s">
        <v>46</v>
      </c>
    </row>
    <row r="234" spans="1:5" ht="12.75">
      <c r="A234" s="36" t="s">
        <v>50</v>
      </c>
      <c r="E234" s="37" t="s">
        <v>458</v>
      </c>
    </row>
    <row r="235" spans="1:5" ht="25.5">
      <c r="A235" t="s">
        <v>52</v>
      </c>
      <c r="E235" s="35" t="s">
        <v>454</v>
      </c>
    </row>
    <row r="236" spans="1:18" ht="12.75" customHeight="1">
      <c r="A236" s="6" t="s">
        <v>42</v>
      </c>
      <c s="6"/>
      <c s="40" t="s">
        <v>39</v>
      </c>
      <c s="6"/>
      <c s="27" t="s">
        <v>208</v>
      </c>
      <c s="6"/>
      <c s="6"/>
      <c s="6"/>
      <c s="41">
        <f>0+Q236</f>
      </c>
      <c r="O236">
        <f>0+R236</f>
      </c>
      <c r="Q236">
        <f>0+I237+I241+I245+I249+I253+I257+I261+I265+I269+I273+I277+I281+I285+I289+I293+I297+I301+I305+I309+I313+I317+I321+I325+I329+I333+I337</f>
      </c>
      <c>
        <f>0+O237+O241+O245+O249+O253+O257+O261+O265+O269+O273+O277+O281+O285+O289+O293+O297+O301+O305+O309+O313+O317+O321+O325+O329+O333+O337</f>
      </c>
    </row>
    <row r="237" spans="1:16" ht="12.75">
      <c r="A237" s="25" t="s">
        <v>44</v>
      </c>
      <c s="29" t="s">
        <v>459</v>
      </c>
      <c s="29" t="s">
        <v>460</v>
      </c>
      <c s="25" t="s">
        <v>46</v>
      </c>
      <c s="30" t="s">
        <v>461</v>
      </c>
      <c s="31" t="s">
        <v>212</v>
      </c>
      <c s="32">
        <v>2</v>
      </c>
      <c s="33">
        <v>0</v>
      </c>
      <c s="33">
        <f>ROUND(ROUND(H237,2)*ROUND(G237,3),2)</f>
      </c>
      <c r="O237">
        <f>(I237*21)/100</f>
      </c>
      <c t="s">
        <v>22</v>
      </c>
    </row>
    <row r="238" spans="1:5" ht="12.75">
      <c r="A238" s="34" t="s">
        <v>49</v>
      </c>
      <c r="E238" s="35" t="s">
        <v>46</v>
      </c>
    </row>
    <row r="239" spans="1:5" ht="25.5">
      <c r="A239" s="36" t="s">
        <v>50</v>
      </c>
      <c r="E239" s="37" t="s">
        <v>462</v>
      </c>
    </row>
    <row r="240" spans="1:5" ht="25.5">
      <c r="A240" t="s">
        <v>52</v>
      </c>
      <c r="E240" s="35" t="s">
        <v>463</v>
      </c>
    </row>
    <row r="241" spans="1:16" ht="25.5">
      <c r="A241" s="25" t="s">
        <v>44</v>
      </c>
      <c s="29" t="s">
        <v>464</v>
      </c>
      <c s="29" t="s">
        <v>465</v>
      </c>
      <c s="25" t="s">
        <v>46</v>
      </c>
      <c s="30" t="s">
        <v>466</v>
      </c>
      <c s="31" t="s">
        <v>212</v>
      </c>
      <c s="32">
        <v>2</v>
      </c>
      <c s="33">
        <v>0</v>
      </c>
      <c s="33">
        <f>ROUND(ROUND(H241,2)*ROUND(G241,3),2)</f>
      </c>
      <c r="O241">
        <f>(I241*21)/100</f>
      </c>
      <c t="s">
        <v>22</v>
      </c>
    </row>
    <row r="242" spans="1:5" ht="12.75">
      <c r="A242" s="34" t="s">
        <v>49</v>
      </c>
      <c r="E242" s="35" t="s">
        <v>46</v>
      </c>
    </row>
    <row r="243" spans="1:5" ht="38.25">
      <c r="A243" s="36" t="s">
        <v>50</v>
      </c>
      <c r="E243" s="37" t="s">
        <v>467</v>
      </c>
    </row>
    <row r="244" spans="1:5" ht="25.5">
      <c r="A244" t="s">
        <v>52</v>
      </c>
      <c r="E244" s="35" t="s">
        <v>468</v>
      </c>
    </row>
    <row r="245" spans="1:16" ht="25.5">
      <c r="A245" s="25" t="s">
        <v>44</v>
      </c>
      <c s="29" t="s">
        <v>469</v>
      </c>
      <c s="29" t="s">
        <v>465</v>
      </c>
      <c s="25" t="s">
        <v>71</v>
      </c>
      <c s="30" t="s">
        <v>466</v>
      </c>
      <c s="31" t="s">
        <v>212</v>
      </c>
      <c s="32">
        <v>4</v>
      </c>
      <c s="33">
        <v>0</v>
      </c>
      <c s="33">
        <f>ROUND(ROUND(H245,2)*ROUND(G245,3),2)</f>
      </c>
      <c r="O245">
        <f>(I245*21)/100</f>
      </c>
      <c t="s">
        <v>22</v>
      </c>
    </row>
    <row r="246" spans="1:5" ht="12.75">
      <c r="A246" s="34" t="s">
        <v>49</v>
      </c>
      <c r="E246" s="35" t="s">
        <v>46</v>
      </c>
    </row>
    <row r="247" spans="1:5" ht="25.5">
      <c r="A247" s="36" t="s">
        <v>50</v>
      </c>
      <c r="E247" s="37" t="s">
        <v>470</v>
      </c>
    </row>
    <row r="248" spans="1:5" ht="25.5">
      <c r="A248" t="s">
        <v>52</v>
      </c>
      <c r="E248" s="35" t="s">
        <v>468</v>
      </c>
    </row>
    <row r="249" spans="1:16" ht="12.75">
      <c r="A249" s="25" t="s">
        <v>44</v>
      </c>
      <c s="29" t="s">
        <v>471</v>
      </c>
      <c s="29" t="s">
        <v>216</v>
      </c>
      <c s="25" t="s">
        <v>46</v>
      </c>
      <c s="30" t="s">
        <v>217</v>
      </c>
      <c s="31" t="s">
        <v>212</v>
      </c>
      <c s="32">
        <v>2</v>
      </c>
      <c s="33">
        <v>0</v>
      </c>
      <c s="33">
        <f>ROUND(ROUND(H249,2)*ROUND(G249,3),2)</f>
      </c>
      <c r="O249">
        <f>(I249*21)/100</f>
      </c>
      <c t="s">
        <v>22</v>
      </c>
    </row>
    <row r="250" spans="1:5" ht="12.75">
      <c r="A250" s="34" t="s">
        <v>49</v>
      </c>
      <c r="E250" s="35" t="s">
        <v>46</v>
      </c>
    </row>
    <row r="251" spans="1:5" ht="25.5">
      <c r="A251" s="36" t="s">
        <v>50</v>
      </c>
      <c r="E251" s="37" t="s">
        <v>472</v>
      </c>
    </row>
    <row r="252" spans="1:5" ht="25.5">
      <c r="A252" t="s">
        <v>52</v>
      </c>
      <c r="E252" s="35" t="s">
        <v>219</v>
      </c>
    </row>
    <row r="253" spans="1:16" ht="25.5">
      <c r="A253" s="25" t="s">
        <v>44</v>
      </c>
      <c s="29" t="s">
        <v>473</v>
      </c>
      <c s="29" t="s">
        <v>474</v>
      </c>
      <c s="25" t="s">
        <v>46</v>
      </c>
      <c s="30" t="s">
        <v>475</v>
      </c>
      <c s="31" t="s">
        <v>165</v>
      </c>
      <c s="32">
        <v>73.523</v>
      </c>
      <c s="33">
        <v>0</v>
      </c>
      <c s="33">
        <f>ROUND(ROUND(H253,2)*ROUND(G253,3),2)</f>
      </c>
      <c r="O253">
        <f>(I253*21)/100</f>
      </c>
      <c t="s">
        <v>22</v>
      </c>
    </row>
    <row r="254" spans="1:5" ht="12.75">
      <c r="A254" s="34" t="s">
        <v>49</v>
      </c>
      <c r="E254" s="35" t="s">
        <v>46</v>
      </c>
    </row>
    <row r="255" spans="1:5" ht="102">
      <c r="A255" s="36" t="s">
        <v>50</v>
      </c>
      <c r="E255" s="37" t="s">
        <v>476</v>
      </c>
    </row>
    <row r="256" spans="1:5" ht="38.25">
      <c r="A256" t="s">
        <v>52</v>
      </c>
      <c r="E256" s="35" t="s">
        <v>477</v>
      </c>
    </row>
    <row r="257" spans="1:16" ht="25.5">
      <c r="A257" s="25" t="s">
        <v>44</v>
      </c>
      <c s="29" t="s">
        <v>478</v>
      </c>
      <c s="29" t="s">
        <v>479</v>
      </c>
      <c s="25" t="s">
        <v>46</v>
      </c>
      <c s="30" t="s">
        <v>480</v>
      </c>
      <c s="31" t="s">
        <v>165</v>
      </c>
      <c s="32">
        <v>73.523</v>
      </c>
      <c s="33">
        <v>0</v>
      </c>
      <c s="33">
        <f>ROUND(ROUND(H257,2)*ROUND(G257,3),2)</f>
      </c>
      <c r="O257">
        <f>(I257*21)/100</f>
      </c>
      <c t="s">
        <v>22</v>
      </c>
    </row>
    <row r="258" spans="1:5" ht="12.75">
      <c r="A258" s="34" t="s">
        <v>49</v>
      </c>
      <c r="E258" s="35" t="s">
        <v>46</v>
      </c>
    </row>
    <row r="259" spans="1:5" ht="114.75">
      <c r="A259" s="36" t="s">
        <v>50</v>
      </c>
      <c r="E259" s="37" t="s">
        <v>481</v>
      </c>
    </row>
    <row r="260" spans="1:5" ht="38.25">
      <c r="A260" t="s">
        <v>52</v>
      </c>
      <c r="E260" s="35" t="s">
        <v>477</v>
      </c>
    </row>
    <row r="261" spans="1:16" ht="12.75">
      <c r="A261" s="25" t="s">
        <v>44</v>
      </c>
      <c s="29" t="s">
        <v>482</v>
      </c>
      <c s="29" t="s">
        <v>235</v>
      </c>
      <c s="25" t="s">
        <v>46</v>
      </c>
      <c s="30" t="s">
        <v>236</v>
      </c>
      <c s="31" t="s">
        <v>133</v>
      </c>
      <c s="32">
        <v>24.8</v>
      </c>
      <c s="33">
        <v>0</v>
      </c>
      <c s="33">
        <f>ROUND(ROUND(H261,2)*ROUND(G261,3),2)</f>
      </c>
      <c r="O261">
        <f>(I261*21)/100</f>
      </c>
      <c t="s">
        <v>22</v>
      </c>
    </row>
    <row r="262" spans="1:5" ht="12.75">
      <c r="A262" s="34" t="s">
        <v>49</v>
      </c>
      <c r="E262" s="35" t="s">
        <v>46</v>
      </c>
    </row>
    <row r="263" spans="1:5" ht="38.25">
      <c r="A263" s="36" t="s">
        <v>50</v>
      </c>
      <c r="E263" s="37" t="s">
        <v>483</v>
      </c>
    </row>
    <row r="264" spans="1:5" ht="51">
      <c r="A264" t="s">
        <v>52</v>
      </c>
      <c r="E264" s="35" t="s">
        <v>233</v>
      </c>
    </row>
    <row r="265" spans="1:16" ht="12.75">
      <c r="A265" s="25" t="s">
        <v>44</v>
      </c>
      <c s="29" t="s">
        <v>484</v>
      </c>
      <c s="29" t="s">
        <v>485</v>
      </c>
      <c s="25" t="s">
        <v>46</v>
      </c>
      <c s="30" t="s">
        <v>486</v>
      </c>
      <c s="31" t="s">
        <v>133</v>
      </c>
      <c s="32">
        <v>135</v>
      </c>
      <c s="33">
        <v>0</v>
      </c>
      <c s="33">
        <f>ROUND(ROUND(H265,2)*ROUND(G265,3),2)</f>
      </c>
      <c r="O265">
        <f>(I265*21)/100</f>
      </c>
      <c t="s">
        <v>22</v>
      </c>
    </row>
    <row r="266" spans="1:5" ht="12.75">
      <c r="A266" s="34" t="s">
        <v>49</v>
      </c>
      <c r="E266" s="35" t="s">
        <v>46</v>
      </c>
    </row>
    <row r="267" spans="1:5" ht="12.75">
      <c r="A267" s="36" t="s">
        <v>50</v>
      </c>
      <c r="E267" s="37" t="s">
        <v>487</v>
      </c>
    </row>
    <row r="268" spans="1:5" ht="25.5">
      <c r="A268" t="s">
        <v>52</v>
      </c>
      <c r="E268" s="35" t="s">
        <v>242</v>
      </c>
    </row>
    <row r="269" spans="1:16" ht="12.75">
      <c r="A269" s="25" t="s">
        <v>44</v>
      </c>
      <c s="29" t="s">
        <v>488</v>
      </c>
      <c s="29" t="s">
        <v>239</v>
      </c>
      <c s="25" t="s">
        <v>46</v>
      </c>
      <c s="30" t="s">
        <v>240</v>
      </c>
      <c s="31" t="s">
        <v>133</v>
      </c>
      <c s="32">
        <v>231.7</v>
      </c>
      <c s="33">
        <v>0</v>
      </c>
      <c s="33">
        <f>ROUND(ROUND(H269,2)*ROUND(G269,3),2)</f>
      </c>
      <c r="O269">
        <f>(I269*21)/100</f>
      </c>
      <c t="s">
        <v>22</v>
      </c>
    </row>
    <row r="270" spans="1:5" ht="12.75">
      <c r="A270" s="34" t="s">
        <v>49</v>
      </c>
      <c r="E270" s="35" t="s">
        <v>46</v>
      </c>
    </row>
    <row r="271" spans="1:5" ht="114.75">
      <c r="A271" s="36" t="s">
        <v>50</v>
      </c>
      <c r="E271" s="37" t="s">
        <v>489</v>
      </c>
    </row>
    <row r="272" spans="1:5" ht="25.5">
      <c r="A272" t="s">
        <v>52</v>
      </c>
      <c r="E272" s="35" t="s">
        <v>242</v>
      </c>
    </row>
    <row r="273" spans="1:16" ht="12.75">
      <c r="A273" s="25" t="s">
        <v>44</v>
      </c>
      <c s="29" t="s">
        <v>490</v>
      </c>
      <c s="29" t="s">
        <v>244</v>
      </c>
      <c s="25" t="s">
        <v>46</v>
      </c>
      <c s="30" t="s">
        <v>245</v>
      </c>
      <c s="31" t="s">
        <v>165</v>
      </c>
      <c s="32">
        <v>16.08</v>
      </c>
      <c s="33">
        <v>0</v>
      </c>
      <c s="33">
        <f>ROUND(ROUND(H273,2)*ROUND(G273,3),2)</f>
      </c>
      <c r="O273">
        <f>(I273*21)/100</f>
      </c>
      <c t="s">
        <v>22</v>
      </c>
    </row>
    <row r="274" spans="1:5" ht="12.75">
      <c r="A274" s="34" t="s">
        <v>49</v>
      </c>
      <c r="E274" s="35" t="s">
        <v>46</v>
      </c>
    </row>
    <row r="275" spans="1:5" ht="63.75">
      <c r="A275" s="36" t="s">
        <v>50</v>
      </c>
      <c r="E275" s="37" t="s">
        <v>491</v>
      </c>
    </row>
    <row r="276" spans="1:5" ht="25.5">
      <c r="A276" t="s">
        <v>52</v>
      </c>
      <c r="E276" s="35" t="s">
        <v>247</v>
      </c>
    </row>
    <row r="277" spans="1:16" ht="12.75">
      <c r="A277" s="25" t="s">
        <v>44</v>
      </c>
      <c s="29" t="s">
        <v>492</v>
      </c>
      <c s="29" t="s">
        <v>493</v>
      </c>
      <c s="25" t="s">
        <v>46</v>
      </c>
      <c s="30" t="s">
        <v>494</v>
      </c>
      <c s="31" t="s">
        <v>133</v>
      </c>
      <c s="32">
        <v>660.2</v>
      </c>
      <c s="33">
        <v>0</v>
      </c>
      <c s="33">
        <f>ROUND(ROUND(H277,2)*ROUND(G277,3),2)</f>
      </c>
      <c r="O277">
        <f>(I277*21)/100</f>
      </c>
      <c t="s">
        <v>22</v>
      </c>
    </row>
    <row r="278" spans="1:5" ht="12.75">
      <c r="A278" s="34" t="s">
        <v>49</v>
      </c>
      <c r="E278" s="35" t="s">
        <v>46</v>
      </c>
    </row>
    <row r="279" spans="1:5" ht="114.75">
      <c r="A279" s="36" t="s">
        <v>50</v>
      </c>
      <c r="E279" s="37" t="s">
        <v>495</v>
      </c>
    </row>
    <row r="280" spans="1:5" ht="38.25">
      <c r="A280" t="s">
        <v>52</v>
      </c>
      <c r="E280" s="35" t="s">
        <v>496</v>
      </c>
    </row>
    <row r="281" spans="1:16" ht="12.75">
      <c r="A281" s="25" t="s">
        <v>44</v>
      </c>
      <c s="29" t="s">
        <v>497</v>
      </c>
      <c s="29" t="s">
        <v>498</v>
      </c>
      <c s="25" t="s">
        <v>46</v>
      </c>
      <c s="30" t="s">
        <v>499</v>
      </c>
      <c s="31" t="s">
        <v>133</v>
      </c>
      <c s="32">
        <v>48</v>
      </c>
      <c s="33">
        <v>0</v>
      </c>
      <c s="33">
        <f>ROUND(ROUND(H281,2)*ROUND(G281,3),2)</f>
      </c>
      <c r="O281">
        <f>(I281*21)/100</f>
      </c>
      <c t="s">
        <v>22</v>
      </c>
    </row>
    <row r="282" spans="1:5" ht="12.75">
      <c r="A282" s="34" t="s">
        <v>49</v>
      </c>
      <c r="E282" s="35" t="s">
        <v>46</v>
      </c>
    </row>
    <row r="283" spans="1:5" ht="51">
      <c r="A283" s="36" t="s">
        <v>50</v>
      </c>
      <c r="E283" s="37" t="s">
        <v>500</v>
      </c>
    </row>
    <row r="284" spans="1:5" ht="280.5">
      <c r="A284" t="s">
        <v>52</v>
      </c>
      <c r="E284" s="35" t="s">
        <v>501</v>
      </c>
    </row>
    <row r="285" spans="1:16" ht="12.75">
      <c r="A285" s="25" t="s">
        <v>44</v>
      </c>
      <c s="29" t="s">
        <v>502</v>
      </c>
      <c s="29" t="s">
        <v>503</v>
      </c>
      <c s="25" t="s">
        <v>46</v>
      </c>
      <c s="30" t="s">
        <v>504</v>
      </c>
      <c s="31" t="s">
        <v>212</v>
      </c>
      <c s="32">
        <v>2</v>
      </c>
      <c s="33">
        <v>0</v>
      </c>
      <c s="33">
        <f>ROUND(ROUND(H285,2)*ROUND(G285,3),2)</f>
      </c>
      <c r="O285">
        <f>(I285*21)/100</f>
      </c>
      <c t="s">
        <v>22</v>
      </c>
    </row>
    <row r="286" spans="1:5" ht="12.75">
      <c r="A286" s="34" t="s">
        <v>49</v>
      </c>
      <c r="E286" s="35" t="s">
        <v>46</v>
      </c>
    </row>
    <row r="287" spans="1:5" ht="38.25">
      <c r="A287" s="36" t="s">
        <v>50</v>
      </c>
      <c r="E287" s="37" t="s">
        <v>505</v>
      </c>
    </row>
    <row r="288" spans="1:5" ht="267.75">
      <c r="A288" t="s">
        <v>52</v>
      </c>
      <c r="E288" s="35" t="s">
        <v>506</v>
      </c>
    </row>
    <row r="289" spans="1:16" ht="12.75">
      <c r="A289" s="25" t="s">
        <v>44</v>
      </c>
      <c s="29" t="s">
        <v>507</v>
      </c>
      <c s="29" t="s">
        <v>508</v>
      </c>
      <c s="25" t="s">
        <v>46</v>
      </c>
      <c s="30" t="s">
        <v>509</v>
      </c>
      <c s="31" t="s">
        <v>165</v>
      </c>
      <c s="32">
        <v>133.88</v>
      </c>
      <c s="33">
        <v>0</v>
      </c>
      <c s="33">
        <f>ROUND(ROUND(H289,2)*ROUND(G289,3),2)</f>
      </c>
      <c r="O289">
        <f>(I289*21)/100</f>
      </c>
      <c t="s">
        <v>22</v>
      </c>
    </row>
    <row r="290" spans="1:5" ht="12.75">
      <c r="A290" s="34" t="s">
        <v>49</v>
      </c>
      <c r="E290" s="35" t="s">
        <v>46</v>
      </c>
    </row>
    <row r="291" spans="1:5" ht="25.5">
      <c r="A291" s="36" t="s">
        <v>50</v>
      </c>
      <c r="E291" s="37" t="s">
        <v>428</v>
      </c>
    </row>
    <row r="292" spans="1:5" ht="25.5">
      <c r="A292" t="s">
        <v>52</v>
      </c>
      <c r="E292" s="35" t="s">
        <v>510</v>
      </c>
    </row>
    <row r="293" spans="1:16" ht="12.75">
      <c r="A293" s="25" t="s">
        <v>44</v>
      </c>
      <c s="29" t="s">
        <v>511</v>
      </c>
      <c s="29" t="s">
        <v>512</v>
      </c>
      <c s="25" t="s">
        <v>46</v>
      </c>
      <c s="30" t="s">
        <v>513</v>
      </c>
      <c s="31" t="s">
        <v>165</v>
      </c>
      <c s="32">
        <v>133.88</v>
      </c>
      <c s="33">
        <v>0</v>
      </c>
      <c s="33">
        <f>ROUND(ROUND(H293,2)*ROUND(G293,3),2)</f>
      </c>
      <c r="O293">
        <f>(I293*21)/100</f>
      </c>
      <c t="s">
        <v>22</v>
      </c>
    </row>
    <row r="294" spans="1:5" ht="12.75">
      <c r="A294" s="34" t="s">
        <v>49</v>
      </c>
      <c r="E294" s="35" t="s">
        <v>46</v>
      </c>
    </row>
    <row r="295" spans="1:5" ht="25.5">
      <c r="A295" s="36" t="s">
        <v>50</v>
      </c>
      <c r="E295" s="37" t="s">
        <v>428</v>
      </c>
    </row>
    <row r="296" spans="1:5" ht="25.5">
      <c r="A296" t="s">
        <v>52</v>
      </c>
      <c r="E296" s="35" t="s">
        <v>510</v>
      </c>
    </row>
    <row r="297" spans="1:16" ht="12.75">
      <c r="A297" s="25" t="s">
        <v>44</v>
      </c>
      <c s="29" t="s">
        <v>514</v>
      </c>
      <c s="29" t="s">
        <v>515</v>
      </c>
      <c s="25" t="s">
        <v>46</v>
      </c>
      <c s="30" t="s">
        <v>516</v>
      </c>
      <c s="31" t="s">
        <v>165</v>
      </c>
      <c s="32">
        <v>293.63</v>
      </c>
      <c s="33">
        <v>0</v>
      </c>
      <c s="33">
        <f>ROUND(ROUND(H297,2)*ROUND(G297,3),2)</f>
      </c>
      <c r="O297">
        <f>(I297*21)/100</f>
      </c>
      <c t="s">
        <v>22</v>
      </c>
    </row>
    <row r="298" spans="1:5" ht="12.75">
      <c r="A298" s="34" t="s">
        <v>49</v>
      </c>
      <c r="E298" s="35" t="s">
        <v>46</v>
      </c>
    </row>
    <row r="299" spans="1:5" ht="76.5">
      <c r="A299" s="36" t="s">
        <v>50</v>
      </c>
      <c r="E299" s="37" t="s">
        <v>517</v>
      </c>
    </row>
    <row r="300" spans="1:5" ht="25.5">
      <c r="A300" t="s">
        <v>52</v>
      </c>
      <c r="E300" s="35" t="s">
        <v>510</v>
      </c>
    </row>
    <row r="301" spans="1:16" ht="12.75">
      <c r="A301" s="25" t="s">
        <v>44</v>
      </c>
      <c s="29" t="s">
        <v>518</v>
      </c>
      <c s="29" t="s">
        <v>519</v>
      </c>
      <c s="25" t="s">
        <v>46</v>
      </c>
      <c s="30" t="s">
        <v>520</v>
      </c>
      <c s="31" t="s">
        <v>165</v>
      </c>
      <c s="32">
        <v>293.63</v>
      </c>
      <c s="33">
        <v>0</v>
      </c>
      <c s="33">
        <f>ROUND(ROUND(H301,2)*ROUND(G301,3),2)</f>
      </c>
      <c r="O301">
        <f>(I301*21)/100</f>
      </c>
      <c t="s">
        <v>22</v>
      </c>
    </row>
    <row r="302" spans="1:5" ht="12.75">
      <c r="A302" s="34" t="s">
        <v>49</v>
      </c>
      <c r="E302" s="35" t="s">
        <v>46</v>
      </c>
    </row>
    <row r="303" spans="1:5" ht="76.5">
      <c r="A303" s="36" t="s">
        <v>50</v>
      </c>
      <c r="E303" s="37" t="s">
        <v>517</v>
      </c>
    </row>
    <row r="304" spans="1:5" ht="25.5">
      <c r="A304" t="s">
        <v>52</v>
      </c>
      <c r="E304" s="35" t="s">
        <v>510</v>
      </c>
    </row>
    <row r="305" spans="1:16" ht="12.75">
      <c r="A305" s="25" t="s">
        <v>44</v>
      </c>
      <c s="29" t="s">
        <v>521</v>
      </c>
      <c s="29" t="s">
        <v>522</v>
      </c>
      <c s="25" t="s">
        <v>46</v>
      </c>
      <c s="30" t="s">
        <v>523</v>
      </c>
      <c s="31" t="s">
        <v>165</v>
      </c>
      <c s="32">
        <v>792.36</v>
      </c>
      <c s="33">
        <v>0</v>
      </c>
      <c s="33">
        <f>ROUND(ROUND(H305,2)*ROUND(G305,3),2)</f>
      </c>
      <c r="O305">
        <f>(I305*21)/100</f>
      </c>
      <c t="s">
        <v>22</v>
      </c>
    </row>
    <row r="306" spans="1:5" ht="12.75">
      <c r="A306" s="34" t="s">
        <v>49</v>
      </c>
      <c r="E306" s="35" t="s">
        <v>46</v>
      </c>
    </row>
    <row r="307" spans="1:5" ht="102">
      <c r="A307" s="36" t="s">
        <v>50</v>
      </c>
      <c r="E307" s="37" t="s">
        <v>524</v>
      </c>
    </row>
    <row r="308" spans="1:5" ht="25.5">
      <c r="A308" t="s">
        <v>52</v>
      </c>
      <c r="E308" s="35" t="s">
        <v>510</v>
      </c>
    </row>
    <row r="309" spans="1:16" ht="12.75">
      <c r="A309" s="25" t="s">
        <v>44</v>
      </c>
      <c s="29" t="s">
        <v>525</v>
      </c>
      <c s="29" t="s">
        <v>526</v>
      </c>
      <c s="25" t="s">
        <v>46</v>
      </c>
      <c s="30" t="s">
        <v>527</v>
      </c>
      <c s="31" t="s">
        <v>165</v>
      </c>
      <c s="32">
        <v>792.36</v>
      </c>
      <c s="33">
        <v>0</v>
      </c>
      <c s="33">
        <f>ROUND(ROUND(H309,2)*ROUND(G309,3),2)</f>
      </c>
      <c r="O309">
        <f>(I309*21)/100</f>
      </c>
      <c t="s">
        <v>22</v>
      </c>
    </row>
    <row r="310" spans="1:5" ht="12.75">
      <c r="A310" s="34" t="s">
        <v>49</v>
      </c>
      <c r="E310" s="35" t="s">
        <v>46</v>
      </c>
    </row>
    <row r="311" spans="1:5" ht="102">
      <c r="A311" s="36" t="s">
        <v>50</v>
      </c>
      <c r="E311" s="37" t="s">
        <v>524</v>
      </c>
    </row>
    <row r="312" spans="1:5" ht="25.5">
      <c r="A312" t="s">
        <v>52</v>
      </c>
      <c r="E312" s="35" t="s">
        <v>510</v>
      </c>
    </row>
    <row r="313" spans="1:16" ht="12.75">
      <c r="A313" s="25" t="s">
        <v>44</v>
      </c>
      <c s="29" t="s">
        <v>528</v>
      </c>
      <c s="29" t="s">
        <v>529</v>
      </c>
      <c s="25" t="s">
        <v>46</v>
      </c>
      <c s="30" t="s">
        <v>530</v>
      </c>
      <c s="31" t="s">
        <v>165</v>
      </c>
      <c s="32">
        <v>792.36</v>
      </c>
      <c s="33">
        <v>0</v>
      </c>
      <c s="33">
        <f>ROUND(ROUND(H313,2)*ROUND(G313,3),2)</f>
      </c>
      <c r="O313">
        <f>(I313*21)/100</f>
      </c>
      <c t="s">
        <v>22</v>
      </c>
    </row>
    <row r="314" spans="1:5" ht="12.75">
      <c r="A314" s="34" t="s">
        <v>49</v>
      </c>
      <c r="E314" s="35" t="s">
        <v>46</v>
      </c>
    </row>
    <row r="315" spans="1:5" ht="102">
      <c r="A315" s="36" t="s">
        <v>50</v>
      </c>
      <c r="E315" s="37" t="s">
        <v>524</v>
      </c>
    </row>
    <row r="316" spans="1:5" ht="25.5">
      <c r="A316" t="s">
        <v>52</v>
      </c>
      <c r="E316" s="35" t="s">
        <v>510</v>
      </c>
    </row>
    <row r="317" spans="1:16" ht="12.75">
      <c r="A317" s="25" t="s">
        <v>44</v>
      </c>
      <c s="29" t="s">
        <v>531</v>
      </c>
      <c s="29" t="s">
        <v>532</v>
      </c>
      <c s="25" t="s">
        <v>46</v>
      </c>
      <c s="30" t="s">
        <v>533</v>
      </c>
      <c s="31" t="s">
        <v>165</v>
      </c>
      <c s="32">
        <v>792.36</v>
      </c>
      <c s="33">
        <v>0</v>
      </c>
      <c s="33">
        <f>ROUND(ROUND(H317,2)*ROUND(G317,3),2)</f>
      </c>
      <c r="O317">
        <f>(I317*21)/100</f>
      </c>
      <c t="s">
        <v>22</v>
      </c>
    </row>
    <row r="318" spans="1:5" ht="12.75">
      <c r="A318" s="34" t="s">
        <v>49</v>
      </c>
      <c r="E318" s="35" t="s">
        <v>46</v>
      </c>
    </row>
    <row r="319" spans="1:5" ht="127.5">
      <c r="A319" s="36" t="s">
        <v>50</v>
      </c>
      <c r="E319" s="37" t="s">
        <v>534</v>
      </c>
    </row>
    <row r="320" spans="1:5" ht="25.5">
      <c r="A320" t="s">
        <v>52</v>
      </c>
      <c r="E320" s="35" t="s">
        <v>510</v>
      </c>
    </row>
    <row r="321" spans="1:16" ht="12.75">
      <c r="A321" s="25" t="s">
        <v>44</v>
      </c>
      <c s="29" t="s">
        <v>535</v>
      </c>
      <c s="29" t="s">
        <v>536</v>
      </c>
      <c s="25" t="s">
        <v>71</v>
      </c>
      <c s="30" t="s">
        <v>537</v>
      </c>
      <c s="31" t="s">
        <v>122</v>
      </c>
      <c s="32">
        <v>5.891</v>
      </c>
      <c s="33">
        <v>0</v>
      </c>
      <c s="33">
        <f>ROUND(ROUND(H321,2)*ROUND(G321,3),2)</f>
      </c>
      <c r="O321">
        <f>(I321*21)/100</f>
      </c>
      <c t="s">
        <v>22</v>
      </c>
    </row>
    <row r="322" spans="1:5" ht="12.75">
      <c r="A322" s="34" t="s">
        <v>49</v>
      </c>
      <c r="E322" s="35" t="s">
        <v>46</v>
      </c>
    </row>
    <row r="323" spans="1:5" ht="102">
      <c r="A323" s="36" t="s">
        <v>50</v>
      </c>
      <c r="E323" s="37" t="s">
        <v>538</v>
      </c>
    </row>
    <row r="324" spans="1:5" ht="102">
      <c r="A324" t="s">
        <v>52</v>
      </c>
      <c r="E324" s="35" t="s">
        <v>539</v>
      </c>
    </row>
    <row r="325" spans="1:16" ht="38.25">
      <c r="A325" s="25" t="s">
        <v>44</v>
      </c>
      <c s="29" t="s">
        <v>540</v>
      </c>
      <c s="29" t="s">
        <v>541</v>
      </c>
      <c s="25" t="s">
        <v>71</v>
      </c>
      <c s="30" t="s">
        <v>542</v>
      </c>
      <c s="31" t="s">
        <v>133</v>
      </c>
      <c s="32">
        <v>78</v>
      </c>
      <c s="33">
        <v>0</v>
      </c>
      <c s="33">
        <f>ROUND(ROUND(H325,2)*ROUND(G325,3),2)</f>
      </c>
      <c r="O325">
        <f>(I325*21)/100</f>
      </c>
      <c t="s">
        <v>22</v>
      </c>
    </row>
    <row r="326" spans="1:5" ht="12.75">
      <c r="A326" s="34" t="s">
        <v>49</v>
      </c>
      <c r="E326" s="35" t="s">
        <v>46</v>
      </c>
    </row>
    <row r="327" spans="1:5" ht="89.25">
      <c r="A327" s="36" t="s">
        <v>50</v>
      </c>
      <c r="E327" s="37" t="s">
        <v>543</v>
      </c>
    </row>
    <row r="328" spans="1:5" ht="102">
      <c r="A328" t="s">
        <v>52</v>
      </c>
      <c r="E328" s="35" t="s">
        <v>544</v>
      </c>
    </row>
    <row r="329" spans="1:16" ht="12.75">
      <c r="A329" s="25" t="s">
        <v>44</v>
      </c>
      <c s="29" t="s">
        <v>545</v>
      </c>
      <c s="29" t="s">
        <v>546</v>
      </c>
      <c s="25" t="s">
        <v>46</v>
      </c>
      <c s="30" t="s">
        <v>547</v>
      </c>
      <c s="31" t="s">
        <v>133</v>
      </c>
      <c s="32">
        <v>45</v>
      </c>
      <c s="33">
        <v>0</v>
      </c>
      <c s="33">
        <f>ROUND(ROUND(H329,2)*ROUND(G329,3),2)</f>
      </c>
      <c r="O329">
        <f>(I329*21)/100</f>
      </c>
      <c t="s">
        <v>22</v>
      </c>
    </row>
    <row r="330" spans="1:5" ht="12.75">
      <c r="A330" s="34" t="s">
        <v>49</v>
      </c>
      <c r="E330" s="35" t="s">
        <v>46</v>
      </c>
    </row>
    <row r="331" spans="1:5" ht="51">
      <c r="A331" s="36" t="s">
        <v>50</v>
      </c>
      <c r="E331" s="37" t="s">
        <v>548</v>
      </c>
    </row>
    <row r="332" spans="1:5" ht="76.5">
      <c r="A332" t="s">
        <v>52</v>
      </c>
      <c r="E332" s="35" t="s">
        <v>549</v>
      </c>
    </row>
    <row r="333" spans="1:16" ht="12.75">
      <c r="A333" s="25" t="s">
        <v>44</v>
      </c>
      <c s="29" t="s">
        <v>550</v>
      </c>
      <c s="29" t="s">
        <v>551</v>
      </c>
      <c s="25" t="s">
        <v>71</v>
      </c>
      <c s="30" t="s">
        <v>552</v>
      </c>
      <c s="31" t="s">
        <v>122</v>
      </c>
      <c s="32">
        <v>2</v>
      </c>
      <c s="33">
        <v>0</v>
      </c>
      <c s="33">
        <f>ROUND(ROUND(H333,2)*ROUND(G333,3),2)</f>
      </c>
      <c r="O333">
        <f>(I333*21)/100</f>
      </c>
      <c t="s">
        <v>22</v>
      </c>
    </row>
    <row r="334" spans="1:5" ht="12.75">
      <c r="A334" s="34" t="s">
        <v>49</v>
      </c>
      <c r="E334" s="35" t="s">
        <v>46</v>
      </c>
    </row>
    <row r="335" spans="1:5" ht="63.75">
      <c r="A335" s="36" t="s">
        <v>50</v>
      </c>
      <c r="E335" s="37" t="s">
        <v>553</v>
      </c>
    </row>
    <row r="336" spans="1:5" ht="76.5">
      <c r="A336" t="s">
        <v>52</v>
      </c>
      <c r="E336" s="35" t="s">
        <v>549</v>
      </c>
    </row>
    <row r="337" spans="1:16" ht="12.75">
      <c r="A337" s="25" t="s">
        <v>44</v>
      </c>
      <c s="29" t="s">
        <v>554</v>
      </c>
      <c s="29" t="s">
        <v>555</v>
      </c>
      <c s="25" t="s">
        <v>46</v>
      </c>
      <c s="30" t="s">
        <v>556</v>
      </c>
      <c s="31" t="s">
        <v>165</v>
      </c>
      <c s="32">
        <v>67.5</v>
      </c>
      <c s="33">
        <v>0</v>
      </c>
      <c s="33">
        <f>ROUND(ROUND(H337,2)*ROUND(G337,3),2)</f>
      </c>
      <c r="O337">
        <f>(I337*21)/100</f>
      </c>
      <c t="s">
        <v>22</v>
      </c>
    </row>
    <row r="338" spans="1:5" ht="12.75">
      <c r="A338" s="34" t="s">
        <v>49</v>
      </c>
      <c r="E338" s="35" t="s">
        <v>46</v>
      </c>
    </row>
    <row r="339" spans="1:5" ht="51">
      <c r="A339" s="36" t="s">
        <v>50</v>
      </c>
      <c r="E339" s="37" t="s">
        <v>557</v>
      </c>
    </row>
    <row r="340" spans="1:5" ht="76.5">
      <c r="A340" t="s">
        <v>52</v>
      </c>
      <c r="E340" s="35" t="s">
        <v>549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