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02" sheetId="2" r:id="rId2"/>
    <sheet name="101" sheetId="3" r:id="rId3"/>
    <sheet name="182" sheetId="4" r:id="rId4"/>
    <sheet name="201" sheetId="5" r:id="rId5"/>
    <sheet name="202" sheetId="6" r:id="rId6"/>
    <sheet name="203" sheetId="7" r:id="rId7"/>
  </sheets>
  <definedNames/>
  <calcPr/>
  <webPublishing/>
</workbook>
</file>

<file path=xl/sharedStrings.xml><?xml version="1.0" encoding="utf-8"?>
<sst xmlns="http://schemas.openxmlformats.org/spreadsheetml/2006/main" count="4012" uniqueCount="731">
  <si>
    <t>Firma: Krajská správa a údržba silnic Vysočiny, příspěvková organizace</t>
  </si>
  <si>
    <t>Rekapitulace ceny</t>
  </si>
  <si>
    <t>Stavba: 2022 - III/3923 Vaneč – mosty ev. č. 3923-2, 3923-3, 3923-4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</si>
  <si>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</si>
  <si>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</si>
  <si>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</si>
  <si>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</si>
  <si>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</si>
  <si>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</si>
  <si>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</si>
  <si>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</si>
  <si>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</si>
  <si>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</si>
  <si>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</si>
  <si>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</si>
  <si>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2022</t>
  </si>
  <si>
    <t>III/3923 Vaneč – mosty ev. č. 3923-2, 3923-3, 3923-4</t>
  </si>
  <si>
    <t>O</t>
  </si>
  <si>
    <t>Rozpočet:</t>
  </si>
  <si>
    <t>0,00</t>
  </si>
  <si>
    <t>15,00</t>
  </si>
  <si>
    <t>21,00</t>
  </si>
  <si>
    <t>3</t>
  </si>
  <si>
    <t>2</t>
  </si>
  <si>
    <t>02</t>
  </si>
  <si>
    <t>Všeobecné konstrukce a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</si>
  <si>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</si>
  <si>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</si>
  <si>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</si>
  <si>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</si>
  <si>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</si>
  <si>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</si>
  <si>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</si>
  <si>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</si>
  <si>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</si>
  <si>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</si>
  <si>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</si>
  <si>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</si>
  <si>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</si>
  <si>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</si>
  <si>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</si>
  <si>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</si>
  <si>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</si>
  <si>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</si>
  <si>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</si>
  <si>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014101</t>
  </si>
  <si>
    <t/>
  </si>
  <si>
    <t>POPLATKY ZA SKLÁDKU</t>
  </si>
  <si>
    <t>M3</t>
  </si>
  <si>
    <t>PP</t>
  </si>
  <si>
    <t>Nevhodná zemina z výkopů a podkladních vrstev vozovky.  
ROZSAH ČERPÁNÍ SE SOUHLASEM INVESTORA.</t>
  </si>
  <si>
    <t>VV</t>
  </si>
  <si>
    <t>Dle pol. 113327 (SO 101): 81,891=81,891 [A] 
Dle pol. 123737a (SO 101): 23,1=23,100 [B] 
Dle pol. 123737b (SO 101 - čerpáno se souhlasem investora): 110,344=110,344 [C] 
Dle po. 122737 (SO 201): 15,446=15,446 [D] 
Dle pol. 131737 (SO 201): 37,6=37,600 [E] 
Dle po. 122737 (SO 202): 13,371=13,371 [F] 
Dle pol. 131737 (SO 202): 35,2=35,200 [G] 
Dle po. 122737 (SO 203): 24,206=24,206 [H] 
Dle pol. 131737 (SO 203): 37,6=37,600 [I] 
Celkem: A+B+C+D+E+F+G+H+I=378,758 [J]</t>
  </si>
  <si>
    <t>TS</t>
  </si>
  <si>
    <t>zahrnuje veškeré poplatky provozovateli skládky související s uložením odpadu na skládce.</t>
  </si>
  <si>
    <t>014102</t>
  </si>
  <si>
    <t>T</t>
  </si>
  <si>
    <t>Beton, železobeton.</t>
  </si>
  <si>
    <t>Dle pol. 966167a (SO 201): 16,15*2,5=40,375 [A] 
Dle pol. 966167a (SO 202): 16,15*2,5=40,375 [B] 
Dle pol. 966167a (SO 203): 15,81*2,5=39,525 [C] 
Dle pol. 966167b (SO 201): 1,824*2,5=4,560 [D] 
Dle pol. 966167b (SO 202): 1,104*2,5=2,760 [E] 
Dle pol. 966167b (SO 203): 1,872*2,5=4,680 [F] 
Celkem: A+B+C+D+E+F=132,275 [G]</t>
  </si>
  <si>
    <t>014112</t>
  </si>
  <si>
    <t>POPLATKY ZA SKLÁDKU TYP S-IO (INERTNÍ ODPAD)</t>
  </si>
  <si>
    <t>Podkladní vrstvy vozovky stmelené asfaltem.</t>
  </si>
  <si>
    <t>Dle pol. 113337 (SO 101): 76,257*2,2=167,765 [A]</t>
  </si>
  <si>
    <t>014132</t>
  </si>
  <si>
    <t>POPLATKY ZA SKLÁDKU TYP S-NO (NEBEZPEČNÝ ODPAD)</t>
  </si>
  <si>
    <t>Mostní izolace.</t>
  </si>
  <si>
    <t>Dle pol. 97817 (SO 201): 0,01*68,8*2,4=1,651 [A] 
Dle pol. 97817 (SO 202): 0,01*55,9*2,4=1,342 [B] 
Dle pol. 97817 (SO 203): 0,01*56,76*2,4=1,362 [C] 
Celkem: A+B+C=4,355 [D]</t>
  </si>
  <si>
    <t>02730</t>
  </si>
  <si>
    <t>POMOC PRÁCE ZŘÍZ NEBO ZAJIŠŤ OCHRANU INŽENÝRSKÝCH SÍTÍ</t>
  </si>
  <si>
    <t>KPL</t>
  </si>
  <si>
    <t>Ochrana sloupů a rozvaděče NN bedněním. 5 sloupů + rozvaděč.</t>
  </si>
  <si>
    <t>zahrnuje veškeré náklady spojené s objednatelem požadovanými zařízeními</t>
  </si>
  <si>
    <t>02910</t>
  </si>
  <si>
    <t>a</t>
  </si>
  <si>
    <t>OSTATNÍ POŽADAVKY - ZEMĚMĚŘIČSKÁ MĚŘENÍ</t>
  </si>
  <si>
    <t>Vytyčení staveniště.</t>
  </si>
  <si>
    <t>zahrnuje veškeré náklady spojené s objednatelem požadovanými pracemi,  
- pro stanovení orientační investorské ceny určete jednotkovou cenu jako 1% odhadované  
ceny stavby</t>
  </si>
  <si>
    <t>7</t>
  </si>
  <si>
    <t>b</t>
  </si>
  <si>
    <t>Geodetické sledování během stavby.</t>
  </si>
  <si>
    <t>8</t>
  </si>
  <si>
    <t>c</t>
  </si>
  <si>
    <t>Zaměření skutečného provedení stavby + CD.</t>
  </si>
  <si>
    <t>029412</t>
  </si>
  <si>
    <t>OSTATNÍ POŽADAVKY - VYPRACOVÁNÍ MOSTNÍHO LISTU</t>
  </si>
  <si>
    <t>KUS</t>
  </si>
  <si>
    <t>Papírové vyhotovení ML v požadovaném počtu + digitálně na CD + vložení do BMS.</t>
  </si>
  <si>
    <t>zahrnuje veškeré náklady spojené s objednatelem požadovanými pracemi</t>
  </si>
  <si>
    <t>02943</t>
  </si>
  <si>
    <t>OSTATNÍ POŽADAVKY - VYPRACOVÁNÍ RDS</t>
  </si>
  <si>
    <t>11</t>
  </si>
  <si>
    <t>02944</t>
  </si>
  <si>
    <t>OSTAT POŽADAVKY - DOKUMENTACE SKUTEČ PROVEDENÍ V DIGIT FORMĚ</t>
  </si>
  <si>
    <t>Papírové vyhotovení DSPS v požadovaném počtu + digitálně na CD.</t>
  </si>
  <si>
    <t>12</t>
  </si>
  <si>
    <t>02946</t>
  </si>
  <si>
    <t>OSTAT POŽADAVKY - FOTODOKUMENTACE</t>
  </si>
  <si>
    <t>Fotodokumentace stávajícího stavu. Zachycení ozdobných detailů pro pozdější restauraci.</t>
  </si>
  <si>
    <t>položka zahrnuje:  
- fotodokumentaci zadavatelem požadovaného děje a konstrukcí v požadovaných časových  
intervalech  
- zadavatelem specifikované výstupy (fotografie v papírovém a digitálním formátu) v  
požadovaném počtu</t>
  </si>
  <si>
    <t>13</t>
  </si>
  <si>
    <t>02953</t>
  </si>
  <si>
    <t>OSTATNÍ POŽADAVKY - HLAVNÍ MOSTNÍ PROHLÍDKA</t>
  </si>
  <si>
    <t>První hlavní prohlídka mostu, včetně zanesení do BMS.</t>
  </si>
  <si>
    <t>položka zahrnuje :  
- úkony dle ČSN 73 6221  
- provedení hlavní mostní prohlídky oprávněnou fyzickou nebo právnickou osobou  
- vyhotovení záznamu (protokolu), který jednoznačně definuje stav mostu</t>
  </si>
  <si>
    <t>14</t>
  </si>
  <si>
    <t>02991</t>
  </si>
  <si>
    <t>OSTATNÍ POŽADAVKY - INFORMAČNÍ TABULE</t>
  </si>
  <si>
    <t>Informace o stavbě + opatření BOZP. Cena za komplet.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</si>
  <si>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</si>
  <si>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15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</si>
  <si>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</si>
  <si>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</si>
  <si>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</si>
  <si>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Ostatní konstrukce a práce</t>
  </si>
  <si>
    <t>16</t>
  </si>
  <si>
    <t>916812</t>
  </si>
  <si>
    <t>ODDĚL OPLOCENÍ S PODSTAVCI DRÁTĚNNÉ - MONTÁŽ S PŘESUNEM</t>
  </si>
  <si>
    <t>M</t>
  </si>
  <si>
    <t>Oplocení výšky 2.0 m na začátku a konci záboru komunikace.</t>
  </si>
  <si>
    <t>2*6=12,000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</si>
  <si>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</si>
  <si>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17</t>
  </si>
  <si>
    <t>916813</t>
  </si>
  <si>
    <t>ODDĚL OPLOCENÍ S PODSTAVCI DRÁTĚNNÉ - DEMONTÁŽ</t>
  </si>
  <si>
    <t>Položka zahrnuje odstranění, demontáž a odklizení zařízení s odvozem na předepsané místo</t>
  </si>
  <si>
    <t>18</t>
  </si>
  <si>
    <t>916819</t>
  </si>
  <si>
    <t>ODDĚL OPLOCENÍ S PODSTAVCI DRÁTĚNNÉ - NÁJEMNÉ</t>
  </si>
  <si>
    <t>MDEN</t>
  </si>
  <si>
    <t>Oplocení výšky 2.0 m na začátku a konci záboru komunikace. Pronájem 6 měsíců.</t>
  </si>
  <si>
    <t>2*6,0*6*30=2 160,000 [A]</t>
  </si>
  <si>
    <t>položka zahrnuje sazbu za pronájem zařízení. Počet měrných jednotek se určí jako součin délky zařízení a počtu dní použití.</t>
  </si>
  <si>
    <t>101</t>
  </si>
  <si>
    <t>Úprava silnice III/3923</t>
  </si>
  <si>
    <t>Zemní práce</t>
  </si>
  <si>
    <t>113327</t>
  </si>
  <si>
    <t>ODSTRAN PODKL ZPEVNĚNÝCH PLOCH Z KAMENIVA NESTMEL, ODVOZ DO 16KM</t>
  </si>
  <si>
    <t>Odstranění podkladních vrstev vozovky. Odhadovaná tl. 150 mm. Včetně odvozu a uložení na skládku.</t>
  </si>
  <si>
    <t>ZÚ - most ev.č. 3923-2: 5,6*0,15*19,72=16,565 [A] 
Mezi mosty ev.č. 3923-2 a 3923-3: 5,1*0,15*33,39=25,543 [B] 
Mezi mosty ev.č. 3923-3 a 3923-4: 5,1*0,15*22,2=16,983 [C] 
Most ev.č. 3923-4 - KÚ: 6,4*0,15*17,5=16,800 [D] 
Sjezdy: 2*2,0*0,15*10,0=6,000 [E] 
Celkem: A+B+C+D+E=81,891 [F]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</si>
  <si>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</si>
  <si>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113337</t>
  </si>
  <si>
    <t>ODSTRAN PODKL ZPEVNĚNÝCH PLOCH S ASFALT POJIVEM, ODVOZ DO 16KM</t>
  </si>
  <si>
    <t>Odstranění podkladních vrstev vozovky stmelených asfaltem. Odhadovaná tl. 150 mm. Včetně odvozu a uložení na skládku.</t>
  </si>
  <si>
    <t>ZÚ - most ev.č. 3923-2: 5,4*0,15*19,72=15,973 [A] 
Mezi mosty ev.č. 3923-2 a 3923-3: 4,9*0,15*33,39=24,542 [B] 
Mezi mosty ev.č. 3923-3 a 3923-4: 4,9*0,15*22,2=16,317 [C] 
Most ev.č. 3923-4 - KÚ: 6,2*0,15*17,5=16,275 [D] 
Sjezd: 3,0*0,15*7,0=3,150 [E] 
Celkem: A+B+C+D+E=76,257 [F]</t>
  </si>
  <si>
    <t>11372</t>
  </si>
  <si>
    <t>FRÉZOVÁNÍ ZPEVNĚNÝCH PLOCH ASFALTOVÝCH</t>
  </si>
  <si>
    <t>Frézování stávajících asfaltový vrstev. Odhadovaná tl. 150 mm. 
Odfrézovaný materiál využit pro zpevnění krajnic a sjezdů. Včetně odvozu materiálu.</t>
  </si>
  <si>
    <t>ZÚ - most ev.č. 3923-2: 5,2*0,15*19,72=15,382 [A] 
Mezi mosty ev.č. 3923-2 a 3923-3: 4,7*0,15*33,39=23,540 [B] 
Mezi mosty ev.č. 3923-3 a 3923-4: 4,7*0,15*22,2=15,651 [C] 
Most ev.č. 3923-4 - KÚ: 6,0*0,15*17,5=15,750 [D] 
Celkem: A+B+C+D=70,323 [E]</t>
  </si>
  <si>
    <t>12110</t>
  </si>
  <si>
    <t>SEJMUTÍ ORNICE NEBO LESNÍ PŮDY</t>
  </si>
  <si>
    <t>Sejmutí humózní vrstvy ze svahů náspů v šířce cca 1.0 m a tl. 150 mm po obvodu komunikace.Včetně uložení na meziskládku.</t>
  </si>
  <si>
    <t>ZÚ - most ev.č. 3923-2: 2*1,0*0,15*15,0=4,500 [A] 
Mezi mosty ev.č. 3923-2 a 3923-3: 2*1,0*0,15*24,0=7,200 [B] 
Mezi mosty ev.č. 3923-3 a 3923-4: 2*1,0*0,15*12,0=3,600 [C] 
Most ev.č. 3923-4 - KÚ: 2*1,0*0,15*13,0=3,900 [D] 
Celkem: A+B+C+D=19,200 [E]</t>
  </si>
  <si>
    <t>položka zahrnuje sejmutí ornice bez ohledu na tloušťku vrstvy a její vodorovnou dopravu  
nezahrnuje uložení na trvalou skládku</t>
  </si>
  <si>
    <t>123737</t>
  </si>
  <si>
    <t>ODKOP PRO SPOD STAVBU SILNIC A ŽELEZNIC TŘ. I, ODVOZ DO 16KM</t>
  </si>
  <si>
    <t>Odstranění stávajících zemních krajnic, včetně uložení a odvozu na skládku.</t>
  </si>
  <si>
    <t>ZÚ - most ev.č. 3923-2: 2*0,75*0,2*15,0=4,500 [A] 
Mezi mosty ev.č. 3923-2 a 3923-3: 2*0,75*0,2*24,0=7,200 [B] 
Mezi mosty ev.č. 3923-3 a 3923-4: 2*0,75*0,2*12,0=3,600 [C] 
Most ev.č. 3923-4 - KÚ: 2*1,5*0,2*13,0=7,800 [D] 
Celkem: A+B+C+D=23,100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</si>
  <si>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</si>
  <si>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Případná výměna podloží. ČERPÁNO SE SOUHLASEM INVESTORA.</t>
  </si>
  <si>
    <t>ZÚ - most ev.č. 3923-2: 5,7*0,2*19,72=22,481 [A] 
Mezi mosty ev.č. 3923-2 a 3923-3: 5,2*0,2*33,39=34,726 [B] 
Mezi mosty ev.č. 3923-3 a 3923-4: 5,2*0,2*22,2=23,088 [C] 
Most ev.č. 3923-4 - KÚ: 6,3*0,2*17,5=22,050 [D] 
Sjezdy: 2*2,0*0,2*10,0=8,000 [E] 
Celkem: A+B+C+D+E=110,345 [F]</t>
  </si>
  <si>
    <t>17380</t>
  </si>
  <si>
    <t>ZEMNÍ KRAJNICE A DOSYPÁVKY Z NAKUPOVANÝCH MATERIÁLŮ</t>
  </si>
  <si>
    <t>Zemní krajnice. Materiál vhodný dle ČSN 73 6133.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</si>
  <si>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</si>
  <si>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</si>
  <si>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</si>
  <si>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</si>
  <si>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ZÚ - most ev.č. 3923-2: 2*5,4*19,72=212,976 [A] 
Mezi mosty ev.č. 3923-2 a 3923-3: 2*4,9*33,39=327,222 [B] 
Mezi mosty ev.č. 3923-3 a 3923-4: 2*4,9*22,2=217,560 [C] 
Most ev.č. 3923-4 - KÚ: 2*6,0*17,5=210,000 [D] 
Sjezdy: 2*2*2,0*10,0=80,000 [E] 
Celkem: A+B+C+D+E=1 047,758 [F]</t>
  </si>
  <si>
    <t>položka zahrnuje úpravu pláně včetně vyrovnání výškových rozdílů. Míru zhutnění určuje projekt.</t>
  </si>
  <si>
    <t>18220</t>
  </si>
  <si>
    <t>ROZPROSTŘENÍ ORNICE VE SVAHU</t>
  </si>
  <si>
    <t>Ohumusování svahů tl. 150 mm. Včetně dovozu z meziskládky.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</si>
  <si>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</si>
  <si>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</si>
  <si>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</si>
  <si>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Založení trávníku, včetně ošetřování.</t>
  </si>
  <si>
    <t>ZÚ - most ev.č. 3923-2: 2*1,0*15,0=30,000 [A] 
Mezi mosty ev.č. 3923-2 a 3923-3: 2*1,0*24,0=48,000 [B] 
Mezi mosty ev.č. 3923-3 a 3923-4: 2*1,0*12,0=24,000 [C] 
Most ev.č. 3923-4 - KÚ: 2*1,0*13,0=26,000 [D] 
Celkem: A+B+C+D=128,000 [E]</t>
  </si>
  <si>
    <t>Zahrnuje dodání předepsané travní směsi, její výsev na ornici, zalévání, první pokosení, to vše bez ohledu na sklon terénu</t>
  </si>
  <si>
    <t>Komunikace</t>
  </si>
  <si>
    <t>56330</t>
  </si>
  <si>
    <t>VOZOVKOVÉ VRSTVY ZE ŠTĚRKODRTI</t>
  </si>
  <si>
    <t>Případná výměna podloží ŠD frakce 0/63. Tl. 200 mm. ČERPÁNO SE SOUHLASEM INVESTORA.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</si>
  <si>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</si>
  <si>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56333</t>
  </si>
  <si>
    <t>VOZOVKOVÉ VRSTVY ZE ŠTĚRKODRTI TL. DO 150MM</t>
  </si>
  <si>
    <t>ŠDA tl. 150 mm.</t>
  </si>
  <si>
    <t>56963</t>
  </si>
  <si>
    <t>ZPEVNĚNÍ KRAJNIC Z RECYKLOVANÉHO MATERIÁLU TL DO 150MM</t>
  </si>
  <si>
    <t>Zpevnění krajnic + napojení sjezdů s využitím odfrézovaného materiálu. Včetně dovozu s meziskládky.</t>
  </si>
  <si>
    <t>ZÚ - most ev.č. 3923-2: 2*0,75*14,0=21,000 [A] 
Mezi mosty ev.č. 3923-2 a 3923-3: 2*0,75*22,0=33,000 [B] 
Mezi mosty ev.č. 3923-3 a 3923-4: 2*0,75*10,0=15,000 [C] 
Most ev.č. 3923-4 - KÚ: 2*1,5*13,0=39,000 [D] 
Sjezdy: 2*6,0*5,0=60,000 [E] 
Celkem: A+B+C+D+E=168,000 [F]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</si>
  <si>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</si>
  <si>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</si>
  <si>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</si>
  <si>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Infiltrační postřik 1.0 kg/m2.</t>
  </si>
  <si>
    <t>ZÚ - most ev.č. 3923-2: 4,9*19,72=96,628 [A] 
Mezi mosty ev.č. 3923-2 a 3923-3: 4,4*33,39=146,916 [B] 
Mezi mosty ev.č. 3923-3 a 3923-4: 4,4*22,2=97,680 [C] 
Most ev.č. 3923-4 - KÚ: 5,5*17,5=96,250 [D] 
Sjezdy: 2*2,0*10,0=40,000 [E] 
Celkem: A+B+C+D+E=477,474 [F]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</si>
  <si>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</si>
  <si>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572214</t>
  </si>
  <si>
    <t>SPOJOVACÍ POSTŘIK Z MODIFIK EMULZE DO 0,5KG/M2</t>
  </si>
  <si>
    <t>Spojovací postřik 0,3 kg/m2</t>
  </si>
  <si>
    <t>ZÚ - most ev.č. 3923-2: 2*4,7*19,72=185,368 [A] 
Mezi mosty ev.č. 3923-2 a 3923-3: 2*4,2*33,39=280,476 [B] 
Mezi mosty ev.č. 3923-3 a 3923-4: 2*4,2*22,2=186,480 [C] 
Most ev.č. 3923-4 - KÚ: 2*5,3*17,5=185,500 [D] 
Sjezdy: 2*2*2,0*10,0=80,000 [E] 
Celkem: A+B+C+D+E=917,824 [F]</t>
  </si>
  <si>
    <t>574A33</t>
  </si>
  <si>
    <t>ASFALTOVÝ BETON PRO OBRUSNÉ VRSTVY ACO 11 TL. 40MM</t>
  </si>
  <si>
    <t>ACO 11 tl. 40 mm.</t>
  </si>
  <si>
    <t>ZÚ - most ev.č. 3923-2: 4,5*19,72=88,740 [A] 
Mezi mosty ev.č. 3923-2 a 3923-3: 4,0*33,39=133,560 [B] 
Mezi mosty ev.č. 3923-3 a 3923-4: 4,0*22,2=88,800 [C] 
Most ev.č. 3923-4 - KÚ: 5,1*17,5=89,250 [D] 
Sjezdy: 2*2,0*10,0=40,000 [E] 
Celkem: A+B+C+D+E=440,350 [F]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</si>
  <si>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</si>
  <si>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</si>
  <si>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 TL. 60MM</t>
  </si>
  <si>
    <t>ACL 16+ tl. 60 mm.</t>
  </si>
  <si>
    <t>ZÚ - most ev.č. 3923-2: 4,7*19,72=92,684 [A] 
Mezi mosty ev.č. 3923-2 a 3923-3: 4,2*33,39=140,238 [B] 
Mezi mosty ev.č. 3923-3 a 3923-4: 4,2*22,2=93,240 [C] 
Most ev.č. 3923-4 - KÚ: 5,3*17,5=92,750 [D] 
Sjezdy: 2*2,0*10,0=40,000 [E] 
Celkem: A+B+C+D+E=458,912 [F]</t>
  </si>
  <si>
    <t>574E46</t>
  </si>
  <si>
    <t>ASFALTOVÝ BETON PRO PODKLADNÍ VRSTVY ACP 16+ TL. 50MM</t>
  </si>
  <si>
    <t>ACP 16+ tl. 50 mm.</t>
  </si>
  <si>
    <t>19</t>
  </si>
  <si>
    <t>58920</t>
  </si>
  <si>
    <t>VÝPLŇ SPAR MODIFIKOVANÝM ASFALTEM</t>
  </si>
  <si>
    <t>Začátek úpravy: 5,35=5,350 [A] 
Konec úpravy: 7,2=7,200 [B] 
Celkem: A+B=12,550 [C]</t>
  </si>
  <si>
    <t>položka zahrnuje:  
- dodávku předepsaného materiálu  
- vyčištění a výplň spar tímto materiálem</t>
  </si>
  <si>
    <t>20</t>
  </si>
  <si>
    <t>9113B1</t>
  </si>
  <si>
    <t>SVODIDLO OCEL SILNIČ JEDNOSTR, ÚROVEŇ ZADRŽ H1 -DODÁVKA A MONTÁŽ</t>
  </si>
  <si>
    <t>Nové krátké výškové náběhy pro ukončení svodidel za mostem ev.č. 3923-4.</t>
  </si>
  <si>
    <t>2*5,0=10,000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</si>
  <si>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</si>
  <si>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21</t>
  </si>
  <si>
    <t>9113B2</t>
  </si>
  <si>
    <t>SVODIDLO OCEL SILNIČ JEDNOSTR, ÚROVEŇ ZADRŽ H1 - MONTÁŽ S PŘESUNEM (BEZ DODÁVKY)</t>
  </si>
  <si>
    <t>Zpěná montáž stávajících svodidel za mostem ev.č. 3923-4.</t>
  </si>
  <si>
    <t>2*8,0=16,000 [A]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</si>
  <si>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</si>
  <si>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22</t>
  </si>
  <si>
    <t>9113B3</t>
  </si>
  <si>
    <t>SVODIDLO OCEL SILNIČ JEDNOSTR, ÚROVEŇ ZADRŽ H1 - DEMONTÁŽ S PŘESUNEM</t>
  </si>
  <si>
    <t>Dočasná demontáž stávajících svodidel za mostem ev.č. 3923-4. Koncové části odkup zhotovitelem za cenu kovového odpadu.</t>
  </si>
  <si>
    <t>2*12,0=24,000 [A]</t>
  </si>
  <si>
    <t>položka zahrnuje:  
- demontáž a odstranění zařízení  
- jeho odvoz na předepsané místo</t>
  </si>
  <si>
    <t>23</t>
  </si>
  <si>
    <t>91228</t>
  </si>
  <si>
    <t>SMĚROVÉ SLOUPKY Z PLAST HMOT VČETNĚ ODRAZNÉHO PÁSKU</t>
  </si>
  <si>
    <t>směrové sloupky bílé, s plochým profilem</t>
  </si>
  <si>
    <t>položka zahrnuje:  
- dodání a osazení sloupku včetně nutných zemních prací  
- vnitrostaveništní a mimostaveništní doprava  
- odrazky plastové nebo z retroreflexní fólie</t>
  </si>
  <si>
    <t>24</t>
  </si>
  <si>
    <t>směrové sloupky červené barvy, kruhový profil, u sjezdů</t>
  </si>
  <si>
    <t>25</t>
  </si>
  <si>
    <t>919111</t>
  </si>
  <si>
    <t>ŘEZÁNÍ ASFALTOVÉHO KRYTU VOZOVEK TL DO 50MM</t>
  </si>
  <si>
    <t>položka zahrnuje řezání vozovkové vrstvy v předepsané tloušťce, včetně spotřeby vody</t>
  </si>
  <si>
    <t>182</t>
  </si>
  <si>
    <t>Dopravně inženýrská opatření</t>
  </si>
  <si>
    <t>02720</t>
  </si>
  <si>
    <t>POMOC PRÁCE ZŘÍZ NEBO ZAJIŠŤ REGULACI A OCHRANU DOPRAVY</t>
  </si>
  <si>
    <t>Zajištění souhlasu se zvláštním užíváním komunikace a souhlasu s přechodnou úpravou dopravního značení. Cena za komplet, včetně dokumentace.</t>
  </si>
  <si>
    <t>914132</t>
  </si>
  <si>
    <t>DOPRAVNÍ ZNAČKY ZÁKLADNÍ VELIKOSTI OCELOVÉ FÓLIE TŘ 2 - MONTÁŽ S PŘEMÍSTĚNÍM</t>
  </si>
  <si>
    <t>Přechodné dopravní značení.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</si>
  <si>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</si>
  <si>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</si>
  <si>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</si>
  <si>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</si>
  <si>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</si>
  <si>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</si>
  <si>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</si>
  <si>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Přechodné dopravní značení. 6 měsíců pronájem.</t>
  </si>
  <si>
    <t>33*6,0*30,0=5 940,000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</si>
  <si>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</si>
  <si>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</si>
  <si>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</si>
  <si>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914433</t>
  </si>
  <si>
    <t>DOPRAVNÍ ZNAČKY 100X150CM OCELOVÉ FÓLIE TŘ 2 - DEMONTÁŽ</t>
  </si>
  <si>
    <t>914439</t>
  </si>
  <si>
    <t>DOPRAV ZNAČKY 100X150CM OCEL FÓLIE TŘ 2 - NÁJEMNÉ</t>
  </si>
  <si>
    <t>5*6*30=900,000 [A]</t>
  </si>
  <si>
    <t>916112</t>
  </si>
  <si>
    <t>DOPRAV SVĚTLO VÝSTRAŽ SAMOSTATNÉ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</si>
  <si>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</si>
  <si>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</si>
  <si>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</si>
  <si>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916119</t>
  </si>
  <si>
    <t>DOPRAV SVĚTLO VÝSTRAŽ SAMOSTATNÉ - NÁJEMNÉ</t>
  </si>
  <si>
    <t>2*6,0*30,0=360,000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</si>
  <si>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</si>
  <si>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</si>
  <si>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</si>
  <si>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916133</t>
  </si>
  <si>
    <t>DOPRAV SVĚTLO VÝSTRAŽ SOUPRAVA 5KS - DEMONTÁŽ</t>
  </si>
  <si>
    <t>916139</t>
  </si>
  <si>
    <t>DOPRAVNÍ SVĚTLO VÝSTRAŽNÉ SOUPRAVA 5 KUSŮ - NÁJEMNÉ</t>
  </si>
  <si>
    <t>2*6*30=360,000 [A]</t>
  </si>
  <si>
    <t>916322</t>
  </si>
  <si>
    <t>DOPRAVNÍ ZÁBRANY Z2 S FÓLIÍ TŘ 2 - MONTÁŽ S PŘESUNEM</t>
  </si>
  <si>
    <t>916323</t>
  </si>
  <si>
    <t>DOPRAVNÍ ZÁBRANY Z2 S FÓLIÍ TŘ 2 - DEMONTÁŽ</t>
  </si>
  <si>
    <t>916329</t>
  </si>
  <si>
    <t>DOPRAVNÍ ZÁBRANY Z2 S FÓLIÍ TŘ 2 - NÁJEMNÉ</t>
  </si>
  <si>
    <t>201</t>
  </si>
  <si>
    <t>Most ev.č. 3923-2</t>
  </si>
  <si>
    <t>Frézování stávajících asfaltový vrstev na mostovce. Odhadovaná tl. 100 mm. 
Odfrézovaný materiál využit pro zpevnění krajnic a sjezdů. Včetně odvozu materiálu.</t>
  </si>
  <si>
    <t>4,7*0,1*16,0=7,520 [A]</t>
  </si>
  <si>
    <t>Sejmutí humózní vrstvy ze svahů náspů podél křídel v šířce cca 1.5 m a tl. 150 mm.Včetně uložení na meziskládku.</t>
  </si>
  <si>
    <t>V líci křídla 1L: 1,5*0,15*6,2=1,395 [A] 
V líci křídla 1P: 1,5*0,15*6,2=1,395 [B] 
V líci křídla 2L: 1,5*0,15*6,8=1,530 [C] 
V líci křídla 2P: 1,5*0,15*6,0=1,350 [D] 
Celkem: A+B+C+D=5,670 [E]</t>
  </si>
  <si>
    <t>122737</t>
  </si>
  <si>
    <t>ODKOPÁVKY A PROKOPÁVKY OBECNÉ TŘ. I, ODVOZ DO 16KM</t>
  </si>
  <si>
    <t>Odkop v líci křídel pro zpevnění a schodiště, včetně koncových prahů. Včetně odvozu a uložení na skládku.</t>
  </si>
  <si>
    <t>V líci křídla 1L: 0,9*0,2*5,2=0,936 [A] 
V líci křídla 1P: 1,25*0,6*5,2=3,900 [B] 
V líci křídla 2L: 1,25*0,6*5,8=4,350 [C] 
V líci křídla 2P: 0,9*0,2*5,0=0,900 [D] 
Přechodové klíny říms: 2*(1,5+1,85)*0,8*1,0=5,360 [E] 
Celkem: A+B+C+D+E=15,446 [F]</t>
  </si>
  <si>
    <t>131737</t>
  </si>
  <si>
    <t>HLOUBENÍ JAM ZAPAŽ I NEPAŽ TŘ. I, ODVOZ DO 16KM</t>
  </si>
  <si>
    <t>Odtěžení přechodových oblastí mostu. Včetně odvozu a uložení na skládku.</t>
  </si>
  <si>
    <t>2*4,0*4,7=37,600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</si>
  <si>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</si>
  <si>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Ohumusování svahů podél zepvnění křídel v šířce cca 1,5 m v tl. 0,15 m. Včetně dovozu a natěžení z meziskládky.</t>
  </si>
  <si>
    <t>Založení trávníku podél zpevnění u křídel, včetně ošetřování.</t>
  </si>
  <si>
    <t>V líci křídla 1L: 1,5*6,2=9,300 [A] 
V líci křídla 1P: 1,5*6,2=9,300 [B] 
V líci křídla 2L: 1,5*6,8=10,200 [C] 
V líci křídla 2P: 1,5*6,0=9,000 [D] 
Celkem: A+B+C+D=37,800 [E]</t>
  </si>
  <si>
    <t>Základy</t>
  </si>
  <si>
    <t>21341</t>
  </si>
  <si>
    <t>DRENÁŽNÍ VRSTVY Z PLASTBETONU (PLASTMALTY)</t>
  </si>
  <si>
    <t>Proužek drenážního plastbetonu v úžlabí NK š. 0,15 m. V místě trubičky OIZ žebro 0,5x0,5 m.</t>
  </si>
  <si>
    <t>Průběžné žebro: 2*0,15*0,035*16,0=0,168 [A] 
V místě OIZ: 6*0,35*0,055*0,5=0,058 [B] 
Celkem: A+B=0,226 [C]</t>
  </si>
  <si>
    <t>Položka zahrnuje:  
- dodávku předepsaného materiálu pro drenážní vrstvu, včetně mimostaveništní a vnitrostaveništní dopravy  
- provedení drenážní vrstvy předepsaných rozměrů a předepsaného tvaru</t>
  </si>
  <si>
    <t>261516</t>
  </si>
  <si>
    <t>VRTY PRO KOTV, INJEKT, MIKROPIL NA POVRCHU TŘ V D DO 80MM</t>
  </si>
  <si>
    <t>Vrty DN60 pro trubičky odvodnění izolace.</t>
  </si>
  <si>
    <t>6*0,2=1,200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</si>
  <si>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</si>
  <si>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26153</t>
  </si>
  <si>
    <t>VRTY PRO KOTVENÍ, INJEKTÁŽ A MIKROPILOTY NA POVRCHU TŘ. V D DO 150MM</t>
  </si>
  <si>
    <t>Vrty min. DN130 pro prostup rubové drenáže křídly.</t>
  </si>
  <si>
    <t>2*1,0=2,000 [A]</t>
  </si>
  <si>
    <t>Vrty DN150 pro prostup mostního odvodňovače.</t>
  </si>
  <si>
    <t>4*0,2=0,800 [A]</t>
  </si>
  <si>
    <t>272313</t>
  </si>
  <si>
    <t>ZÁKLADY Z PROSTÉHO BETONU DO C16/20</t>
  </si>
  <si>
    <t>Podkladní beton za rubem opěr C12/15 X0.</t>
  </si>
  <si>
    <t>2*4,0*0,15*1,0=1,200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</si>
  <si>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</si>
  <si>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285391</t>
  </si>
  <si>
    <t>DODATEČNÉ KOTVENÍ VLEPENÍM BETONÁŘSKÉ VÝZTUŽE D DO 10MM DO VRTŮ</t>
  </si>
  <si>
    <t>Dodatečné kotvení spřažené desky. Trny průměru 10 mm do vrtů  
průměru 12 mm dl. 80 mm.V rastru 400/400 mm.</t>
  </si>
  <si>
    <t>Na mostovce: 11*40=440,000 [A] 
Na závěrné zídce: 2*11*2=44,000 [B] 
Celkem: A+B=484,000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</si>
  <si>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</si>
  <si>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Případné kotvení obetonování rubu opěr. Trny průměru 10 mm do vrtů průměru 12 mm dl. 100 mm. V rastru 400/400 mm.  
ČERPÁNO SE SOUHLASEM INVESTORA.</t>
  </si>
  <si>
    <t>2*9*5=90,000 [A]</t>
  </si>
  <si>
    <t>Úprava dilatační spáry opěra - křídlo. Viz příloha detaily.   
Trny průměru 10 mm do vrtů průměru 12 mm dl. 150 mm. V rastru 150/300 mm.</t>
  </si>
  <si>
    <t>4*4*12=192,000 [A]</t>
  </si>
  <si>
    <t>Svislé konstrukce</t>
  </si>
  <si>
    <t>31717</t>
  </si>
  <si>
    <t>KOVOVÉ KONSTRUKCE PRO KOTVENÍ ŘÍMSY</t>
  </si>
  <si>
    <t>KG</t>
  </si>
  <si>
    <t>Kotevní přípravek římsy na mostovce. 7 kg/kus.</t>
  </si>
  <si>
    <t>2*16*7,0=224,000 [A]</t>
  </si>
  <si>
    <t>Položka zahrnuje dodávku (výrobu) kotevního prvku předepsaného tvaru a jeho osazení do předepsané polohy včetně nezbytných prací (vrty, zálivky apod.)</t>
  </si>
  <si>
    <t>317324</t>
  </si>
  <si>
    <t>ŘÍMSY ZE ŽELEZOBETONU DO C25/30</t>
  </si>
  <si>
    <t>ŽB přitěžovací desky z betonu C25/30 XF3. Včetně zřízení dilatační spáry mezi seskou a opěrou.</t>
  </si>
  <si>
    <t>4*4,75*1,0=19,000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</si>
  <si>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</si>
  <si>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317325</t>
  </si>
  <si>
    <t>ŘÍMSY ZE ŽELEZOBETONU DO C30/37</t>
  </si>
  <si>
    <t>Mostní římsy, včetně dilatačních a smršťovacích spár a striáže.</t>
  </si>
  <si>
    <t>Na mostovce: 2*16,0*0,25=8,000 [A] 
Na křídlech: 4*4,75*0,4=7,600 [B] 
Celkem: A+B=15,600 [C]</t>
  </si>
  <si>
    <t>317365</t>
  </si>
  <si>
    <t>VÝZTUŽ ŘÍMS Z OCELI 10505, B500B</t>
  </si>
  <si>
    <t>Výztuž přitěžovacích desek. Parametrická spotřeba 150 kg/m3.</t>
  </si>
  <si>
    <t>19,0*0,15=2,850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</si>
  <si>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</si>
  <si>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Výztuž říms. Parametrická spotřeba 160 kg/m3.</t>
  </si>
  <si>
    <t>15,6*0,16=2,496 [A]</t>
  </si>
  <si>
    <t>333324</t>
  </si>
  <si>
    <t>MOSTNÍ OPĚRY A KŘÍDLA ZE ŽELEZOVÉHO BETONU DO C25/30</t>
  </si>
  <si>
    <t>Případné obetonování rubu opěr tl. 150 mm z betonu C25/30 XF2.  
ČERPÁNO SE SOUHLASEM INVESTORA.</t>
  </si>
  <si>
    <t>2*4,0*0,15*2,0=2,400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</si>
  <si>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</si>
  <si>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Úprava dilatační spáry opěra - křídlo. Viz příloha detaily. Plus 100% rezerva.</t>
  </si>
  <si>
    <t>2,0*(4*3,8*0,6*0,1)=1,824 [A]</t>
  </si>
  <si>
    <t>333366</t>
  </si>
  <si>
    <t>VÝZTUŽ MOSTNÍCH OPĚR A KŘÍDEL Z KARI SÍTÍ</t>
  </si>
  <si>
    <t>Případné obetonování rubu opěr kari síť 8/8 oka 100/100 mm. Plocha uvažována včetně přesahů a prořezu. 8.0 kg/m2.  
ČERPÁNO SE SOUHLASEM INVESTORA.</t>
  </si>
  <si>
    <t>2,0*(2*4,0*2,0)*0,008=0,256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</si>
  <si>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</si>
  <si>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Úprava dilatační spáry opěra - křídlo. Viz příloha detaily. Plus 100% rezerva.  
Případné obetonování rubu opěr kari síť 8/8 oka 100/100 mm.  8.0 kg/m2.</t>
  </si>
  <si>
    <t>2,0*(4*3,8*0,6)*0,008=0,146 [A]</t>
  </si>
  <si>
    <t>Vodorovné konstrukce</t>
  </si>
  <si>
    <t>421324</t>
  </si>
  <si>
    <t>MOSTNÍ NOSNÉ DESKOVÉ KONSTR ZE ŽELEZOBETONU DO C25/30</t>
  </si>
  <si>
    <t>Spřažená deska mostovky z betonu C25/30 XF2. Průměrná tloušťka 0.13 m. Včetně úpravy dilatační spáry.</t>
  </si>
  <si>
    <t>Mostovka: 4,3*0,13*16,0=8,944 [A] 
Na závěrných zídkach. 2*4,3*0,13*0,3=0,335 [B] 
Celkem: A+B=9,279 [C]</t>
  </si>
  <si>
    <t>421366</t>
  </si>
  <si>
    <t>VÝZTUŽ MOSTNÍ DESKOVÉ KONSTRUKCE Z KARI SÍTÍ</t>
  </si>
  <si>
    <t>Výztuž spřažené desky z kari sítí 8/8 oka 100/100 mm. Plocha uvažována včetně přesahů a prořezu. 8.0 kg/m2.</t>
  </si>
  <si>
    <t>Mostovka: 2,0*4,3*16,0*0,008=1,101 [A] 
Na závěrných zídkach: 2,0*2*4,3*0,3*0,008=0,041 [B] 
Celkem: A+B=1,142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</si>
  <si>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</si>
  <si>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26</t>
  </si>
  <si>
    <t>434125</t>
  </si>
  <si>
    <t>SCHODIŠŤOVÉ STUPNĚ, Z DÍLCŮ ŽELEZOBETON DO C30/37</t>
  </si>
  <si>
    <t>Schodišťové stupně pro revizní schodiště z betonu C30/37 - XF4. Výška max. 180 mm. Šířka 750 mm.</t>
  </si>
  <si>
    <t>OP1: 18*0,17*0,75*0,5=1,148 [A] 
OP2: 26*0,17*0,75*0,5=1,658 [B] 
Celkem: A+B=2,806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</si>
  <si>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</si>
  <si>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</t>
  </si>
  <si>
    <t>451314</t>
  </si>
  <si>
    <t>PODKLADNÍ A VÝPLŇOVÉ VRSTVY Z PROSTÉHO BETONU C25/30</t>
  </si>
  <si>
    <t>Podkladní beton pro zpevnění kamenem do betonu a schodiště v obrysu spodní stavby z betonu C20/25n XF3.Tloušťka 0.15 m (zpevnění), 0,6 m (přechodové klíny říms), průměrně 0,35 m (schodiště, včetně koncových prahů).</t>
  </si>
  <si>
    <t>V líci křídla 1L: 0,9*0,15*5,2=0,702 [A] 
V líci křídla 1P: 1,25*0,35*5,2=2,275 [B] 
V líci křídla 2L: 1,25*0,35*5,8=2,538 [C] 
V líci křídla 2P: 0,9*0,15*5,0=0,675 [D] 
Přechodové klíny říms: 2*(1,5+1,85)*0,6*1,0=4,020 [E] 
Celkem: A+B+C+D+E=10,210 [F]</t>
  </si>
  <si>
    <t>28</t>
  </si>
  <si>
    <t>45860</t>
  </si>
  <si>
    <t>VÝPLŇ ZA OPĚRAMI A ZDMI Z MEZEROVITÉHO BETONU</t>
  </si>
  <si>
    <t>Přechodové oblasti mostu. Na celou šířku mezi křídly.</t>
  </si>
  <si>
    <t>položka zahrnuje:  
- dodávku mezerovitého betonu předepsané kvality a zásyp se zhutněním včetně mimostaveništní a vnitrostaveništní dopravy</t>
  </si>
  <si>
    <t>29</t>
  </si>
  <si>
    <t>465512</t>
  </si>
  <si>
    <t>DLAŽBY Z LOMOVÉHO KAMENE NA MC</t>
  </si>
  <si>
    <t>Zpevnění kamenem do betonu v obrysu spodní stavby tl. 200 mm, spárovací malta XF4.</t>
  </si>
  <si>
    <t>V líci křídla 1L: 0,9*0,2*5,2=0,936 [A] 
V líci křídla 1P: 0,4*0,2*5,2=0,416 [B] 
V líci křídla 2L: 0,4*0,2*5,8=0,464 [C] 
V líci křídla 2P: 0,9*0,2*5,0=0,900 [D] 
Přechodové klíny říms: 2*(1,5+1,85)*0,2*1,0=1,340 [E] 
Celkem: A+B+C+D+E=4,056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</si>
  <si>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</si>
  <si>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30</t>
  </si>
  <si>
    <t>Spojovací postřik 0,3 kg/m2. Na mostovce.</t>
  </si>
  <si>
    <t>4,0*16,0=64,000 [A]</t>
  </si>
  <si>
    <t>31</t>
  </si>
  <si>
    <t>ACO 11 tl. 40 mm. Na mostovce.</t>
  </si>
  <si>
    <t>32</t>
  </si>
  <si>
    <t>575C43</t>
  </si>
  <si>
    <t>LITÝ ASFALT MA IV (OCHRANA MOSTNÍ IZOLACE) 11 TL. 35MM</t>
  </si>
  <si>
    <t>MA IV tl. 35 mm. Ochrana mostní izolace.</t>
  </si>
  <si>
    <t>33</t>
  </si>
  <si>
    <t>Zálivka typu EMZ nad dilatací.</t>
  </si>
  <si>
    <t>2*4,0=8,000 [A]</t>
  </si>
  <si>
    <t>Úpravy povrchů, podlahy, výplně otvorů</t>
  </si>
  <si>
    <t>34</t>
  </si>
  <si>
    <t>626112</t>
  </si>
  <si>
    <t>REPROFILACE PODHLEDŮ, SVISLÝCH PLOCH SANAČNÍ MALTOU JEDNOVRST TL 20MM</t>
  </si>
  <si>
    <t>Sanace podhledu NK, včetně restaurace všech ozdobných detailů. 95% plochy.</t>
  </si>
  <si>
    <t>Podhled: 0,95*15,5*14,0=206,150 [A] 
Vnitřní příčníky: 0,95*4*1,0*3*1,0=11,400 [B] 
Líc koncových příčníků: 0,95*2*1,3*5,25=12,968 [C] 
Boky koncových příčníků: 0,95*2*1,0*2,0=3,800 [D] 
Konzoly pod římsou líc: 0,95*2*8*0,2*0,7=2,128 [E] 
Konzoly pod římsou boky: 0,95*2*2*8*0,13=3,952 [F] 
Celkem: A+B+C+D+E+F=240,398 [G]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</si>
  <si>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</si>
  <si>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35</t>
  </si>
  <si>
    <t>Sanace lícních ploch spodní stavby, včetně obnovy všech ozdobných detailů. Pohledová plocha s imitací kamenného zdiva. Provedení i v líci přitěžovacích desek tak, aby pohledová plocha byla sjednocená. 90% plochy.</t>
  </si>
  <si>
    <t>Líc opěr: 0,9*2*3,0*5,25=28,350 [A] 
Líc křídel: 0,9*4*13,0=46,800 [B] 
Celkem: A+B=75,150 [C]</t>
  </si>
  <si>
    <t>36</t>
  </si>
  <si>
    <t>Lokální vyspravení horního povrchu stávajících říms na NK před pokládkou izolace. Odhad 20% plochy.</t>
  </si>
  <si>
    <t>0,2*(2*16,0*0,7)=4,480 [A]</t>
  </si>
  <si>
    <t>37</t>
  </si>
  <si>
    <t>d</t>
  </si>
  <si>
    <t>Lokální vyspravení rubu opěr před pokládkou izolace. Odhad 20% plochy.</t>
  </si>
  <si>
    <t>0,2*(2*5,3*2,0)=4,240 [A]</t>
  </si>
  <si>
    <t>38</t>
  </si>
  <si>
    <t>626121</t>
  </si>
  <si>
    <t>REPROFIL PODHL, SVIS PLOCH SANAČ MALTOU DVOUVRST TL DO 40MM</t>
  </si>
  <si>
    <t>Sanace podhledu NK, včetně restaurace všech ozdobných detailů. 5% plochy.</t>
  </si>
  <si>
    <t>Podhled: 0,05*15,5*14,0=10,850 [A] 
Vnitřní příčníky: 0,05*4*1,0*3*1,0=0,600 [B] 
Líc koncových příčníků: 0,05*2*1,3*5,25=0,683 [C] 
Boky koncových příčníků: 0,05*2*1,0*2,0=0,200 [D] 
Konzoly pod římsou líc: 0,05*2*8*0,2*0,7=0,112 [E] 
Konzoly pod římsou boky: 0,05*2*2*8*0,13=0,208 [F] 
Celkem: A+B+C+D+E+F=12,653 [G]</t>
  </si>
  <si>
    <t>39</t>
  </si>
  <si>
    <t>Sanace lícních ploch spodní stavby, včetně obnovy všech ozdobných detailů. Pohledová plocha s imitací kamenného zdiva.  10% plochy.</t>
  </si>
  <si>
    <t>Líc opěr: 0,1*2*3,0*5,25=3,150 [A] 
Líc křídel: 0,1*4*13,0=5,200 [B] 
Celkem: A+B=8,350 [C]</t>
  </si>
  <si>
    <t>40</t>
  </si>
  <si>
    <t>62631</t>
  </si>
  <si>
    <t>SPOJOVACÍ MŮSTEK MEZI STARÝM A NOVÝM BETONEM</t>
  </si>
  <si>
    <t>Sanace podhledu NK 100% plochy.</t>
  </si>
  <si>
    <t>Podhled: 15,5*14,0=217,000 [A] 
Vnitřní příčníky: 4*1,0*3*1,0=12,000 [B] 
Líc koncových příčníků: 2*1,3*5,25=13,650 [C] 
Boky koncových příčníků: 2*1,0*2,0=4,000 [D] 
Konzoly pod římsou líc: 2*8*0,2*0,7=2,240 [E] 
Konzoly pod římsou boky: 2*2*8*0,13=4,160 [F] 
Celkem: A+B+C+D+E+F=253,050 [G]</t>
  </si>
  <si>
    <t>41</t>
  </si>
  <si>
    <t>Sanace lícních ploch spodní stavby 100% plochy.</t>
  </si>
  <si>
    <t>Líc opěr: 2*3,0*5,25=31,500 [A] 
Líc křídel: 4*13,0=52,000 [B] 
Celkem: A+B=83,500 [C]</t>
  </si>
  <si>
    <t>42</t>
  </si>
  <si>
    <t>62641</t>
  </si>
  <si>
    <t>SJEDNOCUJÍCÍ STĚRKA JEMNOU MALTOU TL CCA 2MM</t>
  </si>
  <si>
    <t>43</t>
  </si>
  <si>
    <t>62652</t>
  </si>
  <si>
    <t>OCHRANA VÝZTUŽE PŘI NEDOSTATEČNÉM KRYTÍ</t>
  </si>
  <si>
    <t>Sanace podhledu NK. 5% plochy.</t>
  </si>
  <si>
    <t>položka zahrnuje:  
dodávku veškerého materiálu potřebného pro předepsanou úpravu v předepsané kvalitě  
položení vrstvy v předepsané tloušťce  
potřebná lešení a podpěrné konstrukce</t>
  </si>
  <si>
    <t>Přidružená stavební výroba</t>
  </si>
  <si>
    <t>44</t>
  </si>
  <si>
    <t>711112</t>
  </si>
  <si>
    <t>IZOLACE BĚŽNÝCH KONSTRUKCÍ PROTI ZEMNÍ VLHKOSTI ASFALTOVÝMI PÁSY</t>
  </si>
  <si>
    <t>Izolace rubu opěr a přitěžovacích desek.</t>
  </si>
  <si>
    <t>Rub opěr: 2*3,2*4,0=25,600 [A] 
Přetažení na křídla: 4*2,0*0,5=4,000 [B] 
Izolace dilatační spáry: 4*2,0*0,5=4,000 [C] 
Přitěžovací desky: 4*2,0*4,75=38,000 [D] 
Celkem: A+B+C+D=71,600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</si>
  <si>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</si>
  <si>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45</t>
  </si>
  <si>
    <t>711442</t>
  </si>
  <si>
    <t>IZOLACE MOSTOVEK CELOPLOŠNÁ ASFALTOVÝMI PÁSY S PEČETÍCÍ VRSTVOU</t>
  </si>
  <si>
    <t>Izolace NAIP 5 mm, včetně kotevně-impregnačního nátěru a pečetící vrstvy. Včetně zesílení izolace nad dilatací pásem šířky 0.5 m.</t>
  </si>
  <si>
    <t>Mostovka: 5,8*16,0=92,800 [A] 
V místě dilatace: 2*5,8*0,5=5,800 [B] 
Přetažení na závěrné zídky: 2*5,8*0,3=3,480 [C] 
Přetažení na křídla: 4*0,625*0,5=1,250 [D] 
Celkem: A+B+C+D=103,330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</si>
  <si>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</si>
  <si>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46</t>
  </si>
  <si>
    <t>711502</t>
  </si>
  <si>
    <t>OCHRANA IZOLACE NA POVRCHU ASFALTOVÝMI PÁSY</t>
  </si>
  <si>
    <t>Ochrana izolace pod mostní římsou asfaltovými pásy s hliníkovou vložkou.</t>
  </si>
  <si>
    <t>Mostovka: 2*1,1*16,0=35,200 [A] 
Přetažení na křídla: 4*1,1*0,5=2,200 [B] 
Celkem: A+B=37,400 [C]</t>
  </si>
  <si>
    <t>položka zahrnuje:  
- dodání  předepsaného ochranného materiálu  
- zřízení ochrany izolace</t>
  </si>
  <si>
    <t>47</t>
  </si>
  <si>
    <t>711509</t>
  </si>
  <si>
    <t>OCHRANA IZOLACE NA POVRCHU TEXTILIÍ</t>
  </si>
  <si>
    <t>Ochrana izolace rubu opěr a přitěžovacích desek. Tl. 6 mm po stlačení.</t>
  </si>
  <si>
    <t>Rub opěr: 2*3,2*4,0=25,600 [A] 
Přetažení na křídla: 4*2,0*0,5=4,000 [B] 
Přitěžovací desky: 4*2,0*4,75=38,000 [C] 
Celkem: A+B+C=67,600 [D]</t>
  </si>
  <si>
    <t>48</t>
  </si>
  <si>
    <t>78381</t>
  </si>
  <si>
    <t>NÁTĚRY BETON KONSTR TYP S1 (OS-A)</t>
  </si>
  <si>
    <t>Hydrofobní a sjednocující nátěr podhledu NK. 100% plochy.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</si>
  <si>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</si>
  <si>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49</t>
  </si>
  <si>
    <t>Hydrofobní a sjednocující nátěr lícních ploch spodní stavby 100% plochy.</t>
  </si>
  <si>
    <t>50</t>
  </si>
  <si>
    <t>78382</t>
  </si>
  <si>
    <t>NÁTĚRY BETON KONSTR TYP S2 (OS-B)</t>
  </si>
  <si>
    <t>Ochranný nátěr horního povrchu říms.</t>
  </si>
  <si>
    <t>2*0,9*25,5=45,900 [A]</t>
  </si>
  <si>
    <t>51</t>
  </si>
  <si>
    <t>78383</t>
  </si>
  <si>
    <t>NÁTĚRY BETON KONSTR TYP S4 (OS-C)</t>
  </si>
  <si>
    <t>Ochranný nátěr obruby říms.</t>
  </si>
  <si>
    <t>2*0,25*25,5=12,750 [A]</t>
  </si>
  <si>
    <t>Potrubí</t>
  </si>
  <si>
    <t>52</t>
  </si>
  <si>
    <t>87427</t>
  </si>
  <si>
    <t>POTRUBÍ Z TRUB PLASTOVÝCH ODPADNÍCH DN DO 100MM</t>
  </si>
  <si>
    <t>Vyústění drenáže do líce křídla. Barva šedá. Včetně utěsnění v líci.</t>
  </si>
  <si>
    <t>2*1,5=3,000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</si>
  <si>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</si>
  <si>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53</t>
  </si>
  <si>
    <t>87527</t>
  </si>
  <si>
    <t>POTRUBÍ DREN Z TRUB PLAST (I FLEXIBIL) DN DO 100MM</t>
  </si>
  <si>
    <t>Rubová drenáž a drenáž v ose komunikace, včetně kolen a T-kusů. DN100.</t>
  </si>
  <si>
    <t>2*4,0+2*4,5=17,000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</si>
  <si>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</si>
  <si>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54</t>
  </si>
  <si>
    <t>9112A3</t>
  </si>
  <si>
    <t>ZÁBRADLÍ MOSTNÍ S VODOR MADLY - DEMONTÁŽ S PŘESUNEM</t>
  </si>
  <si>
    <t>Odstranění stávajícího zábradlí. Odkup zhotovitelem za cenu kovového odpadu.</t>
  </si>
  <si>
    <t>2*25,5=51,000 [A]</t>
  </si>
  <si>
    <t>55</t>
  </si>
  <si>
    <t>9112B1</t>
  </si>
  <si>
    <t>ZÁBRADLÍ MOSTNÍ SE SVISLOU VÝPLNÍ - DODÁVKA A MONTÁŽ</t>
  </si>
  <si>
    <t>Nové ocelové mostní zábradlí se svislou výplní. Včetně obnovy ozdobného pole v místě dilatatce a tabulky se jmény původních dodavatelů. Cena za komplet, včetně PKO, VTD, kotvení a osazení. Viz příloha "Detaily".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</si>
  <si>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</si>
  <si>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56</t>
  </si>
  <si>
    <t>91345</t>
  </si>
  <si>
    <t>NIVELAČNÍ ZNAČKY KOVOVÉ</t>
  </si>
  <si>
    <t>Obnova hřebové nivelační značky na levé římse.</t>
  </si>
  <si>
    <t>položka zahrnuje:  
- dodání a osazení nivelační značky včetně nutných zemních prací  
- vnitrostaveništní a mimostaveništní dopravu</t>
  </si>
  <si>
    <t>57</t>
  </si>
  <si>
    <t>91355</t>
  </si>
  <si>
    <t>EVIDENČNÍ ČÍSLO MOSTU</t>
  </si>
  <si>
    <t>Restaurace stávajícího vyznačení letopočtu na NK.  
Vyznačení letopočtu opravy vlysem do betonu v líci římsy.</t>
  </si>
  <si>
    <t>položka zahrnuje štítek s evidenčním číslem mostu, sloupek dopravní značky včetně osazení a nutných zemních prací a zabetonování</t>
  </si>
  <si>
    <t>58</t>
  </si>
  <si>
    <t>917223</t>
  </si>
  <si>
    <t>SILNIČNÍ A CHODNÍKOVÉ OBRUBY Z BETONOVÝCH OBRUBNÍKŮ ŠÍŘ 100MM</t>
  </si>
  <si>
    <t>Lemování zpevnění a schodiště v obrysu spodní stavby při terénu. Včetně betonového lože.</t>
  </si>
  <si>
    <t>U křídla 1L: 10,0=10,000 [A] 
U křídla 1P: 10,0+5,0=15,000 [B] 
U křídla 2L: 11,0+7,0=18,000 [C] 
U křídla 2P: 9,0=9,000 [D] 
Celkem: A+B+C+D=52,000 [E]</t>
  </si>
  <si>
    <t>Položka zahrnuje:  
dodání a pokládku betonových obrubníků o rozměrech předepsaných zadávací dokumentací  
betonové lože i boční betonovou opěrku.</t>
  </si>
  <si>
    <t>59</t>
  </si>
  <si>
    <t>917224</t>
  </si>
  <si>
    <t>SILNIČNÍ A CHODNÍKOVÉ OBRUBY Z BETONOVÝCH OBRUBNÍKŮ ŠÍŘ 150MM</t>
  </si>
  <si>
    <t>Lemování zpevnění v obrysu spodní stavby při vozovce klínovým obrubníkem. Včetně betonového lože.</t>
  </si>
  <si>
    <t>4*1,0=4,000 [A]</t>
  </si>
  <si>
    <t>60</t>
  </si>
  <si>
    <t>Řezaná spára ve vozovce v místě dilatace.</t>
  </si>
  <si>
    <t>61</t>
  </si>
  <si>
    <t>919143</t>
  </si>
  <si>
    <t>ŘEZÁNÍ ŽELEZOBETONOVÝCH KONSTRUKCÍ TL DO 150MM</t>
  </si>
  <si>
    <t>Proříznutí dilatační spáry opěra- křídla š. 20 mm.</t>
  </si>
  <si>
    <t>4*3,1=12,400 [A]</t>
  </si>
  <si>
    <t>položka zahrnuje řezání železobetonových konstrukcí v předepsané tloušťce, včetně spotřeby vody</t>
  </si>
  <si>
    <t>62</t>
  </si>
  <si>
    <t>931182</t>
  </si>
  <si>
    <t>VÝPLŇ DILATAČNÍCH SPAR Z POLYSTYRENU TL 20MM</t>
  </si>
  <si>
    <t>Těsnění dilatační spáry opěra - křídlo. Viz příloha detaily.</t>
  </si>
  <si>
    <t>4*(3,1*0,15+0,7*1,2)=5,220 [A]</t>
  </si>
  <si>
    <t>položka zahrnuje dodávku a osazení předepsaného materiálu, očištění ploch spáry před úpravou, očištění okolí spáry po úpravě</t>
  </si>
  <si>
    <t>63</t>
  </si>
  <si>
    <t>931325</t>
  </si>
  <si>
    <t>TĚSNĚNÍ DILATAČ SPAR ASF ZÁLIVKOU MODIFIK PRŮŘ DO 600MM2</t>
  </si>
  <si>
    <t>Těsnění spáry podél římsy asfaltovou zálivkou. I podél přechodových klínů říms.</t>
  </si>
  <si>
    <t>2*27,5=55,000 [A]</t>
  </si>
  <si>
    <t>položka zahrnuje dodávku a osazení předepsaného materiálu, očištění ploch spáry před úpravou, očištění okolí spáry po úpravě  
nezahrnuje těsnící profil</t>
  </si>
  <si>
    <t>64</t>
  </si>
  <si>
    <t>931335</t>
  </si>
  <si>
    <t>TĚSNĚNÍ DILATAČNÍCH SPAR POLYURETANOVÝM TMELEM PRŮŘEZU DO 600MM2</t>
  </si>
  <si>
    <t>Těsnění dilatační spáry opěra - křídlo.</t>
  </si>
  <si>
    <t>4*3,8=15,200 [A]</t>
  </si>
  <si>
    <t>65</t>
  </si>
  <si>
    <t>93135</t>
  </si>
  <si>
    <t>TĚSNĚNÍ DILATAČ SPAR PRYŽ PÁSKOU NEBO KRUH PROFILEM</t>
  </si>
  <si>
    <t>Předtěsnění spáry podél římsy na mostovce.</t>
  </si>
  <si>
    <t>2*16,0=32,000 [A]</t>
  </si>
  <si>
    <t>66</t>
  </si>
  <si>
    <t>67</t>
  </si>
  <si>
    <t>936532</t>
  </si>
  <si>
    <t>MOSTNÍ ODVODŇOVACÍ SOUPRAVA 300/500</t>
  </si>
  <si>
    <t>Mostní odvodňovače. Cena za komplet, včetně VTD a odpaní trouby DN100. Délka trubky 1.45 m.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</si>
  <si>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</si>
  <si>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68</t>
  </si>
  <si>
    <t>936541</t>
  </si>
  <si>
    <t>MOSTNÍ ODVODŇOVACÍ TRUBKA (POVRCHŮ IZOLACE) Z NEREZ OCELI</t>
  </si>
  <si>
    <t>Souprava pro odvodnění izolace. Cena za komplet. Délka trubky 1.45 m.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</si>
  <si>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</si>
  <si>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69</t>
  </si>
  <si>
    <t>938543</t>
  </si>
  <si>
    <t>OČIŠTĚNÍ BETON KONSTR OTRYSKÁNÍM TLAK VODOU DO 1000 BARŮ</t>
  </si>
  <si>
    <t>Očištění betonových povrchů NK.</t>
  </si>
  <si>
    <t>Horní povrch: 5,85*16,0=93,600 [A] 
Podhled: 15,5*14,0=217,000 [B] 
Vnitřní příčníky: 4*1,0*3*1,0=12,000 [C] 
Líc koncových příčníků: 2*1,3*5,25=13,650 [D] 
Boky koncových příčníků: 2*1,0*2,0=4,000 [E] 
Konzoly pod římsou líc: 2*8*0,2*0,7=2,240 [F] 
Konzoly pod římsou boky: 2*2*8*0,13=4,160 [G] 
Celkem: A+B+C+D+E+F+G=346,650 [H]</t>
  </si>
  <si>
    <t>položka zahrnuje očištění předepsaným způsobem včetně odklizení vzniklého odpadu</t>
  </si>
  <si>
    <t>70</t>
  </si>
  <si>
    <t>Očištění betonových povrchů spodní stavby.</t>
  </si>
  <si>
    <t>Líc opěr: 2*3,0*5,25=31,500 [A] 
Rub opěr: 2*5,3*2,0=21,200 [B] 
Líc křídel: 4*13,0=52,000 [C] 
Celkem: A+B+C=104,700 [D]</t>
  </si>
  <si>
    <t>71</t>
  </si>
  <si>
    <t>94590</t>
  </si>
  <si>
    <t>ZAVĚŠENÉ PRACOVNÍ LEŠENÍ</t>
  </si>
  <si>
    <t>Zavěšené lešení na podhledu NK. Včetně přístupové konstrukce.</t>
  </si>
  <si>
    <t>8,0*14,0=112,000 [A]</t>
  </si>
  <si>
    <t>Položka zahrnuje dovoz, montáž, údržbu, opotřebení (nájemné), demontáž, konzervaci, odvoz.</t>
  </si>
  <si>
    <t>72</t>
  </si>
  <si>
    <t>966167</t>
  </si>
  <si>
    <t>BOURÁNÍ KONSTRUKCÍ ZE ŽELEZOBETONU S ODVOZEM DO 16KM</t>
  </si>
  <si>
    <t>Odbourání horní části křídel, včetně odvozu a uložení materiálu na skládce.</t>
  </si>
  <si>
    <t>4*1,0*0,85*4,75=16,150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</si>
  <si>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</si>
  <si>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73</t>
  </si>
  <si>
    <t>Úprava dilatační spáry. Viz příloha detaily. Plus 100% rezerva. Včetně odvozu a uložení materiálu na skládce.</t>
  </si>
  <si>
    <t>74</t>
  </si>
  <si>
    <t>97817</t>
  </si>
  <si>
    <t>ODSTRANĚNÍ MOSTNÍ IZOLACE</t>
  </si>
  <si>
    <t>Včetně odvozu na skládku.</t>
  </si>
  <si>
    <t>4,3*16,0=68,800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</si>
  <si>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</si>
  <si>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202</t>
  </si>
  <si>
    <t>Most ev.č. 3923-3</t>
  </si>
  <si>
    <t>4,7*0,1*14,0=6,580 [A]</t>
  </si>
  <si>
    <t>V líci křídel: 4*1,5*0,15*7,8=7,020 [A]</t>
  </si>
  <si>
    <t>Odkop v líci křídel pro zpevnění. Včetně odvozu a uložení na skládku.</t>
  </si>
  <si>
    <t>V líci křídel: 4*0,9*0,2*6,8=4,896 [A] 
V líci opěr: 2*1,0*0,35*5,25=3,675 [B] 
Přechodové klíny říms: 4*1,5*0,8*1,0=4,800 [C] 
Celkem: A+B+C=13,371 [D]</t>
  </si>
  <si>
    <t>2*4,0*4,4=35,200 [A]</t>
  </si>
  <si>
    <t>V líci křídel: 4*1,5*7,8=46,800 [A]</t>
  </si>
  <si>
    <t>Průběžné žebro: 2*0,15*0,035*13,0=0,137 [A] 
V místě OIZ: 4*0,35*0,055*0,5=0,039 [B] 
Celkem: A+B=0,176 [C]</t>
  </si>
  <si>
    <t>Na mostovce: 11*32=352,000 [A] 
Na závěrné zídce: 2*11*2=44,000 [B] 
Celkem: A+B=396,000 [C]</t>
  </si>
  <si>
    <t>4*4*8=128,000 [A]</t>
  </si>
  <si>
    <t>2*13*7,0=182,000 [A]</t>
  </si>
  <si>
    <t>Na mostovce: 2*13,0*0,25=6,500 [A] 
Na křídlech: 4*4,75*0,4=7,600 [B] 
Celkem: A+B=14,100 [C]</t>
  </si>
  <si>
    <t>14,1*0,16=2,256 [A]</t>
  </si>
  <si>
    <t>2,0*(4*2,3*0,6*0,1)=1,104 [A]</t>
  </si>
  <si>
    <t>2,0*(4*2,3*0,6)*0,008=0,088 [A]</t>
  </si>
  <si>
    <t>Mostovka: 4,3*0,13*13,0=7,267 [A] 
Na závěrných zídkach. 2*4,3*0,13*0,3=0,335 [B] 
Celkem: A+B=7,602 [C]</t>
  </si>
  <si>
    <t>Mostovka: 2,0*4,3*13,0*0,008=0,894 [A] 
Na závěrných zídkach: 2,0*2*4,3*0,3*0,008=0,041 [B] 
Celkem: A+B=0,935 [C]</t>
  </si>
  <si>
    <t>Podkladní beton pro zpevnění kamenem do betonu v obrysu spodní stavby z betonu C20/25n XF3.Tl. 0.15 m (přechodové klíny říms 0.6 m).</t>
  </si>
  <si>
    <t>V líci křídel: 4*0,9*0,15*6,8=3,672 [A] 
V líci opěr: 2*1,0*0,15*5,25=1,575 [B] 
Přechodové klíny: 4*1,5*0,6*1,0=3,600 [C] 
Celkem: A+B+C=8,847 [D]</t>
  </si>
  <si>
    <t>V líci křídel: 4*0,9*0,2*6,8=4,896 [A] 
V líci opěr: 2*1,0*0,2*5,25=2,100 [B] 
Přechodové klíny: 4*1,5*0,2*1,0=1,200 [C] 
Celkem: A+B+C=8,196 [D]</t>
  </si>
  <si>
    <t>4,0*13,0=52,000 [A]</t>
  </si>
  <si>
    <t>Sanace podhledu NK, včetně restaurace všech ozdobných detailů. 90% plochy.</t>
  </si>
  <si>
    <t>Podhled: 0,90*15,5*11,0=153,450 [A] 
Vnitřní příčníky: 0,90*3*1,0*3*1,0=8,100 [B] 
Líc koncových příčníků: 0,90*2*1,3*5,25=12,285 [C] 
Boky koncových příčníků: 0,90*2*1,0*2,0=3,600 [D] 
Konzoly pod římsou líc: 0,90*2*7*0,2*0,7=1,764 [E] 
Konzoly pod římsou boky: 0,90*2*2*7*0,13=3,276 [F] 
Celkem: A+B+C+D+E+F=182,475 [G]</t>
  </si>
  <si>
    <t>Sanace lícních ploch spodní stavby, včetně obnovy všech ozdobných detailů. Pohledová plocha s imitací kamenného zdiva. Provedení i v líci přitěžovacích desek tak, aby pohledová plocha byla sjednocená. 80% plochy.</t>
  </si>
  <si>
    <t>Líc opěr: 0,8*2*2,0*5,25=16,800 [A] 
Líc křídel: 0,8*4*9,0=28,800 [B] 
Celkem: A+B=45,600 [C]</t>
  </si>
  <si>
    <t>0,2*(2*13,0*0,7)=3,640 [A]</t>
  </si>
  <si>
    <t>Sanace podhledu NK, včetně restaurace všech ozdobných detailů. 10% plochy.</t>
  </si>
  <si>
    <t>Podhled: 0,1*15,5*11,0=17,050 [A] 
Vnitřní příčníky: 0,1*3*1,0*3*1,0=0,900 [B] 
Líc koncových příčníků: 0,1*2*1,3*5,25=1,365 [C] 
Boky koncových příčníků: 0,1*2*1,0*2,0=0,400 [D] 
Konzoly pod římsou líc: 0,1*2*7*0,2*0,7=0,196 [E] 
Konzoly pod římsou boky: 0,1*2*2*7*0,13=0,364 [F] 
Celkem: A+B+C+D+E+F=20,275 [G]</t>
  </si>
  <si>
    <t>Sanace lícních ploch spodní stavby, včetně obnovy všech ozdobných detailů. Pohledová plocha s imitací kamenného zdiva.  18% plochy.</t>
  </si>
  <si>
    <t>Líc opěr: 0,18*2*2,0*5,25=3,780 [A] 
Líc křídel: 0,18*4*9,0=6,480 [B] 
Celkem: A+B=10,260 [C]</t>
  </si>
  <si>
    <t>626123</t>
  </si>
  <si>
    <t>REPROFIL PODHL, SVIS PLOCH SANAČ MALTOU DVOUVRST TL DO 60MM</t>
  </si>
  <si>
    <t>Sanace lícních ploch spodní stavby, včetně obnovy všech ozdobných detailů. Pohledová plocha s imitací kamenného zdiva.  2% plochy.</t>
  </si>
  <si>
    <t>Líc opěr: 0,02*2*2,0*5,25=0,420 [A] 
Líc křídel: 0,02*4*9,0=0,720 [B] 
Celkem: A+B=1,140 [C]</t>
  </si>
  <si>
    <t>Podhled: 15,5*11,0=170,500 [A] 
Vnitřní příčníky: 3*1,0*3*1,0=9,000 [B] 
Líc koncových příčníků: 2*1,3*5,25=13,650 [C] 
Boky koncových příčníků: 2*1,0*2,0=4,000 [D] 
Konzoly pod římsou líc: 2*7*0,2*0,7=1,960 [E] 
Konzoly pod římsou boky: 2*2*7*0,13=3,640 [F] 
Celkem: A+B+C+D+E+F=202,750 [G]</t>
  </si>
  <si>
    <t>Líc opěr: 2*2,0*5,25=21,000 [A] 
Líc křídel: 4*9,0=36,000 [B] 
Celkem: A+B=57,000 [C]</t>
  </si>
  <si>
    <t>Sanace podhledu NK. 10% plochy.</t>
  </si>
  <si>
    <t>Mostovka: 5,8*13,0=75,400 [A] 
V místě dilatace: 2*5,8*0,5=5,800 [B] 
Přetažení na závěrné zídky: 2*5,8*0,3=3,480 [C] 
Přetažení na křídla: 4*0,625*0,5=1,250 [D] 
Celkem: A+B+C+D=85,930 [E]</t>
  </si>
  <si>
    <t>Mostovka: 2*1,1*13,0=28,600 [A] 
Přetažení na křídla: 4*1,1*0,5=2,200 [B] 
Celkem: A+B=30,800 [C]</t>
  </si>
  <si>
    <t>2*0,9*22,5=40,500 [A]</t>
  </si>
  <si>
    <t>2*0,25*22,5=11,250 [A]</t>
  </si>
  <si>
    <t>2*22,5=45,000 [A]</t>
  </si>
  <si>
    <t>Lemování zpevnění v obrysu spodní stavby při terénu. Včetně betonového lože.</t>
  </si>
  <si>
    <t>2*30,0=60,000 [A]</t>
  </si>
  <si>
    <t>5*1,0=5,000 [A]</t>
  </si>
  <si>
    <t>4*1,6=6,400 [A]</t>
  </si>
  <si>
    <t>4*(1,6*0,15+0,7*1,2)=4,320 [A]</t>
  </si>
  <si>
    <t>2*25,0=50,000 [A]</t>
  </si>
  <si>
    <t>4*2,3=9,200 [A]</t>
  </si>
  <si>
    <t>2*13,0=26,000 [A]</t>
  </si>
  <si>
    <t>Horní povrch: 5,85*13,0=76,050 [A] 
Podhled: 15,5*11,0=170,500 [B] 
Vnitřní příčníky: 3*1,0*3*1,0=9,000 [C] 
Líc koncových příčníků: 2*1,3*5,25=13,650 [D] 
Boky koncových příčníků: 2*1,0*2,0=4,000 [E] 
Konzoly pod římsou líc: 2*7*0,2*0,7=1,960 [F] 
Konzoly pod římsou boky: 2*2*7*0,13=3,640 [G] 
Celkem: A+B+C+D+E+F+G=278,800 [H]</t>
  </si>
  <si>
    <t>Líc opěr: 2*2,0*5,25=21,000 [A] 
Rub opěr: 2*5,3*2,0=21,200 [B] 
Líc křídel: 4*9,0=36,000 [C] 
Celkem: A+B+C=78,200 [D]</t>
  </si>
  <si>
    <t>4,3*13,0=55,900 [A]</t>
  </si>
  <si>
    <t>203</t>
  </si>
  <si>
    <t>Most ev.č. 3923-4</t>
  </si>
  <si>
    <t>4,7*0,1*13,2=6,204 [A]</t>
  </si>
  <si>
    <t>V líci křídla 1L: 1,5*0,15*7,0=1,575 [A] 
V líci křídla 1P: 1,5*0,15*7,0=1,575 [B] 
V líci křídla 2L: 1,5*0,15*7,2=1,620 [C] 
V líci křídla 2P: 1,5*0,15*7,2=1,620 [D] 
Celkem: A+B+C+D=6,390 [E]</t>
  </si>
  <si>
    <t>V líci křídla 1L: 0,9*0,2*6,0=1,080 [A] 
V líci křídla 1P: 1,25*0,6*6,0=4,500 [B] 
V líci křídla 2L: 0,9*0,2*6,2=1,116 [C] 
V líci křídla 2P: 1,25*0,6*6,2=4,650 [D] 
V líci opěr: 2*7,5*1,0*0,5=7,500 [E] 
Přechodové klíny říms: 2*(1,5+1,85)*0,8*1,0=5,360 [F] 
Celkem: A+B+C+D+E+F=24,206 [G]</t>
  </si>
  <si>
    <t>V líci křídla 1L: 1,5*7,0=10,500 [A] 
V líci křídla 1P: 1,5*7,0=10,500 [B] 
V líci křídla 2L: 1,5*7,2=10,800 [C] 
V líci křídla 2P: 1,5*7,2=10,800 [D] 
Celkem: A+B+C+D=42,600 [E]</t>
  </si>
  <si>
    <t>Průběžné žebro: 2*0,15*0,035*13,2=0,139 [A] 
V místě OIZ: 4*0,35*0,055*0,5=0,039 [B] 
Celkem: A+B=0,178 [C]</t>
  </si>
  <si>
    <t>Vrty DN150 pro prostup rubové drenáže křídly.</t>
  </si>
  <si>
    <t>Na mostovce: 11*33=363,000 [A] 
Na závěrné zídce: 2*11*2=44,000 [B] 
Celkem: A+B=407,000 [C]</t>
  </si>
  <si>
    <t>4*4,65*1,0=18,600 [A]</t>
  </si>
  <si>
    <t>Na mostovce: 2*13,2*0,25=6,600 [A] 
Na křídlech: 4*4,65*0,4=7,440 [B] 
Celkem: A+B=14,040 [C]</t>
  </si>
  <si>
    <t>18,6*0,15=2,790 [A]</t>
  </si>
  <si>
    <t>14,04*0,16=2,246 [A]</t>
  </si>
  <si>
    <t>2,0*(4*3,9*0,6*0,1)=1,872 [A]</t>
  </si>
  <si>
    <t>2,0*(4*3,9*0,6)*0,008=0,150 [A]</t>
  </si>
  <si>
    <t>Mostovka: 4,3*0,13*13,2=7,379 [A] 
Na závěrných zídkach. 2*4,3*0,13*0,3=0,335 [B] 
Celkem: A+B=7,714 [C]</t>
  </si>
  <si>
    <t>Mostovka: 2,0*4,3*13,2*0,008=0,908 [A] 
Na závěrných zídkach: 2,0*2*4,3*0,3*0,008=0,041 [B] 
Celkem: A+B=0,949 [C]</t>
  </si>
  <si>
    <t>OP1: 27*0,17*0,75*0,5=1,721 [A] 
OP2: 28*0,17*0,75*0,5=1,785 [B] 
Celkem: A+B=3,506 [C]</t>
  </si>
  <si>
    <t>V líci křídla 1L: 0,9*0,15*6,0=0,810 [A] 
V líci křídla 1P: 1,25*0,35*6,0=2,625 [B] 
V líci křídla 2L: 0,9*0,15*6,2=0,837 [C] 
V líci křídla 2P: 1,25*0,35*6,2=2,713 [D] 
Přechodové klíny říms: 2*(1,5+1,85)*0,6*1,0=4,020 [F] 
Celkem: A+B+C+D+F=11,005 [G]</t>
  </si>
  <si>
    <t>46251</t>
  </si>
  <si>
    <t>ZÁHOZ Z LOMOVÉHO KAMENE</t>
  </si>
  <si>
    <t>Obnova břehového opevnění těžkým kamenným záhozem s vyklínováním. Kameny o hmotnosti 500 - 1000 kg.</t>
  </si>
  <si>
    <t>Opěra 1: 10,0*2,0*0,5=10,000 [A] 
Opěra 2: 12,0*2,0*0,5=12,000 [B] 
Celkem: A+B=22,000 [C]</t>
  </si>
  <si>
    <t>položka zahrnuje:  
- dodávku a zához lomového kamene předepsané frakce včetně mimostaveništní a vnitrostaveništní dopravy  
není-li v zadávací dokumentaci uvedeno jinak, jedná se o nakupovaný materiál</t>
  </si>
  <si>
    <t>V líci křídla 1L: 0,9*0,2*6,0=1,080 [A] 
V líci křídla 1P: 0,4*0,2*6,0=0,480 [B] 
V líci křídla 2L: 0,9*0,15*6,2=0,837 [C] 
V líci křídla 2P: 0,4*0,2*6,2=0,496 [D] 
Přechodové klíny říms: 2*(1,5+1,85)*0,2*1,0=1,340 [F] 
Celkem: A+B+C+D+F=4,233 [G]</t>
  </si>
  <si>
    <t>4,0*13,2=52,800 [A]</t>
  </si>
  <si>
    <t>2*4,3=8,600 [A]</t>
  </si>
  <si>
    <t>Podhled: 0,90*15,5*11,2=156,240 [A] 
Vnitřní příčníky: 0,90*3*1,0*3*1,0=8,100 [B] 
Líc koncových příčníků: 0,90*2*1,3*5,75=13,455 [C] 
Boky koncových příčníků: 0,90*2*1,0*2,0=3,600 [D] 
Konzoly pod římsou líc: 0,90*2*7*0,2*0,7=1,764 [E] 
Konzoly pod římsou boky: 0,90*2*2*7*0,13=3,276 [F] 
Celkem: A+B+C+D+E+F=186,435 [G]</t>
  </si>
  <si>
    <t>Sanace lícních ploch spodní stavby, včetně obnovy všech ozdobných detailů. Pohledová plocha s imitací kamenného zdiva. Provedení i v líci přitěžovacích desek tak, aby pohledová plocha byla sjednocená. 85% plochy.</t>
  </si>
  <si>
    <t>Líc opěr: 0,85*2*4,2*5,75=41,055 [A] 
Líc křídel: 0,85*4*19,5=66,300 [B] 
Celkem: A+B=107,355 [C]</t>
  </si>
  <si>
    <t>0,2*(2*13,2*0,7)=3,696 [A]</t>
  </si>
  <si>
    <t>Podhled: 0,10*15,5*11,2=17,360 [A] 
Vnitřní příčníky: 0,10*3*1,0*3*1,0=0,900 [B] 
Líc koncových příčníků: 0,10*2*1,3*5,75=1,495 [C] 
Boky koncových příčníků: 0,10*2*1,0*2,0=0,400 [D] 
Konzoly pod římsou líc: 0,10*2*7*0,2*0,7=0,196 [E] 
Konzoly pod římsou boky: 0,10*2*2*7*0,13=0,364 [F] 
Celkem: A+B+C+D+E+F=20,715 [G]</t>
  </si>
  <si>
    <t>Sanace lícních ploch spodní stavby, včetně obnovy všech ozdobných detailů. Pohledová plocha s imitací kamenného zdiva.  13% plochy.</t>
  </si>
  <si>
    <t>Líc opěr: 0,13*2*4,2*5,75=6,279 [A] 
Líc křídel: 0,13*4*19,5=10,140 [B] 
Celkem: A+B=16,419 [C]</t>
  </si>
  <si>
    <t>Líc opěr: 0,02*2*4,2*5,75=0,966 [A] 
Líc křídel: 0,02*4*19,5=1,560 [B] 
Celkem: A+B=2,526 [C]</t>
  </si>
  <si>
    <t>Podhled: 15,5*11,2=173,600 [A] 
Vnitřní příčníky: 3*1,0*3*1,0=9,000 [B] 
Líc koncových příčníků: 2*1,3*5,75=14,950 [C] 
Boky koncových příčníků: 2*1,0*2,0=4,000 [D] 
Konzoly pod římsou líc: 2*7*0,2*0,7=1,960 [E] 
Konzoly pod římsou boky: 2*2*7*0,13=3,640 [F] 
Celkem: A+B+C+D+E+F=207,150 [G]</t>
  </si>
  <si>
    <t>Líc opěr: 2*4,2*5,75=48,300 [A] 
Líc křídel: 4*19,5=78,000 [B] 
Celkem: A+B=126,300 [C]</t>
  </si>
  <si>
    <t>Rub opěr: 2*3,2*4,3=27,520 [A] 
Přetažení na křídla: 4*2,0*0,5=4,000 [B] 
Izolace dilatační spáry: 4*2,0*0,5=4,000 [C] 
Přitěžovací desky: 4*2,0*4,65=37,200 [D] 
Celkem: A+B+C+D=72,720 [E]</t>
  </si>
  <si>
    <t>Mostovka: 5,8*13,2=76,560 [A] 
V místě dilatace: 2*5,8*0,5=5,800 [B] 
Přetažení na závěrné zídky: 2*5,8*0,3=3,480 [C] 
Přetažení na křídla: 4*0,625*0,5=1,250 [D] 
Celkem: A+B+C+D=87,090 [E]</t>
  </si>
  <si>
    <t>Mostovka: 2*1,1*13,2=29,040 [A] 
Přetažení na křídla: 4*1,1*0,5=2,200 [B] 
Celkem: A+B=31,240 [C]</t>
  </si>
  <si>
    <t>Rub opěr: 2*3,2*4,3=27,520 [A] 
Přetažení na křídla: 4*2,0*0,5=4,000 [B] 
Přitěžovací desky: 4*2,0*4,65=37,200 [C] 
Celkem: A+B+C=68,720 [D]</t>
  </si>
  <si>
    <t>U křídla 1L: 10,0=10,000 [A] 
U křídla 1P: 10,0+8,0=18,000 [B] 
U křídla 2L: 10,0=10,000 [C] 
U křídla 2P: 11,0+8,0=19,000 [D] 
Celkem: A+B+C+D=57,000 [E]</t>
  </si>
  <si>
    <t>4*3,2=12,800 [A]</t>
  </si>
  <si>
    <t>4*(3,2*0,15+0,7*1,2)=5,280 [A]</t>
  </si>
  <si>
    <t>4*3,9=15,600 [A]</t>
  </si>
  <si>
    <t>2*13,2=26,400 [A]</t>
  </si>
  <si>
    <t>93661</t>
  </si>
  <si>
    <t>R</t>
  </si>
  <si>
    <t>LIMNIGRAFICKÁ STUPNICE NÁTĚREM</t>
  </si>
  <si>
    <t>Obnova linigrafické stupnice na opěře 1.</t>
  </si>
  <si>
    <t>Položka zahrnuje veškerý materiál, výrobky a polotovary, včetně mimostaveništní a vnitrostaveništní dopravy (rovněž přesuny), včetně naložení a složení,případně s uložením.</t>
  </si>
  <si>
    <t>Horní povrch: 5,85*13,2=77,220 [A] 
Podhled: 15,5*11,2=173,600 [B] 
Vnitřní příčníky: 3*1,0*3*1,0=9,000 [C] 
Líc koncových příčníků: 2*1,3*5,75=14,950 [D] 
Boky koncových příčníků: 2*1,0*2,0=4,000 [E] 
Konzoly pod římsou líc: 2*7*0,2*0,7=1,960 [F] 
Konzoly pod římsou boky: 2*2*7*0,13=3,640 [G] 
Celkem: A+B+C+D+E+F+G=284,370 [H]</t>
  </si>
  <si>
    <t>Líc opěr: 2*4,2*5,75=48,300 [A] 
Rub opěr: 2*5,3*2,0=21,200 [B] 
Líc křídel: 4*19,5=78,000 [C] 
Celkem: A+B+C=147,500 [D]</t>
  </si>
  <si>
    <t>8,0*11,2=89,600 [A]</t>
  </si>
  <si>
    <t>4*1,0*0,85*4,65=15,810 [A]</t>
  </si>
  <si>
    <t>75</t>
  </si>
  <si>
    <t>76</t>
  </si>
  <si>
    <t>4,3*13,2=56,760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</si>
</sst>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'02'!I3</f>
      </c>
      <c s="21">
        <f>'02'!O2</f>
      </c>
      <c s="21">
        <f>C10+D10</f>
      </c>
    </row>
    <row r="11" spans="1:5" ht="12.75" customHeight="1">
      <c r="A11" s="20" t="s">
        <v>132</v>
      </c>
      <c s="20" t="s">
        <v>133</v>
      </c>
      <c s="21">
        <f>'101'!I3</f>
      </c>
      <c s="21">
        <f>'101'!O2</f>
      </c>
      <c s="21">
        <f>C11+D11</f>
      </c>
    </row>
    <row r="12" spans="1:5" ht="12.75" customHeight="1">
      <c r="A12" s="20" t="s">
        <v>246</v>
      </c>
      <c s="20" t="s">
        <v>247</v>
      </c>
      <c s="21">
        <f>'182'!I3</f>
      </c>
      <c s="21">
        <f>'182'!O2</f>
      </c>
      <c s="21">
        <f>C12+D12</f>
      </c>
    </row>
    <row r="13" spans="1:5" ht="12.75" customHeight="1">
      <c r="A13" s="20" t="s">
        <v>293</v>
      </c>
      <c s="20" t="s">
        <v>294</v>
      </c>
      <c s="21">
        <f>'201'!I3</f>
      </c>
      <c s="21">
        <f>'201'!O2</f>
      </c>
      <c s="21">
        <f>C13+D13</f>
      </c>
    </row>
    <row r="14" spans="1:5" ht="12.75" customHeight="1">
      <c r="A14" s="20" t="s">
        <v>619</v>
      </c>
      <c s="20" t="s">
        <v>620</v>
      </c>
      <c s="21">
        <f>'202'!I3</f>
      </c>
      <c s="21">
        <f>'202'!O2</f>
      </c>
      <c s="21">
        <f>C14+D14</f>
      </c>
    </row>
    <row r="15" spans="1:5" ht="12.75" customHeight="1">
      <c r="A15" s="20" t="s">
        <v>673</v>
      </c>
      <c s="20" t="s">
        <v>674</v>
      </c>
      <c s="21">
        <f>'203'!I3</f>
      </c>
      <c s="21">
        <f>'203'!O2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0+I8+I69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25" t="s">
        <v>44</v>
      </c>
      <c s="29" t="s">
        <v>29</v>
      </c>
      <c s="29" t="s">
        <v>45</v>
      </c>
      <c s="25" t="s">
        <v>46</v>
      </c>
      <c s="30" t="s">
        <v>47</v>
      </c>
      <c s="31" t="s">
        <v>48</v>
      </c>
      <c s="32">
        <v>378.758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50</v>
      </c>
    </row>
    <row r="11" spans="1:5" ht="127.5">
      <c r="A11" s="36" t="s">
        <v>51</v>
      </c>
      <c r="E11" s="37" t="s">
        <v>52</v>
      </c>
    </row>
    <row r="12" spans="1:5" ht="25.5">
      <c r="A12" t="s">
        <v>53</v>
      </c>
      <c r="E12" s="35" t="s">
        <v>54</v>
      </c>
    </row>
    <row r="13" spans="1:16" ht="12.75">
      <c r="A13" s="25" t="s">
        <v>44</v>
      </c>
      <c s="29" t="s">
        <v>23</v>
      </c>
      <c s="29" t="s">
        <v>55</v>
      </c>
      <c s="25" t="s">
        <v>46</v>
      </c>
      <c s="30" t="s">
        <v>47</v>
      </c>
      <c s="31" t="s">
        <v>56</v>
      </c>
      <c s="32">
        <v>132.275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57</v>
      </c>
    </row>
    <row r="15" spans="1:5" ht="89.25">
      <c r="A15" s="36" t="s">
        <v>51</v>
      </c>
      <c r="E15" s="37" t="s">
        <v>58</v>
      </c>
    </row>
    <row r="16" spans="1:5" ht="25.5">
      <c r="A16" t="s">
        <v>53</v>
      </c>
      <c r="E16" s="35" t="s">
        <v>54</v>
      </c>
    </row>
    <row r="17" spans="1:16" ht="12.75">
      <c r="A17" s="25" t="s">
        <v>44</v>
      </c>
      <c s="29" t="s">
        <v>22</v>
      </c>
      <c s="29" t="s">
        <v>59</v>
      </c>
      <c s="25" t="s">
        <v>46</v>
      </c>
      <c s="30" t="s">
        <v>60</v>
      </c>
      <c s="31" t="s">
        <v>56</v>
      </c>
      <c s="32">
        <v>167.765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61</v>
      </c>
    </row>
    <row r="19" spans="1:5" ht="12.75">
      <c r="A19" s="36" t="s">
        <v>51</v>
      </c>
      <c r="E19" s="37" t="s">
        <v>62</v>
      </c>
    </row>
    <row r="20" spans="1:5" ht="25.5">
      <c r="A20" t="s">
        <v>53</v>
      </c>
      <c r="E20" s="35" t="s">
        <v>54</v>
      </c>
    </row>
    <row r="21" spans="1:16" ht="12.75">
      <c r="A21" s="25" t="s">
        <v>44</v>
      </c>
      <c s="29" t="s">
        <v>33</v>
      </c>
      <c s="29" t="s">
        <v>63</v>
      </c>
      <c s="25" t="s">
        <v>46</v>
      </c>
      <c s="30" t="s">
        <v>64</v>
      </c>
      <c s="31" t="s">
        <v>56</v>
      </c>
      <c s="32">
        <v>4.355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49</v>
      </c>
      <c r="E22" s="35" t="s">
        <v>65</v>
      </c>
    </row>
    <row r="23" spans="1:5" ht="51">
      <c r="A23" s="36" t="s">
        <v>51</v>
      </c>
      <c r="E23" s="37" t="s">
        <v>66</v>
      </c>
    </row>
    <row r="24" spans="1:5" ht="25.5">
      <c r="A24" t="s">
        <v>53</v>
      </c>
      <c r="E24" s="35" t="s">
        <v>54</v>
      </c>
    </row>
    <row r="25" spans="1:16" ht="12.75">
      <c r="A25" s="25" t="s">
        <v>44</v>
      </c>
      <c s="29" t="s">
        <v>35</v>
      </c>
      <c s="29" t="s">
        <v>67</v>
      </c>
      <c s="25" t="s">
        <v>46</v>
      </c>
      <c s="30" t="s">
        <v>68</v>
      </c>
      <c s="31" t="s">
        <v>69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49</v>
      </c>
      <c r="E26" s="35" t="s">
        <v>70</v>
      </c>
    </row>
    <row r="27" spans="1:5" ht="12.75">
      <c r="A27" s="36" t="s">
        <v>51</v>
      </c>
      <c r="E27" s="37" t="s">
        <v>46</v>
      </c>
    </row>
    <row r="28" spans="1:5" ht="12.75">
      <c r="A28" t="s">
        <v>53</v>
      </c>
      <c r="E28" s="35" t="s">
        <v>71</v>
      </c>
    </row>
    <row r="29" spans="1:16" ht="12.75">
      <c r="A29" s="25" t="s">
        <v>44</v>
      </c>
      <c s="29" t="s">
        <v>37</v>
      </c>
      <c s="29" t="s">
        <v>72</v>
      </c>
      <c s="25" t="s">
        <v>73</v>
      </c>
      <c s="30" t="s">
        <v>74</v>
      </c>
      <c s="31" t="s">
        <v>69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49</v>
      </c>
      <c r="E30" s="35" t="s">
        <v>75</v>
      </c>
    </row>
    <row r="31" spans="1:5" ht="12.75">
      <c r="A31" s="36" t="s">
        <v>51</v>
      </c>
      <c r="E31" s="37" t="s">
        <v>46</v>
      </c>
    </row>
    <row r="32" spans="1:5" ht="51">
      <c r="A32" t="s">
        <v>53</v>
      </c>
      <c r="E32" s="35" t="s">
        <v>76</v>
      </c>
    </row>
    <row r="33" spans="1:16" ht="12.75">
      <c r="A33" s="25" t="s">
        <v>44</v>
      </c>
      <c s="29" t="s">
        <v>77</v>
      </c>
      <c s="29" t="s">
        <v>72</v>
      </c>
      <c s="25" t="s">
        <v>78</v>
      </c>
      <c s="30" t="s">
        <v>74</v>
      </c>
      <c s="31" t="s">
        <v>69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49</v>
      </c>
      <c r="E34" s="35" t="s">
        <v>79</v>
      </c>
    </row>
    <row r="35" spans="1:5" ht="12.75">
      <c r="A35" s="36" t="s">
        <v>51</v>
      </c>
      <c r="E35" s="37" t="s">
        <v>46</v>
      </c>
    </row>
    <row r="36" spans="1:5" ht="51">
      <c r="A36" t="s">
        <v>53</v>
      </c>
      <c r="E36" s="35" t="s">
        <v>76</v>
      </c>
    </row>
    <row r="37" spans="1:16" ht="12.75">
      <c r="A37" s="25" t="s">
        <v>44</v>
      </c>
      <c s="29" t="s">
        <v>80</v>
      </c>
      <c s="29" t="s">
        <v>72</v>
      </c>
      <c s="25" t="s">
        <v>81</v>
      </c>
      <c s="30" t="s">
        <v>74</v>
      </c>
      <c s="31" t="s">
        <v>69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49</v>
      </c>
      <c r="E38" s="35" t="s">
        <v>82</v>
      </c>
    </row>
    <row r="39" spans="1:5" ht="12.75">
      <c r="A39" s="36" t="s">
        <v>51</v>
      </c>
      <c r="E39" s="37" t="s">
        <v>46</v>
      </c>
    </row>
    <row r="40" spans="1:5" ht="51">
      <c r="A40" t="s">
        <v>53</v>
      </c>
      <c r="E40" s="35" t="s">
        <v>76</v>
      </c>
    </row>
    <row r="41" spans="1:16" ht="12.75">
      <c r="A41" s="25" t="s">
        <v>44</v>
      </c>
      <c s="29" t="s">
        <v>40</v>
      </c>
      <c s="29" t="s">
        <v>83</v>
      </c>
      <c s="25" t="s">
        <v>46</v>
      </c>
      <c s="30" t="s">
        <v>84</v>
      </c>
      <c s="31" t="s">
        <v>85</v>
      </c>
      <c s="32">
        <v>3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49</v>
      </c>
      <c r="E42" s="35" t="s">
        <v>86</v>
      </c>
    </row>
    <row r="43" spans="1:5" ht="12.75">
      <c r="A43" s="36" t="s">
        <v>51</v>
      </c>
      <c r="E43" s="37" t="s">
        <v>46</v>
      </c>
    </row>
    <row r="44" spans="1:5" ht="12.75">
      <c r="A44" t="s">
        <v>53</v>
      </c>
      <c r="E44" s="35" t="s">
        <v>87</v>
      </c>
    </row>
    <row r="45" spans="1:16" ht="12.75">
      <c r="A45" s="25" t="s">
        <v>44</v>
      </c>
      <c s="29" t="s">
        <v>42</v>
      </c>
      <c s="29" t="s">
        <v>88</v>
      </c>
      <c s="25" t="s">
        <v>46</v>
      </c>
      <c s="30" t="s">
        <v>89</v>
      </c>
      <c s="31" t="s">
        <v>69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49</v>
      </c>
      <c r="E46" s="35" t="s">
        <v>46</v>
      </c>
    </row>
    <row r="47" spans="1:5" ht="12.75">
      <c r="A47" s="36" t="s">
        <v>51</v>
      </c>
      <c r="E47" s="37" t="s">
        <v>46</v>
      </c>
    </row>
    <row r="48" spans="1:5" ht="12.75">
      <c r="A48" t="s">
        <v>53</v>
      </c>
      <c r="E48" s="35" t="s">
        <v>87</v>
      </c>
    </row>
    <row r="49" spans="1:16" ht="12.75">
      <c r="A49" s="25" t="s">
        <v>44</v>
      </c>
      <c s="29" t="s">
        <v>90</v>
      </c>
      <c s="29" t="s">
        <v>91</v>
      </c>
      <c s="25" t="s">
        <v>46</v>
      </c>
      <c s="30" t="s">
        <v>92</v>
      </c>
      <c s="31" t="s">
        <v>69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49</v>
      </c>
      <c r="E50" s="35" t="s">
        <v>93</v>
      </c>
    </row>
    <row r="51" spans="1:5" ht="12.75">
      <c r="A51" s="36" t="s">
        <v>51</v>
      </c>
      <c r="E51" s="37" t="s">
        <v>46</v>
      </c>
    </row>
    <row r="52" spans="1:5" ht="12.75">
      <c r="A52" t="s">
        <v>53</v>
      </c>
      <c r="E52" s="35" t="s">
        <v>87</v>
      </c>
    </row>
    <row r="53" spans="1:16" ht="12.75">
      <c r="A53" s="25" t="s">
        <v>44</v>
      </c>
      <c s="29" t="s">
        <v>94</v>
      </c>
      <c s="29" t="s">
        <v>95</v>
      </c>
      <c s="25" t="s">
        <v>46</v>
      </c>
      <c s="30" t="s">
        <v>96</v>
      </c>
      <c s="31" t="s">
        <v>69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25.5">
      <c r="A54" s="34" t="s">
        <v>49</v>
      </c>
      <c r="E54" s="35" t="s">
        <v>97</v>
      </c>
    </row>
    <row r="55" spans="1:5" ht="12.75">
      <c r="A55" s="36" t="s">
        <v>51</v>
      </c>
      <c r="E55" s="37" t="s">
        <v>46</v>
      </c>
    </row>
    <row r="56" spans="1:5" ht="76.5">
      <c r="A56" t="s">
        <v>53</v>
      </c>
      <c r="E56" s="35" t="s">
        <v>98</v>
      </c>
    </row>
    <row r="57" spans="1:16" ht="12.75">
      <c r="A57" s="25" t="s">
        <v>44</v>
      </c>
      <c s="29" t="s">
        <v>99</v>
      </c>
      <c s="29" t="s">
        <v>100</v>
      </c>
      <c s="25" t="s">
        <v>46</v>
      </c>
      <c s="30" t="s">
        <v>101</v>
      </c>
      <c s="31" t="s">
        <v>85</v>
      </c>
      <c s="32">
        <v>3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49</v>
      </c>
      <c r="E58" s="35" t="s">
        <v>102</v>
      </c>
    </row>
    <row r="59" spans="1:5" ht="12.75">
      <c r="A59" s="36" t="s">
        <v>51</v>
      </c>
      <c r="E59" s="37" t="s">
        <v>46</v>
      </c>
    </row>
    <row r="60" spans="1:5" ht="51">
      <c r="A60" t="s">
        <v>53</v>
      </c>
      <c r="E60" s="35" t="s">
        <v>103</v>
      </c>
    </row>
    <row r="61" spans="1:16" ht="12.75">
      <c r="A61" s="25" t="s">
        <v>44</v>
      </c>
      <c s="29" t="s">
        <v>104</v>
      </c>
      <c s="29" t="s">
        <v>105</v>
      </c>
      <c s="25" t="s">
        <v>46</v>
      </c>
      <c s="30" t="s">
        <v>106</v>
      </c>
      <c s="31" t="s">
        <v>69</v>
      </c>
      <c s="32">
        <v>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49</v>
      </c>
      <c r="E62" s="35" t="s">
        <v>107</v>
      </c>
    </row>
    <row r="63" spans="1:5" ht="12.75">
      <c r="A63" s="36" t="s">
        <v>51</v>
      </c>
      <c r="E63" s="37" t="s">
        <v>46</v>
      </c>
    </row>
    <row r="64" spans="1:5" ht="89.25">
      <c r="A64" t="s">
        <v>53</v>
      </c>
      <c r="E64" s="35" t="s">
        <v>108</v>
      </c>
    </row>
    <row r="65" spans="1:16" ht="12.75">
      <c r="A65" s="25" t="s">
        <v>44</v>
      </c>
      <c s="29" t="s">
        <v>109</v>
      </c>
      <c s="29" t="s">
        <v>110</v>
      </c>
      <c s="25" t="s">
        <v>46</v>
      </c>
      <c s="30" t="s">
        <v>111</v>
      </c>
      <c s="31" t="s">
        <v>69</v>
      </c>
      <c s="32">
        <v>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49</v>
      </c>
      <c r="E66" s="35" t="s">
        <v>46</v>
      </c>
    </row>
    <row r="67" spans="1:5" ht="12.75">
      <c r="A67" s="36" t="s">
        <v>51</v>
      </c>
      <c r="E67" s="37" t="s">
        <v>46</v>
      </c>
    </row>
    <row r="68" spans="1:5" ht="25.5">
      <c r="A68" t="s">
        <v>53</v>
      </c>
      <c r="E68" s="35" t="s">
        <v>112</v>
      </c>
    </row>
    <row r="69" spans="1:18" ht="12.75" customHeight="1">
      <c r="A69" s="6" t="s">
        <v>43</v>
      </c>
      <c s="6"/>
      <c s="39" t="s">
        <v>40</v>
      </c>
      <c s="6"/>
      <c s="27" t="s">
        <v>113</v>
      </c>
      <c s="6"/>
      <c s="6"/>
      <c s="6"/>
      <c s="40">
        <f>0+Q69</f>
      </c>
      <c r="O69">
        <f>0+R69</f>
      </c>
      <c r="Q69">
        <f>0+I70+I74+I78</f>
      </c>
      <c>
        <f>0+O70+O74+O78</f>
      </c>
    </row>
    <row r="70" spans="1:16" ht="12.75">
      <c r="A70" s="25" t="s">
        <v>44</v>
      </c>
      <c s="29" t="s">
        <v>114</v>
      </c>
      <c s="29" t="s">
        <v>115</v>
      </c>
      <c s="25" t="s">
        <v>46</v>
      </c>
      <c s="30" t="s">
        <v>116</v>
      </c>
      <c s="31" t="s">
        <v>117</v>
      </c>
      <c s="32">
        <v>12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49</v>
      </c>
      <c r="E71" s="35" t="s">
        <v>118</v>
      </c>
    </row>
    <row r="72" spans="1:5" ht="12.75">
      <c r="A72" s="36" t="s">
        <v>51</v>
      </c>
      <c r="E72" s="37" t="s">
        <v>119</v>
      </c>
    </row>
    <row r="73" spans="1:5" ht="63.75">
      <c r="A73" t="s">
        <v>53</v>
      </c>
      <c r="E73" s="35" t="s">
        <v>120</v>
      </c>
    </row>
    <row r="74" spans="1:16" ht="12.75">
      <c r="A74" s="25" t="s">
        <v>44</v>
      </c>
      <c s="29" t="s">
        <v>121</v>
      </c>
      <c s="29" t="s">
        <v>122</v>
      </c>
      <c s="25" t="s">
        <v>46</v>
      </c>
      <c s="30" t="s">
        <v>123</v>
      </c>
      <c s="31" t="s">
        <v>117</v>
      </c>
      <c s="32">
        <v>12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49</v>
      </c>
      <c r="E75" s="35" t="s">
        <v>118</v>
      </c>
    </row>
    <row r="76" spans="1:5" ht="12.75">
      <c r="A76" s="36" t="s">
        <v>51</v>
      </c>
      <c r="E76" s="37" t="s">
        <v>119</v>
      </c>
    </row>
    <row r="77" spans="1:5" ht="25.5">
      <c r="A77" t="s">
        <v>53</v>
      </c>
      <c r="E77" s="35" t="s">
        <v>124</v>
      </c>
    </row>
    <row r="78" spans="1:16" ht="12.75">
      <c r="A78" s="25" t="s">
        <v>44</v>
      </c>
      <c s="29" t="s">
        <v>125</v>
      </c>
      <c s="29" t="s">
        <v>126</v>
      </c>
      <c s="25" t="s">
        <v>46</v>
      </c>
      <c s="30" t="s">
        <v>127</v>
      </c>
      <c s="31" t="s">
        <v>128</v>
      </c>
      <c s="32">
        <v>2160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49</v>
      </c>
      <c r="E79" s="35" t="s">
        <v>129</v>
      </c>
    </row>
    <row r="80" spans="1:5" ht="12.75">
      <c r="A80" s="36" t="s">
        <v>51</v>
      </c>
      <c r="E80" s="37" t="s">
        <v>130</v>
      </c>
    </row>
    <row r="81" spans="1:5" ht="25.5">
      <c r="A81" t="s">
        <v>53</v>
      </c>
      <c r="E81" s="35" t="s">
        <v>131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0+O8+O49+O86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132</v>
      </c>
      <c s="41">
        <f>0+I8+I49+I86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132</v>
      </c>
      <c s="6"/>
      <c s="18" t="s">
        <v>133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134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25" t="s">
        <v>44</v>
      </c>
      <c s="29" t="s">
        <v>29</v>
      </c>
      <c s="29" t="s">
        <v>135</v>
      </c>
      <c s="25" t="s">
        <v>46</v>
      </c>
      <c s="30" t="s">
        <v>136</v>
      </c>
      <c s="31" t="s">
        <v>48</v>
      </c>
      <c s="32">
        <v>81.891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137</v>
      </c>
    </row>
    <row r="11" spans="1:5" ht="76.5">
      <c r="A11" s="36" t="s">
        <v>51</v>
      </c>
      <c r="E11" s="37" t="s">
        <v>138</v>
      </c>
    </row>
    <row r="12" spans="1:5" ht="63.75">
      <c r="A12" t="s">
        <v>53</v>
      </c>
      <c r="E12" s="35" t="s">
        <v>139</v>
      </c>
    </row>
    <row r="13" spans="1:16" ht="25.5">
      <c r="A13" s="25" t="s">
        <v>44</v>
      </c>
      <c s="29" t="s">
        <v>23</v>
      </c>
      <c s="29" t="s">
        <v>140</v>
      </c>
      <c s="25" t="s">
        <v>46</v>
      </c>
      <c s="30" t="s">
        <v>141</v>
      </c>
      <c s="31" t="s">
        <v>48</v>
      </c>
      <c s="32">
        <v>76.257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49</v>
      </c>
      <c r="E14" s="35" t="s">
        <v>142</v>
      </c>
    </row>
    <row r="15" spans="1:5" ht="76.5">
      <c r="A15" s="36" t="s">
        <v>51</v>
      </c>
      <c r="E15" s="37" t="s">
        <v>143</v>
      </c>
    </row>
    <row r="16" spans="1:5" ht="63.75">
      <c r="A16" t="s">
        <v>53</v>
      </c>
      <c r="E16" s="35" t="s">
        <v>139</v>
      </c>
    </row>
    <row r="17" spans="1:16" ht="12.75">
      <c r="A17" s="25" t="s">
        <v>44</v>
      </c>
      <c s="29" t="s">
        <v>22</v>
      </c>
      <c s="29" t="s">
        <v>144</v>
      </c>
      <c s="25" t="s">
        <v>46</v>
      </c>
      <c s="30" t="s">
        <v>145</v>
      </c>
      <c s="31" t="s">
        <v>48</v>
      </c>
      <c s="32">
        <v>70.323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49</v>
      </c>
      <c r="E18" s="35" t="s">
        <v>146</v>
      </c>
    </row>
    <row r="19" spans="1:5" ht="63.75">
      <c r="A19" s="36" t="s">
        <v>51</v>
      </c>
      <c r="E19" s="37" t="s">
        <v>147</v>
      </c>
    </row>
    <row r="20" spans="1:5" ht="63.75">
      <c r="A20" t="s">
        <v>53</v>
      </c>
      <c r="E20" s="35" t="s">
        <v>139</v>
      </c>
    </row>
    <row r="21" spans="1:16" ht="12.75">
      <c r="A21" s="25" t="s">
        <v>44</v>
      </c>
      <c s="29" t="s">
        <v>33</v>
      </c>
      <c s="29" t="s">
        <v>148</v>
      </c>
      <c s="25" t="s">
        <v>46</v>
      </c>
      <c s="30" t="s">
        <v>149</v>
      </c>
      <c s="31" t="s">
        <v>48</v>
      </c>
      <c s="32">
        <v>19.2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49</v>
      </c>
      <c r="E22" s="35" t="s">
        <v>150</v>
      </c>
    </row>
    <row r="23" spans="1:5" ht="63.75">
      <c r="A23" s="36" t="s">
        <v>51</v>
      </c>
      <c r="E23" s="37" t="s">
        <v>151</v>
      </c>
    </row>
    <row r="24" spans="1:5" ht="38.25">
      <c r="A24" t="s">
        <v>53</v>
      </c>
      <c r="E24" s="35" t="s">
        <v>152</v>
      </c>
    </row>
    <row r="25" spans="1:16" ht="12.75">
      <c r="A25" s="25" t="s">
        <v>44</v>
      </c>
      <c s="29" t="s">
        <v>35</v>
      </c>
      <c s="29" t="s">
        <v>153</v>
      </c>
      <c s="25" t="s">
        <v>73</v>
      </c>
      <c s="30" t="s">
        <v>154</v>
      </c>
      <c s="31" t="s">
        <v>48</v>
      </c>
      <c s="32">
        <v>23.1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49</v>
      </c>
      <c r="E26" s="35" t="s">
        <v>155</v>
      </c>
    </row>
    <row r="27" spans="1:5" ht="63.75">
      <c r="A27" s="36" t="s">
        <v>51</v>
      </c>
      <c r="E27" s="37" t="s">
        <v>156</v>
      </c>
    </row>
    <row r="28" spans="1:5" ht="369.75">
      <c r="A28" t="s">
        <v>53</v>
      </c>
      <c r="E28" s="35" t="s">
        <v>157</v>
      </c>
    </row>
    <row r="29" spans="1:16" ht="12.75">
      <c r="A29" s="25" t="s">
        <v>44</v>
      </c>
      <c s="29" t="s">
        <v>37</v>
      </c>
      <c s="29" t="s">
        <v>153</v>
      </c>
      <c s="25" t="s">
        <v>78</v>
      </c>
      <c s="30" t="s">
        <v>154</v>
      </c>
      <c s="31" t="s">
        <v>48</v>
      </c>
      <c s="32">
        <v>110.345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49</v>
      </c>
      <c r="E30" s="35" t="s">
        <v>158</v>
      </c>
    </row>
    <row r="31" spans="1:5" ht="76.5">
      <c r="A31" s="36" t="s">
        <v>51</v>
      </c>
      <c r="E31" s="37" t="s">
        <v>159</v>
      </c>
    </row>
    <row r="32" spans="1:5" ht="369.75">
      <c r="A32" t="s">
        <v>53</v>
      </c>
      <c r="E32" s="35" t="s">
        <v>157</v>
      </c>
    </row>
    <row r="33" spans="1:16" ht="12.75">
      <c r="A33" s="25" t="s">
        <v>44</v>
      </c>
      <c s="29" t="s">
        <v>77</v>
      </c>
      <c s="29" t="s">
        <v>160</v>
      </c>
      <c s="25" t="s">
        <v>46</v>
      </c>
      <c s="30" t="s">
        <v>161</v>
      </c>
      <c s="31" t="s">
        <v>48</v>
      </c>
      <c s="32">
        <v>23.1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49</v>
      </c>
      <c r="E34" s="35" t="s">
        <v>162</v>
      </c>
    </row>
    <row r="35" spans="1:5" ht="63.75">
      <c r="A35" s="36" t="s">
        <v>51</v>
      </c>
      <c r="E35" s="37" t="s">
        <v>156</v>
      </c>
    </row>
    <row r="36" spans="1:5" ht="242.25">
      <c r="A36" t="s">
        <v>53</v>
      </c>
      <c r="E36" s="35" t="s">
        <v>163</v>
      </c>
    </row>
    <row r="37" spans="1:16" ht="12.75">
      <c r="A37" s="25" t="s">
        <v>44</v>
      </c>
      <c s="29" t="s">
        <v>80</v>
      </c>
      <c s="29" t="s">
        <v>164</v>
      </c>
      <c s="25" t="s">
        <v>46</v>
      </c>
      <c s="30" t="s">
        <v>165</v>
      </c>
      <c s="31" t="s">
        <v>166</v>
      </c>
      <c s="32">
        <v>1047.758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49</v>
      </c>
      <c r="E38" s="35" t="s">
        <v>46</v>
      </c>
    </row>
    <row r="39" spans="1:5" ht="76.5">
      <c r="A39" s="36" t="s">
        <v>51</v>
      </c>
      <c r="E39" s="37" t="s">
        <v>167</v>
      </c>
    </row>
    <row r="40" spans="1:5" ht="25.5">
      <c r="A40" t="s">
        <v>53</v>
      </c>
      <c r="E40" s="35" t="s">
        <v>168</v>
      </c>
    </row>
    <row r="41" spans="1:16" ht="12.75">
      <c r="A41" s="25" t="s">
        <v>44</v>
      </c>
      <c s="29" t="s">
        <v>40</v>
      </c>
      <c s="29" t="s">
        <v>169</v>
      </c>
      <c s="25" t="s">
        <v>46</v>
      </c>
      <c s="30" t="s">
        <v>170</v>
      </c>
      <c s="31" t="s">
        <v>48</v>
      </c>
      <c s="32">
        <v>19.2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49</v>
      </c>
      <c r="E42" s="35" t="s">
        <v>171</v>
      </c>
    </row>
    <row r="43" spans="1:5" ht="63.75">
      <c r="A43" s="36" t="s">
        <v>51</v>
      </c>
      <c r="E43" s="37" t="s">
        <v>151</v>
      </c>
    </row>
    <row r="44" spans="1:5" ht="38.25">
      <c r="A44" t="s">
        <v>53</v>
      </c>
      <c r="E44" s="35" t="s">
        <v>172</v>
      </c>
    </row>
    <row r="45" spans="1:16" ht="12.75">
      <c r="A45" s="25" t="s">
        <v>44</v>
      </c>
      <c s="29" t="s">
        <v>42</v>
      </c>
      <c s="29" t="s">
        <v>173</v>
      </c>
      <c s="25" t="s">
        <v>46</v>
      </c>
      <c s="30" t="s">
        <v>174</v>
      </c>
      <c s="31" t="s">
        <v>166</v>
      </c>
      <c s="32">
        <v>128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49</v>
      </c>
      <c r="E46" s="35" t="s">
        <v>175</v>
      </c>
    </row>
    <row r="47" spans="1:5" ht="63.75">
      <c r="A47" s="36" t="s">
        <v>51</v>
      </c>
      <c r="E47" s="37" t="s">
        <v>176</v>
      </c>
    </row>
    <row r="48" spans="1:5" ht="25.5">
      <c r="A48" t="s">
        <v>53</v>
      </c>
      <c r="E48" s="35" t="s">
        <v>177</v>
      </c>
    </row>
    <row r="49" spans="1:18" ht="12.75" customHeight="1">
      <c r="A49" s="6" t="s">
        <v>43</v>
      </c>
      <c s="6"/>
      <c s="39" t="s">
        <v>35</v>
      </c>
      <c s="6"/>
      <c s="27" t="s">
        <v>178</v>
      </c>
      <c s="6"/>
      <c s="6"/>
      <c s="6"/>
      <c s="40">
        <f>0+Q49</f>
      </c>
      <c r="O49">
        <f>0+R49</f>
      </c>
      <c r="Q49">
        <f>0+I50+I54+I58+I62+I66+I70+I74+I78+I82</f>
      </c>
      <c>
        <f>0+O50+O54+O58+O62+O66+O70+O74+O78+O82</f>
      </c>
    </row>
    <row r="50" spans="1:16" ht="12.75">
      <c r="A50" s="25" t="s">
        <v>44</v>
      </c>
      <c s="29" t="s">
        <v>90</v>
      </c>
      <c s="29" t="s">
        <v>179</v>
      </c>
      <c s="25" t="s">
        <v>46</v>
      </c>
      <c s="30" t="s">
        <v>180</v>
      </c>
      <c s="31" t="s">
        <v>48</v>
      </c>
      <c s="32">
        <v>110.345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49</v>
      </c>
      <c r="E51" s="35" t="s">
        <v>181</v>
      </c>
    </row>
    <row r="52" spans="1:5" ht="76.5">
      <c r="A52" s="36" t="s">
        <v>51</v>
      </c>
      <c r="E52" s="37" t="s">
        <v>159</v>
      </c>
    </row>
    <row r="53" spans="1:5" ht="51">
      <c r="A53" t="s">
        <v>53</v>
      </c>
      <c r="E53" s="35" t="s">
        <v>182</v>
      </c>
    </row>
    <row r="54" spans="1:16" ht="12.75">
      <c r="A54" s="25" t="s">
        <v>44</v>
      </c>
      <c s="29" t="s">
        <v>94</v>
      </c>
      <c s="29" t="s">
        <v>183</v>
      </c>
      <c s="25" t="s">
        <v>46</v>
      </c>
      <c s="30" t="s">
        <v>184</v>
      </c>
      <c s="31" t="s">
        <v>166</v>
      </c>
      <c s="32">
        <v>1047.758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49</v>
      </c>
      <c r="E55" s="35" t="s">
        <v>185</v>
      </c>
    </row>
    <row r="56" spans="1:5" ht="76.5">
      <c r="A56" s="36" t="s">
        <v>51</v>
      </c>
      <c r="E56" s="37" t="s">
        <v>167</v>
      </c>
    </row>
    <row r="57" spans="1:5" ht="51">
      <c r="A57" t="s">
        <v>53</v>
      </c>
      <c r="E57" s="35" t="s">
        <v>182</v>
      </c>
    </row>
    <row r="58" spans="1:16" ht="12.75">
      <c r="A58" s="25" t="s">
        <v>44</v>
      </c>
      <c s="29" t="s">
        <v>99</v>
      </c>
      <c s="29" t="s">
        <v>186</v>
      </c>
      <c s="25" t="s">
        <v>46</v>
      </c>
      <c s="30" t="s">
        <v>187</v>
      </c>
      <c s="31" t="s">
        <v>166</v>
      </c>
      <c s="32">
        <v>168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49</v>
      </c>
      <c r="E59" s="35" t="s">
        <v>188</v>
      </c>
    </row>
    <row r="60" spans="1:5" ht="76.5">
      <c r="A60" s="36" t="s">
        <v>51</v>
      </c>
      <c r="E60" s="37" t="s">
        <v>189</v>
      </c>
    </row>
    <row r="61" spans="1:5" ht="102">
      <c r="A61" t="s">
        <v>53</v>
      </c>
      <c r="E61" s="35" t="s">
        <v>190</v>
      </c>
    </row>
    <row r="62" spans="1:16" ht="12.75">
      <c r="A62" s="25" t="s">
        <v>44</v>
      </c>
      <c s="29" t="s">
        <v>104</v>
      </c>
      <c s="29" t="s">
        <v>191</v>
      </c>
      <c s="25" t="s">
        <v>46</v>
      </c>
      <c s="30" t="s">
        <v>192</v>
      </c>
      <c s="31" t="s">
        <v>166</v>
      </c>
      <c s="32">
        <v>477.474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49</v>
      </c>
      <c r="E63" s="35" t="s">
        <v>193</v>
      </c>
    </row>
    <row r="64" spans="1:5" ht="76.5">
      <c r="A64" s="36" t="s">
        <v>51</v>
      </c>
      <c r="E64" s="37" t="s">
        <v>194</v>
      </c>
    </row>
    <row r="65" spans="1:5" ht="51">
      <c r="A65" t="s">
        <v>53</v>
      </c>
      <c r="E65" s="35" t="s">
        <v>195</v>
      </c>
    </row>
    <row r="66" spans="1:16" ht="12.75">
      <c r="A66" s="25" t="s">
        <v>44</v>
      </c>
      <c s="29" t="s">
        <v>109</v>
      </c>
      <c s="29" t="s">
        <v>196</v>
      </c>
      <c s="25" t="s">
        <v>46</v>
      </c>
      <c s="30" t="s">
        <v>197</v>
      </c>
      <c s="31" t="s">
        <v>166</v>
      </c>
      <c s="32">
        <v>917.824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49</v>
      </c>
      <c r="E67" s="35" t="s">
        <v>198</v>
      </c>
    </row>
    <row r="68" spans="1:5" ht="76.5">
      <c r="A68" s="36" t="s">
        <v>51</v>
      </c>
      <c r="E68" s="37" t="s">
        <v>199</v>
      </c>
    </row>
    <row r="69" spans="1:5" ht="51">
      <c r="A69" t="s">
        <v>53</v>
      </c>
      <c r="E69" s="35" t="s">
        <v>195</v>
      </c>
    </row>
    <row r="70" spans="1:16" ht="12.75">
      <c r="A70" s="25" t="s">
        <v>44</v>
      </c>
      <c s="29" t="s">
        <v>114</v>
      </c>
      <c s="29" t="s">
        <v>200</v>
      </c>
      <c s="25" t="s">
        <v>46</v>
      </c>
      <c s="30" t="s">
        <v>201</v>
      </c>
      <c s="31" t="s">
        <v>166</v>
      </c>
      <c s="32">
        <v>440.35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49</v>
      </c>
      <c r="E71" s="35" t="s">
        <v>202</v>
      </c>
    </row>
    <row r="72" spans="1:5" ht="76.5">
      <c r="A72" s="36" t="s">
        <v>51</v>
      </c>
      <c r="E72" s="37" t="s">
        <v>203</v>
      </c>
    </row>
    <row r="73" spans="1:5" ht="140.25">
      <c r="A73" t="s">
        <v>53</v>
      </c>
      <c r="E73" s="35" t="s">
        <v>204</v>
      </c>
    </row>
    <row r="74" spans="1:16" ht="12.75">
      <c r="A74" s="25" t="s">
        <v>44</v>
      </c>
      <c s="29" t="s">
        <v>121</v>
      </c>
      <c s="29" t="s">
        <v>205</v>
      </c>
      <c s="25" t="s">
        <v>46</v>
      </c>
      <c s="30" t="s">
        <v>206</v>
      </c>
      <c s="31" t="s">
        <v>166</v>
      </c>
      <c s="32">
        <v>458.912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49</v>
      </c>
      <c r="E75" s="35" t="s">
        <v>207</v>
      </c>
    </row>
    <row r="76" spans="1:5" ht="76.5">
      <c r="A76" s="36" t="s">
        <v>51</v>
      </c>
      <c r="E76" s="37" t="s">
        <v>208</v>
      </c>
    </row>
    <row r="77" spans="1:5" ht="140.25">
      <c r="A77" t="s">
        <v>53</v>
      </c>
      <c r="E77" s="35" t="s">
        <v>204</v>
      </c>
    </row>
    <row r="78" spans="1:16" ht="12.75">
      <c r="A78" s="25" t="s">
        <v>44</v>
      </c>
      <c s="29" t="s">
        <v>125</v>
      </c>
      <c s="29" t="s">
        <v>209</v>
      </c>
      <c s="25" t="s">
        <v>46</v>
      </c>
      <c s="30" t="s">
        <v>210</v>
      </c>
      <c s="31" t="s">
        <v>166</v>
      </c>
      <c s="32">
        <v>477.474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49</v>
      </c>
      <c r="E79" s="35" t="s">
        <v>211</v>
      </c>
    </row>
    <row r="80" spans="1:5" ht="76.5">
      <c r="A80" s="36" t="s">
        <v>51</v>
      </c>
      <c r="E80" s="37" t="s">
        <v>194</v>
      </c>
    </row>
    <row r="81" spans="1:5" ht="140.25">
      <c r="A81" t="s">
        <v>53</v>
      </c>
      <c r="E81" s="35" t="s">
        <v>204</v>
      </c>
    </row>
    <row r="82" spans="1:16" ht="12.75">
      <c r="A82" s="25" t="s">
        <v>44</v>
      </c>
      <c s="29" t="s">
        <v>212</v>
      </c>
      <c s="29" t="s">
        <v>213</v>
      </c>
      <c s="25" t="s">
        <v>46</v>
      </c>
      <c s="30" t="s">
        <v>214</v>
      </c>
      <c s="31" t="s">
        <v>117</v>
      </c>
      <c s="32">
        <v>12.55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49</v>
      </c>
      <c r="E83" s="35" t="s">
        <v>46</v>
      </c>
    </row>
    <row r="84" spans="1:5" ht="38.25">
      <c r="A84" s="36" t="s">
        <v>51</v>
      </c>
      <c r="E84" s="37" t="s">
        <v>215</v>
      </c>
    </row>
    <row r="85" spans="1:5" ht="38.25">
      <c r="A85" t="s">
        <v>53</v>
      </c>
      <c r="E85" s="35" t="s">
        <v>216</v>
      </c>
    </row>
    <row r="86" spans="1:18" ht="12.75" customHeight="1">
      <c r="A86" s="6" t="s">
        <v>43</v>
      </c>
      <c s="6"/>
      <c s="39" t="s">
        <v>40</v>
      </c>
      <c s="6"/>
      <c s="27" t="s">
        <v>113</v>
      </c>
      <c s="6"/>
      <c s="6"/>
      <c s="6"/>
      <c s="40">
        <f>0+Q86</f>
      </c>
      <c r="O86">
        <f>0+R86</f>
      </c>
      <c r="Q86">
        <f>0+I87+I91+I95+I99+I103+I107</f>
      </c>
      <c>
        <f>0+O87+O91+O95+O99+O103+O107</f>
      </c>
    </row>
    <row r="87" spans="1:16" ht="25.5">
      <c r="A87" s="25" t="s">
        <v>44</v>
      </c>
      <c s="29" t="s">
        <v>217</v>
      </c>
      <c s="29" t="s">
        <v>218</v>
      </c>
      <c s="25" t="s">
        <v>46</v>
      </c>
      <c s="30" t="s">
        <v>219</v>
      </c>
      <c s="31" t="s">
        <v>117</v>
      </c>
      <c s="32">
        <v>10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49</v>
      </c>
      <c r="E88" s="35" t="s">
        <v>220</v>
      </c>
    </row>
    <row r="89" spans="1:5" ht="12.75">
      <c r="A89" s="36" t="s">
        <v>51</v>
      </c>
      <c r="E89" s="37" t="s">
        <v>221</v>
      </c>
    </row>
    <row r="90" spans="1:5" ht="127.5">
      <c r="A90" t="s">
        <v>53</v>
      </c>
      <c r="E90" s="35" t="s">
        <v>222</v>
      </c>
    </row>
    <row r="91" spans="1:16" ht="25.5">
      <c r="A91" s="25" t="s">
        <v>44</v>
      </c>
      <c s="29" t="s">
        <v>223</v>
      </c>
      <c s="29" t="s">
        <v>224</v>
      </c>
      <c s="25" t="s">
        <v>46</v>
      </c>
      <c s="30" t="s">
        <v>225</v>
      </c>
      <c s="31" t="s">
        <v>117</v>
      </c>
      <c s="32">
        <v>16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49</v>
      </c>
      <c r="E92" s="35" t="s">
        <v>226</v>
      </c>
    </row>
    <row r="93" spans="1:5" ht="12.75">
      <c r="A93" s="36" t="s">
        <v>51</v>
      </c>
      <c r="E93" s="37" t="s">
        <v>227</v>
      </c>
    </row>
    <row r="94" spans="1:5" ht="76.5">
      <c r="A94" t="s">
        <v>53</v>
      </c>
      <c r="E94" s="35" t="s">
        <v>228</v>
      </c>
    </row>
    <row r="95" spans="1:16" ht="25.5">
      <c r="A95" s="25" t="s">
        <v>44</v>
      </c>
      <c s="29" t="s">
        <v>229</v>
      </c>
      <c s="29" t="s">
        <v>230</v>
      </c>
      <c s="25" t="s">
        <v>46</v>
      </c>
      <c s="30" t="s">
        <v>231</v>
      </c>
      <c s="31" t="s">
        <v>117</v>
      </c>
      <c s="32">
        <v>24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25.5">
      <c r="A96" s="34" t="s">
        <v>49</v>
      </c>
      <c r="E96" s="35" t="s">
        <v>232</v>
      </c>
    </row>
    <row r="97" spans="1:5" ht="12.75">
      <c r="A97" s="36" t="s">
        <v>51</v>
      </c>
      <c r="E97" s="37" t="s">
        <v>233</v>
      </c>
    </row>
    <row r="98" spans="1:5" ht="38.25">
      <c r="A98" t="s">
        <v>53</v>
      </c>
      <c r="E98" s="35" t="s">
        <v>234</v>
      </c>
    </row>
    <row r="99" spans="1:16" ht="12.75">
      <c r="A99" s="25" t="s">
        <v>44</v>
      </c>
      <c s="29" t="s">
        <v>235</v>
      </c>
      <c s="29" t="s">
        <v>236</v>
      </c>
      <c s="25" t="s">
        <v>73</v>
      </c>
      <c s="30" t="s">
        <v>237</v>
      </c>
      <c s="31" t="s">
        <v>85</v>
      </c>
      <c s="32">
        <v>10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49</v>
      </c>
      <c r="E100" s="35" t="s">
        <v>238</v>
      </c>
    </row>
    <row r="101" spans="1:5" ht="12.75">
      <c r="A101" s="36" t="s">
        <v>51</v>
      </c>
      <c r="E101" s="37" t="s">
        <v>46</v>
      </c>
    </row>
    <row r="102" spans="1:5" ht="51">
      <c r="A102" t="s">
        <v>53</v>
      </c>
      <c r="E102" s="35" t="s">
        <v>239</v>
      </c>
    </row>
    <row r="103" spans="1:16" ht="12.75">
      <c r="A103" s="25" t="s">
        <v>44</v>
      </c>
      <c s="29" t="s">
        <v>240</v>
      </c>
      <c s="29" t="s">
        <v>236</v>
      </c>
      <c s="25" t="s">
        <v>78</v>
      </c>
      <c s="30" t="s">
        <v>237</v>
      </c>
      <c s="31" t="s">
        <v>85</v>
      </c>
      <c s="32">
        <v>4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49</v>
      </c>
      <c r="E104" s="35" t="s">
        <v>241</v>
      </c>
    </row>
    <row r="105" spans="1:5" ht="12.75">
      <c r="A105" s="36" t="s">
        <v>51</v>
      </c>
      <c r="E105" s="37" t="s">
        <v>46</v>
      </c>
    </row>
    <row r="106" spans="1:5" ht="51">
      <c r="A106" t="s">
        <v>53</v>
      </c>
      <c r="E106" s="35" t="s">
        <v>239</v>
      </c>
    </row>
    <row r="107" spans="1:16" ht="12.75">
      <c r="A107" s="25" t="s">
        <v>44</v>
      </c>
      <c s="29" t="s">
        <v>242</v>
      </c>
      <c s="29" t="s">
        <v>243</v>
      </c>
      <c s="25" t="s">
        <v>46</v>
      </c>
      <c s="30" t="s">
        <v>244</v>
      </c>
      <c s="31" t="s">
        <v>117</v>
      </c>
      <c s="32">
        <v>12.55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49</v>
      </c>
      <c r="E108" s="35" t="s">
        <v>46</v>
      </c>
    </row>
    <row r="109" spans="1:5" ht="38.25">
      <c r="A109" s="36" t="s">
        <v>51</v>
      </c>
      <c r="E109" s="37" t="s">
        <v>215</v>
      </c>
    </row>
    <row r="110" spans="1:5" ht="25.5">
      <c r="A110" t="s">
        <v>53</v>
      </c>
      <c r="E110" s="35" t="s">
        <v>245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246</v>
      </c>
      <c s="41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246</v>
      </c>
      <c s="6"/>
      <c s="18" t="s">
        <v>247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29</v>
      </c>
      <c s="29" t="s">
        <v>248</v>
      </c>
      <c s="25" t="s">
        <v>46</v>
      </c>
      <c s="30" t="s">
        <v>249</v>
      </c>
      <c s="31" t="s">
        <v>69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250</v>
      </c>
    </row>
    <row r="11" spans="1:5" ht="12.75">
      <c r="A11" s="36" t="s">
        <v>51</v>
      </c>
      <c r="E11" s="37" t="s">
        <v>46</v>
      </c>
    </row>
    <row r="12" spans="1:5" ht="12.75">
      <c r="A12" t="s">
        <v>53</v>
      </c>
      <c r="E12" s="35" t="s">
        <v>71</v>
      </c>
    </row>
    <row r="13" spans="1:18" ht="12.75" customHeight="1">
      <c r="A13" s="6" t="s">
        <v>43</v>
      </c>
      <c s="6"/>
      <c s="39" t="s">
        <v>40</v>
      </c>
      <c s="6"/>
      <c s="27" t="s">
        <v>113</v>
      </c>
      <c s="6"/>
      <c s="6"/>
      <c s="6"/>
      <c s="40">
        <f>0+Q13</f>
      </c>
      <c r="O13">
        <f>0+R13</f>
      </c>
      <c r="Q13">
        <f>0+I14+I18+I22+I26+I30+I34+I38+I42+I46+I50+I54+I58+I62+I66+I70</f>
      </c>
      <c>
        <f>0+O14+O18+O22+O26+O30+O34+O38+O42+O46+O50+O54+O58+O62+O66+O70</f>
      </c>
    </row>
    <row r="14" spans="1:16" ht="25.5">
      <c r="A14" s="25" t="s">
        <v>44</v>
      </c>
      <c s="29" t="s">
        <v>23</v>
      </c>
      <c s="29" t="s">
        <v>251</v>
      </c>
      <c s="25" t="s">
        <v>46</v>
      </c>
      <c s="30" t="s">
        <v>252</v>
      </c>
      <c s="31" t="s">
        <v>85</v>
      </c>
      <c s="32">
        <v>33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49</v>
      </c>
      <c r="E15" s="35" t="s">
        <v>253</v>
      </c>
    </row>
    <row r="16" spans="1:5" ht="12.75">
      <c r="A16" s="36" t="s">
        <v>51</v>
      </c>
      <c r="E16" s="37" t="s">
        <v>46</v>
      </c>
    </row>
    <row r="17" spans="1:5" ht="63.75">
      <c r="A17" t="s">
        <v>53</v>
      </c>
      <c r="E17" s="35" t="s">
        <v>254</v>
      </c>
    </row>
    <row r="18" spans="1:16" ht="12.75">
      <c r="A18" s="25" t="s">
        <v>44</v>
      </c>
      <c s="29" t="s">
        <v>22</v>
      </c>
      <c s="29" t="s">
        <v>255</v>
      </c>
      <c s="25" t="s">
        <v>46</v>
      </c>
      <c s="30" t="s">
        <v>256</v>
      </c>
      <c s="31" t="s">
        <v>85</v>
      </c>
      <c s="32">
        <v>33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49</v>
      </c>
      <c r="E19" s="35" t="s">
        <v>253</v>
      </c>
    </row>
    <row r="20" spans="1:5" ht="12.75">
      <c r="A20" s="36" t="s">
        <v>51</v>
      </c>
      <c r="E20" s="37" t="s">
        <v>46</v>
      </c>
    </row>
    <row r="21" spans="1:5" ht="25.5">
      <c r="A21" t="s">
        <v>53</v>
      </c>
      <c r="E21" s="35" t="s">
        <v>257</v>
      </c>
    </row>
    <row r="22" spans="1:16" ht="12.75">
      <c r="A22" s="25" t="s">
        <v>44</v>
      </c>
      <c s="29" t="s">
        <v>33</v>
      </c>
      <c s="29" t="s">
        <v>258</v>
      </c>
      <c s="25" t="s">
        <v>46</v>
      </c>
      <c s="30" t="s">
        <v>259</v>
      </c>
      <c s="31" t="s">
        <v>260</v>
      </c>
      <c s="32">
        <v>5940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261</v>
      </c>
    </row>
    <row r="24" spans="1:5" ht="12.75">
      <c r="A24" s="36" t="s">
        <v>51</v>
      </c>
      <c r="E24" s="37" t="s">
        <v>262</v>
      </c>
    </row>
    <row r="25" spans="1:5" ht="25.5">
      <c r="A25" t="s">
        <v>53</v>
      </c>
      <c r="E25" s="35" t="s">
        <v>263</v>
      </c>
    </row>
    <row r="26" spans="1:16" ht="25.5">
      <c r="A26" s="25" t="s">
        <v>44</v>
      </c>
      <c s="29" t="s">
        <v>35</v>
      </c>
      <c s="29" t="s">
        <v>264</v>
      </c>
      <c s="25" t="s">
        <v>46</v>
      </c>
      <c s="30" t="s">
        <v>265</v>
      </c>
      <c s="31" t="s">
        <v>85</v>
      </c>
      <c s="32">
        <v>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49</v>
      </c>
      <c r="E27" s="35" t="s">
        <v>253</v>
      </c>
    </row>
    <row r="28" spans="1:5" ht="12.75">
      <c r="A28" s="36" t="s">
        <v>51</v>
      </c>
      <c r="E28" s="37" t="s">
        <v>46</v>
      </c>
    </row>
    <row r="29" spans="1:5" ht="63.75">
      <c r="A29" t="s">
        <v>53</v>
      </c>
      <c r="E29" s="35" t="s">
        <v>254</v>
      </c>
    </row>
    <row r="30" spans="1:16" ht="12.75">
      <c r="A30" s="25" t="s">
        <v>44</v>
      </c>
      <c s="29" t="s">
        <v>37</v>
      </c>
      <c s="29" t="s">
        <v>266</v>
      </c>
      <c s="25" t="s">
        <v>46</v>
      </c>
      <c s="30" t="s">
        <v>267</v>
      </c>
      <c s="31" t="s">
        <v>85</v>
      </c>
      <c s="32">
        <v>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49</v>
      </c>
      <c r="E31" s="35" t="s">
        <v>253</v>
      </c>
    </row>
    <row r="32" spans="1:5" ht="12.75">
      <c r="A32" s="36" t="s">
        <v>51</v>
      </c>
      <c r="E32" s="37" t="s">
        <v>46</v>
      </c>
    </row>
    <row r="33" spans="1:5" ht="25.5">
      <c r="A33" t="s">
        <v>53</v>
      </c>
      <c r="E33" s="35" t="s">
        <v>257</v>
      </c>
    </row>
    <row r="34" spans="1:16" ht="12.75">
      <c r="A34" s="25" t="s">
        <v>44</v>
      </c>
      <c s="29" t="s">
        <v>77</v>
      </c>
      <c s="29" t="s">
        <v>268</v>
      </c>
      <c s="25" t="s">
        <v>46</v>
      </c>
      <c s="30" t="s">
        <v>269</v>
      </c>
      <c s="31" t="s">
        <v>260</v>
      </c>
      <c s="32">
        <v>900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49</v>
      </c>
      <c r="E35" s="35" t="s">
        <v>261</v>
      </c>
    </row>
    <row r="36" spans="1:5" ht="12.75">
      <c r="A36" s="36" t="s">
        <v>51</v>
      </c>
      <c r="E36" s="37" t="s">
        <v>270</v>
      </c>
    </row>
    <row r="37" spans="1:5" ht="25.5">
      <c r="A37" t="s">
        <v>53</v>
      </c>
      <c r="E37" s="35" t="s">
        <v>263</v>
      </c>
    </row>
    <row r="38" spans="1:16" ht="12.75">
      <c r="A38" s="25" t="s">
        <v>44</v>
      </c>
      <c s="29" t="s">
        <v>80</v>
      </c>
      <c s="29" t="s">
        <v>271</v>
      </c>
      <c s="25" t="s">
        <v>46</v>
      </c>
      <c s="30" t="s">
        <v>272</v>
      </c>
      <c s="31" t="s">
        <v>85</v>
      </c>
      <c s="32">
        <v>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49</v>
      </c>
      <c r="E39" s="35" t="s">
        <v>253</v>
      </c>
    </row>
    <row r="40" spans="1:5" ht="12.75">
      <c r="A40" s="36" t="s">
        <v>51</v>
      </c>
      <c r="E40" s="37" t="s">
        <v>23</v>
      </c>
    </row>
    <row r="41" spans="1:5" ht="76.5">
      <c r="A41" t="s">
        <v>53</v>
      </c>
      <c r="E41" s="35" t="s">
        <v>273</v>
      </c>
    </row>
    <row r="42" spans="1:16" ht="12.75">
      <c r="A42" s="25" t="s">
        <v>44</v>
      </c>
      <c s="29" t="s">
        <v>40</v>
      </c>
      <c s="29" t="s">
        <v>274</v>
      </c>
      <c s="25" t="s">
        <v>46</v>
      </c>
      <c s="30" t="s">
        <v>275</v>
      </c>
      <c s="31" t="s">
        <v>85</v>
      </c>
      <c s="32">
        <v>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49</v>
      </c>
      <c r="E43" s="35" t="s">
        <v>253</v>
      </c>
    </row>
    <row r="44" spans="1:5" ht="12.75">
      <c r="A44" s="36" t="s">
        <v>51</v>
      </c>
      <c r="E44" s="37" t="s">
        <v>46</v>
      </c>
    </row>
    <row r="45" spans="1:5" ht="25.5">
      <c r="A45" t="s">
        <v>53</v>
      </c>
      <c r="E45" s="35" t="s">
        <v>124</v>
      </c>
    </row>
    <row r="46" spans="1:16" ht="12.75">
      <c r="A46" s="25" t="s">
        <v>44</v>
      </c>
      <c s="29" t="s">
        <v>42</v>
      </c>
      <c s="29" t="s">
        <v>276</v>
      </c>
      <c s="25" t="s">
        <v>46</v>
      </c>
      <c s="30" t="s">
        <v>277</v>
      </c>
      <c s="31" t="s">
        <v>260</v>
      </c>
      <c s="32">
        <v>360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49</v>
      </c>
      <c r="E47" s="35" t="s">
        <v>261</v>
      </c>
    </row>
    <row r="48" spans="1:5" ht="12.75">
      <c r="A48" s="36" t="s">
        <v>51</v>
      </c>
      <c r="E48" s="37" t="s">
        <v>278</v>
      </c>
    </row>
    <row r="49" spans="1:5" ht="25.5">
      <c r="A49" t="s">
        <v>53</v>
      </c>
      <c r="E49" s="35" t="s">
        <v>279</v>
      </c>
    </row>
    <row r="50" spans="1:16" ht="12.75">
      <c r="A50" s="25" t="s">
        <v>44</v>
      </c>
      <c s="29" t="s">
        <v>90</v>
      </c>
      <c s="29" t="s">
        <v>280</v>
      </c>
      <c s="25" t="s">
        <v>46</v>
      </c>
      <c s="30" t="s">
        <v>281</v>
      </c>
      <c s="31" t="s">
        <v>85</v>
      </c>
      <c s="32">
        <v>2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49</v>
      </c>
      <c r="E51" s="35" t="s">
        <v>253</v>
      </c>
    </row>
    <row r="52" spans="1:5" ht="12.75">
      <c r="A52" s="36" t="s">
        <v>51</v>
      </c>
      <c r="E52" s="37" t="s">
        <v>46</v>
      </c>
    </row>
    <row r="53" spans="1:5" ht="76.5">
      <c r="A53" t="s">
        <v>53</v>
      </c>
      <c r="E53" s="35" t="s">
        <v>273</v>
      </c>
    </row>
    <row r="54" spans="1:16" ht="12.75">
      <c r="A54" s="25" t="s">
        <v>44</v>
      </c>
      <c s="29" t="s">
        <v>94</v>
      </c>
      <c s="29" t="s">
        <v>282</v>
      </c>
      <c s="25" t="s">
        <v>46</v>
      </c>
      <c s="30" t="s">
        <v>283</v>
      </c>
      <c s="31" t="s">
        <v>85</v>
      </c>
      <c s="32">
        <v>2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49</v>
      </c>
      <c r="E55" s="35" t="s">
        <v>253</v>
      </c>
    </row>
    <row r="56" spans="1:5" ht="12.75">
      <c r="A56" s="36" t="s">
        <v>51</v>
      </c>
      <c r="E56" s="37" t="s">
        <v>46</v>
      </c>
    </row>
    <row r="57" spans="1:5" ht="25.5">
      <c r="A57" t="s">
        <v>53</v>
      </c>
      <c r="E57" s="35" t="s">
        <v>124</v>
      </c>
    </row>
    <row r="58" spans="1:16" ht="12.75">
      <c r="A58" s="25" t="s">
        <v>44</v>
      </c>
      <c s="29" t="s">
        <v>99</v>
      </c>
      <c s="29" t="s">
        <v>284</v>
      </c>
      <c s="25" t="s">
        <v>46</v>
      </c>
      <c s="30" t="s">
        <v>285</v>
      </c>
      <c s="31" t="s">
        <v>260</v>
      </c>
      <c s="32">
        <v>360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49</v>
      </c>
      <c r="E59" s="35" t="s">
        <v>261</v>
      </c>
    </row>
    <row r="60" spans="1:5" ht="12.75">
      <c r="A60" s="36" t="s">
        <v>51</v>
      </c>
      <c r="E60" s="37" t="s">
        <v>286</v>
      </c>
    </row>
    <row r="61" spans="1:5" ht="25.5">
      <c r="A61" t="s">
        <v>53</v>
      </c>
      <c r="E61" s="35" t="s">
        <v>279</v>
      </c>
    </row>
    <row r="62" spans="1:16" ht="12.75">
      <c r="A62" s="25" t="s">
        <v>44</v>
      </c>
      <c s="29" t="s">
        <v>104</v>
      </c>
      <c s="29" t="s">
        <v>287</v>
      </c>
      <c s="25" t="s">
        <v>46</v>
      </c>
      <c s="30" t="s">
        <v>288</v>
      </c>
      <c s="31" t="s">
        <v>85</v>
      </c>
      <c s="32">
        <v>2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49</v>
      </c>
      <c r="E63" s="35" t="s">
        <v>253</v>
      </c>
    </row>
    <row r="64" spans="1:5" ht="12.75">
      <c r="A64" s="36" t="s">
        <v>51</v>
      </c>
      <c r="E64" s="37" t="s">
        <v>46</v>
      </c>
    </row>
    <row r="65" spans="1:5" ht="63.75">
      <c r="A65" t="s">
        <v>53</v>
      </c>
      <c r="E65" s="35" t="s">
        <v>120</v>
      </c>
    </row>
    <row r="66" spans="1:16" ht="12.75">
      <c r="A66" s="25" t="s">
        <v>44</v>
      </c>
      <c s="29" t="s">
        <v>109</v>
      </c>
      <c s="29" t="s">
        <v>289</v>
      </c>
      <c s="25" t="s">
        <v>46</v>
      </c>
      <c s="30" t="s">
        <v>290</v>
      </c>
      <c s="31" t="s">
        <v>85</v>
      </c>
      <c s="32">
        <v>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49</v>
      </c>
      <c r="E67" s="35" t="s">
        <v>253</v>
      </c>
    </row>
    <row r="68" spans="1:5" ht="12.75">
      <c r="A68" s="36" t="s">
        <v>51</v>
      </c>
      <c r="E68" s="37" t="s">
        <v>46</v>
      </c>
    </row>
    <row r="69" spans="1:5" ht="25.5">
      <c r="A69" t="s">
        <v>53</v>
      </c>
      <c r="E69" s="35" t="s">
        <v>124</v>
      </c>
    </row>
    <row r="70" spans="1:16" ht="12.75">
      <c r="A70" s="25" t="s">
        <v>44</v>
      </c>
      <c s="29" t="s">
        <v>114</v>
      </c>
      <c s="29" t="s">
        <v>291</v>
      </c>
      <c s="25" t="s">
        <v>46</v>
      </c>
      <c s="30" t="s">
        <v>292</v>
      </c>
      <c s="31" t="s">
        <v>260</v>
      </c>
      <c s="32">
        <v>360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49</v>
      </c>
      <c r="E71" s="35" t="s">
        <v>261</v>
      </c>
    </row>
    <row r="72" spans="1:5" ht="12.75">
      <c r="A72" s="36" t="s">
        <v>51</v>
      </c>
      <c r="E72" s="37" t="s">
        <v>286</v>
      </c>
    </row>
    <row r="73" spans="1:5" ht="25.5">
      <c r="A73" t="s">
        <v>53</v>
      </c>
      <c r="E73" s="35" t="s">
        <v>279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0+O8+O33+O66+O103+O128+O145+O186+O219+O228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293</v>
      </c>
      <c s="41">
        <f>0+I8+I33+I66+I103+I128+I145+I186+I219+I228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293</v>
      </c>
      <c s="6"/>
      <c s="18" t="s">
        <v>294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134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29</v>
      </c>
      <c s="29" t="s">
        <v>144</v>
      </c>
      <c s="25" t="s">
        <v>46</v>
      </c>
      <c s="30" t="s">
        <v>145</v>
      </c>
      <c s="31" t="s">
        <v>48</v>
      </c>
      <c s="32">
        <v>7.52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295</v>
      </c>
    </row>
    <row r="11" spans="1:5" ht="12.75">
      <c r="A11" s="36" t="s">
        <v>51</v>
      </c>
      <c r="E11" s="37" t="s">
        <v>296</v>
      </c>
    </row>
    <row r="12" spans="1:5" ht="63.75">
      <c r="A12" t="s">
        <v>53</v>
      </c>
      <c r="E12" s="35" t="s">
        <v>139</v>
      </c>
    </row>
    <row r="13" spans="1:16" ht="12.75">
      <c r="A13" s="25" t="s">
        <v>44</v>
      </c>
      <c s="29" t="s">
        <v>23</v>
      </c>
      <c s="29" t="s">
        <v>148</v>
      </c>
      <c s="25" t="s">
        <v>46</v>
      </c>
      <c s="30" t="s">
        <v>149</v>
      </c>
      <c s="31" t="s">
        <v>48</v>
      </c>
      <c s="32">
        <v>5.67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49</v>
      </c>
      <c r="E14" s="35" t="s">
        <v>297</v>
      </c>
    </row>
    <row r="15" spans="1:5" ht="63.75">
      <c r="A15" s="36" t="s">
        <v>51</v>
      </c>
      <c r="E15" s="37" t="s">
        <v>298</v>
      </c>
    </row>
    <row r="16" spans="1:5" ht="38.25">
      <c r="A16" t="s">
        <v>53</v>
      </c>
      <c r="E16" s="35" t="s">
        <v>152</v>
      </c>
    </row>
    <row r="17" spans="1:16" ht="12.75">
      <c r="A17" s="25" t="s">
        <v>44</v>
      </c>
      <c s="29" t="s">
        <v>22</v>
      </c>
      <c s="29" t="s">
        <v>299</v>
      </c>
      <c s="25" t="s">
        <v>46</v>
      </c>
      <c s="30" t="s">
        <v>300</v>
      </c>
      <c s="31" t="s">
        <v>48</v>
      </c>
      <c s="32">
        <v>15.446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49</v>
      </c>
      <c r="E18" s="35" t="s">
        <v>301</v>
      </c>
    </row>
    <row r="19" spans="1:5" ht="76.5">
      <c r="A19" s="36" t="s">
        <v>51</v>
      </c>
      <c r="E19" s="37" t="s">
        <v>302</v>
      </c>
    </row>
    <row r="20" spans="1:5" ht="369.75">
      <c r="A20" t="s">
        <v>53</v>
      </c>
      <c r="E20" s="35" t="s">
        <v>157</v>
      </c>
    </row>
    <row r="21" spans="1:16" ht="12.75">
      <c r="A21" s="25" t="s">
        <v>44</v>
      </c>
      <c s="29" t="s">
        <v>33</v>
      </c>
      <c s="29" t="s">
        <v>303</v>
      </c>
      <c s="25" t="s">
        <v>46</v>
      </c>
      <c s="30" t="s">
        <v>304</v>
      </c>
      <c s="31" t="s">
        <v>48</v>
      </c>
      <c s="32">
        <v>37.6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49</v>
      </c>
      <c r="E22" s="35" t="s">
        <v>305</v>
      </c>
    </row>
    <row r="23" spans="1:5" ht="12.75">
      <c r="A23" s="36" t="s">
        <v>51</v>
      </c>
      <c r="E23" s="37" t="s">
        <v>306</v>
      </c>
    </row>
    <row r="24" spans="1:5" ht="318.75">
      <c r="A24" t="s">
        <v>53</v>
      </c>
      <c r="E24" s="35" t="s">
        <v>307</v>
      </c>
    </row>
    <row r="25" spans="1:16" ht="12.75">
      <c r="A25" s="25" t="s">
        <v>44</v>
      </c>
      <c s="29" t="s">
        <v>35</v>
      </c>
      <c s="29" t="s">
        <v>169</v>
      </c>
      <c s="25" t="s">
        <v>46</v>
      </c>
      <c s="30" t="s">
        <v>170</v>
      </c>
      <c s="31" t="s">
        <v>48</v>
      </c>
      <c s="32">
        <v>5.67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49</v>
      </c>
      <c r="E26" s="35" t="s">
        <v>308</v>
      </c>
    </row>
    <row r="27" spans="1:5" ht="63.75">
      <c r="A27" s="36" t="s">
        <v>51</v>
      </c>
      <c r="E27" s="37" t="s">
        <v>298</v>
      </c>
    </row>
    <row r="28" spans="1:5" ht="38.25">
      <c r="A28" t="s">
        <v>53</v>
      </c>
      <c r="E28" s="35" t="s">
        <v>172</v>
      </c>
    </row>
    <row r="29" spans="1:16" ht="12.75">
      <c r="A29" s="25" t="s">
        <v>44</v>
      </c>
      <c s="29" t="s">
        <v>37</v>
      </c>
      <c s="29" t="s">
        <v>173</v>
      </c>
      <c s="25" t="s">
        <v>46</v>
      </c>
      <c s="30" t="s">
        <v>174</v>
      </c>
      <c s="31" t="s">
        <v>166</v>
      </c>
      <c s="32">
        <v>37.8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49</v>
      </c>
      <c r="E30" s="35" t="s">
        <v>309</v>
      </c>
    </row>
    <row r="31" spans="1:5" ht="63.75">
      <c r="A31" s="36" t="s">
        <v>51</v>
      </c>
      <c r="E31" s="37" t="s">
        <v>310</v>
      </c>
    </row>
    <row r="32" spans="1:5" ht="25.5">
      <c r="A32" t="s">
        <v>53</v>
      </c>
      <c r="E32" s="35" t="s">
        <v>177</v>
      </c>
    </row>
    <row r="33" spans="1:18" ht="12.75" customHeight="1">
      <c r="A33" s="6" t="s">
        <v>43</v>
      </c>
      <c s="6"/>
      <c s="39" t="s">
        <v>23</v>
      </c>
      <c s="6"/>
      <c s="27" t="s">
        <v>311</v>
      </c>
      <c s="6"/>
      <c s="6"/>
      <c s="6"/>
      <c s="40">
        <f>0+Q33</f>
      </c>
      <c r="O33">
        <f>0+R33</f>
      </c>
      <c r="Q33">
        <f>0+I34+I38+I42+I46+I50+I54+I58+I62</f>
      </c>
      <c>
        <f>0+O34+O38+O42+O46+O50+O54+O58+O62</f>
      </c>
    </row>
    <row r="34" spans="1:16" ht="12.75">
      <c r="A34" s="25" t="s">
        <v>44</v>
      </c>
      <c s="29" t="s">
        <v>77</v>
      </c>
      <c s="29" t="s">
        <v>312</v>
      </c>
      <c s="25" t="s">
        <v>46</v>
      </c>
      <c s="30" t="s">
        <v>313</v>
      </c>
      <c s="31" t="s">
        <v>48</v>
      </c>
      <c s="32">
        <v>0.226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49</v>
      </c>
      <c r="E35" s="35" t="s">
        <v>314</v>
      </c>
    </row>
    <row r="36" spans="1:5" ht="38.25">
      <c r="A36" s="36" t="s">
        <v>51</v>
      </c>
      <c r="E36" s="37" t="s">
        <v>315</v>
      </c>
    </row>
    <row r="37" spans="1:5" ht="51">
      <c r="A37" t="s">
        <v>53</v>
      </c>
      <c r="E37" s="35" t="s">
        <v>316</v>
      </c>
    </row>
    <row r="38" spans="1:16" ht="12.75">
      <c r="A38" s="25" t="s">
        <v>44</v>
      </c>
      <c s="29" t="s">
        <v>80</v>
      </c>
      <c s="29" t="s">
        <v>317</v>
      </c>
      <c s="25" t="s">
        <v>46</v>
      </c>
      <c s="30" t="s">
        <v>318</v>
      </c>
      <c s="31" t="s">
        <v>117</v>
      </c>
      <c s="32">
        <v>1.2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49</v>
      </c>
      <c r="E39" s="35" t="s">
        <v>319</v>
      </c>
    </row>
    <row r="40" spans="1:5" ht="12.75">
      <c r="A40" s="36" t="s">
        <v>51</v>
      </c>
      <c r="E40" s="37" t="s">
        <v>320</v>
      </c>
    </row>
    <row r="41" spans="1:5" ht="63.75">
      <c r="A41" t="s">
        <v>53</v>
      </c>
      <c r="E41" s="35" t="s">
        <v>321</v>
      </c>
    </row>
    <row r="42" spans="1:16" ht="25.5">
      <c r="A42" s="25" t="s">
        <v>44</v>
      </c>
      <c s="29" t="s">
        <v>40</v>
      </c>
      <c s="29" t="s">
        <v>322</v>
      </c>
      <c s="25" t="s">
        <v>73</v>
      </c>
      <c s="30" t="s">
        <v>323</v>
      </c>
      <c s="31" t="s">
        <v>117</v>
      </c>
      <c s="32">
        <v>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49</v>
      </c>
      <c r="E43" s="35" t="s">
        <v>324</v>
      </c>
    </row>
    <row r="44" spans="1:5" ht="12.75">
      <c r="A44" s="36" t="s">
        <v>51</v>
      </c>
      <c r="E44" s="37" t="s">
        <v>325</v>
      </c>
    </row>
    <row r="45" spans="1:5" ht="63.75">
      <c r="A45" t="s">
        <v>53</v>
      </c>
      <c r="E45" s="35" t="s">
        <v>321</v>
      </c>
    </row>
    <row r="46" spans="1:16" ht="25.5">
      <c r="A46" s="25" t="s">
        <v>44</v>
      </c>
      <c s="29" t="s">
        <v>42</v>
      </c>
      <c s="29" t="s">
        <v>322</v>
      </c>
      <c s="25" t="s">
        <v>78</v>
      </c>
      <c s="30" t="s">
        <v>323</v>
      </c>
      <c s="31" t="s">
        <v>117</v>
      </c>
      <c s="32">
        <v>0.8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49</v>
      </c>
      <c r="E47" s="35" t="s">
        <v>326</v>
      </c>
    </row>
    <row r="48" spans="1:5" ht="12.75">
      <c r="A48" s="36" t="s">
        <v>51</v>
      </c>
      <c r="E48" s="37" t="s">
        <v>327</v>
      </c>
    </row>
    <row r="49" spans="1:5" ht="63.75">
      <c r="A49" t="s">
        <v>53</v>
      </c>
      <c r="E49" s="35" t="s">
        <v>321</v>
      </c>
    </row>
    <row r="50" spans="1:16" ht="12.75">
      <c r="A50" s="25" t="s">
        <v>44</v>
      </c>
      <c s="29" t="s">
        <v>90</v>
      </c>
      <c s="29" t="s">
        <v>328</v>
      </c>
      <c s="25" t="s">
        <v>46</v>
      </c>
      <c s="30" t="s">
        <v>329</v>
      </c>
      <c s="31" t="s">
        <v>48</v>
      </c>
      <c s="32">
        <v>1.2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49</v>
      </c>
      <c r="E51" s="35" t="s">
        <v>330</v>
      </c>
    </row>
    <row r="52" spans="1:5" ht="12.75">
      <c r="A52" s="36" t="s">
        <v>51</v>
      </c>
      <c r="E52" s="37" t="s">
        <v>331</v>
      </c>
    </row>
    <row r="53" spans="1:5" ht="369.75">
      <c r="A53" t="s">
        <v>53</v>
      </c>
      <c r="E53" s="35" t="s">
        <v>332</v>
      </c>
    </row>
    <row r="54" spans="1:16" ht="25.5">
      <c r="A54" s="25" t="s">
        <v>44</v>
      </c>
      <c s="29" t="s">
        <v>94</v>
      </c>
      <c s="29" t="s">
        <v>333</v>
      </c>
      <c s="25" t="s">
        <v>73</v>
      </c>
      <c s="30" t="s">
        <v>334</v>
      </c>
      <c s="31" t="s">
        <v>85</v>
      </c>
      <c s="32">
        <v>484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49</v>
      </c>
      <c r="E55" s="35" t="s">
        <v>335</v>
      </c>
    </row>
    <row r="56" spans="1:5" ht="38.25">
      <c r="A56" s="36" t="s">
        <v>51</v>
      </c>
      <c r="E56" s="37" t="s">
        <v>336</v>
      </c>
    </row>
    <row r="57" spans="1:5" ht="63.75">
      <c r="A57" t="s">
        <v>53</v>
      </c>
      <c r="E57" s="35" t="s">
        <v>337</v>
      </c>
    </row>
    <row r="58" spans="1:16" ht="25.5">
      <c r="A58" s="25" t="s">
        <v>44</v>
      </c>
      <c s="29" t="s">
        <v>99</v>
      </c>
      <c s="29" t="s">
        <v>333</v>
      </c>
      <c s="25" t="s">
        <v>78</v>
      </c>
      <c s="30" t="s">
        <v>334</v>
      </c>
      <c s="31" t="s">
        <v>85</v>
      </c>
      <c s="32">
        <v>90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38.25">
      <c r="A59" s="34" t="s">
        <v>49</v>
      </c>
      <c r="E59" s="35" t="s">
        <v>338</v>
      </c>
    </row>
    <row r="60" spans="1:5" ht="12.75">
      <c r="A60" s="36" t="s">
        <v>51</v>
      </c>
      <c r="E60" s="37" t="s">
        <v>339</v>
      </c>
    </row>
    <row r="61" spans="1:5" ht="63.75">
      <c r="A61" t="s">
        <v>53</v>
      </c>
      <c r="E61" s="35" t="s">
        <v>337</v>
      </c>
    </row>
    <row r="62" spans="1:16" ht="25.5">
      <c r="A62" s="25" t="s">
        <v>44</v>
      </c>
      <c s="29" t="s">
        <v>104</v>
      </c>
      <c s="29" t="s">
        <v>333</v>
      </c>
      <c s="25" t="s">
        <v>81</v>
      </c>
      <c s="30" t="s">
        <v>334</v>
      </c>
      <c s="31" t="s">
        <v>85</v>
      </c>
      <c s="32">
        <v>192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49</v>
      </c>
      <c r="E63" s="35" t="s">
        <v>340</v>
      </c>
    </row>
    <row r="64" spans="1:5" ht="12.75">
      <c r="A64" s="36" t="s">
        <v>51</v>
      </c>
      <c r="E64" s="37" t="s">
        <v>341</v>
      </c>
    </row>
    <row r="65" spans="1:5" ht="63.75">
      <c r="A65" t="s">
        <v>53</v>
      </c>
      <c r="E65" s="35" t="s">
        <v>337</v>
      </c>
    </row>
    <row r="66" spans="1:18" ht="12.75" customHeight="1">
      <c r="A66" s="6" t="s">
        <v>43</v>
      </c>
      <c s="6"/>
      <c s="39" t="s">
        <v>22</v>
      </c>
      <c s="6"/>
      <c s="27" t="s">
        <v>342</v>
      </c>
      <c s="6"/>
      <c s="6"/>
      <c s="6"/>
      <c s="40">
        <f>0+Q66</f>
      </c>
      <c r="O66">
        <f>0+R66</f>
      </c>
      <c r="Q66">
        <f>0+I67+I71+I75+I79+I83+I87+I91+I95+I99</f>
      </c>
      <c>
        <f>0+O67+O71+O75+O79+O83+O87+O91+O95+O99</f>
      </c>
    </row>
    <row r="67" spans="1:16" ht="12.75">
      <c r="A67" s="25" t="s">
        <v>44</v>
      </c>
      <c s="29" t="s">
        <v>109</v>
      </c>
      <c s="29" t="s">
        <v>343</v>
      </c>
      <c s="25" t="s">
        <v>46</v>
      </c>
      <c s="30" t="s">
        <v>344</v>
      </c>
      <c s="31" t="s">
        <v>345</v>
      </c>
      <c s="32">
        <v>224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49</v>
      </c>
      <c r="E68" s="35" t="s">
        <v>346</v>
      </c>
    </row>
    <row r="69" spans="1:5" ht="12.75">
      <c r="A69" s="36" t="s">
        <v>51</v>
      </c>
      <c r="E69" s="37" t="s">
        <v>347</v>
      </c>
    </row>
    <row r="70" spans="1:5" ht="25.5">
      <c r="A70" t="s">
        <v>53</v>
      </c>
      <c r="E70" s="35" t="s">
        <v>348</v>
      </c>
    </row>
    <row r="71" spans="1:16" ht="12.75">
      <c r="A71" s="25" t="s">
        <v>44</v>
      </c>
      <c s="29" t="s">
        <v>114</v>
      </c>
      <c s="29" t="s">
        <v>349</v>
      </c>
      <c s="25" t="s">
        <v>46</v>
      </c>
      <c s="30" t="s">
        <v>350</v>
      </c>
      <c s="31" t="s">
        <v>48</v>
      </c>
      <c s="32">
        <v>19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49</v>
      </c>
      <c r="E72" s="35" t="s">
        <v>351</v>
      </c>
    </row>
    <row r="73" spans="1:5" ht="12.75">
      <c r="A73" s="36" t="s">
        <v>51</v>
      </c>
      <c r="E73" s="37" t="s">
        <v>352</v>
      </c>
    </row>
    <row r="74" spans="1:5" ht="382.5">
      <c r="A74" t="s">
        <v>53</v>
      </c>
      <c r="E74" s="35" t="s">
        <v>353</v>
      </c>
    </row>
    <row r="75" spans="1:16" ht="12.75">
      <c r="A75" s="25" t="s">
        <v>44</v>
      </c>
      <c s="29" t="s">
        <v>121</v>
      </c>
      <c s="29" t="s">
        <v>354</v>
      </c>
      <c s="25" t="s">
        <v>46</v>
      </c>
      <c s="30" t="s">
        <v>355</v>
      </c>
      <c s="31" t="s">
        <v>48</v>
      </c>
      <c s="32">
        <v>15.6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49</v>
      </c>
      <c r="E76" s="35" t="s">
        <v>356</v>
      </c>
    </row>
    <row r="77" spans="1:5" ht="38.25">
      <c r="A77" s="36" t="s">
        <v>51</v>
      </c>
      <c r="E77" s="37" t="s">
        <v>357</v>
      </c>
    </row>
    <row r="78" spans="1:5" ht="382.5">
      <c r="A78" t="s">
        <v>53</v>
      </c>
      <c r="E78" s="35" t="s">
        <v>353</v>
      </c>
    </row>
    <row r="79" spans="1:16" ht="12.75">
      <c r="A79" s="25" t="s">
        <v>44</v>
      </c>
      <c s="29" t="s">
        <v>125</v>
      </c>
      <c s="29" t="s">
        <v>358</v>
      </c>
      <c s="25" t="s">
        <v>73</v>
      </c>
      <c s="30" t="s">
        <v>359</v>
      </c>
      <c s="31" t="s">
        <v>56</v>
      </c>
      <c s="32">
        <v>2.85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49</v>
      </c>
      <c r="E80" s="35" t="s">
        <v>360</v>
      </c>
    </row>
    <row r="81" spans="1:5" ht="12.75">
      <c r="A81" s="36" t="s">
        <v>51</v>
      </c>
      <c r="E81" s="37" t="s">
        <v>361</v>
      </c>
    </row>
    <row r="82" spans="1:5" ht="242.25">
      <c r="A82" t="s">
        <v>53</v>
      </c>
      <c r="E82" s="35" t="s">
        <v>362</v>
      </c>
    </row>
    <row r="83" spans="1:16" ht="12.75">
      <c r="A83" s="25" t="s">
        <v>44</v>
      </c>
      <c s="29" t="s">
        <v>212</v>
      </c>
      <c s="29" t="s">
        <v>358</v>
      </c>
      <c s="25" t="s">
        <v>78</v>
      </c>
      <c s="30" t="s">
        <v>359</v>
      </c>
      <c s="31" t="s">
        <v>56</v>
      </c>
      <c s="32">
        <v>2.496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49</v>
      </c>
      <c r="E84" s="35" t="s">
        <v>363</v>
      </c>
    </row>
    <row r="85" spans="1:5" ht="12.75">
      <c r="A85" s="36" t="s">
        <v>51</v>
      </c>
      <c r="E85" s="37" t="s">
        <v>364</v>
      </c>
    </row>
    <row r="86" spans="1:5" ht="242.25">
      <c r="A86" t="s">
        <v>53</v>
      </c>
      <c r="E86" s="35" t="s">
        <v>362</v>
      </c>
    </row>
    <row r="87" spans="1:16" ht="12.75">
      <c r="A87" s="25" t="s">
        <v>44</v>
      </c>
      <c s="29" t="s">
        <v>217</v>
      </c>
      <c s="29" t="s">
        <v>365</v>
      </c>
      <c s="25" t="s">
        <v>73</v>
      </c>
      <c s="30" t="s">
        <v>366</v>
      </c>
      <c s="31" t="s">
        <v>48</v>
      </c>
      <c s="32">
        <v>2.4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49</v>
      </c>
      <c r="E88" s="35" t="s">
        <v>367</v>
      </c>
    </row>
    <row r="89" spans="1:5" ht="12.75">
      <c r="A89" s="36" t="s">
        <v>51</v>
      </c>
      <c r="E89" s="37" t="s">
        <v>368</v>
      </c>
    </row>
    <row r="90" spans="1:5" ht="369.75">
      <c r="A90" t="s">
        <v>53</v>
      </c>
      <c r="E90" s="35" t="s">
        <v>369</v>
      </c>
    </row>
    <row r="91" spans="1:16" ht="12.75">
      <c r="A91" s="25" t="s">
        <v>44</v>
      </c>
      <c s="29" t="s">
        <v>223</v>
      </c>
      <c s="29" t="s">
        <v>365</v>
      </c>
      <c s="25" t="s">
        <v>78</v>
      </c>
      <c s="30" t="s">
        <v>366</v>
      </c>
      <c s="31" t="s">
        <v>48</v>
      </c>
      <c s="32">
        <v>1.824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49</v>
      </c>
      <c r="E92" s="35" t="s">
        <v>370</v>
      </c>
    </row>
    <row r="93" spans="1:5" ht="12.75">
      <c r="A93" s="36" t="s">
        <v>51</v>
      </c>
      <c r="E93" s="37" t="s">
        <v>371</v>
      </c>
    </row>
    <row r="94" spans="1:5" ht="369.75">
      <c r="A94" t="s">
        <v>53</v>
      </c>
      <c r="E94" s="35" t="s">
        <v>369</v>
      </c>
    </row>
    <row r="95" spans="1:16" ht="12.75">
      <c r="A95" s="25" t="s">
        <v>44</v>
      </c>
      <c s="29" t="s">
        <v>229</v>
      </c>
      <c s="29" t="s">
        <v>372</v>
      </c>
      <c s="25" t="s">
        <v>73</v>
      </c>
      <c s="30" t="s">
        <v>373</v>
      </c>
      <c s="31" t="s">
        <v>56</v>
      </c>
      <c s="32">
        <v>0.256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38.25">
      <c r="A96" s="34" t="s">
        <v>49</v>
      </c>
      <c r="E96" s="35" t="s">
        <v>374</v>
      </c>
    </row>
    <row r="97" spans="1:5" ht="12.75">
      <c r="A97" s="36" t="s">
        <v>51</v>
      </c>
      <c r="E97" s="37" t="s">
        <v>375</v>
      </c>
    </row>
    <row r="98" spans="1:5" ht="267.75">
      <c r="A98" t="s">
        <v>53</v>
      </c>
      <c r="E98" s="35" t="s">
        <v>376</v>
      </c>
    </row>
    <row r="99" spans="1:16" ht="12.75">
      <c r="A99" s="25" t="s">
        <v>44</v>
      </c>
      <c s="29" t="s">
        <v>235</v>
      </c>
      <c s="29" t="s">
        <v>372</v>
      </c>
      <c s="25" t="s">
        <v>78</v>
      </c>
      <c s="30" t="s">
        <v>373</v>
      </c>
      <c s="31" t="s">
        <v>56</v>
      </c>
      <c s="32">
        <v>0.146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25.5">
      <c r="A100" s="34" t="s">
        <v>49</v>
      </c>
      <c r="E100" s="35" t="s">
        <v>377</v>
      </c>
    </row>
    <row r="101" spans="1:5" ht="12.75">
      <c r="A101" s="36" t="s">
        <v>51</v>
      </c>
      <c r="E101" s="37" t="s">
        <v>378</v>
      </c>
    </row>
    <row r="102" spans="1:5" ht="267.75">
      <c r="A102" t="s">
        <v>53</v>
      </c>
      <c r="E102" s="35" t="s">
        <v>376</v>
      </c>
    </row>
    <row r="103" spans="1:18" ht="12.75" customHeight="1">
      <c r="A103" s="6" t="s">
        <v>43</v>
      </c>
      <c s="6"/>
      <c s="39" t="s">
        <v>33</v>
      </c>
      <c s="6"/>
      <c s="27" t="s">
        <v>379</v>
      </c>
      <c s="6"/>
      <c s="6"/>
      <c s="6"/>
      <c s="40">
        <f>0+Q103</f>
      </c>
      <c r="O103">
        <f>0+R103</f>
      </c>
      <c r="Q103">
        <f>0+I104+I108+I112+I116+I120+I124</f>
      </c>
      <c>
        <f>0+O104+O108+O112+O116+O120+O124</f>
      </c>
    </row>
    <row r="104" spans="1:16" ht="12.75">
      <c r="A104" s="25" t="s">
        <v>44</v>
      </c>
      <c s="29" t="s">
        <v>240</v>
      </c>
      <c s="29" t="s">
        <v>380</v>
      </c>
      <c s="25" t="s">
        <v>46</v>
      </c>
      <c s="30" t="s">
        <v>381</v>
      </c>
      <c s="31" t="s">
        <v>48</v>
      </c>
      <c s="32">
        <v>9.279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25.5">
      <c r="A105" s="34" t="s">
        <v>49</v>
      </c>
      <c r="E105" s="35" t="s">
        <v>382</v>
      </c>
    </row>
    <row r="106" spans="1:5" ht="38.25">
      <c r="A106" s="36" t="s">
        <v>51</v>
      </c>
      <c r="E106" s="37" t="s">
        <v>383</v>
      </c>
    </row>
    <row r="107" spans="1:5" ht="369.75">
      <c r="A107" t="s">
        <v>53</v>
      </c>
      <c r="E107" s="35" t="s">
        <v>369</v>
      </c>
    </row>
    <row r="108" spans="1:16" ht="12.75">
      <c r="A108" s="25" t="s">
        <v>44</v>
      </c>
      <c s="29" t="s">
        <v>242</v>
      </c>
      <c s="29" t="s">
        <v>384</v>
      </c>
      <c s="25" t="s">
        <v>46</v>
      </c>
      <c s="30" t="s">
        <v>385</v>
      </c>
      <c s="31" t="s">
        <v>56</v>
      </c>
      <c s="32">
        <v>1.142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49</v>
      </c>
      <c r="E109" s="35" t="s">
        <v>386</v>
      </c>
    </row>
    <row r="110" spans="1:5" ht="38.25">
      <c r="A110" s="36" t="s">
        <v>51</v>
      </c>
      <c r="E110" s="37" t="s">
        <v>387</v>
      </c>
    </row>
    <row r="111" spans="1:5" ht="267.75">
      <c r="A111" t="s">
        <v>53</v>
      </c>
      <c r="E111" s="35" t="s">
        <v>388</v>
      </c>
    </row>
    <row r="112" spans="1:16" ht="12.75">
      <c r="A112" s="25" t="s">
        <v>44</v>
      </c>
      <c s="29" t="s">
        <v>389</v>
      </c>
      <c s="29" t="s">
        <v>390</v>
      </c>
      <c s="25" t="s">
        <v>46</v>
      </c>
      <c s="30" t="s">
        <v>391</v>
      </c>
      <c s="31" t="s">
        <v>48</v>
      </c>
      <c s="32">
        <v>2.806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49</v>
      </c>
      <c r="E113" s="35" t="s">
        <v>392</v>
      </c>
    </row>
    <row r="114" spans="1:5" ht="38.25">
      <c r="A114" s="36" t="s">
        <v>51</v>
      </c>
      <c r="E114" s="37" t="s">
        <v>393</v>
      </c>
    </row>
    <row r="115" spans="1:5" ht="229.5">
      <c r="A115" t="s">
        <v>53</v>
      </c>
      <c r="E115" s="35" t="s">
        <v>394</v>
      </c>
    </row>
    <row r="116" spans="1:16" ht="12.75">
      <c r="A116" s="25" t="s">
        <v>44</v>
      </c>
      <c s="29" t="s">
        <v>395</v>
      </c>
      <c s="29" t="s">
        <v>396</v>
      </c>
      <c s="25" t="s">
        <v>46</v>
      </c>
      <c s="30" t="s">
        <v>397</v>
      </c>
      <c s="31" t="s">
        <v>48</v>
      </c>
      <c s="32">
        <v>10.21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38.25">
      <c r="A117" s="34" t="s">
        <v>49</v>
      </c>
      <c r="E117" s="35" t="s">
        <v>398</v>
      </c>
    </row>
    <row r="118" spans="1:5" ht="76.5">
      <c r="A118" s="36" t="s">
        <v>51</v>
      </c>
      <c r="E118" s="37" t="s">
        <v>399</v>
      </c>
    </row>
    <row r="119" spans="1:5" ht="369.75">
      <c r="A119" t="s">
        <v>53</v>
      </c>
      <c r="E119" s="35" t="s">
        <v>369</v>
      </c>
    </row>
    <row r="120" spans="1:16" ht="12.75">
      <c r="A120" s="25" t="s">
        <v>44</v>
      </c>
      <c s="29" t="s">
        <v>400</v>
      </c>
      <c s="29" t="s">
        <v>401</v>
      </c>
      <c s="25" t="s">
        <v>46</v>
      </c>
      <c s="30" t="s">
        <v>402</v>
      </c>
      <c s="31" t="s">
        <v>48</v>
      </c>
      <c s="32">
        <v>37.6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49</v>
      </c>
      <c r="E121" s="35" t="s">
        <v>403</v>
      </c>
    </row>
    <row r="122" spans="1:5" ht="12.75">
      <c r="A122" s="36" t="s">
        <v>51</v>
      </c>
      <c r="E122" s="37" t="s">
        <v>306</v>
      </c>
    </row>
    <row r="123" spans="1:5" ht="38.25">
      <c r="A123" t="s">
        <v>53</v>
      </c>
      <c r="E123" s="35" t="s">
        <v>404</v>
      </c>
    </row>
    <row r="124" spans="1:16" ht="12.75">
      <c r="A124" s="25" t="s">
        <v>44</v>
      </c>
      <c s="29" t="s">
        <v>405</v>
      </c>
      <c s="29" t="s">
        <v>406</v>
      </c>
      <c s="25" t="s">
        <v>46</v>
      </c>
      <c s="30" t="s">
        <v>407</v>
      </c>
      <c s="31" t="s">
        <v>48</v>
      </c>
      <c s="32">
        <v>4.056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25.5">
      <c r="A125" s="34" t="s">
        <v>49</v>
      </c>
      <c r="E125" s="35" t="s">
        <v>408</v>
      </c>
    </row>
    <row r="126" spans="1:5" ht="76.5">
      <c r="A126" s="36" t="s">
        <v>51</v>
      </c>
      <c r="E126" s="37" t="s">
        <v>409</v>
      </c>
    </row>
    <row r="127" spans="1:5" ht="102">
      <c r="A127" t="s">
        <v>53</v>
      </c>
      <c r="E127" s="35" t="s">
        <v>410</v>
      </c>
    </row>
    <row r="128" spans="1:18" ht="12.75" customHeight="1">
      <c r="A128" s="6" t="s">
        <v>43</v>
      </c>
      <c s="6"/>
      <c s="39" t="s">
        <v>35</v>
      </c>
      <c s="6"/>
      <c s="27" t="s">
        <v>178</v>
      </c>
      <c s="6"/>
      <c s="6"/>
      <c s="6"/>
      <c s="40">
        <f>0+Q128</f>
      </c>
      <c r="O128">
        <f>0+R128</f>
      </c>
      <c r="Q128">
        <f>0+I129+I133+I137+I141</f>
      </c>
      <c>
        <f>0+O129+O133+O137+O141</f>
      </c>
    </row>
    <row r="129" spans="1:16" ht="12.75">
      <c r="A129" s="25" t="s">
        <v>44</v>
      </c>
      <c s="29" t="s">
        <v>411</v>
      </c>
      <c s="29" t="s">
        <v>196</v>
      </c>
      <c s="25" t="s">
        <v>46</v>
      </c>
      <c s="30" t="s">
        <v>197</v>
      </c>
      <c s="31" t="s">
        <v>166</v>
      </c>
      <c s="32">
        <v>64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49</v>
      </c>
      <c r="E130" s="35" t="s">
        <v>412</v>
      </c>
    </row>
    <row r="131" spans="1:5" ht="12.75">
      <c r="A131" s="36" t="s">
        <v>51</v>
      </c>
      <c r="E131" s="37" t="s">
        <v>413</v>
      </c>
    </row>
    <row r="132" spans="1:5" ht="51">
      <c r="A132" t="s">
        <v>53</v>
      </c>
      <c r="E132" s="35" t="s">
        <v>195</v>
      </c>
    </row>
    <row r="133" spans="1:16" ht="12.75">
      <c r="A133" s="25" t="s">
        <v>44</v>
      </c>
      <c s="29" t="s">
        <v>414</v>
      </c>
      <c s="29" t="s">
        <v>200</v>
      </c>
      <c s="25" t="s">
        <v>46</v>
      </c>
      <c s="30" t="s">
        <v>201</v>
      </c>
      <c s="31" t="s">
        <v>166</v>
      </c>
      <c s="32">
        <v>64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49</v>
      </c>
      <c r="E134" s="35" t="s">
        <v>415</v>
      </c>
    </row>
    <row r="135" spans="1:5" ht="12.75">
      <c r="A135" s="36" t="s">
        <v>51</v>
      </c>
      <c r="E135" s="37" t="s">
        <v>413</v>
      </c>
    </row>
    <row r="136" spans="1:5" ht="140.25">
      <c r="A136" t="s">
        <v>53</v>
      </c>
      <c r="E136" s="35" t="s">
        <v>204</v>
      </c>
    </row>
    <row r="137" spans="1:16" ht="12.75">
      <c r="A137" s="25" t="s">
        <v>44</v>
      </c>
      <c s="29" t="s">
        <v>416</v>
      </c>
      <c s="29" t="s">
        <v>417</v>
      </c>
      <c s="25" t="s">
        <v>46</v>
      </c>
      <c s="30" t="s">
        <v>418</v>
      </c>
      <c s="31" t="s">
        <v>166</v>
      </c>
      <c s="32">
        <v>64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49</v>
      </c>
      <c r="E138" s="35" t="s">
        <v>419</v>
      </c>
    </row>
    <row r="139" spans="1:5" ht="12.75">
      <c r="A139" s="36" t="s">
        <v>51</v>
      </c>
      <c r="E139" s="37" t="s">
        <v>413</v>
      </c>
    </row>
    <row r="140" spans="1:5" ht="140.25">
      <c r="A140" t="s">
        <v>53</v>
      </c>
      <c r="E140" s="35" t="s">
        <v>204</v>
      </c>
    </row>
    <row r="141" spans="1:16" ht="12.75">
      <c r="A141" s="25" t="s">
        <v>44</v>
      </c>
      <c s="29" t="s">
        <v>420</v>
      </c>
      <c s="29" t="s">
        <v>213</v>
      </c>
      <c s="25" t="s">
        <v>46</v>
      </c>
      <c s="30" t="s">
        <v>214</v>
      </c>
      <c s="31" t="s">
        <v>117</v>
      </c>
      <c s="32">
        <v>8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49</v>
      </c>
      <c r="E142" s="35" t="s">
        <v>421</v>
      </c>
    </row>
    <row r="143" spans="1:5" ht="12.75">
      <c r="A143" s="36" t="s">
        <v>51</v>
      </c>
      <c r="E143" s="37" t="s">
        <v>422</v>
      </c>
    </row>
    <row r="144" spans="1:5" ht="38.25">
      <c r="A144" t="s">
        <v>53</v>
      </c>
      <c r="E144" s="35" t="s">
        <v>216</v>
      </c>
    </row>
    <row r="145" spans="1:18" ht="12.75" customHeight="1">
      <c r="A145" s="6" t="s">
        <v>43</v>
      </c>
      <c s="6"/>
      <c s="39" t="s">
        <v>37</v>
      </c>
      <c s="6"/>
      <c s="27" t="s">
        <v>423</v>
      </c>
      <c s="6"/>
      <c s="6"/>
      <c s="6"/>
      <c s="40">
        <f>0+Q145</f>
      </c>
      <c r="O145">
        <f>0+R145</f>
      </c>
      <c r="Q145">
        <f>0+I146+I150+I154+I158+I162+I166+I170+I174+I178+I182</f>
      </c>
      <c>
        <f>0+O146+O150+O154+O158+O162+O166+O170+O174+O178+O182</f>
      </c>
    </row>
    <row r="146" spans="1:16" ht="25.5">
      <c r="A146" s="25" t="s">
        <v>44</v>
      </c>
      <c s="29" t="s">
        <v>424</v>
      </c>
      <c s="29" t="s">
        <v>425</v>
      </c>
      <c s="25" t="s">
        <v>73</v>
      </c>
      <c s="30" t="s">
        <v>426</v>
      </c>
      <c s="31" t="s">
        <v>166</v>
      </c>
      <c s="32">
        <v>240.398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49</v>
      </c>
      <c r="E147" s="35" t="s">
        <v>427</v>
      </c>
    </row>
    <row r="148" spans="1:5" ht="89.25">
      <c r="A148" s="36" t="s">
        <v>51</v>
      </c>
      <c r="E148" s="37" t="s">
        <v>428</v>
      </c>
    </row>
    <row r="149" spans="1:5" ht="76.5">
      <c r="A149" t="s">
        <v>53</v>
      </c>
      <c r="E149" s="35" t="s">
        <v>429</v>
      </c>
    </row>
    <row r="150" spans="1:16" ht="25.5">
      <c r="A150" s="25" t="s">
        <v>44</v>
      </c>
      <c s="29" t="s">
        <v>430</v>
      </c>
      <c s="29" t="s">
        <v>425</v>
      </c>
      <c s="25" t="s">
        <v>78</v>
      </c>
      <c s="30" t="s">
        <v>426</v>
      </c>
      <c s="31" t="s">
        <v>166</v>
      </c>
      <c s="32">
        <v>75.15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38.25">
      <c r="A151" s="34" t="s">
        <v>49</v>
      </c>
      <c r="E151" s="35" t="s">
        <v>431</v>
      </c>
    </row>
    <row r="152" spans="1:5" ht="38.25">
      <c r="A152" s="36" t="s">
        <v>51</v>
      </c>
      <c r="E152" s="37" t="s">
        <v>432</v>
      </c>
    </row>
    <row r="153" spans="1:5" ht="76.5">
      <c r="A153" t="s">
        <v>53</v>
      </c>
      <c r="E153" s="35" t="s">
        <v>429</v>
      </c>
    </row>
    <row r="154" spans="1:16" ht="25.5">
      <c r="A154" s="25" t="s">
        <v>44</v>
      </c>
      <c s="29" t="s">
        <v>433</v>
      </c>
      <c s="29" t="s">
        <v>425</v>
      </c>
      <c s="25" t="s">
        <v>81</v>
      </c>
      <c s="30" t="s">
        <v>426</v>
      </c>
      <c s="31" t="s">
        <v>166</v>
      </c>
      <c s="32">
        <v>4.48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25.5">
      <c r="A155" s="34" t="s">
        <v>49</v>
      </c>
      <c r="E155" s="35" t="s">
        <v>434</v>
      </c>
    </row>
    <row r="156" spans="1:5" ht="12.75">
      <c r="A156" s="36" t="s">
        <v>51</v>
      </c>
      <c r="E156" s="37" t="s">
        <v>435</v>
      </c>
    </row>
    <row r="157" spans="1:5" ht="76.5">
      <c r="A157" t="s">
        <v>53</v>
      </c>
      <c r="E157" s="35" t="s">
        <v>429</v>
      </c>
    </row>
    <row r="158" spans="1:16" ht="25.5">
      <c r="A158" s="25" t="s">
        <v>44</v>
      </c>
      <c s="29" t="s">
        <v>436</v>
      </c>
      <c s="29" t="s">
        <v>425</v>
      </c>
      <c s="25" t="s">
        <v>437</v>
      </c>
      <c s="30" t="s">
        <v>426</v>
      </c>
      <c s="31" t="s">
        <v>166</v>
      </c>
      <c s="32">
        <v>4.24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49</v>
      </c>
      <c r="E159" s="35" t="s">
        <v>438</v>
      </c>
    </row>
    <row r="160" spans="1:5" ht="12.75">
      <c r="A160" s="36" t="s">
        <v>51</v>
      </c>
      <c r="E160" s="37" t="s">
        <v>439</v>
      </c>
    </row>
    <row r="161" spans="1:5" ht="76.5">
      <c r="A161" t="s">
        <v>53</v>
      </c>
      <c r="E161" s="35" t="s">
        <v>429</v>
      </c>
    </row>
    <row r="162" spans="1:16" ht="12.75">
      <c r="A162" s="25" t="s">
        <v>44</v>
      </c>
      <c s="29" t="s">
        <v>440</v>
      </c>
      <c s="29" t="s">
        <v>441</v>
      </c>
      <c s="25" t="s">
        <v>73</v>
      </c>
      <c s="30" t="s">
        <v>442</v>
      </c>
      <c s="31" t="s">
        <v>166</v>
      </c>
      <c s="32">
        <v>12.653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49</v>
      </c>
      <c r="E163" s="35" t="s">
        <v>443</v>
      </c>
    </row>
    <row r="164" spans="1:5" ht="89.25">
      <c r="A164" s="36" t="s">
        <v>51</v>
      </c>
      <c r="E164" s="37" t="s">
        <v>444</v>
      </c>
    </row>
    <row r="165" spans="1:5" ht="76.5">
      <c r="A165" t="s">
        <v>53</v>
      </c>
      <c r="E165" s="35" t="s">
        <v>429</v>
      </c>
    </row>
    <row r="166" spans="1:16" ht="12.75">
      <c r="A166" s="25" t="s">
        <v>44</v>
      </c>
      <c s="29" t="s">
        <v>445</v>
      </c>
      <c s="29" t="s">
        <v>441</v>
      </c>
      <c s="25" t="s">
        <v>78</v>
      </c>
      <c s="30" t="s">
        <v>442</v>
      </c>
      <c s="31" t="s">
        <v>166</v>
      </c>
      <c s="32">
        <v>8.35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25.5">
      <c r="A167" s="34" t="s">
        <v>49</v>
      </c>
      <c r="E167" s="35" t="s">
        <v>446</v>
      </c>
    </row>
    <row r="168" spans="1:5" ht="38.25">
      <c r="A168" s="36" t="s">
        <v>51</v>
      </c>
      <c r="E168" s="37" t="s">
        <v>447</v>
      </c>
    </row>
    <row r="169" spans="1:5" ht="76.5">
      <c r="A169" t="s">
        <v>53</v>
      </c>
      <c r="E169" s="35" t="s">
        <v>429</v>
      </c>
    </row>
    <row r="170" spans="1:16" ht="12.75">
      <c r="A170" s="25" t="s">
        <v>44</v>
      </c>
      <c s="29" t="s">
        <v>448</v>
      </c>
      <c s="29" t="s">
        <v>449</v>
      </c>
      <c s="25" t="s">
        <v>73</v>
      </c>
      <c s="30" t="s">
        <v>450</v>
      </c>
      <c s="31" t="s">
        <v>166</v>
      </c>
      <c s="32">
        <v>253.05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49</v>
      </c>
      <c r="E171" s="35" t="s">
        <v>451</v>
      </c>
    </row>
    <row r="172" spans="1:5" ht="89.25">
      <c r="A172" s="36" t="s">
        <v>51</v>
      </c>
      <c r="E172" s="37" t="s">
        <v>452</v>
      </c>
    </row>
    <row r="173" spans="1:5" ht="76.5">
      <c r="A173" t="s">
        <v>53</v>
      </c>
      <c r="E173" s="35" t="s">
        <v>429</v>
      </c>
    </row>
    <row r="174" spans="1:16" ht="12.75">
      <c r="A174" s="25" t="s">
        <v>44</v>
      </c>
      <c s="29" t="s">
        <v>453</v>
      </c>
      <c s="29" t="s">
        <v>449</v>
      </c>
      <c s="25" t="s">
        <v>78</v>
      </c>
      <c s="30" t="s">
        <v>450</v>
      </c>
      <c s="31" t="s">
        <v>166</v>
      </c>
      <c s="32">
        <v>83.5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49</v>
      </c>
      <c r="E175" s="35" t="s">
        <v>454</v>
      </c>
    </row>
    <row r="176" spans="1:5" ht="38.25">
      <c r="A176" s="36" t="s">
        <v>51</v>
      </c>
      <c r="E176" s="37" t="s">
        <v>455</v>
      </c>
    </row>
    <row r="177" spans="1:5" ht="76.5">
      <c r="A177" t="s">
        <v>53</v>
      </c>
      <c r="E177" s="35" t="s">
        <v>429</v>
      </c>
    </row>
    <row r="178" spans="1:16" ht="12.75">
      <c r="A178" s="25" t="s">
        <v>44</v>
      </c>
      <c s="29" t="s">
        <v>456</v>
      </c>
      <c s="29" t="s">
        <v>457</v>
      </c>
      <c s="25" t="s">
        <v>46</v>
      </c>
      <c s="30" t="s">
        <v>458</v>
      </c>
      <c s="31" t="s">
        <v>166</v>
      </c>
      <c s="32">
        <v>253.05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49</v>
      </c>
      <c r="E179" s="35" t="s">
        <v>451</v>
      </c>
    </row>
    <row r="180" spans="1:5" ht="89.25">
      <c r="A180" s="36" t="s">
        <v>51</v>
      </c>
      <c r="E180" s="37" t="s">
        <v>452</v>
      </c>
    </row>
    <row r="181" spans="1:5" ht="76.5">
      <c r="A181" t="s">
        <v>53</v>
      </c>
      <c r="E181" s="35" t="s">
        <v>429</v>
      </c>
    </row>
    <row r="182" spans="1:16" ht="12.75">
      <c r="A182" s="25" t="s">
        <v>44</v>
      </c>
      <c s="29" t="s">
        <v>459</v>
      </c>
      <c s="29" t="s">
        <v>460</v>
      </c>
      <c s="25" t="s">
        <v>46</v>
      </c>
      <c s="30" t="s">
        <v>461</v>
      </c>
      <c s="31" t="s">
        <v>166</v>
      </c>
      <c s="32">
        <v>12.653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49</v>
      </c>
      <c r="E183" s="35" t="s">
        <v>462</v>
      </c>
    </row>
    <row r="184" spans="1:5" ht="89.25">
      <c r="A184" s="36" t="s">
        <v>51</v>
      </c>
      <c r="E184" s="37" t="s">
        <v>444</v>
      </c>
    </row>
    <row r="185" spans="1:5" ht="63.75">
      <c r="A185" t="s">
        <v>53</v>
      </c>
      <c r="E185" s="35" t="s">
        <v>463</v>
      </c>
    </row>
    <row r="186" spans="1:18" ht="12.75" customHeight="1">
      <c r="A186" s="6" t="s">
        <v>43</v>
      </c>
      <c s="6"/>
      <c s="39" t="s">
        <v>77</v>
      </c>
      <c s="6"/>
      <c s="27" t="s">
        <v>464</v>
      </c>
      <c s="6"/>
      <c s="6"/>
      <c s="6"/>
      <c s="40">
        <f>0+Q186</f>
      </c>
      <c r="O186">
        <f>0+R186</f>
      </c>
      <c r="Q186">
        <f>0+I187+I191+I195+I199+I203+I207+I211+I215</f>
      </c>
      <c>
        <f>0+O187+O191+O195+O199+O203+O207+O211+O215</f>
      </c>
    </row>
    <row r="187" spans="1:16" ht="25.5">
      <c r="A187" s="25" t="s">
        <v>44</v>
      </c>
      <c s="29" t="s">
        <v>465</v>
      </c>
      <c s="29" t="s">
        <v>466</v>
      </c>
      <c s="25" t="s">
        <v>46</v>
      </c>
      <c s="30" t="s">
        <v>467</v>
      </c>
      <c s="31" t="s">
        <v>166</v>
      </c>
      <c s="32">
        <v>71.6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12.75">
      <c r="A188" s="34" t="s">
        <v>49</v>
      </c>
      <c r="E188" s="35" t="s">
        <v>468</v>
      </c>
    </row>
    <row r="189" spans="1:5" ht="63.75">
      <c r="A189" s="36" t="s">
        <v>51</v>
      </c>
      <c r="E189" s="37" t="s">
        <v>469</v>
      </c>
    </row>
    <row r="190" spans="1:5" ht="191.25">
      <c r="A190" t="s">
        <v>53</v>
      </c>
      <c r="E190" s="35" t="s">
        <v>470</v>
      </c>
    </row>
    <row r="191" spans="1:16" ht="25.5">
      <c r="A191" s="25" t="s">
        <v>44</v>
      </c>
      <c s="29" t="s">
        <v>471</v>
      </c>
      <c s="29" t="s">
        <v>472</v>
      </c>
      <c s="25" t="s">
        <v>46</v>
      </c>
      <c s="30" t="s">
        <v>473</v>
      </c>
      <c s="31" t="s">
        <v>166</v>
      </c>
      <c s="32">
        <v>103.33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25.5">
      <c r="A192" s="34" t="s">
        <v>49</v>
      </c>
      <c r="E192" s="35" t="s">
        <v>474</v>
      </c>
    </row>
    <row r="193" spans="1:5" ht="63.75">
      <c r="A193" s="36" t="s">
        <v>51</v>
      </c>
      <c r="E193" s="37" t="s">
        <v>475</v>
      </c>
    </row>
    <row r="194" spans="1:5" ht="204">
      <c r="A194" t="s">
        <v>53</v>
      </c>
      <c r="E194" s="35" t="s">
        <v>476</v>
      </c>
    </row>
    <row r="195" spans="1:16" ht="12.75">
      <c r="A195" s="25" t="s">
        <v>44</v>
      </c>
      <c s="29" t="s">
        <v>477</v>
      </c>
      <c s="29" t="s">
        <v>478</v>
      </c>
      <c s="25" t="s">
        <v>46</v>
      </c>
      <c s="30" t="s">
        <v>479</v>
      </c>
      <c s="31" t="s">
        <v>166</v>
      </c>
      <c s="32">
        <v>37.4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2.75">
      <c r="A196" s="34" t="s">
        <v>49</v>
      </c>
      <c r="E196" s="35" t="s">
        <v>480</v>
      </c>
    </row>
    <row r="197" spans="1:5" ht="38.25">
      <c r="A197" s="36" t="s">
        <v>51</v>
      </c>
      <c r="E197" s="37" t="s">
        <v>481</v>
      </c>
    </row>
    <row r="198" spans="1:5" ht="38.25">
      <c r="A198" t="s">
        <v>53</v>
      </c>
      <c r="E198" s="35" t="s">
        <v>482</v>
      </c>
    </row>
    <row r="199" spans="1:16" ht="12.75">
      <c r="A199" s="25" t="s">
        <v>44</v>
      </c>
      <c s="29" t="s">
        <v>483</v>
      </c>
      <c s="29" t="s">
        <v>484</v>
      </c>
      <c s="25" t="s">
        <v>46</v>
      </c>
      <c s="30" t="s">
        <v>485</v>
      </c>
      <c s="31" t="s">
        <v>166</v>
      </c>
      <c s="32">
        <v>67.6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12.75">
      <c r="A200" s="34" t="s">
        <v>49</v>
      </c>
      <c r="E200" s="35" t="s">
        <v>486</v>
      </c>
    </row>
    <row r="201" spans="1:5" ht="51">
      <c r="A201" s="36" t="s">
        <v>51</v>
      </c>
      <c r="E201" s="37" t="s">
        <v>487</v>
      </c>
    </row>
    <row r="202" spans="1:5" ht="38.25">
      <c r="A202" t="s">
        <v>53</v>
      </c>
      <c r="E202" s="35" t="s">
        <v>482</v>
      </c>
    </row>
    <row r="203" spans="1:16" ht="12.75">
      <c r="A203" s="25" t="s">
        <v>44</v>
      </c>
      <c s="29" t="s">
        <v>488</v>
      </c>
      <c s="29" t="s">
        <v>489</v>
      </c>
      <c s="25" t="s">
        <v>73</v>
      </c>
      <c s="30" t="s">
        <v>490</v>
      </c>
      <c s="31" t="s">
        <v>166</v>
      </c>
      <c s="32">
        <v>253.05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49</v>
      </c>
      <c r="E204" s="35" t="s">
        <v>491</v>
      </c>
    </row>
    <row r="205" spans="1:5" ht="89.25">
      <c r="A205" s="36" t="s">
        <v>51</v>
      </c>
      <c r="E205" s="37" t="s">
        <v>452</v>
      </c>
    </row>
    <row r="206" spans="1:5" ht="51">
      <c r="A206" t="s">
        <v>53</v>
      </c>
      <c r="E206" s="35" t="s">
        <v>492</v>
      </c>
    </row>
    <row r="207" spans="1:16" ht="12.75">
      <c r="A207" s="25" t="s">
        <v>44</v>
      </c>
      <c s="29" t="s">
        <v>493</v>
      </c>
      <c s="29" t="s">
        <v>489</v>
      </c>
      <c s="25" t="s">
        <v>78</v>
      </c>
      <c s="30" t="s">
        <v>490</v>
      </c>
      <c s="31" t="s">
        <v>166</v>
      </c>
      <c s="32">
        <v>83.5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49</v>
      </c>
      <c r="E208" s="35" t="s">
        <v>494</v>
      </c>
    </row>
    <row r="209" spans="1:5" ht="38.25">
      <c r="A209" s="36" t="s">
        <v>51</v>
      </c>
      <c r="E209" s="37" t="s">
        <v>455</v>
      </c>
    </row>
    <row r="210" spans="1:5" ht="51">
      <c r="A210" t="s">
        <v>53</v>
      </c>
      <c r="E210" s="35" t="s">
        <v>492</v>
      </c>
    </row>
    <row r="211" spans="1:16" ht="12.75">
      <c r="A211" s="25" t="s">
        <v>44</v>
      </c>
      <c s="29" t="s">
        <v>495</v>
      </c>
      <c s="29" t="s">
        <v>496</v>
      </c>
      <c s="25" t="s">
        <v>46</v>
      </c>
      <c s="30" t="s">
        <v>497</v>
      </c>
      <c s="31" t="s">
        <v>166</v>
      </c>
      <c s="32">
        <v>45.9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49</v>
      </c>
      <c r="E212" s="35" t="s">
        <v>498</v>
      </c>
    </row>
    <row r="213" spans="1:5" ht="12.75">
      <c r="A213" s="36" t="s">
        <v>51</v>
      </c>
      <c r="E213" s="37" t="s">
        <v>499</v>
      </c>
    </row>
    <row r="214" spans="1:5" ht="51">
      <c r="A214" t="s">
        <v>53</v>
      </c>
      <c r="E214" s="35" t="s">
        <v>492</v>
      </c>
    </row>
    <row r="215" spans="1:16" ht="12.75">
      <c r="A215" s="25" t="s">
        <v>44</v>
      </c>
      <c s="29" t="s">
        <v>500</v>
      </c>
      <c s="29" t="s">
        <v>501</v>
      </c>
      <c s="25" t="s">
        <v>46</v>
      </c>
      <c s="30" t="s">
        <v>502</v>
      </c>
      <c s="31" t="s">
        <v>166</v>
      </c>
      <c s="32">
        <v>12.75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49</v>
      </c>
      <c r="E216" s="35" t="s">
        <v>503</v>
      </c>
    </row>
    <row r="217" spans="1:5" ht="12.75">
      <c r="A217" s="36" t="s">
        <v>51</v>
      </c>
      <c r="E217" s="37" t="s">
        <v>504</v>
      </c>
    </row>
    <row r="218" spans="1:5" ht="51">
      <c r="A218" t="s">
        <v>53</v>
      </c>
      <c r="E218" s="35" t="s">
        <v>492</v>
      </c>
    </row>
    <row r="219" spans="1:18" ht="12.75" customHeight="1">
      <c r="A219" s="6" t="s">
        <v>43</v>
      </c>
      <c s="6"/>
      <c s="39" t="s">
        <v>80</v>
      </c>
      <c s="6"/>
      <c s="27" t="s">
        <v>505</v>
      </c>
      <c s="6"/>
      <c s="6"/>
      <c s="6"/>
      <c s="40">
        <f>0+Q219</f>
      </c>
      <c r="O219">
        <f>0+R219</f>
      </c>
      <c r="Q219">
        <f>0+I220+I224</f>
      </c>
      <c>
        <f>0+O220+O224</f>
      </c>
    </row>
    <row r="220" spans="1:16" ht="12.75">
      <c r="A220" s="25" t="s">
        <v>44</v>
      </c>
      <c s="29" t="s">
        <v>506</v>
      </c>
      <c s="29" t="s">
        <v>507</v>
      </c>
      <c s="25" t="s">
        <v>46</v>
      </c>
      <c s="30" t="s">
        <v>508</v>
      </c>
      <c s="31" t="s">
        <v>117</v>
      </c>
      <c s="32">
        <v>3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12.75">
      <c r="A221" s="34" t="s">
        <v>49</v>
      </c>
      <c r="E221" s="35" t="s">
        <v>509</v>
      </c>
    </row>
    <row r="222" spans="1:5" ht="12.75">
      <c r="A222" s="36" t="s">
        <v>51</v>
      </c>
      <c r="E222" s="37" t="s">
        <v>510</v>
      </c>
    </row>
    <row r="223" spans="1:5" ht="255">
      <c r="A223" t="s">
        <v>53</v>
      </c>
      <c r="E223" s="35" t="s">
        <v>511</v>
      </c>
    </row>
    <row r="224" spans="1:16" ht="12.75">
      <c r="A224" s="25" t="s">
        <v>44</v>
      </c>
      <c s="29" t="s">
        <v>512</v>
      </c>
      <c s="29" t="s">
        <v>513</v>
      </c>
      <c s="25" t="s">
        <v>46</v>
      </c>
      <c s="30" t="s">
        <v>514</v>
      </c>
      <c s="31" t="s">
        <v>117</v>
      </c>
      <c s="32">
        <v>17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49</v>
      </c>
      <c r="E225" s="35" t="s">
        <v>515</v>
      </c>
    </row>
    <row r="226" spans="1:5" ht="12.75">
      <c r="A226" s="36" t="s">
        <v>51</v>
      </c>
      <c r="E226" s="37" t="s">
        <v>516</v>
      </c>
    </row>
    <row r="227" spans="1:5" ht="242.25">
      <c r="A227" t="s">
        <v>53</v>
      </c>
      <c r="E227" s="35" t="s">
        <v>517</v>
      </c>
    </row>
    <row r="228" spans="1:18" ht="12.75" customHeight="1">
      <c r="A228" s="6" t="s">
        <v>43</v>
      </c>
      <c s="6"/>
      <c s="39" t="s">
        <v>40</v>
      </c>
      <c s="6"/>
      <c s="27" t="s">
        <v>113</v>
      </c>
      <c s="6"/>
      <c s="6"/>
      <c s="6"/>
      <c s="40">
        <f>0+Q228</f>
      </c>
      <c r="O228">
        <f>0+R228</f>
      </c>
      <c r="Q228">
        <f>0+I229+I233+I237+I241+I245+I249+I253+I257+I261+I265+I269+I273+I277+I281+I285+I289+I293+I297+I301+I305+I309</f>
      </c>
      <c>
        <f>0+O229+O233+O237+O241+O245+O249+O253+O257+O261+O265+O269+O273+O277+O281+O285+O289+O293+O297+O301+O305+O309</f>
      </c>
    </row>
    <row r="229" spans="1:16" ht="12.75">
      <c r="A229" s="25" t="s">
        <v>44</v>
      </c>
      <c s="29" t="s">
        <v>518</v>
      </c>
      <c s="29" t="s">
        <v>519</v>
      </c>
      <c s="25" t="s">
        <v>46</v>
      </c>
      <c s="30" t="s">
        <v>520</v>
      </c>
      <c s="31" t="s">
        <v>117</v>
      </c>
      <c s="32">
        <v>51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12.75">
      <c r="A230" s="34" t="s">
        <v>49</v>
      </c>
      <c r="E230" s="35" t="s">
        <v>521</v>
      </c>
    </row>
    <row r="231" spans="1:5" ht="12.75">
      <c r="A231" s="36" t="s">
        <v>51</v>
      </c>
      <c r="E231" s="37" t="s">
        <v>522</v>
      </c>
    </row>
    <row r="232" spans="1:5" ht="38.25">
      <c r="A232" t="s">
        <v>53</v>
      </c>
      <c r="E232" s="35" t="s">
        <v>234</v>
      </c>
    </row>
    <row r="233" spans="1:16" ht="12.75">
      <c r="A233" s="25" t="s">
        <v>44</v>
      </c>
      <c s="29" t="s">
        <v>523</v>
      </c>
      <c s="29" t="s">
        <v>524</v>
      </c>
      <c s="25" t="s">
        <v>46</v>
      </c>
      <c s="30" t="s">
        <v>525</v>
      </c>
      <c s="31" t="s">
        <v>117</v>
      </c>
      <c s="32">
        <v>51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38.25">
      <c r="A234" s="34" t="s">
        <v>49</v>
      </c>
      <c r="E234" s="35" t="s">
        <v>526</v>
      </c>
    </row>
    <row r="235" spans="1:5" ht="12.75">
      <c r="A235" s="36" t="s">
        <v>51</v>
      </c>
      <c r="E235" s="37" t="s">
        <v>522</v>
      </c>
    </row>
    <row r="236" spans="1:5" ht="63.75">
      <c r="A236" t="s">
        <v>53</v>
      </c>
      <c r="E236" s="35" t="s">
        <v>527</v>
      </c>
    </row>
    <row r="237" spans="1:16" ht="12.75">
      <c r="A237" s="25" t="s">
        <v>44</v>
      </c>
      <c s="29" t="s">
        <v>528</v>
      </c>
      <c s="29" t="s">
        <v>529</v>
      </c>
      <c s="25" t="s">
        <v>46</v>
      </c>
      <c s="30" t="s">
        <v>530</v>
      </c>
      <c s="31" t="s">
        <v>85</v>
      </c>
      <c s="32">
        <v>1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12.75">
      <c r="A238" s="34" t="s">
        <v>49</v>
      </c>
      <c r="E238" s="35" t="s">
        <v>531</v>
      </c>
    </row>
    <row r="239" spans="1:5" ht="12.75">
      <c r="A239" s="36" t="s">
        <v>51</v>
      </c>
      <c r="E239" s="37" t="s">
        <v>46</v>
      </c>
    </row>
    <row r="240" spans="1:5" ht="38.25">
      <c r="A240" t="s">
        <v>53</v>
      </c>
      <c r="E240" s="35" t="s">
        <v>532</v>
      </c>
    </row>
    <row r="241" spans="1:16" ht="12.75">
      <c r="A241" s="25" t="s">
        <v>44</v>
      </c>
      <c s="29" t="s">
        <v>533</v>
      </c>
      <c s="29" t="s">
        <v>534</v>
      </c>
      <c s="25" t="s">
        <v>46</v>
      </c>
      <c s="30" t="s">
        <v>535</v>
      </c>
      <c s="31" t="s">
        <v>85</v>
      </c>
      <c s="32">
        <v>2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25.5">
      <c r="A242" s="34" t="s">
        <v>49</v>
      </c>
      <c r="E242" s="35" t="s">
        <v>536</v>
      </c>
    </row>
    <row r="243" spans="1:5" ht="12.75">
      <c r="A243" s="36" t="s">
        <v>51</v>
      </c>
      <c r="E243" s="37" t="s">
        <v>46</v>
      </c>
    </row>
    <row r="244" spans="1:5" ht="25.5">
      <c r="A244" t="s">
        <v>53</v>
      </c>
      <c r="E244" s="35" t="s">
        <v>537</v>
      </c>
    </row>
    <row r="245" spans="1:16" ht="12.75">
      <c r="A245" s="25" t="s">
        <v>44</v>
      </c>
      <c s="29" t="s">
        <v>538</v>
      </c>
      <c s="29" t="s">
        <v>539</v>
      </c>
      <c s="25" t="s">
        <v>46</v>
      </c>
      <c s="30" t="s">
        <v>540</v>
      </c>
      <c s="31" t="s">
        <v>117</v>
      </c>
      <c s="32">
        <v>52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25.5">
      <c r="A246" s="34" t="s">
        <v>49</v>
      </c>
      <c r="E246" s="35" t="s">
        <v>541</v>
      </c>
    </row>
    <row r="247" spans="1:5" ht="63.75">
      <c r="A247" s="36" t="s">
        <v>51</v>
      </c>
      <c r="E247" s="37" t="s">
        <v>542</v>
      </c>
    </row>
    <row r="248" spans="1:5" ht="51">
      <c r="A248" t="s">
        <v>53</v>
      </c>
      <c r="E248" s="35" t="s">
        <v>543</v>
      </c>
    </row>
    <row r="249" spans="1:16" ht="12.75">
      <c r="A249" s="25" t="s">
        <v>44</v>
      </c>
      <c s="29" t="s">
        <v>544</v>
      </c>
      <c s="29" t="s">
        <v>545</v>
      </c>
      <c s="25" t="s">
        <v>46</v>
      </c>
      <c s="30" t="s">
        <v>546</v>
      </c>
      <c s="31" t="s">
        <v>117</v>
      </c>
      <c s="32">
        <v>4</v>
      </c>
      <c s="33">
        <v>0</v>
      </c>
      <c s="33">
        <f>ROUND(ROUND(H249,2)*ROUND(G249,3),2)</f>
      </c>
      <c r="O249">
        <f>(I249*21)/100</f>
      </c>
      <c t="s">
        <v>23</v>
      </c>
    </row>
    <row r="250" spans="1:5" ht="25.5">
      <c r="A250" s="34" t="s">
        <v>49</v>
      </c>
      <c r="E250" s="35" t="s">
        <v>547</v>
      </c>
    </row>
    <row r="251" spans="1:5" ht="12.75">
      <c r="A251" s="36" t="s">
        <v>51</v>
      </c>
      <c r="E251" s="37" t="s">
        <v>548</v>
      </c>
    </row>
    <row r="252" spans="1:5" ht="51">
      <c r="A252" t="s">
        <v>53</v>
      </c>
      <c r="E252" s="35" t="s">
        <v>543</v>
      </c>
    </row>
    <row r="253" spans="1:16" ht="12.75">
      <c r="A253" s="25" t="s">
        <v>44</v>
      </c>
      <c s="29" t="s">
        <v>549</v>
      </c>
      <c s="29" t="s">
        <v>243</v>
      </c>
      <c s="25" t="s">
        <v>46</v>
      </c>
      <c s="30" t="s">
        <v>244</v>
      </c>
      <c s="31" t="s">
        <v>117</v>
      </c>
      <c s="32">
        <v>8</v>
      </c>
      <c s="33">
        <v>0</v>
      </c>
      <c s="33">
        <f>ROUND(ROUND(H253,2)*ROUND(G253,3),2)</f>
      </c>
      <c r="O253">
        <f>(I253*21)/100</f>
      </c>
      <c t="s">
        <v>23</v>
      </c>
    </row>
    <row r="254" spans="1:5" ht="12.75">
      <c r="A254" s="34" t="s">
        <v>49</v>
      </c>
      <c r="E254" s="35" t="s">
        <v>550</v>
      </c>
    </row>
    <row r="255" spans="1:5" ht="12.75">
      <c r="A255" s="36" t="s">
        <v>51</v>
      </c>
      <c r="E255" s="37" t="s">
        <v>422</v>
      </c>
    </row>
    <row r="256" spans="1:5" ht="25.5">
      <c r="A256" t="s">
        <v>53</v>
      </c>
      <c r="E256" s="35" t="s">
        <v>245</v>
      </c>
    </row>
    <row r="257" spans="1:16" ht="12.75">
      <c r="A257" s="25" t="s">
        <v>44</v>
      </c>
      <c s="29" t="s">
        <v>551</v>
      </c>
      <c s="29" t="s">
        <v>552</v>
      </c>
      <c s="25" t="s">
        <v>46</v>
      </c>
      <c s="30" t="s">
        <v>553</v>
      </c>
      <c s="31" t="s">
        <v>117</v>
      </c>
      <c s="32">
        <v>12.4</v>
      </c>
      <c s="33">
        <v>0</v>
      </c>
      <c s="33">
        <f>ROUND(ROUND(H257,2)*ROUND(G257,3),2)</f>
      </c>
      <c r="O257">
        <f>(I257*21)/100</f>
      </c>
      <c t="s">
        <v>23</v>
      </c>
    </row>
    <row r="258" spans="1:5" ht="12.75">
      <c r="A258" s="34" t="s">
        <v>49</v>
      </c>
      <c r="E258" s="35" t="s">
        <v>554</v>
      </c>
    </row>
    <row r="259" spans="1:5" ht="12.75">
      <c r="A259" s="36" t="s">
        <v>51</v>
      </c>
      <c r="E259" s="37" t="s">
        <v>555</v>
      </c>
    </row>
    <row r="260" spans="1:5" ht="25.5">
      <c r="A260" t="s">
        <v>53</v>
      </c>
      <c r="E260" s="35" t="s">
        <v>556</v>
      </c>
    </row>
    <row r="261" spans="1:16" ht="12.75">
      <c r="A261" s="25" t="s">
        <v>44</v>
      </c>
      <c s="29" t="s">
        <v>557</v>
      </c>
      <c s="29" t="s">
        <v>558</v>
      </c>
      <c s="25" t="s">
        <v>46</v>
      </c>
      <c s="30" t="s">
        <v>559</v>
      </c>
      <c s="31" t="s">
        <v>166</v>
      </c>
      <c s="32">
        <v>5.22</v>
      </c>
      <c s="33">
        <v>0</v>
      </c>
      <c s="33">
        <f>ROUND(ROUND(H261,2)*ROUND(G261,3),2)</f>
      </c>
      <c r="O261">
        <f>(I261*21)/100</f>
      </c>
      <c t="s">
        <v>23</v>
      </c>
    </row>
    <row r="262" spans="1:5" ht="12.75">
      <c r="A262" s="34" t="s">
        <v>49</v>
      </c>
      <c r="E262" s="35" t="s">
        <v>560</v>
      </c>
    </row>
    <row r="263" spans="1:5" ht="12.75">
      <c r="A263" s="36" t="s">
        <v>51</v>
      </c>
      <c r="E263" s="37" t="s">
        <v>561</v>
      </c>
    </row>
    <row r="264" spans="1:5" ht="25.5">
      <c r="A264" t="s">
        <v>53</v>
      </c>
      <c r="E264" s="35" t="s">
        <v>562</v>
      </c>
    </row>
    <row r="265" spans="1:16" ht="12.75">
      <c r="A265" s="25" t="s">
        <v>44</v>
      </c>
      <c s="29" t="s">
        <v>563</v>
      </c>
      <c s="29" t="s">
        <v>564</v>
      </c>
      <c s="25" t="s">
        <v>46</v>
      </c>
      <c s="30" t="s">
        <v>565</v>
      </c>
      <c s="31" t="s">
        <v>117</v>
      </c>
      <c s="32">
        <v>55</v>
      </c>
      <c s="33">
        <v>0</v>
      </c>
      <c s="33">
        <f>ROUND(ROUND(H265,2)*ROUND(G265,3),2)</f>
      </c>
      <c r="O265">
        <f>(I265*21)/100</f>
      </c>
      <c t="s">
        <v>23</v>
      </c>
    </row>
    <row r="266" spans="1:5" ht="12.75">
      <c r="A266" s="34" t="s">
        <v>49</v>
      </c>
      <c r="E266" s="35" t="s">
        <v>566</v>
      </c>
    </row>
    <row r="267" spans="1:5" ht="12.75">
      <c r="A267" s="36" t="s">
        <v>51</v>
      </c>
      <c r="E267" s="37" t="s">
        <v>567</v>
      </c>
    </row>
    <row r="268" spans="1:5" ht="38.25">
      <c r="A268" t="s">
        <v>53</v>
      </c>
      <c r="E268" s="35" t="s">
        <v>568</v>
      </c>
    </row>
    <row r="269" spans="1:16" ht="25.5">
      <c r="A269" s="25" t="s">
        <v>44</v>
      </c>
      <c s="29" t="s">
        <v>569</v>
      </c>
      <c s="29" t="s">
        <v>570</v>
      </c>
      <c s="25" t="s">
        <v>46</v>
      </c>
      <c s="30" t="s">
        <v>571</v>
      </c>
      <c s="31" t="s">
        <v>117</v>
      </c>
      <c s="32">
        <v>15.2</v>
      </c>
      <c s="33">
        <v>0</v>
      </c>
      <c s="33">
        <f>ROUND(ROUND(H269,2)*ROUND(G269,3),2)</f>
      </c>
      <c r="O269">
        <f>(I269*21)/100</f>
      </c>
      <c t="s">
        <v>23</v>
      </c>
    </row>
    <row r="270" spans="1:5" ht="12.75">
      <c r="A270" s="34" t="s">
        <v>49</v>
      </c>
      <c r="E270" s="35" t="s">
        <v>572</v>
      </c>
    </row>
    <row r="271" spans="1:5" ht="12.75">
      <c r="A271" s="36" t="s">
        <v>51</v>
      </c>
      <c r="E271" s="37" t="s">
        <v>573</v>
      </c>
    </row>
    <row r="272" spans="1:5" ht="38.25">
      <c r="A272" t="s">
        <v>53</v>
      </c>
      <c r="E272" s="35" t="s">
        <v>568</v>
      </c>
    </row>
    <row r="273" spans="1:16" ht="12.75">
      <c r="A273" s="25" t="s">
        <v>44</v>
      </c>
      <c s="29" t="s">
        <v>574</v>
      </c>
      <c s="29" t="s">
        <v>575</v>
      </c>
      <c s="25" t="s">
        <v>73</v>
      </c>
      <c s="30" t="s">
        <v>576</v>
      </c>
      <c s="31" t="s">
        <v>117</v>
      </c>
      <c s="32">
        <v>32</v>
      </c>
      <c s="33">
        <v>0</v>
      </c>
      <c s="33">
        <f>ROUND(ROUND(H273,2)*ROUND(G273,3),2)</f>
      </c>
      <c r="O273">
        <f>(I273*21)/100</f>
      </c>
      <c t="s">
        <v>23</v>
      </c>
    </row>
    <row r="274" spans="1:5" ht="12.75">
      <c r="A274" s="34" t="s">
        <v>49</v>
      </c>
      <c r="E274" s="35" t="s">
        <v>577</v>
      </c>
    </row>
    <row r="275" spans="1:5" ht="12.75">
      <c r="A275" s="36" t="s">
        <v>51</v>
      </c>
      <c r="E275" s="37" t="s">
        <v>578</v>
      </c>
    </row>
    <row r="276" spans="1:5" ht="25.5">
      <c r="A276" t="s">
        <v>53</v>
      </c>
      <c r="E276" s="35" t="s">
        <v>562</v>
      </c>
    </row>
    <row r="277" spans="1:16" ht="12.75">
      <c r="A277" s="25" t="s">
        <v>44</v>
      </c>
      <c s="29" t="s">
        <v>579</v>
      </c>
      <c s="29" t="s">
        <v>575</v>
      </c>
      <c s="25" t="s">
        <v>78</v>
      </c>
      <c s="30" t="s">
        <v>576</v>
      </c>
      <c s="31" t="s">
        <v>117</v>
      </c>
      <c s="32">
        <v>15.2</v>
      </c>
      <c s="33">
        <v>0</v>
      </c>
      <c s="33">
        <f>ROUND(ROUND(H277,2)*ROUND(G277,3),2)</f>
      </c>
      <c r="O277">
        <f>(I277*21)/100</f>
      </c>
      <c t="s">
        <v>23</v>
      </c>
    </row>
    <row r="278" spans="1:5" ht="12.75">
      <c r="A278" s="34" t="s">
        <v>49</v>
      </c>
      <c r="E278" s="35" t="s">
        <v>572</v>
      </c>
    </row>
    <row r="279" spans="1:5" ht="12.75">
      <c r="A279" s="36" t="s">
        <v>51</v>
      </c>
      <c r="E279" s="37" t="s">
        <v>573</v>
      </c>
    </row>
    <row r="280" spans="1:5" ht="25.5">
      <c r="A280" t="s">
        <v>53</v>
      </c>
      <c r="E280" s="35" t="s">
        <v>562</v>
      </c>
    </row>
    <row r="281" spans="1:16" ht="12.75">
      <c r="A281" s="25" t="s">
        <v>44</v>
      </c>
      <c s="29" t="s">
        <v>580</v>
      </c>
      <c s="29" t="s">
        <v>581</v>
      </c>
      <c s="25" t="s">
        <v>46</v>
      </c>
      <c s="30" t="s">
        <v>582</v>
      </c>
      <c s="31" t="s">
        <v>85</v>
      </c>
      <c s="32">
        <v>4</v>
      </c>
      <c s="33">
        <v>0</v>
      </c>
      <c s="33">
        <f>ROUND(ROUND(H281,2)*ROUND(G281,3),2)</f>
      </c>
      <c r="O281">
        <f>(I281*21)/100</f>
      </c>
      <c t="s">
        <v>23</v>
      </c>
    </row>
    <row r="282" spans="1:5" ht="25.5">
      <c r="A282" s="34" t="s">
        <v>49</v>
      </c>
      <c r="E282" s="35" t="s">
        <v>583</v>
      </c>
    </row>
    <row r="283" spans="1:5" ht="12.75">
      <c r="A283" s="36" t="s">
        <v>51</v>
      </c>
      <c r="E283" s="37" t="s">
        <v>46</v>
      </c>
    </row>
    <row r="284" spans="1:5" ht="267.75">
      <c r="A284" t="s">
        <v>53</v>
      </c>
      <c r="E284" s="35" t="s">
        <v>584</v>
      </c>
    </row>
    <row r="285" spans="1:16" ht="12.75">
      <c r="A285" s="25" t="s">
        <v>44</v>
      </c>
      <c s="29" t="s">
        <v>585</v>
      </c>
      <c s="29" t="s">
        <v>586</v>
      </c>
      <c s="25" t="s">
        <v>46</v>
      </c>
      <c s="30" t="s">
        <v>587</v>
      </c>
      <c s="31" t="s">
        <v>85</v>
      </c>
      <c s="32">
        <v>6</v>
      </c>
      <c s="33">
        <v>0</v>
      </c>
      <c s="33">
        <f>ROUND(ROUND(H285,2)*ROUND(G285,3),2)</f>
      </c>
      <c r="O285">
        <f>(I285*21)/100</f>
      </c>
      <c t="s">
        <v>23</v>
      </c>
    </row>
    <row r="286" spans="1:5" ht="12.75">
      <c r="A286" s="34" t="s">
        <v>49</v>
      </c>
      <c r="E286" s="35" t="s">
        <v>588</v>
      </c>
    </row>
    <row r="287" spans="1:5" ht="12.75">
      <c r="A287" s="36" t="s">
        <v>51</v>
      </c>
      <c r="E287" s="37" t="s">
        <v>46</v>
      </c>
    </row>
    <row r="288" spans="1:5" ht="267.75">
      <c r="A288" t="s">
        <v>53</v>
      </c>
      <c r="E288" s="35" t="s">
        <v>589</v>
      </c>
    </row>
    <row r="289" spans="1:16" ht="12.75">
      <c r="A289" s="25" t="s">
        <v>44</v>
      </c>
      <c s="29" t="s">
        <v>590</v>
      </c>
      <c s="29" t="s">
        <v>591</v>
      </c>
      <c s="25" t="s">
        <v>73</v>
      </c>
      <c s="30" t="s">
        <v>592</v>
      </c>
      <c s="31" t="s">
        <v>166</v>
      </c>
      <c s="32">
        <v>346.65</v>
      </c>
      <c s="33">
        <v>0</v>
      </c>
      <c s="33">
        <f>ROUND(ROUND(H289,2)*ROUND(G289,3),2)</f>
      </c>
      <c r="O289">
        <f>(I289*21)/100</f>
      </c>
      <c t="s">
        <v>23</v>
      </c>
    </row>
    <row r="290" spans="1:5" ht="12.75">
      <c r="A290" s="34" t="s">
        <v>49</v>
      </c>
      <c r="E290" s="35" t="s">
        <v>593</v>
      </c>
    </row>
    <row r="291" spans="1:5" ht="102">
      <c r="A291" s="36" t="s">
        <v>51</v>
      </c>
      <c r="E291" s="37" t="s">
        <v>594</v>
      </c>
    </row>
    <row r="292" spans="1:5" ht="25.5">
      <c r="A292" t="s">
        <v>53</v>
      </c>
      <c r="E292" s="35" t="s">
        <v>595</v>
      </c>
    </row>
    <row r="293" spans="1:16" ht="12.75">
      <c r="A293" s="25" t="s">
        <v>44</v>
      </c>
      <c s="29" t="s">
        <v>596</v>
      </c>
      <c s="29" t="s">
        <v>591</v>
      </c>
      <c s="25" t="s">
        <v>78</v>
      </c>
      <c s="30" t="s">
        <v>592</v>
      </c>
      <c s="31" t="s">
        <v>166</v>
      </c>
      <c s="32">
        <v>104.7</v>
      </c>
      <c s="33">
        <v>0</v>
      </c>
      <c s="33">
        <f>ROUND(ROUND(H293,2)*ROUND(G293,3),2)</f>
      </c>
      <c r="O293">
        <f>(I293*21)/100</f>
      </c>
      <c t="s">
        <v>23</v>
      </c>
    </row>
    <row r="294" spans="1:5" ht="12.75">
      <c r="A294" s="34" t="s">
        <v>49</v>
      </c>
      <c r="E294" s="35" t="s">
        <v>597</v>
      </c>
    </row>
    <row r="295" spans="1:5" ht="51">
      <c r="A295" s="36" t="s">
        <v>51</v>
      </c>
      <c r="E295" s="37" t="s">
        <v>598</v>
      </c>
    </row>
    <row r="296" spans="1:5" ht="25.5">
      <c r="A296" t="s">
        <v>53</v>
      </c>
      <c r="E296" s="35" t="s">
        <v>595</v>
      </c>
    </row>
    <row r="297" spans="1:16" ht="12.75">
      <c r="A297" s="25" t="s">
        <v>44</v>
      </c>
      <c s="29" t="s">
        <v>599</v>
      </c>
      <c s="29" t="s">
        <v>600</v>
      </c>
      <c s="25" t="s">
        <v>46</v>
      </c>
      <c s="30" t="s">
        <v>601</v>
      </c>
      <c s="31" t="s">
        <v>166</v>
      </c>
      <c s="32">
        <v>112</v>
      </c>
      <c s="33">
        <v>0</v>
      </c>
      <c s="33">
        <f>ROUND(ROUND(H297,2)*ROUND(G297,3),2)</f>
      </c>
      <c r="O297">
        <f>(I297*21)/100</f>
      </c>
      <c t="s">
        <v>23</v>
      </c>
    </row>
    <row r="298" spans="1:5" ht="12.75">
      <c r="A298" s="34" t="s">
        <v>49</v>
      </c>
      <c r="E298" s="35" t="s">
        <v>602</v>
      </c>
    </row>
    <row r="299" spans="1:5" ht="12.75">
      <c r="A299" s="36" t="s">
        <v>51</v>
      </c>
      <c r="E299" s="37" t="s">
        <v>603</v>
      </c>
    </row>
    <row r="300" spans="1:5" ht="25.5">
      <c r="A300" t="s">
        <v>53</v>
      </c>
      <c r="E300" s="35" t="s">
        <v>604</v>
      </c>
    </row>
    <row r="301" spans="1:16" ht="12.75">
      <c r="A301" s="25" t="s">
        <v>44</v>
      </c>
      <c s="29" t="s">
        <v>605</v>
      </c>
      <c s="29" t="s">
        <v>606</v>
      </c>
      <c s="25" t="s">
        <v>73</v>
      </c>
      <c s="30" t="s">
        <v>607</v>
      </c>
      <c s="31" t="s">
        <v>48</v>
      </c>
      <c s="32">
        <v>16.15</v>
      </c>
      <c s="33">
        <v>0</v>
      </c>
      <c s="33">
        <f>ROUND(ROUND(H301,2)*ROUND(G301,3),2)</f>
      </c>
      <c r="O301">
        <f>(I301*21)/100</f>
      </c>
      <c t="s">
        <v>23</v>
      </c>
    </row>
    <row r="302" spans="1:5" ht="12.75">
      <c r="A302" s="34" t="s">
        <v>49</v>
      </c>
      <c r="E302" s="35" t="s">
        <v>608</v>
      </c>
    </row>
    <row r="303" spans="1:5" ht="12.75">
      <c r="A303" s="36" t="s">
        <v>51</v>
      </c>
      <c r="E303" s="37" t="s">
        <v>609</v>
      </c>
    </row>
    <row r="304" spans="1:5" ht="102">
      <c r="A304" t="s">
        <v>53</v>
      </c>
      <c r="E304" s="35" t="s">
        <v>610</v>
      </c>
    </row>
    <row r="305" spans="1:16" ht="12.75">
      <c r="A305" s="25" t="s">
        <v>44</v>
      </c>
      <c s="29" t="s">
        <v>611</v>
      </c>
      <c s="29" t="s">
        <v>606</v>
      </c>
      <c s="25" t="s">
        <v>78</v>
      </c>
      <c s="30" t="s">
        <v>607</v>
      </c>
      <c s="31" t="s">
        <v>48</v>
      </c>
      <c s="32">
        <v>1.824</v>
      </c>
      <c s="33">
        <v>0</v>
      </c>
      <c s="33">
        <f>ROUND(ROUND(H305,2)*ROUND(G305,3),2)</f>
      </c>
      <c r="O305">
        <f>(I305*21)/100</f>
      </c>
      <c t="s">
        <v>23</v>
      </c>
    </row>
    <row r="306" spans="1:5" ht="25.5">
      <c r="A306" s="34" t="s">
        <v>49</v>
      </c>
      <c r="E306" s="35" t="s">
        <v>612</v>
      </c>
    </row>
    <row r="307" spans="1:5" ht="12.75">
      <c r="A307" s="36" t="s">
        <v>51</v>
      </c>
      <c r="E307" s="37" t="s">
        <v>371</v>
      </c>
    </row>
    <row r="308" spans="1:5" ht="102">
      <c r="A308" t="s">
        <v>53</v>
      </c>
      <c r="E308" s="35" t="s">
        <v>610</v>
      </c>
    </row>
    <row r="309" spans="1:16" ht="12.75">
      <c r="A309" s="25" t="s">
        <v>44</v>
      </c>
      <c s="29" t="s">
        <v>613</v>
      </c>
      <c s="29" t="s">
        <v>614</v>
      </c>
      <c s="25" t="s">
        <v>46</v>
      </c>
      <c s="30" t="s">
        <v>615</v>
      </c>
      <c s="31" t="s">
        <v>166</v>
      </c>
      <c s="32">
        <v>68.8</v>
      </c>
      <c s="33">
        <v>0</v>
      </c>
      <c s="33">
        <f>ROUND(ROUND(H309,2)*ROUND(G309,3),2)</f>
      </c>
      <c r="O309">
        <f>(I309*21)/100</f>
      </c>
      <c t="s">
        <v>23</v>
      </c>
    </row>
    <row r="310" spans="1:5" ht="12.75">
      <c r="A310" s="34" t="s">
        <v>49</v>
      </c>
      <c r="E310" s="35" t="s">
        <v>616</v>
      </c>
    </row>
    <row r="311" spans="1:5" ht="12.75">
      <c r="A311" s="36" t="s">
        <v>51</v>
      </c>
      <c r="E311" s="37" t="s">
        <v>617</v>
      </c>
    </row>
    <row r="312" spans="1:5" ht="76.5">
      <c r="A312" t="s">
        <v>53</v>
      </c>
      <c r="E312" s="35" t="s">
        <v>618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0+O8+O33+O66+O103+O124+O141+O186+O219+O228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619</v>
      </c>
      <c s="41">
        <f>0+I8+I33+I66+I103+I124+I141+I186+I219+I228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619</v>
      </c>
      <c s="6"/>
      <c s="18" t="s">
        <v>620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134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29</v>
      </c>
      <c s="29" t="s">
        <v>144</v>
      </c>
      <c s="25" t="s">
        <v>46</v>
      </c>
      <c s="30" t="s">
        <v>145</v>
      </c>
      <c s="31" t="s">
        <v>48</v>
      </c>
      <c s="32">
        <v>6.58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295</v>
      </c>
    </row>
    <row r="11" spans="1:5" ht="12.75">
      <c r="A11" s="36" t="s">
        <v>51</v>
      </c>
      <c r="E11" s="37" t="s">
        <v>621</v>
      </c>
    </row>
    <row r="12" spans="1:5" ht="63.75">
      <c r="A12" t="s">
        <v>53</v>
      </c>
      <c r="E12" s="35" t="s">
        <v>139</v>
      </c>
    </row>
    <row r="13" spans="1:16" ht="12.75">
      <c r="A13" s="25" t="s">
        <v>44</v>
      </c>
      <c s="29" t="s">
        <v>23</v>
      </c>
      <c s="29" t="s">
        <v>148</v>
      </c>
      <c s="25" t="s">
        <v>46</v>
      </c>
      <c s="30" t="s">
        <v>149</v>
      </c>
      <c s="31" t="s">
        <v>48</v>
      </c>
      <c s="32">
        <v>7.02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49</v>
      </c>
      <c r="E14" s="35" t="s">
        <v>297</v>
      </c>
    </row>
    <row r="15" spans="1:5" ht="12.75">
      <c r="A15" s="36" t="s">
        <v>51</v>
      </c>
      <c r="E15" s="37" t="s">
        <v>622</v>
      </c>
    </row>
    <row r="16" spans="1:5" ht="38.25">
      <c r="A16" t="s">
        <v>53</v>
      </c>
      <c r="E16" s="35" t="s">
        <v>152</v>
      </c>
    </row>
    <row r="17" spans="1:16" ht="12.75">
      <c r="A17" s="25" t="s">
        <v>44</v>
      </c>
      <c s="29" t="s">
        <v>22</v>
      </c>
      <c s="29" t="s">
        <v>299</v>
      </c>
      <c s="25" t="s">
        <v>46</v>
      </c>
      <c s="30" t="s">
        <v>300</v>
      </c>
      <c s="31" t="s">
        <v>48</v>
      </c>
      <c s="32">
        <v>13.371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623</v>
      </c>
    </row>
    <row r="19" spans="1:5" ht="51">
      <c r="A19" s="36" t="s">
        <v>51</v>
      </c>
      <c r="E19" s="37" t="s">
        <v>624</v>
      </c>
    </row>
    <row r="20" spans="1:5" ht="369.75">
      <c r="A20" t="s">
        <v>53</v>
      </c>
      <c r="E20" s="35" t="s">
        <v>157</v>
      </c>
    </row>
    <row r="21" spans="1:16" ht="12.75">
      <c r="A21" s="25" t="s">
        <v>44</v>
      </c>
      <c s="29" t="s">
        <v>33</v>
      </c>
      <c s="29" t="s">
        <v>303</v>
      </c>
      <c s="25" t="s">
        <v>46</v>
      </c>
      <c s="30" t="s">
        <v>304</v>
      </c>
      <c s="31" t="s">
        <v>48</v>
      </c>
      <c s="32">
        <v>35.2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49</v>
      </c>
      <c r="E22" s="35" t="s">
        <v>305</v>
      </c>
    </row>
    <row r="23" spans="1:5" ht="12.75">
      <c r="A23" s="36" t="s">
        <v>51</v>
      </c>
      <c r="E23" s="37" t="s">
        <v>625</v>
      </c>
    </row>
    <row r="24" spans="1:5" ht="318.75">
      <c r="A24" t="s">
        <v>53</v>
      </c>
      <c r="E24" s="35" t="s">
        <v>307</v>
      </c>
    </row>
    <row r="25" spans="1:16" ht="12.75">
      <c r="A25" s="25" t="s">
        <v>44</v>
      </c>
      <c s="29" t="s">
        <v>35</v>
      </c>
      <c s="29" t="s">
        <v>169</v>
      </c>
      <c s="25" t="s">
        <v>46</v>
      </c>
      <c s="30" t="s">
        <v>170</v>
      </c>
      <c s="31" t="s">
        <v>48</v>
      </c>
      <c s="32">
        <v>7.02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49</v>
      </c>
      <c r="E26" s="35" t="s">
        <v>308</v>
      </c>
    </row>
    <row r="27" spans="1:5" ht="12.75">
      <c r="A27" s="36" t="s">
        <v>51</v>
      </c>
      <c r="E27" s="37" t="s">
        <v>622</v>
      </c>
    </row>
    <row r="28" spans="1:5" ht="38.25">
      <c r="A28" t="s">
        <v>53</v>
      </c>
      <c r="E28" s="35" t="s">
        <v>172</v>
      </c>
    </row>
    <row r="29" spans="1:16" ht="12.75">
      <c r="A29" s="25" t="s">
        <v>44</v>
      </c>
      <c s="29" t="s">
        <v>37</v>
      </c>
      <c s="29" t="s">
        <v>173</v>
      </c>
      <c s="25" t="s">
        <v>46</v>
      </c>
      <c s="30" t="s">
        <v>174</v>
      </c>
      <c s="31" t="s">
        <v>166</v>
      </c>
      <c s="32">
        <v>46.8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49</v>
      </c>
      <c r="E30" s="35" t="s">
        <v>309</v>
      </c>
    </row>
    <row r="31" spans="1:5" ht="12.75">
      <c r="A31" s="36" t="s">
        <v>51</v>
      </c>
      <c r="E31" s="37" t="s">
        <v>626</v>
      </c>
    </row>
    <row r="32" spans="1:5" ht="25.5">
      <c r="A32" t="s">
        <v>53</v>
      </c>
      <c r="E32" s="35" t="s">
        <v>177</v>
      </c>
    </row>
    <row r="33" spans="1:18" ht="12.75" customHeight="1">
      <c r="A33" s="6" t="s">
        <v>43</v>
      </c>
      <c s="6"/>
      <c s="39" t="s">
        <v>23</v>
      </c>
      <c s="6"/>
      <c s="27" t="s">
        <v>311</v>
      </c>
      <c s="6"/>
      <c s="6"/>
      <c s="6"/>
      <c s="40">
        <f>0+Q33</f>
      </c>
      <c r="O33">
        <f>0+R33</f>
      </c>
      <c r="Q33">
        <f>0+I34+I38+I42+I46+I50+I54+I58+I62</f>
      </c>
      <c>
        <f>0+O34+O38+O42+O46+O50+O54+O58+O62</f>
      </c>
    </row>
    <row r="34" spans="1:16" ht="12.75">
      <c r="A34" s="25" t="s">
        <v>44</v>
      </c>
      <c s="29" t="s">
        <v>77</v>
      </c>
      <c s="29" t="s">
        <v>312</v>
      </c>
      <c s="25" t="s">
        <v>46</v>
      </c>
      <c s="30" t="s">
        <v>313</v>
      </c>
      <c s="31" t="s">
        <v>48</v>
      </c>
      <c s="32">
        <v>0.176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49</v>
      </c>
      <c r="E35" s="35" t="s">
        <v>314</v>
      </c>
    </row>
    <row r="36" spans="1:5" ht="38.25">
      <c r="A36" s="36" t="s">
        <v>51</v>
      </c>
      <c r="E36" s="37" t="s">
        <v>627</v>
      </c>
    </row>
    <row r="37" spans="1:5" ht="51">
      <c r="A37" t="s">
        <v>53</v>
      </c>
      <c r="E37" s="35" t="s">
        <v>316</v>
      </c>
    </row>
    <row r="38" spans="1:16" ht="12.75">
      <c r="A38" s="25" t="s">
        <v>44</v>
      </c>
      <c s="29" t="s">
        <v>80</v>
      </c>
      <c s="29" t="s">
        <v>317</v>
      </c>
      <c s="25" t="s">
        <v>46</v>
      </c>
      <c s="30" t="s">
        <v>318</v>
      </c>
      <c s="31" t="s">
        <v>117</v>
      </c>
      <c s="32">
        <v>0.8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49</v>
      </c>
      <c r="E39" s="35" t="s">
        <v>319</v>
      </c>
    </row>
    <row r="40" spans="1:5" ht="12.75">
      <c r="A40" s="36" t="s">
        <v>51</v>
      </c>
      <c r="E40" s="37" t="s">
        <v>327</v>
      </c>
    </row>
    <row r="41" spans="1:5" ht="63.75">
      <c r="A41" t="s">
        <v>53</v>
      </c>
      <c r="E41" s="35" t="s">
        <v>321</v>
      </c>
    </row>
    <row r="42" spans="1:16" ht="25.5">
      <c r="A42" s="25" t="s">
        <v>44</v>
      </c>
      <c s="29" t="s">
        <v>40</v>
      </c>
      <c s="29" t="s">
        <v>322</v>
      </c>
      <c s="25" t="s">
        <v>73</v>
      </c>
      <c s="30" t="s">
        <v>323</v>
      </c>
      <c s="31" t="s">
        <v>117</v>
      </c>
      <c s="32">
        <v>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49</v>
      </c>
      <c r="E43" s="35" t="s">
        <v>324</v>
      </c>
    </row>
    <row r="44" spans="1:5" ht="12.75">
      <c r="A44" s="36" t="s">
        <v>51</v>
      </c>
      <c r="E44" s="37" t="s">
        <v>325</v>
      </c>
    </row>
    <row r="45" spans="1:5" ht="63.75">
      <c r="A45" t="s">
        <v>53</v>
      </c>
      <c r="E45" s="35" t="s">
        <v>321</v>
      </c>
    </row>
    <row r="46" spans="1:16" ht="25.5">
      <c r="A46" s="25" t="s">
        <v>44</v>
      </c>
      <c s="29" t="s">
        <v>42</v>
      </c>
      <c s="29" t="s">
        <v>322</v>
      </c>
      <c s="25" t="s">
        <v>78</v>
      </c>
      <c s="30" t="s">
        <v>323</v>
      </c>
      <c s="31" t="s">
        <v>117</v>
      </c>
      <c s="32">
        <v>0.8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49</v>
      </c>
      <c r="E47" s="35" t="s">
        <v>326</v>
      </c>
    </row>
    <row r="48" spans="1:5" ht="12.75">
      <c r="A48" s="36" t="s">
        <v>51</v>
      </c>
      <c r="E48" s="37" t="s">
        <v>327</v>
      </c>
    </row>
    <row r="49" spans="1:5" ht="63.75">
      <c r="A49" t="s">
        <v>53</v>
      </c>
      <c r="E49" s="35" t="s">
        <v>321</v>
      </c>
    </row>
    <row r="50" spans="1:16" ht="12.75">
      <c r="A50" s="25" t="s">
        <v>44</v>
      </c>
      <c s="29" t="s">
        <v>90</v>
      </c>
      <c s="29" t="s">
        <v>328</v>
      </c>
      <c s="25" t="s">
        <v>46</v>
      </c>
      <c s="30" t="s">
        <v>329</v>
      </c>
      <c s="31" t="s">
        <v>48</v>
      </c>
      <c s="32">
        <v>1.2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49</v>
      </c>
      <c r="E51" s="35" t="s">
        <v>330</v>
      </c>
    </row>
    <row r="52" spans="1:5" ht="12.75">
      <c r="A52" s="36" t="s">
        <v>51</v>
      </c>
      <c r="E52" s="37" t="s">
        <v>331</v>
      </c>
    </row>
    <row r="53" spans="1:5" ht="369.75">
      <c r="A53" t="s">
        <v>53</v>
      </c>
      <c r="E53" s="35" t="s">
        <v>332</v>
      </c>
    </row>
    <row r="54" spans="1:16" ht="25.5">
      <c r="A54" s="25" t="s">
        <v>44</v>
      </c>
      <c s="29" t="s">
        <v>94</v>
      </c>
      <c s="29" t="s">
        <v>333</v>
      </c>
      <c s="25" t="s">
        <v>73</v>
      </c>
      <c s="30" t="s">
        <v>334</v>
      </c>
      <c s="31" t="s">
        <v>85</v>
      </c>
      <c s="32">
        <v>396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49</v>
      </c>
      <c r="E55" s="35" t="s">
        <v>335</v>
      </c>
    </row>
    <row r="56" spans="1:5" ht="38.25">
      <c r="A56" s="36" t="s">
        <v>51</v>
      </c>
      <c r="E56" s="37" t="s">
        <v>628</v>
      </c>
    </row>
    <row r="57" spans="1:5" ht="63.75">
      <c r="A57" t="s">
        <v>53</v>
      </c>
      <c r="E57" s="35" t="s">
        <v>337</v>
      </c>
    </row>
    <row r="58" spans="1:16" ht="25.5">
      <c r="A58" s="25" t="s">
        <v>44</v>
      </c>
      <c s="29" t="s">
        <v>99</v>
      </c>
      <c s="29" t="s">
        <v>333</v>
      </c>
      <c s="25" t="s">
        <v>78</v>
      </c>
      <c s="30" t="s">
        <v>334</v>
      </c>
      <c s="31" t="s">
        <v>85</v>
      </c>
      <c s="32">
        <v>90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38.25">
      <c r="A59" s="34" t="s">
        <v>49</v>
      </c>
      <c r="E59" s="35" t="s">
        <v>338</v>
      </c>
    </row>
    <row r="60" spans="1:5" ht="12.75">
      <c r="A60" s="36" t="s">
        <v>51</v>
      </c>
      <c r="E60" s="37" t="s">
        <v>339</v>
      </c>
    </row>
    <row r="61" spans="1:5" ht="63.75">
      <c r="A61" t="s">
        <v>53</v>
      </c>
      <c r="E61" s="35" t="s">
        <v>337</v>
      </c>
    </row>
    <row r="62" spans="1:16" ht="25.5">
      <c r="A62" s="25" t="s">
        <v>44</v>
      </c>
      <c s="29" t="s">
        <v>104</v>
      </c>
      <c s="29" t="s">
        <v>333</v>
      </c>
      <c s="25" t="s">
        <v>81</v>
      </c>
      <c s="30" t="s">
        <v>334</v>
      </c>
      <c s="31" t="s">
        <v>85</v>
      </c>
      <c s="32">
        <v>128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49</v>
      </c>
      <c r="E63" s="35" t="s">
        <v>340</v>
      </c>
    </row>
    <row r="64" spans="1:5" ht="12.75">
      <c r="A64" s="36" t="s">
        <v>51</v>
      </c>
      <c r="E64" s="37" t="s">
        <v>629</v>
      </c>
    </row>
    <row r="65" spans="1:5" ht="63.75">
      <c r="A65" t="s">
        <v>53</v>
      </c>
      <c r="E65" s="35" t="s">
        <v>337</v>
      </c>
    </row>
    <row r="66" spans="1:18" ht="12.75" customHeight="1">
      <c r="A66" s="6" t="s">
        <v>43</v>
      </c>
      <c s="6"/>
      <c s="39" t="s">
        <v>22</v>
      </c>
      <c s="6"/>
      <c s="27" t="s">
        <v>342</v>
      </c>
      <c s="6"/>
      <c s="6"/>
      <c s="6"/>
      <c s="40">
        <f>0+Q66</f>
      </c>
      <c r="O66">
        <f>0+R66</f>
      </c>
      <c r="Q66">
        <f>0+I67+I71+I75+I79+I83+I87+I91+I95+I99</f>
      </c>
      <c>
        <f>0+O67+O71+O75+O79+O83+O87+O91+O95+O99</f>
      </c>
    </row>
    <row r="67" spans="1:16" ht="12.75">
      <c r="A67" s="25" t="s">
        <v>44</v>
      </c>
      <c s="29" t="s">
        <v>109</v>
      </c>
      <c s="29" t="s">
        <v>343</v>
      </c>
      <c s="25" t="s">
        <v>46</v>
      </c>
      <c s="30" t="s">
        <v>344</v>
      </c>
      <c s="31" t="s">
        <v>345</v>
      </c>
      <c s="32">
        <v>182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49</v>
      </c>
      <c r="E68" s="35" t="s">
        <v>346</v>
      </c>
    </row>
    <row r="69" spans="1:5" ht="12.75">
      <c r="A69" s="36" t="s">
        <v>51</v>
      </c>
      <c r="E69" s="37" t="s">
        <v>630</v>
      </c>
    </row>
    <row r="70" spans="1:5" ht="25.5">
      <c r="A70" t="s">
        <v>53</v>
      </c>
      <c r="E70" s="35" t="s">
        <v>348</v>
      </c>
    </row>
    <row r="71" spans="1:16" ht="12.75">
      <c r="A71" s="25" t="s">
        <v>44</v>
      </c>
      <c s="29" t="s">
        <v>114</v>
      </c>
      <c s="29" t="s">
        <v>349</v>
      </c>
      <c s="25" t="s">
        <v>46</v>
      </c>
      <c s="30" t="s">
        <v>350</v>
      </c>
      <c s="31" t="s">
        <v>48</v>
      </c>
      <c s="32">
        <v>19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49</v>
      </c>
      <c r="E72" s="35" t="s">
        <v>351</v>
      </c>
    </row>
    <row r="73" spans="1:5" ht="12.75">
      <c r="A73" s="36" t="s">
        <v>51</v>
      </c>
      <c r="E73" s="37" t="s">
        <v>352</v>
      </c>
    </row>
    <row r="74" spans="1:5" ht="382.5">
      <c r="A74" t="s">
        <v>53</v>
      </c>
      <c r="E74" s="35" t="s">
        <v>353</v>
      </c>
    </row>
    <row r="75" spans="1:16" ht="12.75">
      <c r="A75" s="25" t="s">
        <v>44</v>
      </c>
      <c s="29" t="s">
        <v>121</v>
      </c>
      <c s="29" t="s">
        <v>354</v>
      </c>
      <c s="25" t="s">
        <v>46</v>
      </c>
      <c s="30" t="s">
        <v>355</v>
      </c>
      <c s="31" t="s">
        <v>48</v>
      </c>
      <c s="32">
        <v>14.1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49</v>
      </c>
      <c r="E76" s="35" t="s">
        <v>356</v>
      </c>
    </row>
    <row r="77" spans="1:5" ht="38.25">
      <c r="A77" s="36" t="s">
        <v>51</v>
      </c>
      <c r="E77" s="37" t="s">
        <v>631</v>
      </c>
    </row>
    <row r="78" spans="1:5" ht="382.5">
      <c r="A78" t="s">
        <v>53</v>
      </c>
      <c r="E78" s="35" t="s">
        <v>353</v>
      </c>
    </row>
    <row r="79" spans="1:16" ht="12.75">
      <c r="A79" s="25" t="s">
        <v>44</v>
      </c>
      <c s="29" t="s">
        <v>125</v>
      </c>
      <c s="29" t="s">
        <v>358</v>
      </c>
      <c s="25" t="s">
        <v>73</v>
      </c>
      <c s="30" t="s">
        <v>359</v>
      </c>
      <c s="31" t="s">
        <v>56</v>
      </c>
      <c s="32">
        <v>2.85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49</v>
      </c>
      <c r="E80" s="35" t="s">
        <v>360</v>
      </c>
    </row>
    <row r="81" spans="1:5" ht="12.75">
      <c r="A81" s="36" t="s">
        <v>51</v>
      </c>
      <c r="E81" s="37" t="s">
        <v>361</v>
      </c>
    </row>
    <row r="82" spans="1:5" ht="242.25">
      <c r="A82" t="s">
        <v>53</v>
      </c>
      <c r="E82" s="35" t="s">
        <v>362</v>
      </c>
    </row>
    <row r="83" spans="1:16" ht="12.75">
      <c r="A83" s="25" t="s">
        <v>44</v>
      </c>
      <c s="29" t="s">
        <v>212</v>
      </c>
      <c s="29" t="s">
        <v>358</v>
      </c>
      <c s="25" t="s">
        <v>78</v>
      </c>
      <c s="30" t="s">
        <v>359</v>
      </c>
      <c s="31" t="s">
        <v>56</v>
      </c>
      <c s="32">
        <v>2.256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49</v>
      </c>
      <c r="E84" s="35" t="s">
        <v>363</v>
      </c>
    </row>
    <row r="85" spans="1:5" ht="12.75">
      <c r="A85" s="36" t="s">
        <v>51</v>
      </c>
      <c r="E85" s="37" t="s">
        <v>632</v>
      </c>
    </row>
    <row r="86" spans="1:5" ht="242.25">
      <c r="A86" t="s">
        <v>53</v>
      </c>
      <c r="E86" s="35" t="s">
        <v>362</v>
      </c>
    </row>
    <row r="87" spans="1:16" ht="12.75">
      <c r="A87" s="25" t="s">
        <v>44</v>
      </c>
      <c s="29" t="s">
        <v>217</v>
      </c>
      <c s="29" t="s">
        <v>365</v>
      </c>
      <c s="25" t="s">
        <v>73</v>
      </c>
      <c s="30" t="s">
        <v>366</v>
      </c>
      <c s="31" t="s">
        <v>48</v>
      </c>
      <c s="32">
        <v>2.4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49</v>
      </c>
      <c r="E88" s="35" t="s">
        <v>367</v>
      </c>
    </row>
    <row r="89" spans="1:5" ht="12.75">
      <c r="A89" s="36" t="s">
        <v>51</v>
      </c>
      <c r="E89" s="37" t="s">
        <v>368</v>
      </c>
    </row>
    <row r="90" spans="1:5" ht="369.75">
      <c r="A90" t="s">
        <v>53</v>
      </c>
      <c r="E90" s="35" t="s">
        <v>369</v>
      </c>
    </row>
    <row r="91" spans="1:16" ht="12.75">
      <c r="A91" s="25" t="s">
        <v>44</v>
      </c>
      <c s="29" t="s">
        <v>223</v>
      </c>
      <c s="29" t="s">
        <v>365</v>
      </c>
      <c s="25" t="s">
        <v>78</v>
      </c>
      <c s="30" t="s">
        <v>366</v>
      </c>
      <c s="31" t="s">
        <v>48</v>
      </c>
      <c s="32">
        <v>1.104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49</v>
      </c>
      <c r="E92" s="35" t="s">
        <v>370</v>
      </c>
    </row>
    <row r="93" spans="1:5" ht="12.75">
      <c r="A93" s="36" t="s">
        <v>51</v>
      </c>
      <c r="E93" s="37" t="s">
        <v>633</v>
      </c>
    </row>
    <row r="94" spans="1:5" ht="369.75">
      <c r="A94" t="s">
        <v>53</v>
      </c>
      <c r="E94" s="35" t="s">
        <v>369</v>
      </c>
    </row>
    <row r="95" spans="1:16" ht="12.75">
      <c r="A95" s="25" t="s">
        <v>44</v>
      </c>
      <c s="29" t="s">
        <v>229</v>
      </c>
      <c s="29" t="s">
        <v>372</v>
      </c>
      <c s="25" t="s">
        <v>73</v>
      </c>
      <c s="30" t="s">
        <v>373</v>
      </c>
      <c s="31" t="s">
        <v>56</v>
      </c>
      <c s="32">
        <v>0.256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38.25">
      <c r="A96" s="34" t="s">
        <v>49</v>
      </c>
      <c r="E96" s="35" t="s">
        <v>374</v>
      </c>
    </row>
    <row r="97" spans="1:5" ht="12.75">
      <c r="A97" s="36" t="s">
        <v>51</v>
      </c>
      <c r="E97" s="37" t="s">
        <v>375</v>
      </c>
    </row>
    <row r="98" spans="1:5" ht="267.75">
      <c r="A98" t="s">
        <v>53</v>
      </c>
      <c r="E98" s="35" t="s">
        <v>376</v>
      </c>
    </row>
    <row r="99" spans="1:16" ht="12.75">
      <c r="A99" s="25" t="s">
        <v>44</v>
      </c>
      <c s="29" t="s">
        <v>235</v>
      </c>
      <c s="29" t="s">
        <v>372</v>
      </c>
      <c s="25" t="s">
        <v>78</v>
      </c>
      <c s="30" t="s">
        <v>373</v>
      </c>
      <c s="31" t="s">
        <v>56</v>
      </c>
      <c s="32">
        <v>0.088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25.5">
      <c r="A100" s="34" t="s">
        <v>49</v>
      </c>
      <c r="E100" s="35" t="s">
        <v>377</v>
      </c>
    </row>
    <row r="101" spans="1:5" ht="12.75">
      <c r="A101" s="36" t="s">
        <v>51</v>
      </c>
      <c r="E101" s="37" t="s">
        <v>634</v>
      </c>
    </row>
    <row r="102" spans="1:5" ht="267.75">
      <c r="A102" t="s">
        <v>53</v>
      </c>
      <c r="E102" s="35" t="s">
        <v>376</v>
      </c>
    </row>
    <row r="103" spans="1:18" ht="12.75" customHeight="1">
      <c r="A103" s="6" t="s">
        <v>43</v>
      </c>
      <c s="6"/>
      <c s="39" t="s">
        <v>33</v>
      </c>
      <c s="6"/>
      <c s="27" t="s">
        <v>379</v>
      </c>
      <c s="6"/>
      <c s="6"/>
      <c s="6"/>
      <c s="40">
        <f>0+Q103</f>
      </c>
      <c r="O103">
        <f>0+R103</f>
      </c>
      <c r="Q103">
        <f>0+I104+I108+I112+I116+I120</f>
      </c>
      <c>
        <f>0+O104+O108+O112+O116+O120</f>
      </c>
    </row>
    <row r="104" spans="1:16" ht="12.75">
      <c r="A104" s="25" t="s">
        <v>44</v>
      </c>
      <c s="29" t="s">
        <v>240</v>
      </c>
      <c s="29" t="s">
        <v>380</v>
      </c>
      <c s="25" t="s">
        <v>46</v>
      </c>
      <c s="30" t="s">
        <v>381</v>
      </c>
      <c s="31" t="s">
        <v>48</v>
      </c>
      <c s="32">
        <v>7.602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25.5">
      <c r="A105" s="34" t="s">
        <v>49</v>
      </c>
      <c r="E105" s="35" t="s">
        <v>382</v>
      </c>
    </row>
    <row r="106" spans="1:5" ht="38.25">
      <c r="A106" s="36" t="s">
        <v>51</v>
      </c>
      <c r="E106" s="37" t="s">
        <v>635</v>
      </c>
    </row>
    <row r="107" spans="1:5" ht="369.75">
      <c r="A107" t="s">
        <v>53</v>
      </c>
      <c r="E107" s="35" t="s">
        <v>369</v>
      </c>
    </row>
    <row r="108" spans="1:16" ht="12.75">
      <c r="A108" s="25" t="s">
        <v>44</v>
      </c>
      <c s="29" t="s">
        <v>242</v>
      </c>
      <c s="29" t="s">
        <v>384</v>
      </c>
      <c s="25" t="s">
        <v>46</v>
      </c>
      <c s="30" t="s">
        <v>385</v>
      </c>
      <c s="31" t="s">
        <v>56</v>
      </c>
      <c s="32">
        <v>0.935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49</v>
      </c>
      <c r="E109" s="35" t="s">
        <v>386</v>
      </c>
    </row>
    <row r="110" spans="1:5" ht="38.25">
      <c r="A110" s="36" t="s">
        <v>51</v>
      </c>
      <c r="E110" s="37" t="s">
        <v>636</v>
      </c>
    </row>
    <row r="111" spans="1:5" ht="267.75">
      <c r="A111" t="s">
        <v>53</v>
      </c>
      <c r="E111" s="35" t="s">
        <v>388</v>
      </c>
    </row>
    <row r="112" spans="1:16" ht="12.75">
      <c r="A112" s="25" t="s">
        <v>44</v>
      </c>
      <c s="29" t="s">
        <v>389</v>
      </c>
      <c s="29" t="s">
        <v>396</v>
      </c>
      <c s="25" t="s">
        <v>46</v>
      </c>
      <c s="30" t="s">
        <v>397</v>
      </c>
      <c s="31" t="s">
        <v>48</v>
      </c>
      <c s="32">
        <v>8.847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49</v>
      </c>
      <c r="E113" s="35" t="s">
        <v>637</v>
      </c>
    </row>
    <row r="114" spans="1:5" ht="51">
      <c r="A114" s="36" t="s">
        <v>51</v>
      </c>
      <c r="E114" s="37" t="s">
        <v>638</v>
      </c>
    </row>
    <row r="115" spans="1:5" ht="369.75">
      <c r="A115" t="s">
        <v>53</v>
      </c>
      <c r="E115" s="35" t="s">
        <v>369</v>
      </c>
    </row>
    <row r="116" spans="1:16" ht="12.75">
      <c r="A116" s="25" t="s">
        <v>44</v>
      </c>
      <c s="29" t="s">
        <v>395</v>
      </c>
      <c s="29" t="s">
        <v>401</v>
      </c>
      <c s="25" t="s">
        <v>46</v>
      </c>
      <c s="30" t="s">
        <v>402</v>
      </c>
      <c s="31" t="s">
        <v>48</v>
      </c>
      <c s="32">
        <v>35.2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49</v>
      </c>
      <c r="E117" s="35" t="s">
        <v>403</v>
      </c>
    </row>
    <row r="118" spans="1:5" ht="12.75">
      <c r="A118" s="36" t="s">
        <v>51</v>
      </c>
      <c r="E118" s="37" t="s">
        <v>625</v>
      </c>
    </row>
    <row r="119" spans="1:5" ht="38.25">
      <c r="A119" t="s">
        <v>53</v>
      </c>
      <c r="E119" s="35" t="s">
        <v>404</v>
      </c>
    </row>
    <row r="120" spans="1:16" ht="12.75">
      <c r="A120" s="25" t="s">
        <v>44</v>
      </c>
      <c s="29" t="s">
        <v>400</v>
      </c>
      <c s="29" t="s">
        <v>406</v>
      </c>
      <c s="25" t="s">
        <v>46</v>
      </c>
      <c s="30" t="s">
        <v>407</v>
      </c>
      <c s="31" t="s">
        <v>48</v>
      </c>
      <c s="32">
        <v>8.196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25.5">
      <c r="A121" s="34" t="s">
        <v>49</v>
      </c>
      <c r="E121" s="35" t="s">
        <v>408</v>
      </c>
    </row>
    <row r="122" spans="1:5" ht="51">
      <c r="A122" s="36" t="s">
        <v>51</v>
      </c>
      <c r="E122" s="37" t="s">
        <v>639</v>
      </c>
    </row>
    <row r="123" spans="1:5" ht="102">
      <c r="A123" t="s">
        <v>53</v>
      </c>
      <c r="E123" s="35" t="s">
        <v>410</v>
      </c>
    </row>
    <row r="124" spans="1:18" ht="12.75" customHeight="1">
      <c r="A124" s="6" t="s">
        <v>43</v>
      </c>
      <c s="6"/>
      <c s="39" t="s">
        <v>35</v>
      </c>
      <c s="6"/>
      <c s="27" t="s">
        <v>178</v>
      </c>
      <c s="6"/>
      <c s="6"/>
      <c s="6"/>
      <c s="40">
        <f>0+Q124</f>
      </c>
      <c r="O124">
        <f>0+R124</f>
      </c>
      <c r="Q124">
        <f>0+I125+I129+I133+I137</f>
      </c>
      <c>
        <f>0+O125+O129+O133+O137</f>
      </c>
    </row>
    <row r="125" spans="1:16" ht="12.75">
      <c r="A125" s="25" t="s">
        <v>44</v>
      </c>
      <c s="29" t="s">
        <v>405</v>
      </c>
      <c s="29" t="s">
        <v>196</v>
      </c>
      <c s="25" t="s">
        <v>46</v>
      </c>
      <c s="30" t="s">
        <v>197</v>
      </c>
      <c s="31" t="s">
        <v>166</v>
      </c>
      <c s="32">
        <v>52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49</v>
      </c>
      <c r="E126" s="35" t="s">
        <v>412</v>
      </c>
    </row>
    <row r="127" spans="1:5" ht="12.75">
      <c r="A127" s="36" t="s">
        <v>51</v>
      </c>
      <c r="E127" s="37" t="s">
        <v>640</v>
      </c>
    </row>
    <row r="128" spans="1:5" ht="51">
      <c r="A128" t="s">
        <v>53</v>
      </c>
      <c r="E128" s="35" t="s">
        <v>195</v>
      </c>
    </row>
    <row r="129" spans="1:16" ht="12.75">
      <c r="A129" s="25" t="s">
        <v>44</v>
      </c>
      <c s="29" t="s">
        <v>411</v>
      </c>
      <c s="29" t="s">
        <v>200</v>
      </c>
      <c s="25" t="s">
        <v>46</v>
      </c>
      <c s="30" t="s">
        <v>201</v>
      </c>
      <c s="31" t="s">
        <v>166</v>
      </c>
      <c s="32">
        <v>52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49</v>
      </c>
      <c r="E130" s="35" t="s">
        <v>415</v>
      </c>
    </row>
    <row r="131" spans="1:5" ht="12.75">
      <c r="A131" s="36" t="s">
        <v>51</v>
      </c>
      <c r="E131" s="37" t="s">
        <v>640</v>
      </c>
    </row>
    <row r="132" spans="1:5" ht="140.25">
      <c r="A132" t="s">
        <v>53</v>
      </c>
      <c r="E132" s="35" t="s">
        <v>204</v>
      </c>
    </row>
    <row r="133" spans="1:16" ht="12.75">
      <c r="A133" s="25" t="s">
        <v>44</v>
      </c>
      <c s="29" t="s">
        <v>414</v>
      </c>
      <c s="29" t="s">
        <v>417</v>
      </c>
      <c s="25" t="s">
        <v>46</v>
      </c>
      <c s="30" t="s">
        <v>418</v>
      </c>
      <c s="31" t="s">
        <v>166</v>
      </c>
      <c s="32">
        <v>52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49</v>
      </c>
      <c r="E134" s="35" t="s">
        <v>419</v>
      </c>
    </row>
    <row r="135" spans="1:5" ht="12.75">
      <c r="A135" s="36" t="s">
        <v>51</v>
      </c>
      <c r="E135" s="37" t="s">
        <v>640</v>
      </c>
    </row>
    <row r="136" spans="1:5" ht="140.25">
      <c r="A136" t="s">
        <v>53</v>
      </c>
      <c r="E136" s="35" t="s">
        <v>204</v>
      </c>
    </row>
    <row r="137" spans="1:16" ht="12.75">
      <c r="A137" s="25" t="s">
        <v>44</v>
      </c>
      <c s="29" t="s">
        <v>416</v>
      </c>
      <c s="29" t="s">
        <v>213</v>
      </c>
      <c s="25" t="s">
        <v>46</v>
      </c>
      <c s="30" t="s">
        <v>214</v>
      </c>
      <c s="31" t="s">
        <v>117</v>
      </c>
      <c s="32">
        <v>8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49</v>
      </c>
      <c r="E138" s="35" t="s">
        <v>421</v>
      </c>
    </row>
    <row r="139" spans="1:5" ht="12.75">
      <c r="A139" s="36" t="s">
        <v>51</v>
      </c>
      <c r="E139" s="37" t="s">
        <v>422</v>
      </c>
    </row>
    <row r="140" spans="1:5" ht="38.25">
      <c r="A140" t="s">
        <v>53</v>
      </c>
      <c r="E140" s="35" t="s">
        <v>216</v>
      </c>
    </row>
    <row r="141" spans="1:18" ht="12.75" customHeight="1">
      <c r="A141" s="6" t="s">
        <v>43</v>
      </c>
      <c s="6"/>
      <c s="39" t="s">
        <v>37</v>
      </c>
      <c s="6"/>
      <c s="27" t="s">
        <v>423</v>
      </c>
      <c s="6"/>
      <c s="6"/>
      <c s="6"/>
      <c s="40">
        <f>0+Q141</f>
      </c>
      <c r="O141">
        <f>0+R141</f>
      </c>
      <c r="Q141">
        <f>0+I142+I146+I150+I154+I158+I162+I166+I170+I174+I178+I182</f>
      </c>
      <c>
        <f>0+O142+O146+O150+O154+O158+O162+O166+O170+O174+O178+O182</f>
      </c>
    </row>
    <row r="142" spans="1:16" ht="25.5">
      <c r="A142" s="25" t="s">
        <v>44</v>
      </c>
      <c s="29" t="s">
        <v>420</v>
      </c>
      <c s="29" t="s">
        <v>425</v>
      </c>
      <c s="25" t="s">
        <v>73</v>
      </c>
      <c s="30" t="s">
        <v>426</v>
      </c>
      <c s="31" t="s">
        <v>166</v>
      </c>
      <c s="32">
        <v>182.475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49</v>
      </c>
      <c r="E143" s="35" t="s">
        <v>641</v>
      </c>
    </row>
    <row r="144" spans="1:5" ht="89.25">
      <c r="A144" s="36" t="s">
        <v>51</v>
      </c>
      <c r="E144" s="37" t="s">
        <v>642</v>
      </c>
    </row>
    <row r="145" spans="1:5" ht="76.5">
      <c r="A145" t="s">
        <v>53</v>
      </c>
      <c r="E145" s="35" t="s">
        <v>429</v>
      </c>
    </row>
    <row r="146" spans="1:16" ht="25.5">
      <c r="A146" s="25" t="s">
        <v>44</v>
      </c>
      <c s="29" t="s">
        <v>424</v>
      </c>
      <c s="29" t="s">
        <v>425</v>
      </c>
      <c s="25" t="s">
        <v>78</v>
      </c>
      <c s="30" t="s">
        <v>426</v>
      </c>
      <c s="31" t="s">
        <v>166</v>
      </c>
      <c s="32">
        <v>45.6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38.25">
      <c r="A147" s="34" t="s">
        <v>49</v>
      </c>
      <c r="E147" s="35" t="s">
        <v>643</v>
      </c>
    </row>
    <row r="148" spans="1:5" ht="38.25">
      <c r="A148" s="36" t="s">
        <v>51</v>
      </c>
      <c r="E148" s="37" t="s">
        <v>644</v>
      </c>
    </row>
    <row r="149" spans="1:5" ht="76.5">
      <c r="A149" t="s">
        <v>53</v>
      </c>
      <c r="E149" s="35" t="s">
        <v>429</v>
      </c>
    </row>
    <row r="150" spans="1:16" ht="25.5">
      <c r="A150" s="25" t="s">
        <v>44</v>
      </c>
      <c s="29" t="s">
        <v>430</v>
      </c>
      <c s="29" t="s">
        <v>425</v>
      </c>
      <c s="25" t="s">
        <v>81</v>
      </c>
      <c s="30" t="s">
        <v>426</v>
      </c>
      <c s="31" t="s">
        <v>166</v>
      </c>
      <c s="32">
        <v>3.64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25.5">
      <c r="A151" s="34" t="s">
        <v>49</v>
      </c>
      <c r="E151" s="35" t="s">
        <v>434</v>
      </c>
    </row>
    <row r="152" spans="1:5" ht="12.75">
      <c r="A152" s="36" t="s">
        <v>51</v>
      </c>
      <c r="E152" s="37" t="s">
        <v>645</v>
      </c>
    </row>
    <row r="153" spans="1:5" ht="76.5">
      <c r="A153" t="s">
        <v>53</v>
      </c>
      <c r="E153" s="35" t="s">
        <v>429</v>
      </c>
    </row>
    <row r="154" spans="1:16" ht="25.5">
      <c r="A154" s="25" t="s">
        <v>44</v>
      </c>
      <c s="29" t="s">
        <v>433</v>
      </c>
      <c s="29" t="s">
        <v>425</v>
      </c>
      <c s="25" t="s">
        <v>437</v>
      </c>
      <c s="30" t="s">
        <v>426</v>
      </c>
      <c s="31" t="s">
        <v>166</v>
      </c>
      <c s="32">
        <v>4.24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49</v>
      </c>
      <c r="E155" s="35" t="s">
        <v>438</v>
      </c>
    </row>
    <row r="156" spans="1:5" ht="12.75">
      <c r="A156" s="36" t="s">
        <v>51</v>
      </c>
      <c r="E156" s="37" t="s">
        <v>439</v>
      </c>
    </row>
    <row r="157" spans="1:5" ht="76.5">
      <c r="A157" t="s">
        <v>53</v>
      </c>
      <c r="E157" s="35" t="s">
        <v>429</v>
      </c>
    </row>
    <row r="158" spans="1:16" ht="12.75">
      <c r="A158" s="25" t="s">
        <v>44</v>
      </c>
      <c s="29" t="s">
        <v>436</v>
      </c>
      <c s="29" t="s">
        <v>441</v>
      </c>
      <c s="25" t="s">
        <v>73</v>
      </c>
      <c s="30" t="s">
        <v>442</v>
      </c>
      <c s="31" t="s">
        <v>166</v>
      </c>
      <c s="32">
        <v>20.275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49</v>
      </c>
      <c r="E159" s="35" t="s">
        <v>646</v>
      </c>
    </row>
    <row r="160" spans="1:5" ht="89.25">
      <c r="A160" s="36" t="s">
        <v>51</v>
      </c>
      <c r="E160" s="37" t="s">
        <v>647</v>
      </c>
    </row>
    <row r="161" spans="1:5" ht="76.5">
      <c r="A161" t="s">
        <v>53</v>
      </c>
      <c r="E161" s="35" t="s">
        <v>429</v>
      </c>
    </row>
    <row r="162" spans="1:16" ht="12.75">
      <c r="A162" s="25" t="s">
        <v>44</v>
      </c>
      <c s="29" t="s">
        <v>440</v>
      </c>
      <c s="29" t="s">
        <v>441</v>
      </c>
      <c s="25" t="s">
        <v>78</v>
      </c>
      <c s="30" t="s">
        <v>442</v>
      </c>
      <c s="31" t="s">
        <v>166</v>
      </c>
      <c s="32">
        <v>10.26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25.5">
      <c r="A163" s="34" t="s">
        <v>49</v>
      </c>
      <c r="E163" s="35" t="s">
        <v>648</v>
      </c>
    </row>
    <row r="164" spans="1:5" ht="38.25">
      <c r="A164" s="36" t="s">
        <v>51</v>
      </c>
      <c r="E164" s="37" t="s">
        <v>649</v>
      </c>
    </row>
    <row r="165" spans="1:5" ht="76.5">
      <c r="A165" t="s">
        <v>53</v>
      </c>
      <c r="E165" s="35" t="s">
        <v>429</v>
      </c>
    </row>
    <row r="166" spans="1:16" ht="12.75">
      <c r="A166" s="25" t="s">
        <v>44</v>
      </c>
      <c s="29" t="s">
        <v>445</v>
      </c>
      <c s="29" t="s">
        <v>650</v>
      </c>
      <c s="25" t="s">
        <v>46</v>
      </c>
      <c s="30" t="s">
        <v>651</v>
      </c>
      <c s="31" t="s">
        <v>166</v>
      </c>
      <c s="32">
        <v>1.14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25.5">
      <c r="A167" s="34" t="s">
        <v>49</v>
      </c>
      <c r="E167" s="35" t="s">
        <v>652</v>
      </c>
    </row>
    <row r="168" spans="1:5" ht="38.25">
      <c r="A168" s="36" t="s">
        <v>51</v>
      </c>
      <c r="E168" s="37" t="s">
        <v>653</v>
      </c>
    </row>
    <row r="169" spans="1:5" ht="76.5">
      <c r="A169" t="s">
        <v>53</v>
      </c>
      <c r="E169" s="35" t="s">
        <v>429</v>
      </c>
    </row>
    <row r="170" spans="1:16" ht="12.75">
      <c r="A170" s="25" t="s">
        <v>44</v>
      </c>
      <c s="29" t="s">
        <v>448</v>
      </c>
      <c s="29" t="s">
        <v>449</v>
      </c>
      <c s="25" t="s">
        <v>73</v>
      </c>
      <c s="30" t="s">
        <v>450</v>
      </c>
      <c s="31" t="s">
        <v>166</v>
      </c>
      <c s="32">
        <v>202.75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49</v>
      </c>
      <c r="E171" s="35" t="s">
        <v>451</v>
      </c>
    </row>
    <row r="172" spans="1:5" ht="89.25">
      <c r="A172" s="36" t="s">
        <v>51</v>
      </c>
      <c r="E172" s="37" t="s">
        <v>654</v>
      </c>
    </row>
    <row r="173" spans="1:5" ht="76.5">
      <c r="A173" t="s">
        <v>53</v>
      </c>
      <c r="E173" s="35" t="s">
        <v>429</v>
      </c>
    </row>
    <row r="174" spans="1:16" ht="12.75">
      <c r="A174" s="25" t="s">
        <v>44</v>
      </c>
      <c s="29" t="s">
        <v>453</v>
      </c>
      <c s="29" t="s">
        <v>449</v>
      </c>
      <c s="25" t="s">
        <v>78</v>
      </c>
      <c s="30" t="s">
        <v>450</v>
      </c>
      <c s="31" t="s">
        <v>166</v>
      </c>
      <c s="32">
        <v>57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49</v>
      </c>
      <c r="E175" s="35" t="s">
        <v>454</v>
      </c>
    </row>
    <row r="176" spans="1:5" ht="38.25">
      <c r="A176" s="36" t="s">
        <v>51</v>
      </c>
      <c r="E176" s="37" t="s">
        <v>655</v>
      </c>
    </row>
    <row r="177" spans="1:5" ht="76.5">
      <c r="A177" t="s">
        <v>53</v>
      </c>
      <c r="E177" s="35" t="s">
        <v>429</v>
      </c>
    </row>
    <row r="178" spans="1:16" ht="12.75">
      <c r="A178" s="25" t="s">
        <v>44</v>
      </c>
      <c s="29" t="s">
        <v>456</v>
      </c>
      <c s="29" t="s">
        <v>457</v>
      </c>
      <c s="25" t="s">
        <v>46</v>
      </c>
      <c s="30" t="s">
        <v>458</v>
      </c>
      <c s="31" t="s">
        <v>166</v>
      </c>
      <c s="32">
        <v>202.75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49</v>
      </c>
      <c r="E179" s="35" t="s">
        <v>451</v>
      </c>
    </row>
    <row r="180" spans="1:5" ht="89.25">
      <c r="A180" s="36" t="s">
        <v>51</v>
      </c>
      <c r="E180" s="37" t="s">
        <v>654</v>
      </c>
    </row>
    <row r="181" spans="1:5" ht="76.5">
      <c r="A181" t="s">
        <v>53</v>
      </c>
      <c r="E181" s="35" t="s">
        <v>429</v>
      </c>
    </row>
    <row r="182" spans="1:16" ht="12.75">
      <c r="A182" s="25" t="s">
        <v>44</v>
      </c>
      <c s="29" t="s">
        <v>459</v>
      </c>
      <c s="29" t="s">
        <v>460</v>
      </c>
      <c s="25" t="s">
        <v>46</v>
      </c>
      <c s="30" t="s">
        <v>461</v>
      </c>
      <c s="31" t="s">
        <v>166</v>
      </c>
      <c s="32">
        <v>20.275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49</v>
      </c>
      <c r="E183" s="35" t="s">
        <v>656</v>
      </c>
    </row>
    <row r="184" spans="1:5" ht="89.25">
      <c r="A184" s="36" t="s">
        <v>51</v>
      </c>
      <c r="E184" s="37" t="s">
        <v>647</v>
      </c>
    </row>
    <row r="185" spans="1:5" ht="63.75">
      <c r="A185" t="s">
        <v>53</v>
      </c>
      <c r="E185" s="35" t="s">
        <v>463</v>
      </c>
    </row>
    <row r="186" spans="1:18" ht="12.75" customHeight="1">
      <c r="A186" s="6" t="s">
        <v>43</v>
      </c>
      <c s="6"/>
      <c s="39" t="s">
        <v>77</v>
      </c>
      <c s="6"/>
      <c s="27" t="s">
        <v>464</v>
      </c>
      <c s="6"/>
      <c s="6"/>
      <c s="6"/>
      <c s="40">
        <f>0+Q186</f>
      </c>
      <c r="O186">
        <f>0+R186</f>
      </c>
      <c r="Q186">
        <f>0+I187+I191+I195+I199+I203+I207+I211+I215</f>
      </c>
      <c>
        <f>0+O187+O191+O195+O199+O203+O207+O211+O215</f>
      </c>
    </row>
    <row r="187" spans="1:16" ht="25.5">
      <c r="A187" s="25" t="s">
        <v>44</v>
      </c>
      <c s="29" t="s">
        <v>465</v>
      </c>
      <c s="29" t="s">
        <v>466</v>
      </c>
      <c s="25" t="s">
        <v>46</v>
      </c>
      <c s="30" t="s">
        <v>467</v>
      </c>
      <c s="31" t="s">
        <v>166</v>
      </c>
      <c s="32">
        <v>71.6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12.75">
      <c r="A188" s="34" t="s">
        <v>49</v>
      </c>
      <c r="E188" s="35" t="s">
        <v>468</v>
      </c>
    </row>
    <row r="189" spans="1:5" ht="63.75">
      <c r="A189" s="36" t="s">
        <v>51</v>
      </c>
      <c r="E189" s="37" t="s">
        <v>469</v>
      </c>
    </row>
    <row r="190" spans="1:5" ht="191.25">
      <c r="A190" t="s">
        <v>53</v>
      </c>
      <c r="E190" s="35" t="s">
        <v>470</v>
      </c>
    </row>
    <row r="191" spans="1:16" ht="25.5">
      <c r="A191" s="25" t="s">
        <v>44</v>
      </c>
      <c s="29" t="s">
        <v>471</v>
      </c>
      <c s="29" t="s">
        <v>472</v>
      </c>
      <c s="25" t="s">
        <v>46</v>
      </c>
      <c s="30" t="s">
        <v>473</v>
      </c>
      <c s="31" t="s">
        <v>166</v>
      </c>
      <c s="32">
        <v>85.93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25.5">
      <c r="A192" s="34" t="s">
        <v>49</v>
      </c>
      <c r="E192" s="35" t="s">
        <v>474</v>
      </c>
    </row>
    <row r="193" spans="1:5" ht="63.75">
      <c r="A193" s="36" t="s">
        <v>51</v>
      </c>
      <c r="E193" s="37" t="s">
        <v>657</v>
      </c>
    </row>
    <row r="194" spans="1:5" ht="204">
      <c r="A194" t="s">
        <v>53</v>
      </c>
      <c r="E194" s="35" t="s">
        <v>476</v>
      </c>
    </row>
    <row r="195" spans="1:16" ht="12.75">
      <c r="A195" s="25" t="s">
        <v>44</v>
      </c>
      <c s="29" t="s">
        <v>477</v>
      </c>
      <c s="29" t="s">
        <v>478</v>
      </c>
      <c s="25" t="s">
        <v>46</v>
      </c>
      <c s="30" t="s">
        <v>479</v>
      </c>
      <c s="31" t="s">
        <v>166</v>
      </c>
      <c s="32">
        <v>30.8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2.75">
      <c r="A196" s="34" t="s">
        <v>49</v>
      </c>
      <c r="E196" s="35" t="s">
        <v>480</v>
      </c>
    </row>
    <row r="197" spans="1:5" ht="38.25">
      <c r="A197" s="36" t="s">
        <v>51</v>
      </c>
      <c r="E197" s="37" t="s">
        <v>658</v>
      </c>
    </row>
    <row r="198" spans="1:5" ht="38.25">
      <c r="A198" t="s">
        <v>53</v>
      </c>
      <c r="E198" s="35" t="s">
        <v>482</v>
      </c>
    </row>
    <row r="199" spans="1:16" ht="12.75">
      <c r="A199" s="25" t="s">
        <v>44</v>
      </c>
      <c s="29" t="s">
        <v>483</v>
      </c>
      <c s="29" t="s">
        <v>484</v>
      </c>
      <c s="25" t="s">
        <v>46</v>
      </c>
      <c s="30" t="s">
        <v>485</v>
      </c>
      <c s="31" t="s">
        <v>166</v>
      </c>
      <c s="32">
        <v>67.6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12.75">
      <c r="A200" s="34" t="s">
        <v>49</v>
      </c>
      <c r="E200" s="35" t="s">
        <v>486</v>
      </c>
    </row>
    <row r="201" spans="1:5" ht="51">
      <c r="A201" s="36" t="s">
        <v>51</v>
      </c>
      <c r="E201" s="37" t="s">
        <v>487</v>
      </c>
    </row>
    <row r="202" spans="1:5" ht="38.25">
      <c r="A202" t="s">
        <v>53</v>
      </c>
      <c r="E202" s="35" t="s">
        <v>482</v>
      </c>
    </row>
    <row r="203" spans="1:16" ht="12.75">
      <c r="A203" s="25" t="s">
        <v>44</v>
      </c>
      <c s="29" t="s">
        <v>488</v>
      </c>
      <c s="29" t="s">
        <v>489</v>
      </c>
      <c s="25" t="s">
        <v>73</v>
      </c>
      <c s="30" t="s">
        <v>490</v>
      </c>
      <c s="31" t="s">
        <v>166</v>
      </c>
      <c s="32">
        <v>202.75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49</v>
      </c>
      <c r="E204" s="35" t="s">
        <v>491</v>
      </c>
    </row>
    <row r="205" spans="1:5" ht="89.25">
      <c r="A205" s="36" t="s">
        <v>51</v>
      </c>
      <c r="E205" s="37" t="s">
        <v>654</v>
      </c>
    </row>
    <row r="206" spans="1:5" ht="51">
      <c r="A206" t="s">
        <v>53</v>
      </c>
      <c r="E206" s="35" t="s">
        <v>492</v>
      </c>
    </row>
    <row r="207" spans="1:16" ht="12.75">
      <c r="A207" s="25" t="s">
        <v>44</v>
      </c>
      <c s="29" t="s">
        <v>493</v>
      </c>
      <c s="29" t="s">
        <v>489</v>
      </c>
      <c s="25" t="s">
        <v>78</v>
      </c>
      <c s="30" t="s">
        <v>490</v>
      </c>
      <c s="31" t="s">
        <v>166</v>
      </c>
      <c s="32">
        <v>57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49</v>
      </c>
      <c r="E208" s="35" t="s">
        <v>494</v>
      </c>
    </row>
    <row r="209" spans="1:5" ht="38.25">
      <c r="A209" s="36" t="s">
        <v>51</v>
      </c>
      <c r="E209" s="37" t="s">
        <v>655</v>
      </c>
    </row>
    <row r="210" spans="1:5" ht="51">
      <c r="A210" t="s">
        <v>53</v>
      </c>
      <c r="E210" s="35" t="s">
        <v>492</v>
      </c>
    </row>
    <row r="211" spans="1:16" ht="12.75">
      <c r="A211" s="25" t="s">
        <v>44</v>
      </c>
      <c s="29" t="s">
        <v>495</v>
      </c>
      <c s="29" t="s">
        <v>496</v>
      </c>
      <c s="25" t="s">
        <v>46</v>
      </c>
      <c s="30" t="s">
        <v>497</v>
      </c>
      <c s="31" t="s">
        <v>166</v>
      </c>
      <c s="32">
        <v>40.5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49</v>
      </c>
      <c r="E212" s="35" t="s">
        <v>498</v>
      </c>
    </row>
    <row r="213" spans="1:5" ht="12.75">
      <c r="A213" s="36" t="s">
        <v>51</v>
      </c>
      <c r="E213" s="37" t="s">
        <v>659</v>
      </c>
    </row>
    <row r="214" spans="1:5" ht="51">
      <c r="A214" t="s">
        <v>53</v>
      </c>
      <c r="E214" s="35" t="s">
        <v>492</v>
      </c>
    </row>
    <row r="215" spans="1:16" ht="12.75">
      <c r="A215" s="25" t="s">
        <v>44</v>
      </c>
      <c s="29" t="s">
        <v>500</v>
      </c>
      <c s="29" t="s">
        <v>501</v>
      </c>
      <c s="25" t="s">
        <v>46</v>
      </c>
      <c s="30" t="s">
        <v>502</v>
      </c>
      <c s="31" t="s">
        <v>166</v>
      </c>
      <c s="32">
        <v>11.25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49</v>
      </c>
      <c r="E216" s="35" t="s">
        <v>503</v>
      </c>
    </row>
    <row r="217" spans="1:5" ht="12.75">
      <c r="A217" s="36" t="s">
        <v>51</v>
      </c>
      <c r="E217" s="37" t="s">
        <v>660</v>
      </c>
    </row>
    <row r="218" spans="1:5" ht="51">
      <c r="A218" t="s">
        <v>53</v>
      </c>
      <c r="E218" s="35" t="s">
        <v>492</v>
      </c>
    </row>
    <row r="219" spans="1:18" ht="12.75" customHeight="1">
      <c r="A219" s="6" t="s">
        <v>43</v>
      </c>
      <c s="6"/>
      <c s="39" t="s">
        <v>80</v>
      </c>
      <c s="6"/>
      <c s="27" t="s">
        <v>505</v>
      </c>
      <c s="6"/>
      <c s="6"/>
      <c s="6"/>
      <c s="40">
        <f>0+Q219</f>
      </c>
      <c r="O219">
        <f>0+R219</f>
      </c>
      <c r="Q219">
        <f>0+I220+I224</f>
      </c>
      <c>
        <f>0+O220+O224</f>
      </c>
    </row>
    <row r="220" spans="1:16" ht="12.75">
      <c r="A220" s="25" t="s">
        <v>44</v>
      </c>
      <c s="29" t="s">
        <v>506</v>
      </c>
      <c s="29" t="s">
        <v>507</v>
      </c>
      <c s="25" t="s">
        <v>46</v>
      </c>
      <c s="30" t="s">
        <v>508</v>
      </c>
      <c s="31" t="s">
        <v>117</v>
      </c>
      <c s="32">
        <v>3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12.75">
      <c r="A221" s="34" t="s">
        <v>49</v>
      </c>
      <c r="E221" s="35" t="s">
        <v>509</v>
      </c>
    </row>
    <row r="222" spans="1:5" ht="12.75">
      <c r="A222" s="36" t="s">
        <v>51</v>
      </c>
      <c r="E222" s="37" t="s">
        <v>510</v>
      </c>
    </row>
    <row r="223" spans="1:5" ht="255">
      <c r="A223" t="s">
        <v>53</v>
      </c>
      <c r="E223" s="35" t="s">
        <v>511</v>
      </c>
    </row>
    <row r="224" spans="1:16" ht="12.75">
      <c r="A224" s="25" t="s">
        <v>44</v>
      </c>
      <c s="29" t="s">
        <v>512</v>
      </c>
      <c s="29" t="s">
        <v>513</v>
      </c>
      <c s="25" t="s">
        <v>46</v>
      </c>
      <c s="30" t="s">
        <v>514</v>
      </c>
      <c s="31" t="s">
        <v>117</v>
      </c>
      <c s="32">
        <v>17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49</v>
      </c>
      <c r="E225" s="35" t="s">
        <v>515</v>
      </c>
    </row>
    <row r="226" spans="1:5" ht="12.75">
      <c r="A226" s="36" t="s">
        <v>51</v>
      </c>
      <c r="E226" s="37" t="s">
        <v>516</v>
      </c>
    </row>
    <row r="227" spans="1:5" ht="242.25">
      <c r="A227" t="s">
        <v>53</v>
      </c>
      <c r="E227" s="35" t="s">
        <v>517</v>
      </c>
    </row>
    <row r="228" spans="1:18" ht="12.75" customHeight="1">
      <c r="A228" s="6" t="s">
        <v>43</v>
      </c>
      <c s="6"/>
      <c s="39" t="s">
        <v>40</v>
      </c>
      <c s="6"/>
      <c s="27" t="s">
        <v>113</v>
      </c>
      <c s="6"/>
      <c s="6"/>
      <c s="6"/>
      <c s="40">
        <f>0+Q228</f>
      </c>
      <c r="O228">
        <f>0+R228</f>
      </c>
      <c r="Q228">
        <f>0+I229+I233+I237+I241+I245+I249+I253+I257+I261+I265+I269+I273+I277+I281+I285+I289+I293+I297+I301</f>
      </c>
      <c>
        <f>0+O229+O233+O237+O241+O245+O249+O253+O257+O261+O265+O269+O273+O277+O281+O285+O289+O293+O297+O301</f>
      </c>
    </row>
    <row r="229" spans="1:16" ht="12.75">
      <c r="A229" s="25" t="s">
        <v>44</v>
      </c>
      <c s="29" t="s">
        <v>518</v>
      </c>
      <c s="29" t="s">
        <v>519</v>
      </c>
      <c s="25" t="s">
        <v>46</v>
      </c>
      <c s="30" t="s">
        <v>520</v>
      </c>
      <c s="31" t="s">
        <v>117</v>
      </c>
      <c s="32">
        <v>45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12.75">
      <c r="A230" s="34" t="s">
        <v>49</v>
      </c>
      <c r="E230" s="35" t="s">
        <v>521</v>
      </c>
    </row>
    <row r="231" spans="1:5" ht="12.75">
      <c r="A231" s="36" t="s">
        <v>51</v>
      </c>
      <c r="E231" s="37" t="s">
        <v>661</v>
      </c>
    </row>
    <row r="232" spans="1:5" ht="38.25">
      <c r="A232" t="s">
        <v>53</v>
      </c>
      <c r="E232" s="35" t="s">
        <v>234</v>
      </c>
    </row>
    <row r="233" spans="1:16" ht="12.75">
      <c r="A233" s="25" t="s">
        <v>44</v>
      </c>
      <c s="29" t="s">
        <v>523</v>
      </c>
      <c s="29" t="s">
        <v>524</v>
      </c>
      <c s="25" t="s">
        <v>46</v>
      </c>
      <c s="30" t="s">
        <v>525</v>
      </c>
      <c s="31" t="s">
        <v>117</v>
      </c>
      <c s="32">
        <v>45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38.25">
      <c r="A234" s="34" t="s">
        <v>49</v>
      </c>
      <c r="E234" s="35" t="s">
        <v>526</v>
      </c>
    </row>
    <row r="235" spans="1:5" ht="12.75">
      <c r="A235" s="36" t="s">
        <v>51</v>
      </c>
      <c r="E235" s="37" t="s">
        <v>661</v>
      </c>
    </row>
    <row r="236" spans="1:5" ht="63.75">
      <c r="A236" t="s">
        <v>53</v>
      </c>
      <c r="E236" s="35" t="s">
        <v>527</v>
      </c>
    </row>
    <row r="237" spans="1:16" ht="12.75">
      <c r="A237" s="25" t="s">
        <v>44</v>
      </c>
      <c s="29" t="s">
        <v>528</v>
      </c>
      <c s="29" t="s">
        <v>534</v>
      </c>
      <c s="25" t="s">
        <v>46</v>
      </c>
      <c s="30" t="s">
        <v>535</v>
      </c>
      <c s="31" t="s">
        <v>85</v>
      </c>
      <c s="32">
        <v>2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25.5">
      <c r="A238" s="34" t="s">
        <v>49</v>
      </c>
      <c r="E238" s="35" t="s">
        <v>536</v>
      </c>
    </row>
    <row r="239" spans="1:5" ht="12.75">
      <c r="A239" s="36" t="s">
        <v>51</v>
      </c>
      <c r="E239" s="37" t="s">
        <v>46</v>
      </c>
    </row>
    <row r="240" spans="1:5" ht="25.5">
      <c r="A240" t="s">
        <v>53</v>
      </c>
      <c r="E240" s="35" t="s">
        <v>537</v>
      </c>
    </row>
    <row r="241" spans="1:16" ht="12.75">
      <c r="A241" s="25" t="s">
        <v>44</v>
      </c>
      <c s="29" t="s">
        <v>533</v>
      </c>
      <c s="29" t="s">
        <v>539</v>
      </c>
      <c s="25" t="s">
        <v>46</v>
      </c>
      <c s="30" t="s">
        <v>540</v>
      </c>
      <c s="31" t="s">
        <v>117</v>
      </c>
      <c s="32">
        <v>60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12.75">
      <c r="A242" s="34" t="s">
        <v>49</v>
      </c>
      <c r="E242" s="35" t="s">
        <v>662</v>
      </c>
    </row>
    <row r="243" spans="1:5" ht="12.75">
      <c r="A243" s="36" t="s">
        <v>51</v>
      </c>
      <c r="E243" s="37" t="s">
        <v>663</v>
      </c>
    </row>
    <row r="244" spans="1:5" ht="51">
      <c r="A244" t="s">
        <v>53</v>
      </c>
      <c r="E244" s="35" t="s">
        <v>543</v>
      </c>
    </row>
    <row r="245" spans="1:16" ht="12.75">
      <c r="A245" s="25" t="s">
        <v>44</v>
      </c>
      <c s="29" t="s">
        <v>538</v>
      </c>
      <c s="29" t="s">
        <v>545</v>
      </c>
      <c s="25" t="s">
        <v>46</v>
      </c>
      <c s="30" t="s">
        <v>546</v>
      </c>
      <c s="31" t="s">
        <v>117</v>
      </c>
      <c s="32">
        <v>5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25.5">
      <c r="A246" s="34" t="s">
        <v>49</v>
      </c>
      <c r="E246" s="35" t="s">
        <v>547</v>
      </c>
    </row>
    <row r="247" spans="1:5" ht="12.75">
      <c r="A247" s="36" t="s">
        <v>51</v>
      </c>
      <c r="E247" s="37" t="s">
        <v>664</v>
      </c>
    </row>
    <row r="248" spans="1:5" ht="51">
      <c r="A248" t="s">
        <v>53</v>
      </c>
      <c r="E248" s="35" t="s">
        <v>543</v>
      </c>
    </row>
    <row r="249" spans="1:16" ht="12.75">
      <c r="A249" s="25" t="s">
        <v>44</v>
      </c>
      <c s="29" t="s">
        <v>544</v>
      </c>
      <c s="29" t="s">
        <v>243</v>
      </c>
      <c s="25" t="s">
        <v>46</v>
      </c>
      <c s="30" t="s">
        <v>244</v>
      </c>
      <c s="31" t="s">
        <v>117</v>
      </c>
      <c s="32">
        <v>8</v>
      </c>
      <c s="33">
        <v>0</v>
      </c>
      <c s="33">
        <f>ROUND(ROUND(H249,2)*ROUND(G249,3),2)</f>
      </c>
      <c r="O249">
        <f>(I249*21)/100</f>
      </c>
      <c t="s">
        <v>23</v>
      </c>
    </row>
    <row r="250" spans="1:5" ht="12.75">
      <c r="A250" s="34" t="s">
        <v>49</v>
      </c>
      <c r="E250" s="35" t="s">
        <v>550</v>
      </c>
    </row>
    <row r="251" spans="1:5" ht="12.75">
      <c r="A251" s="36" t="s">
        <v>51</v>
      </c>
      <c r="E251" s="37" t="s">
        <v>422</v>
      </c>
    </row>
    <row r="252" spans="1:5" ht="25.5">
      <c r="A252" t="s">
        <v>53</v>
      </c>
      <c r="E252" s="35" t="s">
        <v>245</v>
      </c>
    </row>
    <row r="253" spans="1:16" ht="12.75">
      <c r="A253" s="25" t="s">
        <v>44</v>
      </c>
      <c s="29" t="s">
        <v>549</v>
      </c>
      <c s="29" t="s">
        <v>552</v>
      </c>
      <c s="25" t="s">
        <v>46</v>
      </c>
      <c s="30" t="s">
        <v>553</v>
      </c>
      <c s="31" t="s">
        <v>117</v>
      </c>
      <c s="32">
        <v>6.4</v>
      </c>
      <c s="33">
        <v>0</v>
      </c>
      <c s="33">
        <f>ROUND(ROUND(H253,2)*ROUND(G253,3),2)</f>
      </c>
      <c r="O253">
        <f>(I253*21)/100</f>
      </c>
      <c t="s">
        <v>23</v>
      </c>
    </row>
    <row r="254" spans="1:5" ht="12.75">
      <c r="A254" s="34" t="s">
        <v>49</v>
      </c>
      <c r="E254" s="35" t="s">
        <v>554</v>
      </c>
    </row>
    <row r="255" spans="1:5" ht="12.75">
      <c r="A255" s="36" t="s">
        <v>51</v>
      </c>
      <c r="E255" s="37" t="s">
        <v>665</v>
      </c>
    </row>
    <row r="256" spans="1:5" ht="25.5">
      <c r="A256" t="s">
        <v>53</v>
      </c>
      <c r="E256" s="35" t="s">
        <v>556</v>
      </c>
    </row>
    <row r="257" spans="1:16" ht="12.75">
      <c r="A257" s="25" t="s">
        <v>44</v>
      </c>
      <c s="29" t="s">
        <v>551</v>
      </c>
      <c s="29" t="s">
        <v>558</v>
      </c>
      <c s="25" t="s">
        <v>46</v>
      </c>
      <c s="30" t="s">
        <v>559</v>
      </c>
      <c s="31" t="s">
        <v>166</v>
      </c>
      <c s="32">
        <v>4.32</v>
      </c>
      <c s="33">
        <v>0</v>
      </c>
      <c s="33">
        <f>ROUND(ROUND(H257,2)*ROUND(G257,3),2)</f>
      </c>
      <c r="O257">
        <f>(I257*21)/100</f>
      </c>
      <c t="s">
        <v>23</v>
      </c>
    </row>
    <row r="258" spans="1:5" ht="12.75">
      <c r="A258" s="34" t="s">
        <v>49</v>
      </c>
      <c r="E258" s="35" t="s">
        <v>560</v>
      </c>
    </row>
    <row r="259" spans="1:5" ht="12.75">
      <c r="A259" s="36" t="s">
        <v>51</v>
      </c>
      <c r="E259" s="37" t="s">
        <v>666</v>
      </c>
    </row>
    <row r="260" spans="1:5" ht="25.5">
      <c r="A260" t="s">
        <v>53</v>
      </c>
      <c r="E260" s="35" t="s">
        <v>562</v>
      </c>
    </row>
    <row r="261" spans="1:16" ht="12.75">
      <c r="A261" s="25" t="s">
        <v>44</v>
      </c>
      <c s="29" t="s">
        <v>557</v>
      </c>
      <c s="29" t="s">
        <v>564</v>
      </c>
      <c s="25" t="s">
        <v>46</v>
      </c>
      <c s="30" t="s">
        <v>565</v>
      </c>
      <c s="31" t="s">
        <v>117</v>
      </c>
      <c s="32">
        <v>50</v>
      </c>
      <c s="33">
        <v>0</v>
      </c>
      <c s="33">
        <f>ROUND(ROUND(H261,2)*ROUND(G261,3),2)</f>
      </c>
      <c r="O261">
        <f>(I261*21)/100</f>
      </c>
      <c t="s">
        <v>23</v>
      </c>
    </row>
    <row r="262" spans="1:5" ht="12.75">
      <c r="A262" s="34" t="s">
        <v>49</v>
      </c>
      <c r="E262" s="35" t="s">
        <v>566</v>
      </c>
    </row>
    <row r="263" spans="1:5" ht="12.75">
      <c r="A263" s="36" t="s">
        <v>51</v>
      </c>
      <c r="E263" s="37" t="s">
        <v>667</v>
      </c>
    </row>
    <row r="264" spans="1:5" ht="38.25">
      <c r="A264" t="s">
        <v>53</v>
      </c>
      <c r="E264" s="35" t="s">
        <v>568</v>
      </c>
    </row>
    <row r="265" spans="1:16" ht="25.5">
      <c r="A265" s="25" t="s">
        <v>44</v>
      </c>
      <c s="29" t="s">
        <v>563</v>
      </c>
      <c s="29" t="s">
        <v>570</v>
      </c>
      <c s="25" t="s">
        <v>46</v>
      </c>
      <c s="30" t="s">
        <v>571</v>
      </c>
      <c s="31" t="s">
        <v>117</v>
      </c>
      <c s="32">
        <v>9.2</v>
      </c>
      <c s="33">
        <v>0</v>
      </c>
      <c s="33">
        <f>ROUND(ROUND(H265,2)*ROUND(G265,3),2)</f>
      </c>
      <c r="O265">
        <f>(I265*21)/100</f>
      </c>
      <c t="s">
        <v>23</v>
      </c>
    </row>
    <row r="266" spans="1:5" ht="12.75">
      <c r="A266" s="34" t="s">
        <v>49</v>
      </c>
      <c r="E266" s="35" t="s">
        <v>572</v>
      </c>
    </row>
    <row r="267" spans="1:5" ht="12.75">
      <c r="A267" s="36" t="s">
        <v>51</v>
      </c>
      <c r="E267" s="37" t="s">
        <v>668</v>
      </c>
    </row>
    <row r="268" spans="1:5" ht="38.25">
      <c r="A268" t="s">
        <v>53</v>
      </c>
      <c r="E268" s="35" t="s">
        <v>568</v>
      </c>
    </row>
    <row r="269" spans="1:16" ht="12.75">
      <c r="A269" s="25" t="s">
        <v>44</v>
      </c>
      <c s="29" t="s">
        <v>569</v>
      </c>
      <c s="29" t="s">
        <v>575</v>
      </c>
      <c s="25" t="s">
        <v>73</v>
      </c>
      <c s="30" t="s">
        <v>576</v>
      </c>
      <c s="31" t="s">
        <v>117</v>
      </c>
      <c s="32">
        <v>26</v>
      </c>
      <c s="33">
        <v>0</v>
      </c>
      <c s="33">
        <f>ROUND(ROUND(H269,2)*ROUND(G269,3),2)</f>
      </c>
      <c r="O269">
        <f>(I269*21)/100</f>
      </c>
      <c t="s">
        <v>23</v>
      </c>
    </row>
    <row r="270" spans="1:5" ht="12.75">
      <c r="A270" s="34" t="s">
        <v>49</v>
      </c>
      <c r="E270" s="35" t="s">
        <v>577</v>
      </c>
    </row>
    <row r="271" spans="1:5" ht="12.75">
      <c r="A271" s="36" t="s">
        <v>51</v>
      </c>
      <c r="E271" s="37" t="s">
        <v>669</v>
      </c>
    </row>
    <row r="272" spans="1:5" ht="25.5">
      <c r="A272" t="s">
        <v>53</v>
      </c>
      <c r="E272" s="35" t="s">
        <v>562</v>
      </c>
    </row>
    <row r="273" spans="1:16" ht="12.75">
      <c r="A273" s="25" t="s">
        <v>44</v>
      </c>
      <c s="29" t="s">
        <v>574</v>
      </c>
      <c s="29" t="s">
        <v>575</v>
      </c>
      <c s="25" t="s">
        <v>78</v>
      </c>
      <c s="30" t="s">
        <v>576</v>
      </c>
      <c s="31" t="s">
        <v>117</v>
      </c>
      <c s="32">
        <v>9.2</v>
      </c>
      <c s="33">
        <v>0</v>
      </c>
      <c s="33">
        <f>ROUND(ROUND(H273,2)*ROUND(G273,3),2)</f>
      </c>
      <c r="O273">
        <f>(I273*21)/100</f>
      </c>
      <c t="s">
        <v>23</v>
      </c>
    </row>
    <row r="274" spans="1:5" ht="12.75">
      <c r="A274" s="34" t="s">
        <v>49</v>
      </c>
      <c r="E274" s="35" t="s">
        <v>572</v>
      </c>
    </row>
    <row r="275" spans="1:5" ht="12.75">
      <c r="A275" s="36" t="s">
        <v>51</v>
      </c>
      <c r="E275" s="37" t="s">
        <v>668</v>
      </c>
    </row>
    <row r="276" spans="1:5" ht="25.5">
      <c r="A276" t="s">
        <v>53</v>
      </c>
      <c r="E276" s="35" t="s">
        <v>562</v>
      </c>
    </row>
    <row r="277" spans="1:16" ht="12.75">
      <c r="A277" s="25" t="s">
        <v>44</v>
      </c>
      <c s="29" t="s">
        <v>579</v>
      </c>
      <c s="29" t="s">
        <v>581</v>
      </c>
      <c s="25" t="s">
        <v>46</v>
      </c>
      <c s="30" t="s">
        <v>582</v>
      </c>
      <c s="31" t="s">
        <v>85</v>
      </c>
      <c s="32">
        <v>4</v>
      </c>
      <c s="33">
        <v>0</v>
      </c>
      <c s="33">
        <f>ROUND(ROUND(H277,2)*ROUND(G277,3),2)</f>
      </c>
      <c r="O277">
        <f>(I277*21)/100</f>
      </c>
      <c t="s">
        <v>23</v>
      </c>
    </row>
    <row r="278" spans="1:5" ht="25.5">
      <c r="A278" s="34" t="s">
        <v>49</v>
      </c>
      <c r="E278" s="35" t="s">
        <v>583</v>
      </c>
    </row>
    <row r="279" spans="1:5" ht="12.75">
      <c r="A279" s="36" t="s">
        <v>51</v>
      </c>
      <c r="E279" s="37" t="s">
        <v>46</v>
      </c>
    </row>
    <row r="280" spans="1:5" ht="267.75">
      <c r="A280" t="s">
        <v>53</v>
      </c>
      <c r="E280" s="35" t="s">
        <v>584</v>
      </c>
    </row>
    <row r="281" spans="1:16" ht="12.75">
      <c r="A281" s="25" t="s">
        <v>44</v>
      </c>
      <c s="29" t="s">
        <v>580</v>
      </c>
      <c s="29" t="s">
        <v>586</v>
      </c>
      <c s="25" t="s">
        <v>46</v>
      </c>
      <c s="30" t="s">
        <v>587</v>
      </c>
      <c s="31" t="s">
        <v>85</v>
      </c>
      <c s="32">
        <v>4</v>
      </c>
      <c s="33">
        <v>0</v>
      </c>
      <c s="33">
        <f>ROUND(ROUND(H281,2)*ROUND(G281,3),2)</f>
      </c>
      <c r="O281">
        <f>(I281*21)/100</f>
      </c>
      <c t="s">
        <v>23</v>
      </c>
    </row>
    <row r="282" spans="1:5" ht="12.75">
      <c r="A282" s="34" t="s">
        <v>49</v>
      </c>
      <c r="E282" s="35" t="s">
        <v>588</v>
      </c>
    </row>
    <row r="283" spans="1:5" ht="12.75">
      <c r="A283" s="36" t="s">
        <v>51</v>
      </c>
      <c r="E283" s="37" t="s">
        <v>46</v>
      </c>
    </row>
    <row r="284" spans="1:5" ht="267.75">
      <c r="A284" t="s">
        <v>53</v>
      </c>
      <c r="E284" s="35" t="s">
        <v>589</v>
      </c>
    </row>
    <row r="285" spans="1:16" ht="12.75">
      <c r="A285" s="25" t="s">
        <v>44</v>
      </c>
      <c s="29" t="s">
        <v>585</v>
      </c>
      <c s="29" t="s">
        <v>591</v>
      </c>
      <c s="25" t="s">
        <v>73</v>
      </c>
      <c s="30" t="s">
        <v>592</v>
      </c>
      <c s="31" t="s">
        <v>166</v>
      </c>
      <c s="32">
        <v>278.8</v>
      </c>
      <c s="33">
        <v>0</v>
      </c>
      <c s="33">
        <f>ROUND(ROUND(H285,2)*ROUND(G285,3),2)</f>
      </c>
      <c r="O285">
        <f>(I285*21)/100</f>
      </c>
      <c t="s">
        <v>23</v>
      </c>
    </row>
    <row r="286" spans="1:5" ht="12.75">
      <c r="A286" s="34" t="s">
        <v>49</v>
      </c>
      <c r="E286" s="35" t="s">
        <v>593</v>
      </c>
    </row>
    <row r="287" spans="1:5" ht="102">
      <c r="A287" s="36" t="s">
        <v>51</v>
      </c>
      <c r="E287" s="37" t="s">
        <v>670</v>
      </c>
    </row>
    <row r="288" spans="1:5" ht="25.5">
      <c r="A288" t="s">
        <v>53</v>
      </c>
      <c r="E288" s="35" t="s">
        <v>595</v>
      </c>
    </row>
    <row r="289" spans="1:16" ht="12.75">
      <c r="A289" s="25" t="s">
        <v>44</v>
      </c>
      <c s="29" t="s">
        <v>590</v>
      </c>
      <c s="29" t="s">
        <v>591</v>
      </c>
      <c s="25" t="s">
        <v>78</v>
      </c>
      <c s="30" t="s">
        <v>592</v>
      </c>
      <c s="31" t="s">
        <v>166</v>
      </c>
      <c s="32">
        <v>78.2</v>
      </c>
      <c s="33">
        <v>0</v>
      </c>
      <c s="33">
        <f>ROUND(ROUND(H289,2)*ROUND(G289,3),2)</f>
      </c>
      <c r="O289">
        <f>(I289*21)/100</f>
      </c>
      <c t="s">
        <v>23</v>
      </c>
    </row>
    <row r="290" spans="1:5" ht="12.75">
      <c r="A290" s="34" t="s">
        <v>49</v>
      </c>
      <c r="E290" s="35" t="s">
        <v>597</v>
      </c>
    </row>
    <row r="291" spans="1:5" ht="51">
      <c r="A291" s="36" t="s">
        <v>51</v>
      </c>
      <c r="E291" s="37" t="s">
        <v>671</v>
      </c>
    </row>
    <row r="292" spans="1:5" ht="25.5">
      <c r="A292" t="s">
        <v>53</v>
      </c>
      <c r="E292" s="35" t="s">
        <v>595</v>
      </c>
    </row>
    <row r="293" spans="1:16" ht="12.75">
      <c r="A293" s="25" t="s">
        <v>44</v>
      </c>
      <c s="29" t="s">
        <v>596</v>
      </c>
      <c s="29" t="s">
        <v>606</v>
      </c>
      <c s="25" t="s">
        <v>73</v>
      </c>
      <c s="30" t="s">
        <v>607</v>
      </c>
      <c s="31" t="s">
        <v>48</v>
      </c>
      <c s="32">
        <v>16.15</v>
      </c>
      <c s="33">
        <v>0</v>
      </c>
      <c s="33">
        <f>ROUND(ROUND(H293,2)*ROUND(G293,3),2)</f>
      </c>
      <c r="O293">
        <f>(I293*21)/100</f>
      </c>
      <c t="s">
        <v>23</v>
      </c>
    </row>
    <row r="294" spans="1:5" ht="12.75">
      <c r="A294" s="34" t="s">
        <v>49</v>
      </c>
      <c r="E294" s="35" t="s">
        <v>608</v>
      </c>
    </row>
    <row r="295" spans="1:5" ht="12.75">
      <c r="A295" s="36" t="s">
        <v>51</v>
      </c>
      <c r="E295" s="37" t="s">
        <v>609</v>
      </c>
    </row>
    <row r="296" spans="1:5" ht="102">
      <c r="A296" t="s">
        <v>53</v>
      </c>
      <c r="E296" s="35" t="s">
        <v>610</v>
      </c>
    </row>
    <row r="297" spans="1:16" ht="12.75">
      <c r="A297" s="25" t="s">
        <v>44</v>
      </c>
      <c s="29" t="s">
        <v>599</v>
      </c>
      <c s="29" t="s">
        <v>606</v>
      </c>
      <c s="25" t="s">
        <v>78</v>
      </c>
      <c s="30" t="s">
        <v>607</v>
      </c>
      <c s="31" t="s">
        <v>48</v>
      </c>
      <c s="32">
        <v>1.104</v>
      </c>
      <c s="33">
        <v>0</v>
      </c>
      <c s="33">
        <f>ROUND(ROUND(H297,2)*ROUND(G297,3),2)</f>
      </c>
      <c r="O297">
        <f>(I297*21)/100</f>
      </c>
      <c t="s">
        <v>23</v>
      </c>
    </row>
    <row r="298" spans="1:5" ht="25.5">
      <c r="A298" s="34" t="s">
        <v>49</v>
      </c>
      <c r="E298" s="35" t="s">
        <v>612</v>
      </c>
    </row>
    <row r="299" spans="1:5" ht="12.75">
      <c r="A299" s="36" t="s">
        <v>51</v>
      </c>
      <c r="E299" s="37" t="s">
        <v>633</v>
      </c>
    </row>
    <row r="300" spans="1:5" ht="102">
      <c r="A300" t="s">
        <v>53</v>
      </c>
      <c r="E300" s="35" t="s">
        <v>610</v>
      </c>
    </row>
    <row r="301" spans="1:16" ht="12.75">
      <c r="A301" s="25" t="s">
        <v>44</v>
      </c>
      <c s="29" t="s">
        <v>605</v>
      </c>
      <c s="29" t="s">
        <v>614</v>
      </c>
      <c s="25" t="s">
        <v>46</v>
      </c>
      <c s="30" t="s">
        <v>615</v>
      </c>
      <c s="31" t="s">
        <v>166</v>
      </c>
      <c s="32">
        <v>55.9</v>
      </c>
      <c s="33">
        <v>0</v>
      </c>
      <c s="33">
        <f>ROUND(ROUND(H301,2)*ROUND(G301,3),2)</f>
      </c>
      <c r="O301">
        <f>(I301*21)/100</f>
      </c>
      <c t="s">
        <v>23</v>
      </c>
    </row>
    <row r="302" spans="1:5" ht="12.75">
      <c r="A302" s="34" t="s">
        <v>49</v>
      </c>
      <c r="E302" s="35" t="s">
        <v>616</v>
      </c>
    </row>
    <row r="303" spans="1:5" ht="12.75">
      <c r="A303" s="36" t="s">
        <v>51</v>
      </c>
      <c r="E303" s="37" t="s">
        <v>672</v>
      </c>
    </row>
    <row r="304" spans="1:5" ht="76.5">
      <c r="A304" t="s">
        <v>53</v>
      </c>
      <c r="E304" s="35" t="s">
        <v>618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0+O8+O33+O66+O103+O132+O149+O194+O227+O236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673</v>
      </c>
      <c s="41">
        <f>0+I8+I33+I66+I103+I132+I149+I194+I227+I236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673</v>
      </c>
      <c s="6"/>
      <c s="18" t="s">
        <v>674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134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29</v>
      </c>
      <c s="29" t="s">
        <v>144</v>
      </c>
      <c s="25" t="s">
        <v>46</v>
      </c>
      <c s="30" t="s">
        <v>145</v>
      </c>
      <c s="31" t="s">
        <v>48</v>
      </c>
      <c s="32">
        <v>6.204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295</v>
      </c>
    </row>
    <row r="11" spans="1:5" ht="12.75">
      <c r="A11" s="36" t="s">
        <v>51</v>
      </c>
      <c r="E11" s="37" t="s">
        <v>675</v>
      </c>
    </row>
    <row r="12" spans="1:5" ht="63.75">
      <c r="A12" t="s">
        <v>53</v>
      </c>
      <c r="E12" s="35" t="s">
        <v>139</v>
      </c>
    </row>
    <row r="13" spans="1:16" ht="12.75">
      <c r="A13" s="25" t="s">
        <v>44</v>
      </c>
      <c s="29" t="s">
        <v>23</v>
      </c>
      <c s="29" t="s">
        <v>148</v>
      </c>
      <c s="25" t="s">
        <v>46</v>
      </c>
      <c s="30" t="s">
        <v>149</v>
      </c>
      <c s="31" t="s">
        <v>48</v>
      </c>
      <c s="32">
        <v>6.39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49</v>
      </c>
      <c r="E14" s="35" t="s">
        <v>297</v>
      </c>
    </row>
    <row r="15" spans="1:5" ht="63.75">
      <c r="A15" s="36" t="s">
        <v>51</v>
      </c>
      <c r="E15" s="37" t="s">
        <v>676</v>
      </c>
    </row>
    <row r="16" spans="1:5" ht="38.25">
      <c r="A16" t="s">
        <v>53</v>
      </c>
      <c r="E16" s="35" t="s">
        <v>152</v>
      </c>
    </row>
    <row r="17" spans="1:16" ht="12.75">
      <c r="A17" s="25" t="s">
        <v>44</v>
      </c>
      <c s="29" t="s">
        <v>22</v>
      </c>
      <c s="29" t="s">
        <v>299</v>
      </c>
      <c s="25" t="s">
        <v>46</v>
      </c>
      <c s="30" t="s">
        <v>300</v>
      </c>
      <c s="31" t="s">
        <v>48</v>
      </c>
      <c s="32">
        <v>24.206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49</v>
      </c>
      <c r="E18" s="35" t="s">
        <v>301</v>
      </c>
    </row>
    <row r="19" spans="1:5" ht="89.25">
      <c r="A19" s="36" t="s">
        <v>51</v>
      </c>
      <c r="E19" s="37" t="s">
        <v>677</v>
      </c>
    </row>
    <row r="20" spans="1:5" ht="369.75">
      <c r="A20" t="s">
        <v>53</v>
      </c>
      <c r="E20" s="35" t="s">
        <v>157</v>
      </c>
    </row>
    <row r="21" spans="1:16" ht="12.75">
      <c r="A21" s="25" t="s">
        <v>44</v>
      </c>
      <c s="29" t="s">
        <v>33</v>
      </c>
      <c s="29" t="s">
        <v>303</v>
      </c>
      <c s="25" t="s">
        <v>46</v>
      </c>
      <c s="30" t="s">
        <v>304</v>
      </c>
      <c s="31" t="s">
        <v>48</v>
      </c>
      <c s="32">
        <v>37.6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49</v>
      </c>
      <c r="E22" s="35" t="s">
        <v>305</v>
      </c>
    </row>
    <row r="23" spans="1:5" ht="12.75">
      <c r="A23" s="36" t="s">
        <v>51</v>
      </c>
      <c r="E23" s="37" t="s">
        <v>306</v>
      </c>
    </row>
    <row r="24" spans="1:5" ht="318.75">
      <c r="A24" t="s">
        <v>53</v>
      </c>
      <c r="E24" s="35" t="s">
        <v>307</v>
      </c>
    </row>
    <row r="25" spans="1:16" ht="12.75">
      <c r="A25" s="25" t="s">
        <v>44</v>
      </c>
      <c s="29" t="s">
        <v>35</v>
      </c>
      <c s="29" t="s">
        <v>169</v>
      </c>
      <c s="25" t="s">
        <v>46</v>
      </c>
      <c s="30" t="s">
        <v>170</v>
      </c>
      <c s="31" t="s">
        <v>48</v>
      </c>
      <c s="32">
        <v>6.39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49</v>
      </c>
      <c r="E26" s="35" t="s">
        <v>308</v>
      </c>
    </row>
    <row r="27" spans="1:5" ht="63.75">
      <c r="A27" s="36" t="s">
        <v>51</v>
      </c>
      <c r="E27" s="37" t="s">
        <v>676</v>
      </c>
    </row>
    <row r="28" spans="1:5" ht="38.25">
      <c r="A28" t="s">
        <v>53</v>
      </c>
      <c r="E28" s="35" t="s">
        <v>172</v>
      </c>
    </row>
    <row r="29" spans="1:16" ht="12.75">
      <c r="A29" s="25" t="s">
        <v>44</v>
      </c>
      <c s="29" t="s">
        <v>37</v>
      </c>
      <c s="29" t="s">
        <v>173</v>
      </c>
      <c s="25" t="s">
        <v>46</v>
      </c>
      <c s="30" t="s">
        <v>174</v>
      </c>
      <c s="31" t="s">
        <v>166</v>
      </c>
      <c s="32">
        <v>42.6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49</v>
      </c>
      <c r="E30" s="35" t="s">
        <v>309</v>
      </c>
    </row>
    <row r="31" spans="1:5" ht="63.75">
      <c r="A31" s="36" t="s">
        <v>51</v>
      </c>
      <c r="E31" s="37" t="s">
        <v>678</v>
      </c>
    </row>
    <row r="32" spans="1:5" ht="25.5">
      <c r="A32" t="s">
        <v>53</v>
      </c>
      <c r="E32" s="35" t="s">
        <v>177</v>
      </c>
    </row>
    <row r="33" spans="1:18" ht="12.75" customHeight="1">
      <c r="A33" s="6" t="s">
        <v>43</v>
      </c>
      <c s="6"/>
      <c s="39" t="s">
        <v>23</v>
      </c>
      <c s="6"/>
      <c s="27" t="s">
        <v>311</v>
      </c>
      <c s="6"/>
      <c s="6"/>
      <c s="6"/>
      <c s="40">
        <f>0+Q33</f>
      </c>
      <c r="O33">
        <f>0+R33</f>
      </c>
      <c r="Q33">
        <f>0+I34+I38+I42+I46+I50+I54+I58+I62</f>
      </c>
      <c>
        <f>0+O34+O38+O42+O46+O50+O54+O58+O62</f>
      </c>
    </row>
    <row r="34" spans="1:16" ht="12.75">
      <c r="A34" s="25" t="s">
        <v>44</v>
      </c>
      <c s="29" t="s">
        <v>77</v>
      </c>
      <c s="29" t="s">
        <v>312</v>
      </c>
      <c s="25" t="s">
        <v>46</v>
      </c>
      <c s="30" t="s">
        <v>313</v>
      </c>
      <c s="31" t="s">
        <v>48</v>
      </c>
      <c s="32">
        <v>0.178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49</v>
      </c>
      <c r="E35" s="35" t="s">
        <v>314</v>
      </c>
    </row>
    <row r="36" spans="1:5" ht="38.25">
      <c r="A36" s="36" t="s">
        <v>51</v>
      </c>
      <c r="E36" s="37" t="s">
        <v>679</v>
      </c>
    </row>
    <row r="37" spans="1:5" ht="51">
      <c r="A37" t="s">
        <v>53</v>
      </c>
      <c r="E37" s="35" t="s">
        <v>316</v>
      </c>
    </row>
    <row r="38" spans="1:16" ht="12.75">
      <c r="A38" s="25" t="s">
        <v>44</v>
      </c>
      <c s="29" t="s">
        <v>80</v>
      </c>
      <c s="29" t="s">
        <v>317</v>
      </c>
      <c s="25" t="s">
        <v>46</v>
      </c>
      <c s="30" t="s">
        <v>318</v>
      </c>
      <c s="31" t="s">
        <v>117</v>
      </c>
      <c s="32">
        <v>0.8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49</v>
      </c>
      <c r="E39" s="35" t="s">
        <v>319</v>
      </c>
    </row>
    <row r="40" spans="1:5" ht="12.75">
      <c r="A40" s="36" t="s">
        <v>51</v>
      </c>
      <c r="E40" s="37" t="s">
        <v>327</v>
      </c>
    </row>
    <row r="41" spans="1:5" ht="63.75">
      <c r="A41" t="s">
        <v>53</v>
      </c>
      <c r="E41" s="35" t="s">
        <v>321</v>
      </c>
    </row>
    <row r="42" spans="1:16" ht="25.5">
      <c r="A42" s="25" t="s">
        <v>44</v>
      </c>
      <c s="29" t="s">
        <v>40</v>
      </c>
      <c s="29" t="s">
        <v>322</v>
      </c>
      <c s="25" t="s">
        <v>73</v>
      </c>
      <c s="30" t="s">
        <v>323</v>
      </c>
      <c s="31" t="s">
        <v>117</v>
      </c>
      <c s="32">
        <v>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49</v>
      </c>
      <c r="E43" s="35" t="s">
        <v>680</v>
      </c>
    </row>
    <row r="44" spans="1:5" ht="12.75">
      <c r="A44" s="36" t="s">
        <v>51</v>
      </c>
      <c r="E44" s="37" t="s">
        <v>325</v>
      </c>
    </row>
    <row r="45" spans="1:5" ht="63.75">
      <c r="A45" t="s">
        <v>53</v>
      </c>
      <c r="E45" s="35" t="s">
        <v>321</v>
      </c>
    </row>
    <row r="46" spans="1:16" ht="25.5">
      <c r="A46" s="25" t="s">
        <v>44</v>
      </c>
      <c s="29" t="s">
        <v>42</v>
      </c>
      <c s="29" t="s">
        <v>322</v>
      </c>
      <c s="25" t="s">
        <v>78</v>
      </c>
      <c s="30" t="s">
        <v>323</v>
      </c>
      <c s="31" t="s">
        <v>117</v>
      </c>
      <c s="32">
        <v>0.8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49</v>
      </c>
      <c r="E47" s="35" t="s">
        <v>326</v>
      </c>
    </row>
    <row r="48" spans="1:5" ht="12.75">
      <c r="A48" s="36" t="s">
        <v>51</v>
      </c>
      <c r="E48" s="37" t="s">
        <v>327</v>
      </c>
    </row>
    <row r="49" spans="1:5" ht="63.75">
      <c r="A49" t="s">
        <v>53</v>
      </c>
      <c r="E49" s="35" t="s">
        <v>321</v>
      </c>
    </row>
    <row r="50" spans="1:16" ht="12.75">
      <c r="A50" s="25" t="s">
        <v>44</v>
      </c>
      <c s="29" t="s">
        <v>90</v>
      </c>
      <c s="29" t="s">
        <v>328</v>
      </c>
      <c s="25" t="s">
        <v>46</v>
      </c>
      <c s="30" t="s">
        <v>329</v>
      </c>
      <c s="31" t="s">
        <v>48</v>
      </c>
      <c s="32">
        <v>1.2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49</v>
      </c>
      <c r="E51" s="35" t="s">
        <v>330</v>
      </c>
    </row>
    <row r="52" spans="1:5" ht="12.75">
      <c r="A52" s="36" t="s">
        <v>51</v>
      </c>
      <c r="E52" s="37" t="s">
        <v>331</v>
      </c>
    </row>
    <row r="53" spans="1:5" ht="369.75">
      <c r="A53" t="s">
        <v>53</v>
      </c>
      <c r="E53" s="35" t="s">
        <v>332</v>
      </c>
    </row>
    <row r="54" spans="1:16" ht="25.5">
      <c r="A54" s="25" t="s">
        <v>44</v>
      </c>
      <c s="29" t="s">
        <v>94</v>
      </c>
      <c s="29" t="s">
        <v>333</v>
      </c>
      <c s="25" t="s">
        <v>73</v>
      </c>
      <c s="30" t="s">
        <v>334</v>
      </c>
      <c s="31" t="s">
        <v>85</v>
      </c>
      <c s="32">
        <v>407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49</v>
      </c>
      <c r="E55" s="35" t="s">
        <v>335</v>
      </c>
    </row>
    <row r="56" spans="1:5" ht="38.25">
      <c r="A56" s="36" t="s">
        <v>51</v>
      </c>
      <c r="E56" s="37" t="s">
        <v>681</v>
      </c>
    </row>
    <row r="57" spans="1:5" ht="63.75">
      <c r="A57" t="s">
        <v>53</v>
      </c>
      <c r="E57" s="35" t="s">
        <v>337</v>
      </c>
    </row>
    <row r="58" spans="1:16" ht="25.5">
      <c r="A58" s="25" t="s">
        <v>44</v>
      </c>
      <c s="29" t="s">
        <v>99</v>
      </c>
      <c s="29" t="s">
        <v>333</v>
      </c>
      <c s="25" t="s">
        <v>78</v>
      </c>
      <c s="30" t="s">
        <v>334</v>
      </c>
      <c s="31" t="s">
        <v>85</v>
      </c>
      <c s="32">
        <v>90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38.25">
      <c r="A59" s="34" t="s">
        <v>49</v>
      </c>
      <c r="E59" s="35" t="s">
        <v>338</v>
      </c>
    </row>
    <row r="60" spans="1:5" ht="12.75">
      <c r="A60" s="36" t="s">
        <v>51</v>
      </c>
      <c r="E60" s="37" t="s">
        <v>339</v>
      </c>
    </row>
    <row r="61" spans="1:5" ht="63.75">
      <c r="A61" t="s">
        <v>53</v>
      </c>
      <c r="E61" s="35" t="s">
        <v>337</v>
      </c>
    </row>
    <row r="62" spans="1:16" ht="25.5">
      <c r="A62" s="25" t="s">
        <v>44</v>
      </c>
      <c s="29" t="s">
        <v>104</v>
      </c>
      <c s="29" t="s">
        <v>333</v>
      </c>
      <c s="25" t="s">
        <v>81</v>
      </c>
      <c s="30" t="s">
        <v>334</v>
      </c>
      <c s="31" t="s">
        <v>85</v>
      </c>
      <c s="32">
        <v>192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49</v>
      </c>
      <c r="E63" s="35" t="s">
        <v>340</v>
      </c>
    </row>
    <row r="64" spans="1:5" ht="12.75">
      <c r="A64" s="36" t="s">
        <v>51</v>
      </c>
      <c r="E64" s="37" t="s">
        <v>341</v>
      </c>
    </row>
    <row r="65" spans="1:5" ht="63.75">
      <c r="A65" t="s">
        <v>53</v>
      </c>
      <c r="E65" s="35" t="s">
        <v>337</v>
      </c>
    </row>
    <row r="66" spans="1:18" ht="12.75" customHeight="1">
      <c r="A66" s="6" t="s">
        <v>43</v>
      </c>
      <c s="6"/>
      <c s="39" t="s">
        <v>22</v>
      </c>
      <c s="6"/>
      <c s="27" t="s">
        <v>342</v>
      </c>
      <c s="6"/>
      <c s="6"/>
      <c s="6"/>
      <c s="40">
        <f>0+Q66</f>
      </c>
      <c r="O66">
        <f>0+R66</f>
      </c>
      <c r="Q66">
        <f>0+I67+I71+I75+I79+I83+I87+I91+I95+I99</f>
      </c>
      <c>
        <f>0+O67+O71+O75+O79+O83+O87+O91+O95+O99</f>
      </c>
    </row>
    <row r="67" spans="1:16" ht="12.75">
      <c r="A67" s="25" t="s">
        <v>44</v>
      </c>
      <c s="29" t="s">
        <v>109</v>
      </c>
      <c s="29" t="s">
        <v>343</v>
      </c>
      <c s="25" t="s">
        <v>46</v>
      </c>
      <c s="30" t="s">
        <v>344</v>
      </c>
      <c s="31" t="s">
        <v>345</v>
      </c>
      <c s="32">
        <v>182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49</v>
      </c>
      <c r="E68" s="35" t="s">
        <v>346</v>
      </c>
    </row>
    <row r="69" spans="1:5" ht="12.75">
      <c r="A69" s="36" t="s">
        <v>51</v>
      </c>
      <c r="E69" s="37" t="s">
        <v>630</v>
      </c>
    </row>
    <row r="70" spans="1:5" ht="25.5">
      <c r="A70" t="s">
        <v>53</v>
      </c>
      <c r="E70" s="35" t="s">
        <v>348</v>
      </c>
    </row>
    <row r="71" spans="1:16" ht="12.75">
      <c r="A71" s="25" t="s">
        <v>44</v>
      </c>
      <c s="29" t="s">
        <v>114</v>
      </c>
      <c s="29" t="s">
        <v>349</v>
      </c>
      <c s="25" t="s">
        <v>46</v>
      </c>
      <c s="30" t="s">
        <v>350</v>
      </c>
      <c s="31" t="s">
        <v>48</v>
      </c>
      <c s="32">
        <v>18.6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49</v>
      </c>
      <c r="E72" s="35" t="s">
        <v>351</v>
      </c>
    </row>
    <row r="73" spans="1:5" ht="12.75">
      <c r="A73" s="36" t="s">
        <v>51</v>
      </c>
      <c r="E73" s="37" t="s">
        <v>682</v>
      </c>
    </row>
    <row r="74" spans="1:5" ht="382.5">
      <c r="A74" t="s">
        <v>53</v>
      </c>
      <c r="E74" s="35" t="s">
        <v>353</v>
      </c>
    </row>
    <row r="75" spans="1:16" ht="12.75">
      <c r="A75" s="25" t="s">
        <v>44</v>
      </c>
      <c s="29" t="s">
        <v>121</v>
      </c>
      <c s="29" t="s">
        <v>354</v>
      </c>
      <c s="25" t="s">
        <v>46</v>
      </c>
      <c s="30" t="s">
        <v>355</v>
      </c>
      <c s="31" t="s">
        <v>48</v>
      </c>
      <c s="32">
        <v>14.04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49</v>
      </c>
      <c r="E76" s="35" t="s">
        <v>356</v>
      </c>
    </row>
    <row r="77" spans="1:5" ht="38.25">
      <c r="A77" s="36" t="s">
        <v>51</v>
      </c>
      <c r="E77" s="37" t="s">
        <v>683</v>
      </c>
    </row>
    <row r="78" spans="1:5" ht="382.5">
      <c r="A78" t="s">
        <v>53</v>
      </c>
      <c r="E78" s="35" t="s">
        <v>353</v>
      </c>
    </row>
    <row r="79" spans="1:16" ht="12.75">
      <c r="A79" s="25" t="s">
        <v>44</v>
      </c>
      <c s="29" t="s">
        <v>125</v>
      </c>
      <c s="29" t="s">
        <v>358</v>
      </c>
      <c s="25" t="s">
        <v>73</v>
      </c>
      <c s="30" t="s">
        <v>359</v>
      </c>
      <c s="31" t="s">
        <v>56</v>
      </c>
      <c s="32">
        <v>2.79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49</v>
      </c>
      <c r="E80" s="35" t="s">
        <v>360</v>
      </c>
    </row>
    <row r="81" spans="1:5" ht="12.75">
      <c r="A81" s="36" t="s">
        <v>51</v>
      </c>
      <c r="E81" s="37" t="s">
        <v>684</v>
      </c>
    </row>
    <row r="82" spans="1:5" ht="242.25">
      <c r="A82" t="s">
        <v>53</v>
      </c>
      <c r="E82" s="35" t="s">
        <v>362</v>
      </c>
    </row>
    <row r="83" spans="1:16" ht="12.75">
      <c r="A83" s="25" t="s">
        <v>44</v>
      </c>
      <c s="29" t="s">
        <v>212</v>
      </c>
      <c s="29" t="s">
        <v>358</v>
      </c>
      <c s="25" t="s">
        <v>78</v>
      </c>
      <c s="30" t="s">
        <v>359</v>
      </c>
      <c s="31" t="s">
        <v>56</v>
      </c>
      <c s="32">
        <v>2.246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49</v>
      </c>
      <c r="E84" s="35" t="s">
        <v>363</v>
      </c>
    </row>
    <row r="85" spans="1:5" ht="12.75">
      <c r="A85" s="36" t="s">
        <v>51</v>
      </c>
      <c r="E85" s="37" t="s">
        <v>685</v>
      </c>
    </row>
    <row r="86" spans="1:5" ht="242.25">
      <c r="A86" t="s">
        <v>53</v>
      </c>
      <c r="E86" s="35" t="s">
        <v>362</v>
      </c>
    </row>
    <row r="87" spans="1:16" ht="12.75">
      <c r="A87" s="25" t="s">
        <v>44</v>
      </c>
      <c s="29" t="s">
        <v>217</v>
      </c>
      <c s="29" t="s">
        <v>365</v>
      </c>
      <c s="25" t="s">
        <v>73</v>
      </c>
      <c s="30" t="s">
        <v>366</v>
      </c>
      <c s="31" t="s">
        <v>48</v>
      </c>
      <c s="32">
        <v>2.4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49</v>
      </c>
      <c r="E88" s="35" t="s">
        <v>367</v>
      </c>
    </row>
    <row r="89" spans="1:5" ht="12.75">
      <c r="A89" s="36" t="s">
        <v>51</v>
      </c>
      <c r="E89" s="37" t="s">
        <v>368</v>
      </c>
    </row>
    <row r="90" spans="1:5" ht="369.75">
      <c r="A90" t="s">
        <v>53</v>
      </c>
      <c r="E90" s="35" t="s">
        <v>369</v>
      </c>
    </row>
    <row r="91" spans="1:16" ht="12.75">
      <c r="A91" s="25" t="s">
        <v>44</v>
      </c>
      <c s="29" t="s">
        <v>223</v>
      </c>
      <c s="29" t="s">
        <v>365</v>
      </c>
      <c s="25" t="s">
        <v>78</v>
      </c>
      <c s="30" t="s">
        <v>366</v>
      </c>
      <c s="31" t="s">
        <v>48</v>
      </c>
      <c s="32">
        <v>1.872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49</v>
      </c>
      <c r="E92" s="35" t="s">
        <v>370</v>
      </c>
    </row>
    <row r="93" spans="1:5" ht="12.75">
      <c r="A93" s="36" t="s">
        <v>51</v>
      </c>
      <c r="E93" s="37" t="s">
        <v>686</v>
      </c>
    </row>
    <row r="94" spans="1:5" ht="369.75">
      <c r="A94" t="s">
        <v>53</v>
      </c>
      <c r="E94" s="35" t="s">
        <v>369</v>
      </c>
    </row>
    <row r="95" spans="1:16" ht="12.75">
      <c r="A95" s="25" t="s">
        <v>44</v>
      </c>
      <c s="29" t="s">
        <v>229</v>
      </c>
      <c s="29" t="s">
        <v>372</v>
      </c>
      <c s="25" t="s">
        <v>73</v>
      </c>
      <c s="30" t="s">
        <v>373</v>
      </c>
      <c s="31" t="s">
        <v>56</v>
      </c>
      <c s="32">
        <v>0.256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38.25">
      <c r="A96" s="34" t="s">
        <v>49</v>
      </c>
      <c r="E96" s="35" t="s">
        <v>374</v>
      </c>
    </row>
    <row r="97" spans="1:5" ht="12.75">
      <c r="A97" s="36" t="s">
        <v>51</v>
      </c>
      <c r="E97" s="37" t="s">
        <v>375</v>
      </c>
    </row>
    <row r="98" spans="1:5" ht="267.75">
      <c r="A98" t="s">
        <v>53</v>
      </c>
      <c r="E98" s="35" t="s">
        <v>376</v>
      </c>
    </row>
    <row r="99" spans="1:16" ht="12.75">
      <c r="A99" s="25" t="s">
        <v>44</v>
      </c>
      <c s="29" t="s">
        <v>235</v>
      </c>
      <c s="29" t="s">
        <v>372</v>
      </c>
      <c s="25" t="s">
        <v>78</v>
      </c>
      <c s="30" t="s">
        <v>373</v>
      </c>
      <c s="31" t="s">
        <v>56</v>
      </c>
      <c s="32">
        <v>0.15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25.5">
      <c r="A100" s="34" t="s">
        <v>49</v>
      </c>
      <c r="E100" s="35" t="s">
        <v>377</v>
      </c>
    </row>
    <row r="101" spans="1:5" ht="12.75">
      <c r="A101" s="36" t="s">
        <v>51</v>
      </c>
      <c r="E101" s="37" t="s">
        <v>687</v>
      </c>
    </row>
    <row r="102" spans="1:5" ht="267.75">
      <c r="A102" t="s">
        <v>53</v>
      </c>
      <c r="E102" s="35" t="s">
        <v>376</v>
      </c>
    </row>
    <row r="103" spans="1:18" ht="12.75" customHeight="1">
      <c r="A103" s="6" t="s">
        <v>43</v>
      </c>
      <c s="6"/>
      <c s="39" t="s">
        <v>33</v>
      </c>
      <c s="6"/>
      <c s="27" t="s">
        <v>379</v>
      </c>
      <c s="6"/>
      <c s="6"/>
      <c s="6"/>
      <c s="40">
        <f>0+Q103</f>
      </c>
      <c r="O103">
        <f>0+R103</f>
      </c>
      <c r="Q103">
        <f>0+I104+I108+I112+I116+I120+I124+I128</f>
      </c>
      <c>
        <f>0+O104+O108+O112+O116+O120+O124+O128</f>
      </c>
    </row>
    <row r="104" spans="1:16" ht="12.75">
      <c r="A104" s="25" t="s">
        <v>44</v>
      </c>
      <c s="29" t="s">
        <v>240</v>
      </c>
      <c s="29" t="s">
        <v>380</v>
      </c>
      <c s="25" t="s">
        <v>46</v>
      </c>
      <c s="30" t="s">
        <v>381</v>
      </c>
      <c s="31" t="s">
        <v>48</v>
      </c>
      <c s="32">
        <v>7.714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25.5">
      <c r="A105" s="34" t="s">
        <v>49</v>
      </c>
      <c r="E105" s="35" t="s">
        <v>382</v>
      </c>
    </row>
    <row r="106" spans="1:5" ht="38.25">
      <c r="A106" s="36" t="s">
        <v>51</v>
      </c>
      <c r="E106" s="37" t="s">
        <v>688</v>
      </c>
    </row>
    <row r="107" spans="1:5" ht="369.75">
      <c r="A107" t="s">
        <v>53</v>
      </c>
      <c r="E107" s="35" t="s">
        <v>369</v>
      </c>
    </row>
    <row r="108" spans="1:16" ht="12.75">
      <c r="A108" s="25" t="s">
        <v>44</v>
      </c>
      <c s="29" t="s">
        <v>242</v>
      </c>
      <c s="29" t="s">
        <v>384</v>
      </c>
      <c s="25" t="s">
        <v>46</v>
      </c>
      <c s="30" t="s">
        <v>385</v>
      </c>
      <c s="31" t="s">
        <v>56</v>
      </c>
      <c s="32">
        <v>0.949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49</v>
      </c>
      <c r="E109" s="35" t="s">
        <v>386</v>
      </c>
    </row>
    <row r="110" spans="1:5" ht="38.25">
      <c r="A110" s="36" t="s">
        <v>51</v>
      </c>
      <c r="E110" s="37" t="s">
        <v>689</v>
      </c>
    </row>
    <row r="111" spans="1:5" ht="267.75">
      <c r="A111" t="s">
        <v>53</v>
      </c>
      <c r="E111" s="35" t="s">
        <v>388</v>
      </c>
    </row>
    <row r="112" spans="1:16" ht="12.75">
      <c r="A112" s="25" t="s">
        <v>44</v>
      </c>
      <c s="29" t="s">
        <v>389</v>
      </c>
      <c s="29" t="s">
        <v>390</v>
      </c>
      <c s="25" t="s">
        <v>46</v>
      </c>
      <c s="30" t="s">
        <v>391</v>
      </c>
      <c s="31" t="s">
        <v>48</v>
      </c>
      <c s="32">
        <v>3.506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49</v>
      </c>
      <c r="E113" s="35" t="s">
        <v>392</v>
      </c>
    </row>
    <row r="114" spans="1:5" ht="38.25">
      <c r="A114" s="36" t="s">
        <v>51</v>
      </c>
      <c r="E114" s="37" t="s">
        <v>690</v>
      </c>
    </row>
    <row r="115" spans="1:5" ht="229.5">
      <c r="A115" t="s">
        <v>53</v>
      </c>
      <c r="E115" s="35" t="s">
        <v>394</v>
      </c>
    </row>
    <row r="116" spans="1:16" ht="12.75">
      <c r="A116" s="25" t="s">
        <v>44</v>
      </c>
      <c s="29" t="s">
        <v>395</v>
      </c>
      <c s="29" t="s">
        <v>396</v>
      </c>
      <c s="25" t="s">
        <v>46</v>
      </c>
      <c s="30" t="s">
        <v>397</v>
      </c>
      <c s="31" t="s">
        <v>48</v>
      </c>
      <c s="32">
        <v>11.005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38.25">
      <c r="A117" s="34" t="s">
        <v>49</v>
      </c>
      <c r="E117" s="35" t="s">
        <v>398</v>
      </c>
    </row>
    <row r="118" spans="1:5" ht="76.5">
      <c r="A118" s="36" t="s">
        <v>51</v>
      </c>
      <c r="E118" s="37" t="s">
        <v>691</v>
      </c>
    </row>
    <row r="119" spans="1:5" ht="369.75">
      <c r="A119" t="s">
        <v>53</v>
      </c>
      <c r="E119" s="35" t="s">
        <v>369</v>
      </c>
    </row>
    <row r="120" spans="1:16" ht="12.75">
      <c r="A120" s="25" t="s">
        <v>44</v>
      </c>
      <c s="29" t="s">
        <v>400</v>
      </c>
      <c s="29" t="s">
        <v>401</v>
      </c>
      <c s="25" t="s">
        <v>46</v>
      </c>
      <c s="30" t="s">
        <v>402</v>
      </c>
      <c s="31" t="s">
        <v>48</v>
      </c>
      <c s="32">
        <v>37.6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49</v>
      </c>
      <c r="E121" s="35" t="s">
        <v>403</v>
      </c>
    </row>
    <row r="122" spans="1:5" ht="12.75">
      <c r="A122" s="36" t="s">
        <v>51</v>
      </c>
      <c r="E122" s="37" t="s">
        <v>306</v>
      </c>
    </row>
    <row r="123" spans="1:5" ht="38.25">
      <c r="A123" t="s">
        <v>53</v>
      </c>
      <c r="E123" s="35" t="s">
        <v>404</v>
      </c>
    </row>
    <row r="124" spans="1:16" ht="12.75">
      <c r="A124" s="25" t="s">
        <v>44</v>
      </c>
      <c s="29" t="s">
        <v>405</v>
      </c>
      <c s="29" t="s">
        <v>692</v>
      </c>
      <c s="25" t="s">
        <v>46</v>
      </c>
      <c s="30" t="s">
        <v>693</v>
      </c>
      <c s="31" t="s">
        <v>48</v>
      </c>
      <c s="32">
        <v>22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25.5">
      <c r="A125" s="34" t="s">
        <v>49</v>
      </c>
      <c r="E125" s="35" t="s">
        <v>694</v>
      </c>
    </row>
    <row r="126" spans="1:5" ht="38.25">
      <c r="A126" s="36" t="s">
        <v>51</v>
      </c>
      <c r="E126" s="37" t="s">
        <v>695</v>
      </c>
    </row>
    <row r="127" spans="1:5" ht="51">
      <c r="A127" t="s">
        <v>53</v>
      </c>
      <c r="E127" s="35" t="s">
        <v>696</v>
      </c>
    </row>
    <row r="128" spans="1:16" ht="12.75">
      <c r="A128" s="25" t="s">
        <v>44</v>
      </c>
      <c s="29" t="s">
        <v>411</v>
      </c>
      <c s="29" t="s">
        <v>406</v>
      </c>
      <c s="25" t="s">
        <v>46</v>
      </c>
      <c s="30" t="s">
        <v>407</v>
      </c>
      <c s="31" t="s">
        <v>48</v>
      </c>
      <c s="32">
        <v>4.233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25.5">
      <c r="A129" s="34" t="s">
        <v>49</v>
      </c>
      <c r="E129" s="35" t="s">
        <v>408</v>
      </c>
    </row>
    <row r="130" spans="1:5" ht="76.5">
      <c r="A130" s="36" t="s">
        <v>51</v>
      </c>
      <c r="E130" s="37" t="s">
        <v>697</v>
      </c>
    </row>
    <row r="131" spans="1:5" ht="102">
      <c r="A131" t="s">
        <v>53</v>
      </c>
      <c r="E131" s="35" t="s">
        <v>410</v>
      </c>
    </row>
    <row r="132" spans="1:18" ht="12.75" customHeight="1">
      <c r="A132" s="6" t="s">
        <v>43</v>
      </c>
      <c s="6"/>
      <c s="39" t="s">
        <v>35</v>
      </c>
      <c s="6"/>
      <c s="27" t="s">
        <v>178</v>
      </c>
      <c s="6"/>
      <c s="6"/>
      <c s="6"/>
      <c s="40">
        <f>0+Q132</f>
      </c>
      <c r="O132">
        <f>0+R132</f>
      </c>
      <c r="Q132">
        <f>0+I133+I137+I141+I145</f>
      </c>
      <c>
        <f>0+O133+O137+O141+O145</f>
      </c>
    </row>
    <row r="133" spans="1:16" ht="12.75">
      <c r="A133" s="25" t="s">
        <v>44</v>
      </c>
      <c s="29" t="s">
        <v>414</v>
      </c>
      <c s="29" t="s">
        <v>196</v>
      </c>
      <c s="25" t="s">
        <v>46</v>
      </c>
      <c s="30" t="s">
        <v>197</v>
      </c>
      <c s="31" t="s">
        <v>166</v>
      </c>
      <c s="32">
        <v>52.8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49</v>
      </c>
      <c r="E134" s="35" t="s">
        <v>412</v>
      </c>
    </row>
    <row r="135" spans="1:5" ht="12.75">
      <c r="A135" s="36" t="s">
        <v>51</v>
      </c>
      <c r="E135" s="37" t="s">
        <v>698</v>
      </c>
    </row>
    <row r="136" spans="1:5" ht="51">
      <c r="A136" t="s">
        <v>53</v>
      </c>
      <c r="E136" s="35" t="s">
        <v>195</v>
      </c>
    </row>
    <row r="137" spans="1:16" ht="12.75">
      <c r="A137" s="25" t="s">
        <v>44</v>
      </c>
      <c s="29" t="s">
        <v>416</v>
      </c>
      <c s="29" t="s">
        <v>200</v>
      </c>
      <c s="25" t="s">
        <v>46</v>
      </c>
      <c s="30" t="s">
        <v>201</v>
      </c>
      <c s="31" t="s">
        <v>166</v>
      </c>
      <c s="32">
        <v>52.8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49</v>
      </c>
      <c r="E138" s="35" t="s">
        <v>415</v>
      </c>
    </row>
    <row r="139" spans="1:5" ht="12.75">
      <c r="A139" s="36" t="s">
        <v>51</v>
      </c>
      <c r="E139" s="37" t="s">
        <v>698</v>
      </c>
    </row>
    <row r="140" spans="1:5" ht="140.25">
      <c r="A140" t="s">
        <v>53</v>
      </c>
      <c r="E140" s="35" t="s">
        <v>204</v>
      </c>
    </row>
    <row r="141" spans="1:16" ht="12.75">
      <c r="A141" s="25" t="s">
        <v>44</v>
      </c>
      <c s="29" t="s">
        <v>420</v>
      </c>
      <c s="29" t="s">
        <v>417</v>
      </c>
      <c s="25" t="s">
        <v>46</v>
      </c>
      <c s="30" t="s">
        <v>418</v>
      </c>
      <c s="31" t="s">
        <v>166</v>
      </c>
      <c s="32">
        <v>52.8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49</v>
      </c>
      <c r="E142" s="35" t="s">
        <v>419</v>
      </c>
    </row>
    <row r="143" spans="1:5" ht="12.75">
      <c r="A143" s="36" t="s">
        <v>51</v>
      </c>
      <c r="E143" s="37" t="s">
        <v>698</v>
      </c>
    </row>
    <row r="144" spans="1:5" ht="140.25">
      <c r="A144" t="s">
        <v>53</v>
      </c>
      <c r="E144" s="35" t="s">
        <v>204</v>
      </c>
    </row>
    <row r="145" spans="1:16" ht="12.75">
      <c r="A145" s="25" t="s">
        <v>44</v>
      </c>
      <c s="29" t="s">
        <v>424</v>
      </c>
      <c s="29" t="s">
        <v>213</v>
      </c>
      <c s="25" t="s">
        <v>46</v>
      </c>
      <c s="30" t="s">
        <v>214</v>
      </c>
      <c s="31" t="s">
        <v>117</v>
      </c>
      <c s="32">
        <v>8.6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49</v>
      </c>
      <c r="E146" s="35" t="s">
        <v>421</v>
      </c>
    </row>
    <row r="147" spans="1:5" ht="12.75">
      <c r="A147" s="36" t="s">
        <v>51</v>
      </c>
      <c r="E147" s="37" t="s">
        <v>699</v>
      </c>
    </row>
    <row r="148" spans="1:5" ht="38.25">
      <c r="A148" t="s">
        <v>53</v>
      </c>
      <c r="E148" s="35" t="s">
        <v>216</v>
      </c>
    </row>
    <row r="149" spans="1:18" ht="12.75" customHeight="1">
      <c r="A149" s="6" t="s">
        <v>43</v>
      </c>
      <c s="6"/>
      <c s="39" t="s">
        <v>37</v>
      </c>
      <c s="6"/>
      <c s="27" t="s">
        <v>423</v>
      </c>
      <c s="6"/>
      <c s="6"/>
      <c s="6"/>
      <c s="40">
        <f>0+Q149</f>
      </c>
      <c r="O149">
        <f>0+R149</f>
      </c>
      <c r="Q149">
        <f>0+I150+I154+I158+I162+I166+I170+I174+I178+I182+I186+I190</f>
      </c>
      <c>
        <f>0+O150+O154+O158+O162+O166+O170+O174+O178+O182+O186+O190</f>
      </c>
    </row>
    <row r="150" spans="1:16" ht="25.5">
      <c r="A150" s="25" t="s">
        <v>44</v>
      </c>
      <c s="29" t="s">
        <v>430</v>
      </c>
      <c s="29" t="s">
        <v>425</v>
      </c>
      <c s="25" t="s">
        <v>73</v>
      </c>
      <c s="30" t="s">
        <v>426</v>
      </c>
      <c s="31" t="s">
        <v>166</v>
      </c>
      <c s="32">
        <v>186.435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49</v>
      </c>
      <c r="E151" s="35" t="s">
        <v>641</v>
      </c>
    </row>
    <row r="152" spans="1:5" ht="89.25">
      <c r="A152" s="36" t="s">
        <v>51</v>
      </c>
      <c r="E152" s="37" t="s">
        <v>700</v>
      </c>
    </row>
    <row r="153" spans="1:5" ht="76.5">
      <c r="A153" t="s">
        <v>53</v>
      </c>
      <c r="E153" s="35" t="s">
        <v>429</v>
      </c>
    </row>
    <row r="154" spans="1:16" ht="25.5">
      <c r="A154" s="25" t="s">
        <v>44</v>
      </c>
      <c s="29" t="s">
        <v>433</v>
      </c>
      <c s="29" t="s">
        <v>425</v>
      </c>
      <c s="25" t="s">
        <v>78</v>
      </c>
      <c s="30" t="s">
        <v>426</v>
      </c>
      <c s="31" t="s">
        <v>166</v>
      </c>
      <c s="32">
        <v>107.355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38.25">
      <c r="A155" s="34" t="s">
        <v>49</v>
      </c>
      <c r="E155" s="35" t="s">
        <v>701</v>
      </c>
    </row>
    <row r="156" spans="1:5" ht="38.25">
      <c r="A156" s="36" t="s">
        <v>51</v>
      </c>
      <c r="E156" s="37" t="s">
        <v>702</v>
      </c>
    </row>
    <row r="157" spans="1:5" ht="76.5">
      <c r="A157" t="s">
        <v>53</v>
      </c>
      <c r="E157" s="35" t="s">
        <v>429</v>
      </c>
    </row>
    <row r="158" spans="1:16" ht="25.5">
      <c r="A158" s="25" t="s">
        <v>44</v>
      </c>
      <c s="29" t="s">
        <v>436</v>
      </c>
      <c s="29" t="s">
        <v>425</v>
      </c>
      <c s="25" t="s">
        <v>81</v>
      </c>
      <c s="30" t="s">
        <v>426</v>
      </c>
      <c s="31" t="s">
        <v>166</v>
      </c>
      <c s="32">
        <v>3.696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25.5">
      <c r="A159" s="34" t="s">
        <v>49</v>
      </c>
      <c r="E159" s="35" t="s">
        <v>434</v>
      </c>
    </row>
    <row r="160" spans="1:5" ht="12.75">
      <c r="A160" s="36" t="s">
        <v>51</v>
      </c>
      <c r="E160" s="37" t="s">
        <v>703</v>
      </c>
    </row>
    <row r="161" spans="1:5" ht="76.5">
      <c r="A161" t="s">
        <v>53</v>
      </c>
      <c r="E161" s="35" t="s">
        <v>429</v>
      </c>
    </row>
    <row r="162" spans="1:16" ht="25.5">
      <c r="A162" s="25" t="s">
        <v>44</v>
      </c>
      <c s="29" t="s">
        <v>440</v>
      </c>
      <c s="29" t="s">
        <v>425</v>
      </c>
      <c s="25" t="s">
        <v>437</v>
      </c>
      <c s="30" t="s">
        <v>426</v>
      </c>
      <c s="31" t="s">
        <v>166</v>
      </c>
      <c s="32">
        <v>4.24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49</v>
      </c>
      <c r="E163" s="35" t="s">
        <v>438</v>
      </c>
    </row>
    <row r="164" spans="1:5" ht="12.75">
      <c r="A164" s="36" t="s">
        <v>51</v>
      </c>
      <c r="E164" s="37" t="s">
        <v>439</v>
      </c>
    </row>
    <row r="165" spans="1:5" ht="76.5">
      <c r="A165" t="s">
        <v>53</v>
      </c>
      <c r="E165" s="35" t="s">
        <v>429</v>
      </c>
    </row>
    <row r="166" spans="1:16" ht="12.75">
      <c r="A166" s="25" t="s">
        <v>44</v>
      </c>
      <c s="29" t="s">
        <v>445</v>
      </c>
      <c s="29" t="s">
        <v>441</v>
      </c>
      <c s="25" t="s">
        <v>73</v>
      </c>
      <c s="30" t="s">
        <v>442</v>
      </c>
      <c s="31" t="s">
        <v>166</v>
      </c>
      <c s="32">
        <v>20.715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49</v>
      </c>
      <c r="E167" s="35" t="s">
        <v>646</v>
      </c>
    </row>
    <row r="168" spans="1:5" ht="89.25">
      <c r="A168" s="36" t="s">
        <v>51</v>
      </c>
      <c r="E168" s="37" t="s">
        <v>704</v>
      </c>
    </row>
    <row r="169" spans="1:5" ht="76.5">
      <c r="A169" t="s">
        <v>53</v>
      </c>
      <c r="E169" s="35" t="s">
        <v>429</v>
      </c>
    </row>
    <row r="170" spans="1:16" ht="12.75">
      <c r="A170" s="25" t="s">
        <v>44</v>
      </c>
      <c s="29" t="s">
        <v>448</v>
      </c>
      <c s="29" t="s">
        <v>441</v>
      </c>
      <c s="25" t="s">
        <v>78</v>
      </c>
      <c s="30" t="s">
        <v>442</v>
      </c>
      <c s="31" t="s">
        <v>166</v>
      </c>
      <c s="32">
        <v>16.419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25.5">
      <c r="A171" s="34" t="s">
        <v>49</v>
      </c>
      <c r="E171" s="35" t="s">
        <v>705</v>
      </c>
    </row>
    <row r="172" spans="1:5" ht="38.25">
      <c r="A172" s="36" t="s">
        <v>51</v>
      </c>
      <c r="E172" s="37" t="s">
        <v>706</v>
      </c>
    </row>
    <row r="173" spans="1:5" ht="76.5">
      <c r="A173" t="s">
        <v>53</v>
      </c>
      <c r="E173" s="35" t="s">
        <v>429</v>
      </c>
    </row>
    <row r="174" spans="1:16" ht="12.75">
      <c r="A174" s="25" t="s">
        <v>44</v>
      </c>
      <c s="29" t="s">
        <v>453</v>
      </c>
      <c s="29" t="s">
        <v>650</v>
      </c>
      <c s="25" t="s">
        <v>46</v>
      </c>
      <c s="30" t="s">
        <v>651</v>
      </c>
      <c s="31" t="s">
        <v>166</v>
      </c>
      <c s="32">
        <v>2.526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25.5">
      <c r="A175" s="34" t="s">
        <v>49</v>
      </c>
      <c r="E175" s="35" t="s">
        <v>652</v>
      </c>
    </row>
    <row r="176" spans="1:5" ht="38.25">
      <c r="A176" s="36" t="s">
        <v>51</v>
      </c>
      <c r="E176" s="37" t="s">
        <v>707</v>
      </c>
    </row>
    <row r="177" spans="1:5" ht="76.5">
      <c r="A177" t="s">
        <v>53</v>
      </c>
      <c r="E177" s="35" t="s">
        <v>429</v>
      </c>
    </row>
    <row r="178" spans="1:16" ht="12.75">
      <c r="A178" s="25" t="s">
        <v>44</v>
      </c>
      <c s="29" t="s">
        <v>456</v>
      </c>
      <c s="29" t="s">
        <v>449</v>
      </c>
      <c s="25" t="s">
        <v>73</v>
      </c>
      <c s="30" t="s">
        <v>450</v>
      </c>
      <c s="31" t="s">
        <v>166</v>
      </c>
      <c s="32">
        <v>207.15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49</v>
      </c>
      <c r="E179" s="35" t="s">
        <v>451</v>
      </c>
    </row>
    <row r="180" spans="1:5" ht="89.25">
      <c r="A180" s="36" t="s">
        <v>51</v>
      </c>
      <c r="E180" s="37" t="s">
        <v>708</v>
      </c>
    </row>
    <row r="181" spans="1:5" ht="76.5">
      <c r="A181" t="s">
        <v>53</v>
      </c>
      <c r="E181" s="35" t="s">
        <v>429</v>
      </c>
    </row>
    <row r="182" spans="1:16" ht="12.75">
      <c r="A182" s="25" t="s">
        <v>44</v>
      </c>
      <c s="29" t="s">
        <v>459</v>
      </c>
      <c s="29" t="s">
        <v>449</v>
      </c>
      <c s="25" t="s">
        <v>78</v>
      </c>
      <c s="30" t="s">
        <v>450</v>
      </c>
      <c s="31" t="s">
        <v>166</v>
      </c>
      <c s="32">
        <v>126.3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49</v>
      </c>
      <c r="E183" s="35" t="s">
        <v>454</v>
      </c>
    </row>
    <row r="184" spans="1:5" ht="38.25">
      <c r="A184" s="36" t="s">
        <v>51</v>
      </c>
      <c r="E184" s="37" t="s">
        <v>709</v>
      </c>
    </row>
    <row r="185" spans="1:5" ht="76.5">
      <c r="A185" t="s">
        <v>53</v>
      </c>
      <c r="E185" s="35" t="s">
        <v>429</v>
      </c>
    </row>
    <row r="186" spans="1:16" ht="12.75">
      <c r="A186" s="25" t="s">
        <v>44</v>
      </c>
      <c s="29" t="s">
        <v>465</v>
      </c>
      <c s="29" t="s">
        <v>457</v>
      </c>
      <c s="25" t="s">
        <v>46</v>
      </c>
      <c s="30" t="s">
        <v>458</v>
      </c>
      <c s="31" t="s">
        <v>166</v>
      </c>
      <c s="32">
        <v>207.15</v>
      </c>
      <c s="33">
        <v>0</v>
      </c>
      <c s="33">
        <f>ROUND(ROUND(H186,2)*ROUND(G186,3),2)</f>
      </c>
      <c r="O186">
        <f>(I186*21)/100</f>
      </c>
      <c t="s">
        <v>23</v>
      </c>
    </row>
    <row r="187" spans="1:5" ht="12.75">
      <c r="A187" s="34" t="s">
        <v>49</v>
      </c>
      <c r="E187" s="35" t="s">
        <v>451</v>
      </c>
    </row>
    <row r="188" spans="1:5" ht="89.25">
      <c r="A188" s="36" t="s">
        <v>51</v>
      </c>
      <c r="E188" s="37" t="s">
        <v>708</v>
      </c>
    </row>
    <row r="189" spans="1:5" ht="76.5">
      <c r="A189" t="s">
        <v>53</v>
      </c>
      <c r="E189" s="35" t="s">
        <v>429</v>
      </c>
    </row>
    <row r="190" spans="1:16" ht="12.75">
      <c r="A190" s="25" t="s">
        <v>44</v>
      </c>
      <c s="29" t="s">
        <v>471</v>
      </c>
      <c s="29" t="s">
        <v>460</v>
      </c>
      <c s="25" t="s">
        <v>46</v>
      </c>
      <c s="30" t="s">
        <v>461</v>
      </c>
      <c s="31" t="s">
        <v>166</v>
      </c>
      <c s="32">
        <v>20.715</v>
      </c>
      <c s="33">
        <v>0</v>
      </c>
      <c s="33">
        <f>ROUND(ROUND(H190,2)*ROUND(G190,3),2)</f>
      </c>
      <c r="O190">
        <f>(I190*21)/100</f>
      </c>
      <c t="s">
        <v>23</v>
      </c>
    </row>
    <row r="191" spans="1:5" ht="12.75">
      <c r="A191" s="34" t="s">
        <v>49</v>
      </c>
      <c r="E191" s="35" t="s">
        <v>462</v>
      </c>
    </row>
    <row r="192" spans="1:5" ht="89.25">
      <c r="A192" s="36" t="s">
        <v>51</v>
      </c>
      <c r="E192" s="37" t="s">
        <v>704</v>
      </c>
    </row>
    <row r="193" spans="1:5" ht="63.75">
      <c r="A193" t="s">
        <v>53</v>
      </c>
      <c r="E193" s="35" t="s">
        <v>463</v>
      </c>
    </row>
    <row r="194" spans="1:18" ht="12.75" customHeight="1">
      <c r="A194" s="6" t="s">
        <v>43</v>
      </c>
      <c s="6"/>
      <c s="39" t="s">
        <v>77</v>
      </c>
      <c s="6"/>
      <c s="27" t="s">
        <v>464</v>
      </c>
      <c s="6"/>
      <c s="6"/>
      <c s="6"/>
      <c s="40">
        <f>0+Q194</f>
      </c>
      <c r="O194">
        <f>0+R194</f>
      </c>
      <c r="Q194">
        <f>0+I195+I199+I203+I207+I211+I215+I219+I223</f>
      </c>
      <c>
        <f>0+O195+O199+O203+O207+O211+O215+O219+O223</f>
      </c>
    </row>
    <row r="195" spans="1:16" ht="25.5">
      <c r="A195" s="25" t="s">
        <v>44</v>
      </c>
      <c s="29" t="s">
        <v>477</v>
      </c>
      <c s="29" t="s">
        <v>466</v>
      </c>
      <c s="25" t="s">
        <v>46</v>
      </c>
      <c s="30" t="s">
        <v>467</v>
      </c>
      <c s="31" t="s">
        <v>166</v>
      </c>
      <c s="32">
        <v>72.72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2.75">
      <c r="A196" s="34" t="s">
        <v>49</v>
      </c>
      <c r="E196" s="35" t="s">
        <v>468</v>
      </c>
    </row>
    <row r="197" spans="1:5" ht="63.75">
      <c r="A197" s="36" t="s">
        <v>51</v>
      </c>
      <c r="E197" s="37" t="s">
        <v>710</v>
      </c>
    </row>
    <row r="198" spans="1:5" ht="191.25">
      <c r="A198" t="s">
        <v>53</v>
      </c>
      <c r="E198" s="35" t="s">
        <v>470</v>
      </c>
    </row>
    <row r="199" spans="1:16" ht="25.5">
      <c r="A199" s="25" t="s">
        <v>44</v>
      </c>
      <c s="29" t="s">
        <v>483</v>
      </c>
      <c s="29" t="s">
        <v>472</v>
      </c>
      <c s="25" t="s">
        <v>46</v>
      </c>
      <c s="30" t="s">
        <v>473</v>
      </c>
      <c s="31" t="s">
        <v>166</v>
      </c>
      <c s="32">
        <v>87.09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25.5">
      <c r="A200" s="34" t="s">
        <v>49</v>
      </c>
      <c r="E200" s="35" t="s">
        <v>474</v>
      </c>
    </row>
    <row r="201" spans="1:5" ht="63.75">
      <c r="A201" s="36" t="s">
        <v>51</v>
      </c>
      <c r="E201" s="37" t="s">
        <v>711</v>
      </c>
    </row>
    <row r="202" spans="1:5" ht="204">
      <c r="A202" t="s">
        <v>53</v>
      </c>
      <c r="E202" s="35" t="s">
        <v>476</v>
      </c>
    </row>
    <row r="203" spans="1:16" ht="12.75">
      <c r="A203" s="25" t="s">
        <v>44</v>
      </c>
      <c s="29" t="s">
        <v>488</v>
      </c>
      <c s="29" t="s">
        <v>478</v>
      </c>
      <c s="25" t="s">
        <v>46</v>
      </c>
      <c s="30" t="s">
        <v>479</v>
      </c>
      <c s="31" t="s">
        <v>166</v>
      </c>
      <c s="32">
        <v>31.24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49</v>
      </c>
      <c r="E204" s="35" t="s">
        <v>480</v>
      </c>
    </row>
    <row r="205" spans="1:5" ht="38.25">
      <c r="A205" s="36" t="s">
        <v>51</v>
      </c>
      <c r="E205" s="37" t="s">
        <v>712</v>
      </c>
    </row>
    <row r="206" spans="1:5" ht="38.25">
      <c r="A206" t="s">
        <v>53</v>
      </c>
      <c r="E206" s="35" t="s">
        <v>482</v>
      </c>
    </row>
    <row r="207" spans="1:16" ht="12.75">
      <c r="A207" s="25" t="s">
        <v>44</v>
      </c>
      <c s="29" t="s">
        <v>493</v>
      </c>
      <c s="29" t="s">
        <v>484</v>
      </c>
      <c s="25" t="s">
        <v>46</v>
      </c>
      <c s="30" t="s">
        <v>485</v>
      </c>
      <c s="31" t="s">
        <v>166</v>
      </c>
      <c s="32">
        <v>68.72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49</v>
      </c>
      <c r="E208" s="35" t="s">
        <v>486</v>
      </c>
    </row>
    <row r="209" spans="1:5" ht="51">
      <c r="A209" s="36" t="s">
        <v>51</v>
      </c>
      <c r="E209" s="37" t="s">
        <v>713</v>
      </c>
    </row>
    <row r="210" spans="1:5" ht="38.25">
      <c r="A210" t="s">
        <v>53</v>
      </c>
      <c r="E210" s="35" t="s">
        <v>482</v>
      </c>
    </row>
    <row r="211" spans="1:16" ht="12.75">
      <c r="A211" s="25" t="s">
        <v>44</v>
      </c>
      <c s="29" t="s">
        <v>495</v>
      </c>
      <c s="29" t="s">
        <v>489</v>
      </c>
      <c s="25" t="s">
        <v>73</v>
      </c>
      <c s="30" t="s">
        <v>490</v>
      </c>
      <c s="31" t="s">
        <v>166</v>
      </c>
      <c s="32">
        <v>207.15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49</v>
      </c>
      <c r="E212" s="35" t="s">
        <v>491</v>
      </c>
    </row>
    <row r="213" spans="1:5" ht="89.25">
      <c r="A213" s="36" t="s">
        <v>51</v>
      </c>
      <c r="E213" s="37" t="s">
        <v>708</v>
      </c>
    </row>
    <row r="214" spans="1:5" ht="51">
      <c r="A214" t="s">
        <v>53</v>
      </c>
      <c r="E214" s="35" t="s">
        <v>492</v>
      </c>
    </row>
    <row r="215" spans="1:16" ht="12.75">
      <c r="A215" s="25" t="s">
        <v>44</v>
      </c>
      <c s="29" t="s">
        <v>500</v>
      </c>
      <c s="29" t="s">
        <v>489</v>
      </c>
      <c s="25" t="s">
        <v>78</v>
      </c>
      <c s="30" t="s">
        <v>490</v>
      </c>
      <c s="31" t="s">
        <v>166</v>
      </c>
      <c s="32">
        <v>126.3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49</v>
      </c>
      <c r="E216" s="35" t="s">
        <v>494</v>
      </c>
    </row>
    <row r="217" spans="1:5" ht="38.25">
      <c r="A217" s="36" t="s">
        <v>51</v>
      </c>
      <c r="E217" s="37" t="s">
        <v>709</v>
      </c>
    </row>
    <row r="218" spans="1:5" ht="51">
      <c r="A218" t="s">
        <v>53</v>
      </c>
      <c r="E218" s="35" t="s">
        <v>492</v>
      </c>
    </row>
    <row r="219" spans="1:16" ht="12.75">
      <c r="A219" s="25" t="s">
        <v>44</v>
      </c>
      <c s="29" t="s">
        <v>506</v>
      </c>
      <c s="29" t="s">
        <v>496</v>
      </c>
      <c s="25" t="s">
        <v>46</v>
      </c>
      <c s="30" t="s">
        <v>497</v>
      </c>
      <c s="31" t="s">
        <v>166</v>
      </c>
      <c s="32">
        <v>40.5</v>
      </c>
      <c s="33">
        <v>0</v>
      </c>
      <c s="33">
        <f>ROUND(ROUND(H219,2)*ROUND(G219,3),2)</f>
      </c>
      <c r="O219">
        <f>(I219*21)/100</f>
      </c>
      <c t="s">
        <v>23</v>
      </c>
    </row>
    <row r="220" spans="1:5" ht="12.75">
      <c r="A220" s="34" t="s">
        <v>49</v>
      </c>
      <c r="E220" s="35" t="s">
        <v>498</v>
      </c>
    </row>
    <row r="221" spans="1:5" ht="12.75">
      <c r="A221" s="36" t="s">
        <v>51</v>
      </c>
      <c r="E221" s="37" t="s">
        <v>659</v>
      </c>
    </row>
    <row r="222" spans="1:5" ht="51">
      <c r="A222" t="s">
        <v>53</v>
      </c>
      <c r="E222" s="35" t="s">
        <v>492</v>
      </c>
    </row>
    <row r="223" spans="1:16" ht="12.75">
      <c r="A223" s="25" t="s">
        <v>44</v>
      </c>
      <c s="29" t="s">
        <v>512</v>
      </c>
      <c s="29" t="s">
        <v>501</v>
      </c>
      <c s="25" t="s">
        <v>46</v>
      </c>
      <c s="30" t="s">
        <v>502</v>
      </c>
      <c s="31" t="s">
        <v>166</v>
      </c>
      <c s="32">
        <v>11.25</v>
      </c>
      <c s="33">
        <v>0</v>
      </c>
      <c s="33">
        <f>ROUND(ROUND(H223,2)*ROUND(G223,3),2)</f>
      </c>
      <c r="O223">
        <f>(I223*21)/100</f>
      </c>
      <c t="s">
        <v>23</v>
      </c>
    </row>
    <row r="224" spans="1:5" ht="12.75">
      <c r="A224" s="34" t="s">
        <v>49</v>
      </c>
      <c r="E224" s="35" t="s">
        <v>503</v>
      </c>
    </row>
    <row r="225" spans="1:5" ht="12.75">
      <c r="A225" s="36" t="s">
        <v>51</v>
      </c>
      <c r="E225" s="37" t="s">
        <v>660</v>
      </c>
    </row>
    <row r="226" spans="1:5" ht="51">
      <c r="A226" t="s">
        <v>53</v>
      </c>
      <c r="E226" s="35" t="s">
        <v>492</v>
      </c>
    </row>
    <row r="227" spans="1:18" ht="12.75" customHeight="1">
      <c r="A227" s="6" t="s">
        <v>43</v>
      </c>
      <c s="6"/>
      <c s="39" t="s">
        <v>80</v>
      </c>
      <c s="6"/>
      <c s="27" t="s">
        <v>505</v>
      </c>
      <c s="6"/>
      <c s="6"/>
      <c s="6"/>
      <c s="40">
        <f>0+Q227</f>
      </c>
      <c r="O227">
        <f>0+R227</f>
      </c>
      <c r="Q227">
        <f>0+I228+I232</f>
      </c>
      <c>
        <f>0+O228+O232</f>
      </c>
    </row>
    <row r="228" spans="1:16" ht="12.75">
      <c r="A228" s="25" t="s">
        <v>44</v>
      </c>
      <c s="29" t="s">
        <v>518</v>
      </c>
      <c s="29" t="s">
        <v>507</v>
      </c>
      <c s="25" t="s">
        <v>46</v>
      </c>
      <c s="30" t="s">
        <v>508</v>
      </c>
      <c s="31" t="s">
        <v>117</v>
      </c>
      <c s="32">
        <v>3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49</v>
      </c>
      <c r="E229" s="35" t="s">
        <v>509</v>
      </c>
    </row>
    <row r="230" spans="1:5" ht="12.75">
      <c r="A230" s="36" t="s">
        <v>51</v>
      </c>
      <c r="E230" s="37" t="s">
        <v>510</v>
      </c>
    </row>
    <row r="231" spans="1:5" ht="255">
      <c r="A231" t="s">
        <v>53</v>
      </c>
      <c r="E231" s="35" t="s">
        <v>511</v>
      </c>
    </row>
    <row r="232" spans="1:16" ht="12.75">
      <c r="A232" s="25" t="s">
        <v>44</v>
      </c>
      <c s="29" t="s">
        <v>523</v>
      </c>
      <c s="29" t="s">
        <v>513</v>
      </c>
      <c s="25" t="s">
        <v>46</v>
      </c>
      <c s="30" t="s">
        <v>514</v>
      </c>
      <c s="31" t="s">
        <v>117</v>
      </c>
      <c s="32">
        <v>17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12.75">
      <c r="A233" s="34" t="s">
        <v>49</v>
      </c>
      <c r="E233" s="35" t="s">
        <v>515</v>
      </c>
    </row>
    <row r="234" spans="1:5" ht="12.75">
      <c r="A234" s="36" t="s">
        <v>51</v>
      </c>
      <c r="E234" s="37" t="s">
        <v>516</v>
      </c>
    </row>
    <row r="235" spans="1:5" ht="242.25">
      <c r="A235" t="s">
        <v>53</v>
      </c>
      <c r="E235" s="35" t="s">
        <v>517</v>
      </c>
    </row>
    <row r="236" spans="1:18" ht="12.75" customHeight="1">
      <c r="A236" s="6" t="s">
        <v>43</v>
      </c>
      <c s="6"/>
      <c s="39" t="s">
        <v>40</v>
      </c>
      <c s="6"/>
      <c s="27" t="s">
        <v>113</v>
      </c>
      <c s="6"/>
      <c s="6"/>
      <c s="6"/>
      <c s="40">
        <f>0+Q236</f>
      </c>
      <c r="O236">
        <f>0+R236</f>
      </c>
      <c r="Q236">
        <f>0+I237+I241+I245+I249+I253+I257+I261+I265+I269+I273+I277+I281+I285+I289+I293+I297+I301+I305+I309+I313+I317</f>
      </c>
      <c>
        <f>0+O237+O241+O245+O249+O253+O257+O261+O265+O269+O273+O277+O281+O285+O289+O293+O297+O301+O305+O309+O313+O317</f>
      </c>
    </row>
    <row r="237" spans="1:16" ht="12.75">
      <c r="A237" s="25" t="s">
        <v>44</v>
      </c>
      <c s="29" t="s">
        <v>528</v>
      </c>
      <c s="29" t="s">
        <v>519</v>
      </c>
      <c s="25" t="s">
        <v>46</v>
      </c>
      <c s="30" t="s">
        <v>520</v>
      </c>
      <c s="31" t="s">
        <v>117</v>
      </c>
      <c s="32">
        <v>45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12.75">
      <c r="A238" s="34" t="s">
        <v>49</v>
      </c>
      <c r="E238" s="35" t="s">
        <v>521</v>
      </c>
    </row>
    <row r="239" spans="1:5" ht="12.75">
      <c r="A239" s="36" t="s">
        <v>51</v>
      </c>
      <c r="E239" s="37" t="s">
        <v>661</v>
      </c>
    </row>
    <row r="240" spans="1:5" ht="38.25">
      <c r="A240" t="s">
        <v>53</v>
      </c>
      <c r="E240" s="35" t="s">
        <v>234</v>
      </c>
    </row>
    <row r="241" spans="1:16" ht="12.75">
      <c r="A241" s="25" t="s">
        <v>44</v>
      </c>
      <c s="29" t="s">
        <v>533</v>
      </c>
      <c s="29" t="s">
        <v>524</v>
      </c>
      <c s="25" t="s">
        <v>46</v>
      </c>
      <c s="30" t="s">
        <v>525</v>
      </c>
      <c s="31" t="s">
        <v>117</v>
      </c>
      <c s="32">
        <v>45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38.25">
      <c r="A242" s="34" t="s">
        <v>49</v>
      </c>
      <c r="E242" s="35" t="s">
        <v>526</v>
      </c>
    </row>
    <row r="243" spans="1:5" ht="12.75">
      <c r="A243" s="36" t="s">
        <v>51</v>
      </c>
      <c r="E243" s="37" t="s">
        <v>661</v>
      </c>
    </row>
    <row r="244" spans="1:5" ht="63.75">
      <c r="A244" t="s">
        <v>53</v>
      </c>
      <c r="E244" s="35" t="s">
        <v>527</v>
      </c>
    </row>
    <row r="245" spans="1:16" ht="12.75">
      <c r="A245" s="25" t="s">
        <v>44</v>
      </c>
      <c s="29" t="s">
        <v>538</v>
      </c>
      <c s="29" t="s">
        <v>534</v>
      </c>
      <c s="25" t="s">
        <v>46</v>
      </c>
      <c s="30" t="s">
        <v>535</v>
      </c>
      <c s="31" t="s">
        <v>85</v>
      </c>
      <c s="32">
        <v>2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25.5">
      <c r="A246" s="34" t="s">
        <v>49</v>
      </c>
      <c r="E246" s="35" t="s">
        <v>536</v>
      </c>
    </row>
    <row r="247" spans="1:5" ht="12.75">
      <c r="A247" s="36" t="s">
        <v>51</v>
      </c>
      <c r="E247" s="37" t="s">
        <v>46</v>
      </c>
    </row>
    <row r="248" spans="1:5" ht="25.5">
      <c r="A248" t="s">
        <v>53</v>
      </c>
      <c r="E248" s="35" t="s">
        <v>537</v>
      </c>
    </row>
    <row r="249" spans="1:16" ht="12.75">
      <c r="A249" s="25" t="s">
        <v>44</v>
      </c>
      <c s="29" t="s">
        <v>544</v>
      </c>
      <c s="29" t="s">
        <v>539</v>
      </c>
      <c s="25" t="s">
        <v>46</v>
      </c>
      <c s="30" t="s">
        <v>540</v>
      </c>
      <c s="31" t="s">
        <v>117</v>
      </c>
      <c s="32">
        <v>57</v>
      </c>
      <c s="33">
        <v>0</v>
      </c>
      <c s="33">
        <f>ROUND(ROUND(H249,2)*ROUND(G249,3),2)</f>
      </c>
      <c r="O249">
        <f>(I249*21)/100</f>
      </c>
      <c t="s">
        <v>23</v>
      </c>
    </row>
    <row r="250" spans="1:5" ht="12.75">
      <c r="A250" s="34" t="s">
        <v>49</v>
      </c>
      <c r="E250" s="35" t="s">
        <v>662</v>
      </c>
    </row>
    <row r="251" spans="1:5" ht="63.75">
      <c r="A251" s="36" t="s">
        <v>51</v>
      </c>
      <c r="E251" s="37" t="s">
        <v>714</v>
      </c>
    </row>
    <row r="252" spans="1:5" ht="51">
      <c r="A252" t="s">
        <v>53</v>
      </c>
      <c r="E252" s="35" t="s">
        <v>543</v>
      </c>
    </row>
    <row r="253" spans="1:16" ht="12.75">
      <c r="A253" s="25" t="s">
        <v>44</v>
      </c>
      <c s="29" t="s">
        <v>549</v>
      </c>
      <c s="29" t="s">
        <v>545</v>
      </c>
      <c s="25" t="s">
        <v>46</v>
      </c>
      <c s="30" t="s">
        <v>546</v>
      </c>
      <c s="31" t="s">
        <v>117</v>
      </c>
      <c s="32">
        <v>5</v>
      </c>
      <c s="33">
        <v>0</v>
      </c>
      <c s="33">
        <f>ROUND(ROUND(H253,2)*ROUND(G253,3),2)</f>
      </c>
      <c r="O253">
        <f>(I253*21)/100</f>
      </c>
      <c t="s">
        <v>23</v>
      </c>
    </row>
    <row r="254" spans="1:5" ht="25.5">
      <c r="A254" s="34" t="s">
        <v>49</v>
      </c>
      <c r="E254" s="35" t="s">
        <v>547</v>
      </c>
    </row>
    <row r="255" spans="1:5" ht="12.75">
      <c r="A255" s="36" t="s">
        <v>51</v>
      </c>
      <c r="E255" s="37" t="s">
        <v>664</v>
      </c>
    </row>
    <row r="256" spans="1:5" ht="51">
      <c r="A256" t="s">
        <v>53</v>
      </c>
      <c r="E256" s="35" t="s">
        <v>543</v>
      </c>
    </row>
    <row r="257" spans="1:16" ht="12.75">
      <c r="A257" s="25" t="s">
        <v>44</v>
      </c>
      <c s="29" t="s">
        <v>551</v>
      </c>
      <c s="29" t="s">
        <v>243</v>
      </c>
      <c s="25" t="s">
        <v>46</v>
      </c>
      <c s="30" t="s">
        <v>244</v>
      </c>
      <c s="31" t="s">
        <v>117</v>
      </c>
      <c s="32">
        <v>8.6</v>
      </c>
      <c s="33">
        <v>0</v>
      </c>
      <c s="33">
        <f>ROUND(ROUND(H257,2)*ROUND(G257,3),2)</f>
      </c>
      <c r="O257">
        <f>(I257*21)/100</f>
      </c>
      <c t="s">
        <v>23</v>
      </c>
    </row>
    <row r="258" spans="1:5" ht="12.75">
      <c r="A258" s="34" t="s">
        <v>49</v>
      </c>
      <c r="E258" s="35" t="s">
        <v>550</v>
      </c>
    </row>
    <row r="259" spans="1:5" ht="12.75">
      <c r="A259" s="36" t="s">
        <v>51</v>
      </c>
      <c r="E259" s="37" t="s">
        <v>699</v>
      </c>
    </row>
    <row r="260" spans="1:5" ht="25.5">
      <c r="A260" t="s">
        <v>53</v>
      </c>
      <c r="E260" s="35" t="s">
        <v>245</v>
      </c>
    </row>
    <row r="261" spans="1:16" ht="12.75">
      <c r="A261" s="25" t="s">
        <v>44</v>
      </c>
      <c s="29" t="s">
        <v>557</v>
      </c>
      <c s="29" t="s">
        <v>552</v>
      </c>
      <c s="25" t="s">
        <v>46</v>
      </c>
      <c s="30" t="s">
        <v>553</v>
      </c>
      <c s="31" t="s">
        <v>117</v>
      </c>
      <c s="32">
        <v>12.8</v>
      </c>
      <c s="33">
        <v>0</v>
      </c>
      <c s="33">
        <f>ROUND(ROUND(H261,2)*ROUND(G261,3),2)</f>
      </c>
      <c r="O261">
        <f>(I261*21)/100</f>
      </c>
      <c t="s">
        <v>23</v>
      </c>
    </row>
    <row r="262" spans="1:5" ht="12.75">
      <c r="A262" s="34" t="s">
        <v>49</v>
      </c>
      <c r="E262" s="35" t="s">
        <v>554</v>
      </c>
    </row>
    <row r="263" spans="1:5" ht="12.75">
      <c r="A263" s="36" t="s">
        <v>51</v>
      </c>
      <c r="E263" s="37" t="s">
        <v>715</v>
      </c>
    </row>
    <row r="264" spans="1:5" ht="25.5">
      <c r="A264" t="s">
        <v>53</v>
      </c>
      <c r="E264" s="35" t="s">
        <v>556</v>
      </c>
    </row>
    <row r="265" spans="1:16" ht="12.75">
      <c r="A265" s="25" t="s">
        <v>44</v>
      </c>
      <c s="29" t="s">
        <v>563</v>
      </c>
      <c s="29" t="s">
        <v>558</v>
      </c>
      <c s="25" t="s">
        <v>46</v>
      </c>
      <c s="30" t="s">
        <v>559</v>
      </c>
      <c s="31" t="s">
        <v>166</v>
      </c>
      <c s="32">
        <v>5.28</v>
      </c>
      <c s="33">
        <v>0</v>
      </c>
      <c s="33">
        <f>ROUND(ROUND(H265,2)*ROUND(G265,3),2)</f>
      </c>
      <c r="O265">
        <f>(I265*21)/100</f>
      </c>
      <c t="s">
        <v>23</v>
      </c>
    </row>
    <row r="266" spans="1:5" ht="12.75">
      <c r="A266" s="34" t="s">
        <v>49</v>
      </c>
      <c r="E266" s="35" t="s">
        <v>560</v>
      </c>
    </row>
    <row r="267" spans="1:5" ht="12.75">
      <c r="A267" s="36" t="s">
        <v>51</v>
      </c>
      <c r="E267" s="37" t="s">
        <v>716</v>
      </c>
    </row>
    <row r="268" spans="1:5" ht="25.5">
      <c r="A268" t="s">
        <v>53</v>
      </c>
      <c r="E268" s="35" t="s">
        <v>562</v>
      </c>
    </row>
    <row r="269" spans="1:16" ht="12.75">
      <c r="A269" s="25" t="s">
        <v>44</v>
      </c>
      <c s="29" t="s">
        <v>569</v>
      </c>
      <c s="29" t="s">
        <v>564</v>
      </c>
      <c s="25" t="s">
        <v>46</v>
      </c>
      <c s="30" t="s">
        <v>565</v>
      </c>
      <c s="31" t="s">
        <v>117</v>
      </c>
      <c s="32">
        <v>50</v>
      </c>
      <c s="33">
        <v>0</v>
      </c>
      <c s="33">
        <f>ROUND(ROUND(H269,2)*ROUND(G269,3),2)</f>
      </c>
      <c r="O269">
        <f>(I269*21)/100</f>
      </c>
      <c t="s">
        <v>23</v>
      </c>
    </row>
    <row r="270" spans="1:5" ht="12.75">
      <c r="A270" s="34" t="s">
        <v>49</v>
      </c>
      <c r="E270" s="35" t="s">
        <v>566</v>
      </c>
    </row>
    <row r="271" spans="1:5" ht="12.75">
      <c r="A271" s="36" t="s">
        <v>51</v>
      </c>
      <c r="E271" s="37" t="s">
        <v>667</v>
      </c>
    </row>
    <row r="272" spans="1:5" ht="38.25">
      <c r="A272" t="s">
        <v>53</v>
      </c>
      <c r="E272" s="35" t="s">
        <v>568</v>
      </c>
    </row>
    <row r="273" spans="1:16" ht="25.5">
      <c r="A273" s="25" t="s">
        <v>44</v>
      </c>
      <c s="29" t="s">
        <v>574</v>
      </c>
      <c s="29" t="s">
        <v>570</v>
      </c>
      <c s="25" t="s">
        <v>46</v>
      </c>
      <c s="30" t="s">
        <v>571</v>
      </c>
      <c s="31" t="s">
        <v>117</v>
      </c>
      <c s="32">
        <v>15.6</v>
      </c>
      <c s="33">
        <v>0</v>
      </c>
      <c s="33">
        <f>ROUND(ROUND(H273,2)*ROUND(G273,3),2)</f>
      </c>
      <c r="O273">
        <f>(I273*21)/100</f>
      </c>
      <c t="s">
        <v>23</v>
      </c>
    </row>
    <row r="274" spans="1:5" ht="12.75">
      <c r="A274" s="34" t="s">
        <v>49</v>
      </c>
      <c r="E274" s="35" t="s">
        <v>572</v>
      </c>
    </row>
    <row r="275" spans="1:5" ht="12.75">
      <c r="A275" s="36" t="s">
        <v>51</v>
      </c>
      <c r="E275" s="37" t="s">
        <v>717</v>
      </c>
    </row>
    <row r="276" spans="1:5" ht="38.25">
      <c r="A276" t="s">
        <v>53</v>
      </c>
      <c r="E276" s="35" t="s">
        <v>568</v>
      </c>
    </row>
    <row r="277" spans="1:16" ht="12.75">
      <c r="A277" s="25" t="s">
        <v>44</v>
      </c>
      <c s="29" t="s">
        <v>579</v>
      </c>
      <c s="29" t="s">
        <v>575</v>
      </c>
      <c s="25" t="s">
        <v>73</v>
      </c>
      <c s="30" t="s">
        <v>576</v>
      </c>
      <c s="31" t="s">
        <v>117</v>
      </c>
      <c s="32">
        <v>26.4</v>
      </c>
      <c s="33">
        <v>0</v>
      </c>
      <c s="33">
        <f>ROUND(ROUND(H277,2)*ROUND(G277,3),2)</f>
      </c>
      <c r="O277">
        <f>(I277*21)/100</f>
      </c>
      <c t="s">
        <v>23</v>
      </c>
    </row>
    <row r="278" spans="1:5" ht="12.75">
      <c r="A278" s="34" t="s">
        <v>49</v>
      </c>
      <c r="E278" s="35" t="s">
        <v>577</v>
      </c>
    </row>
    <row r="279" spans="1:5" ht="12.75">
      <c r="A279" s="36" t="s">
        <v>51</v>
      </c>
      <c r="E279" s="37" t="s">
        <v>718</v>
      </c>
    </row>
    <row r="280" spans="1:5" ht="25.5">
      <c r="A280" t="s">
        <v>53</v>
      </c>
      <c r="E280" s="35" t="s">
        <v>562</v>
      </c>
    </row>
    <row r="281" spans="1:16" ht="12.75">
      <c r="A281" s="25" t="s">
        <v>44</v>
      </c>
      <c s="29" t="s">
        <v>580</v>
      </c>
      <c s="29" t="s">
        <v>575</v>
      </c>
      <c s="25" t="s">
        <v>78</v>
      </c>
      <c s="30" t="s">
        <v>576</v>
      </c>
      <c s="31" t="s">
        <v>117</v>
      </c>
      <c s="32">
        <v>15.6</v>
      </c>
      <c s="33">
        <v>0</v>
      </c>
      <c s="33">
        <f>ROUND(ROUND(H281,2)*ROUND(G281,3),2)</f>
      </c>
      <c r="O281">
        <f>(I281*21)/100</f>
      </c>
      <c t="s">
        <v>23</v>
      </c>
    </row>
    <row r="282" spans="1:5" ht="12.75">
      <c r="A282" s="34" t="s">
        <v>49</v>
      </c>
      <c r="E282" s="35" t="s">
        <v>572</v>
      </c>
    </row>
    <row r="283" spans="1:5" ht="12.75">
      <c r="A283" s="36" t="s">
        <v>51</v>
      </c>
      <c r="E283" s="37" t="s">
        <v>717</v>
      </c>
    </row>
    <row r="284" spans="1:5" ht="25.5">
      <c r="A284" t="s">
        <v>53</v>
      </c>
      <c r="E284" s="35" t="s">
        <v>562</v>
      </c>
    </row>
    <row r="285" spans="1:16" ht="12.75">
      <c r="A285" s="25" t="s">
        <v>44</v>
      </c>
      <c s="29" t="s">
        <v>585</v>
      </c>
      <c s="29" t="s">
        <v>581</v>
      </c>
      <c s="25" t="s">
        <v>46</v>
      </c>
      <c s="30" t="s">
        <v>582</v>
      </c>
      <c s="31" t="s">
        <v>85</v>
      </c>
      <c s="32">
        <v>4</v>
      </c>
      <c s="33">
        <v>0</v>
      </c>
      <c s="33">
        <f>ROUND(ROUND(H285,2)*ROUND(G285,3),2)</f>
      </c>
      <c r="O285">
        <f>(I285*21)/100</f>
      </c>
      <c t="s">
        <v>23</v>
      </c>
    </row>
    <row r="286" spans="1:5" ht="25.5">
      <c r="A286" s="34" t="s">
        <v>49</v>
      </c>
      <c r="E286" s="35" t="s">
        <v>583</v>
      </c>
    </row>
    <row r="287" spans="1:5" ht="12.75">
      <c r="A287" s="36" t="s">
        <v>51</v>
      </c>
      <c r="E287" s="37" t="s">
        <v>46</v>
      </c>
    </row>
    <row r="288" spans="1:5" ht="267.75">
      <c r="A288" t="s">
        <v>53</v>
      </c>
      <c r="E288" s="35" t="s">
        <v>584</v>
      </c>
    </row>
    <row r="289" spans="1:16" ht="12.75">
      <c r="A289" s="25" t="s">
        <v>44</v>
      </c>
      <c s="29" t="s">
        <v>590</v>
      </c>
      <c s="29" t="s">
        <v>586</v>
      </c>
      <c s="25" t="s">
        <v>46</v>
      </c>
      <c s="30" t="s">
        <v>587</v>
      </c>
      <c s="31" t="s">
        <v>85</v>
      </c>
      <c s="32">
        <v>4</v>
      </c>
      <c s="33">
        <v>0</v>
      </c>
      <c s="33">
        <f>ROUND(ROUND(H289,2)*ROUND(G289,3),2)</f>
      </c>
      <c r="O289">
        <f>(I289*21)/100</f>
      </c>
      <c t="s">
        <v>23</v>
      </c>
    </row>
    <row r="290" spans="1:5" ht="12.75">
      <c r="A290" s="34" t="s">
        <v>49</v>
      </c>
      <c r="E290" s="35" t="s">
        <v>588</v>
      </c>
    </row>
    <row r="291" spans="1:5" ht="12.75">
      <c r="A291" s="36" t="s">
        <v>51</v>
      </c>
      <c r="E291" s="37" t="s">
        <v>46</v>
      </c>
    </row>
    <row r="292" spans="1:5" ht="267.75">
      <c r="A292" t="s">
        <v>53</v>
      </c>
      <c r="E292" s="35" t="s">
        <v>589</v>
      </c>
    </row>
    <row r="293" spans="1:16" ht="12.75">
      <c r="A293" s="25" t="s">
        <v>44</v>
      </c>
      <c s="29" t="s">
        <v>596</v>
      </c>
      <c s="29" t="s">
        <v>719</v>
      </c>
      <c s="25" t="s">
        <v>720</v>
      </c>
      <c s="30" t="s">
        <v>721</v>
      </c>
      <c s="31" t="s">
        <v>85</v>
      </c>
      <c s="32">
        <v>1</v>
      </c>
      <c s="33">
        <v>0</v>
      </c>
      <c s="33">
        <f>ROUND(ROUND(H293,2)*ROUND(G293,3),2)</f>
      </c>
      <c r="O293">
        <f>(I293*21)/100</f>
      </c>
      <c t="s">
        <v>23</v>
      </c>
    </row>
    <row r="294" spans="1:5" ht="12.75">
      <c r="A294" s="34" t="s">
        <v>49</v>
      </c>
      <c r="E294" s="35" t="s">
        <v>722</v>
      </c>
    </row>
    <row r="295" spans="1:5" ht="12.75">
      <c r="A295" s="36" t="s">
        <v>51</v>
      </c>
      <c r="E295" s="37" t="s">
        <v>46</v>
      </c>
    </row>
    <row r="296" spans="1:5" ht="38.25">
      <c r="A296" t="s">
        <v>53</v>
      </c>
      <c r="E296" s="35" t="s">
        <v>723</v>
      </c>
    </row>
    <row r="297" spans="1:16" ht="12.75">
      <c r="A297" s="25" t="s">
        <v>44</v>
      </c>
      <c s="29" t="s">
        <v>599</v>
      </c>
      <c s="29" t="s">
        <v>591</v>
      </c>
      <c s="25" t="s">
        <v>73</v>
      </c>
      <c s="30" t="s">
        <v>592</v>
      </c>
      <c s="31" t="s">
        <v>166</v>
      </c>
      <c s="32">
        <v>284.37</v>
      </c>
      <c s="33">
        <v>0</v>
      </c>
      <c s="33">
        <f>ROUND(ROUND(H297,2)*ROUND(G297,3),2)</f>
      </c>
      <c r="O297">
        <f>(I297*21)/100</f>
      </c>
      <c t="s">
        <v>23</v>
      </c>
    </row>
    <row r="298" spans="1:5" ht="12.75">
      <c r="A298" s="34" t="s">
        <v>49</v>
      </c>
      <c r="E298" s="35" t="s">
        <v>593</v>
      </c>
    </row>
    <row r="299" spans="1:5" ht="102">
      <c r="A299" s="36" t="s">
        <v>51</v>
      </c>
      <c r="E299" s="37" t="s">
        <v>724</v>
      </c>
    </row>
    <row r="300" spans="1:5" ht="25.5">
      <c r="A300" t="s">
        <v>53</v>
      </c>
      <c r="E300" s="35" t="s">
        <v>595</v>
      </c>
    </row>
    <row r="301" spans="1:16" ht="12.75">
      <c r="A301" s="25" t="s">
        <v>44</v>
      </c>
      <c s="29" t="s">
        <v>605</v>
      </c>
      <c s="29" t="s">
        <v>591</v>
      </c>
      <c s="25" t="s">
        <v>78</v>
      </c>
      <c s="30" t="s">
        <v>592</v>
      </c>
      <c s="31" t="s">
        <v>166</v>
      </c>
      <c s="32">
        <v>147.5</v>
      </c>
      <c s="33">
        <v>0</v>
      </c>
      <c s="33">
        <f>ROUND(ROUND(H301,2)*ROUND(G301,3),2)</f>
      </c>
      <c r="O301">
        <f>(I301*21)/100</f>
      </c>
      <c t="s">
        <v>23</v>
      </c>
    </row>
    <row r="302" spans="1:5" ht="12.75">
      <c r="A302" s="34" t="s">
        <v>49</v>
      </c>
      <c r="E302" s="35" t="s">
        <v>597</v>
      </c>
    </row>
    <row r="303" spans="1:5" ht="51">
      <c r="A303" s="36" t="s">
        <v>51</v>
      </c>
      <c r="E303" s="37" t="s">
        <v>725</v>
      </c>
    </row>
    <row r="304" spans="1:5" ht="25.5">
      <c r="A304" t="s">
        <v>53</v>
      </c>
      <c r="E304" s="35" t="s">
        <v>595</v>
      </c>
    </row>
    <row r="305" spans="1:16" ht="12.75">
      <c r="A305" s="25" t="s">
        <v>44</v>
      </c>
      <c s="29" t="s">
        <v>611</v>
      </c>
      <c s="29" t="s">
        <v>600</v>
      </c>
      <c s="25" t="s">
        <v>46</v>
      </c>
      <c s="30" t="s">
        <v>601</v>
      </c>
      <c s="31" t="s">
        <v>166</v>
      </c>
      <c s="32">
        <v>89.6</v>
      </c>
      <c s="33">
        <v>0</v>
      </c>
      <c s="33">
        <f>ROUND(ROUND(H305,2)*ROUND(G305,3),2)</f>
      </c>
      <c r="O305">
        <f>(I305*21)/100</f>
      </c>
      <c t="s">
        <v>23</v>
      </c>
    </row>
    <row r="306" spans="1:5" ht="12.75">
      <c r="A306" s="34" t="s">
        <v>49</v>
      </c>
      <c r="E306" s="35" t="s">
        <v>602</v>
      </c>
    </row>
    <row r="307" spans="1:5" ht="12.75">
      <c r="A307" s="36" t="s">
        <v>51</v>
      </c>
      <c r="E307" s="37" t="s">
        <v>726</v>
      </c>
    </row>
    <row r="308" spans="1:5" ht="25.5">
      <c r="A308" t="s">
        <v>53</v>
      </c>
      <c r="E308" s="35" t="s">
        <v>604</v>
      </c>
    </row>
    <row r="309" spans="1:16" ht="12.75">
      <c r="A309" s="25" t="s">
        <v>44</v>
      </c>
      <c s="29" t="s">
        <v>613</v>
      </c>
      <c s="29" t="s">
        <v>606</v>
      </c>
      <c s="25" t="s">
        <v>73</v>
      </c>
      <c s="30" t="s">
        <v>607</v>
      </c>
      <c s="31" t="s">
        <v>48</v>
      </c>
      <c s="32">
        <v>15.81</v>
      </c>
      <c s="33">
        <v>0</v>
      </c>
      <c s="33">
        <f>ROUND(ROUND(H309,2)*ROUND(G309,3),2)</f>
      </c>
      <c r="O309">
        <f>(I309*21)/100</f>
      </c>
      <c t="s">
        <v>23</v>
      </c>
    </row>
    <row r="310" spans="1:5" ht="12.75">
      <c r="A310" s="34" t="s">
        <v>49</v>
      </c>
      <c r="E310" s="35" t="s">
        <v>608</v>
      </c>
    </row>
    <row r="311" spans="1:5" ht="12.75">
      <c r="A311" s="36" t="s">
        <v>51</v>
      </c>
      <c r="E311" s="37" t="s">
        <v>727</v>
      </c>
    </row>
    <row r="312" spans="1:5" ht="102">
      <c r="A312" t="s">
        <v>53</v>
      </c>
      <c r="E312" s="35" t="s">
        <v>610</v>
      </c>
    </row>
    <row r="313" spans="1:16" ht="12.75">
      <c r="A313" s="25" t="s">
        <v>44</v>
      </c>
      <c s="29" t="s">
        <v>728</v>
      </c>
      <c s="29" t="s">
        <v>606</v>
      </c>
      <c s="25" t="s">
        <v>78</v>
      </c>
      <c s="30" t="s">
        <v>607</v>
      </c>
      <c s="31" t="s">
        <v>48</v>
      </c>
      <c s="32">
        <v>1.872</v>
      </c>
      <c s="33">
        <v>0</v>
      </c>
      <c s="33">
        <f>ROUND(ROUND(H313,2)*ROUND(G313,3),2)</f>
      </c>
      <c r="O313">
        <f>(I313*21)/100</f>
      </c>
      <c t="s">
        <v>23</v>
      </c>
    </row>
    <row r="314" spans="1:5" ht="25.5">
      <c r="A314" s="34" t="s">
        <v>49</v>
      </c>
      <c r="E314" s="35" t="s">
        <v>612</v>
      </c>
    </row>
    <row r="315" spans="1:5" ht="12.75">
      <c r="A315" s="36" t="s">
        <v>51</v>
      </c>
      <c r="E315" s="37" t="s">
        <v>686</v>
      </c>
    </row>
    <row r="316" spans="1:5" ht="102">
      <c r="A316" t="s">
        <v>53</v>
      </c>
      <c r="E316" s="35" t="s">
        <v>610</v>
      </c>
    </row>
    <row r="317" spans="1:16" ht="12.75">
      <c r="A317" s="25" t="s">
        <v>44</v>
      </c>
      <c s="29" t="s">
        <v>729</v>
      </c>
      <c s="29" t="s">
        <v>614</v>
      </c>
      <c s="25" t="s">
        <v>46</v>
      </c>
      <c s="30" t="s">
        <v>615</v>
      </c>
      <c s="31" t="s">
        <v>166</v>
      </c>
      <c s="32">
        <v>56.76</v>
      </c>
      <c s="33">
        <v>0</v>
      </c>
      <c s="33">
        <f>ROUND(ROUND(H317,2)*ROUND(G317,3),2)</f>
      </c>
      <c r="O317">
        <f>(I317*21)/100</f>
      </c>
      <c t="s">
        <v>23</v>
      </c>
    </row>
    <row r="318" spans="1:5" ht="12.75">
      <c r="A318" s="34" t="s">
        <v>49</v>
      </c>
      <c r="E318" s="35" t="s">
        <v>616</v>
      </c>
    </row>
    <row r="319" spans="1:5" ht="12.75">
      <c r="A319" s="36" t="s">
        <v>51</v>
      </c>
      <c r="E319" s="37" t="s">
        <v>730</v>
      </c>
    </row>
    <row r="320" spans="1:5" ht="76.5">
      <c r="A320" t="s">
        <v>53</v>
      </c>
      <c r="E320" s="35" t="s">
        <v>618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