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udelka\Dropbox\Pracný\Klokočov\export\"/>
    </mc:Choice>
  </mc:AlternateContent>
  <bookViews>
    <workbookView xWindow="240" yWindow="120" windowWidth="14940" windowHeight="9225"/>
  </bookViews>
  <sheets>
    <sheet name="Rekapitulace" sheetId="1" r:id="rId1"/>
    <sheet name="000_1" sheetId="2" r:id="rId2"/>
    <sheet name="001_1" sheetId="3" r:id="rId3"/>
    <sheet name="201_1" sheetId="4" r:id="rId4"/>
  </sheets>
  <definedNames>
    <definedName name="_xlnm.Print_Titles" localSheetId="1">'000_1'!$6:$8</definedName>
    <definedName name="_xlnm.Print_Titles" localSheetId="2">'001_1'!$6:$8</definedName>
    <definedName name="_xlnm.Print_Titles" localSheetId="3">'201_1'!$6:$8</definedName>
  </definedNames>
  <calcPr calcId="162913"/>
  <webPublishing codePage="0"/>
</workbook>
</file>

<file path=xl/calcChain.xml><?xml version="1.0" encoding="utf-8"?>
<calcChain xmlns="http://schemas.openxmlformats.org/spreadsheetml/2006/main">
  <c r="I402" i="4" l="1"/>
  <c r="O402" i="4" s="1"/>
  <c r="I398" i="4"/>
  <c r="O398" i="4" s="1"/>
  <c r="I394" i="4"/>
  <c r="O394" i="4" s="1"/>
  <c r="I390" i="4"/>
  <c r="O390" i="4" s="1"/>
  <c r="I386" i="4"/>
  <c r="O386" i="4" s="1"/>
  <c r="I382" i="4"/>
  <c r="O382" i="4" s="1"/>
  <c r="I378" i="4"/>
  <c r="O378" i="4" s="1"/>
  <c r="I374" i="4"/>
  <c r="O374" i="4" s="1"/>
  <c r="I370" i="4"/>
  <c r="O370" i="4" s="1"/>
  <c r="I366" i="4"/>
  <c r="O366" i="4" s="1"/>
  <c r="I362" i="4"/>
  <c r="O362" i="4" s="1"/>
  <c r="I358" i="4"/>
  <c r="O358" i="4" s="1"/>
  <c r="I354" i="4"/>
  <c r="O354" i="4" s="1"/>
  <c r="I350" i="4"/>
  <c r="O350" i="4" s="1"/>
  <c r="I346" i="4"/>
  <c r="O346" i="4" s="1"/>
  <c r="I342" i="4"/>
  <c r="O342" i="4" s="1"/>
  <c r="I338" i="4"/>
  <c r="O338" i="4" s="1"/>
  <c r="I334" i="4"/>
  <c r="O334" i="4" s="1"/>
  <c r="I330" i="4"/>
  <c r="O330" i="4" s="1"/>
  <c r="I326" i="4"/>
  <c r="O326" i="4" s="1"/>
  <c r="I322" i="4"/>
  <c r="O322" i="4" s="1"/>
  <c r="I317" i="4"/>
  <c r="O317" i="4" s="1"/>
  <c r="I313" i="4"/>
  <c r="O313" i="4" s="1"/>
  <c r="I309" i="4"/>
  <c r="O309" i="4" s="1"/>
  <c r="I305" i="4"/>
  <c r="O305" i="4" s="1"/>
  <c r="I301" i="4"/>
  <c r="O301" i="4" s="1"/>
  <c r="I296" i="4"/>
  <c r="O296" i="4" s="1"/>
  <c r="I292" i="4"/>
  <c r="O292" i="4" s="1"/>
  <c r="I288" i="4"/>
  <c r="O288" i="4" s="1"/>
  <c r="I284" i="4"/>
  <c r="O284" i="4" s="1"/>
  <c r="I280" i="4"/>
  <c r="O280" i="4" s="1"/>
  <c r="I275" i="4"/>
  <c r="O275" i="4" s="1"/>
  <c r="I271" i="4"/>
  <c r="O271" i="4" s="1"/>
  <c r="I267" i="4"/>
  <c r="O267" i="4" s="1"/>
  <c r="I263" i="4"/>
  <c r="O263" i="4" s="1"/>
  <c r="I259" i="4"/>
  <c r="O259" i="4" s="1"/>
  <c r="I255" i="4"/>
  <c r="O255" i="4" s="1"/>
  <c r="I251" i="4"/>
  <c r="O251" i="4" s="1"/>
  <c r="I247" i="4"/>
  <c r="O247" i="4" s="1"/>
  <c r="I243" i="4"/>
  <c r="O243" i="4" s="1"/>
  <c r="I239" i="4"/>
  <c r="O239" i="4" s="1"/>
  <c r="I234" i="4"/>
  <c r="O234" i="4" s="1"/>
  <c r="I230" i="4"/>
  <c r="O230" i="4" s="1"/>
  <c r="I226" i="4"/>
  <c r="O226" i="4" s="1"/>
  <c r="I222" i="4"/>
  <c r="O222" i="4" s="1"/>
  <c r="I218" i="4"/>
  <c r="O218" i="4" s="1"/>
  <c r="I214" i="4"/>
  <c r="O214" i="4" s="1"/>
  <c r="I210" i="4"/>
  <c r="O210" i="4" s="1"/>
  <c r="I206" i="4"/>
  <c r="O206" i="4" s="1"/>
  <c r="I202" i="4"/>
  <c r="O202" i="4" s="1"/>
  <c r="I197" i="4"/>
  <c r="O197" i="4" s="1"/>
  <c r="I193" i="4"/>
  <c r="O193" i="4" s="1"/>
  <c r="I189" i="4"/>
  <c r="O189" i="4" s="1"/>
  <c r="I185" i="4"/>
  <c r="O185" i="4" s="1"/>
  <c r="I181" i="4"/>
  <c r="O181" i="4" s="1"/>
  <c r="I177" i="4"/>
  <c r="O177" i="4" s="1"/>
  <c r="I173" i="4"/>
  <c r="O173" i="4" s="1"/>
  <c r="I168" i="4"/>
  <c r="O168" i="4" s="1"/>
  <c r="I164" i="4"/>
  <c r="O164" i="4" s="1"/>
  <c r="I160" i="4"/>
  <c r="O160" i="4" s="1"/>
  <c r="I156" i="4"/>
  <c r="O156" i="4" s="1"/>
  <c r="I152" i="4"/>
  <c r="O152" i="4" s="1"/>
  <c r="I148" i="4"/>
  <c r="O148" i="4" s="1"/>
  <c r="I144" i="4"/>
  <c r="O144" i="4" s="1"/>
  <c r="I140" i="4"/>
  <c r="O140" i="4" s="1"/>
  <c r="I136" i="4"/>
  <c r="O136" i="4" s="1"/>
  <c r="I132" i="4"/>
  <c r="O132" i="4" s="1"/>
  <c r="I128" i="4"/>
  <c r="O128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4" i="4"/>
  <c r="O34" i="4" s="1"/>
  <c r="I30" i="4"/>
  <c r="O30" i="4" s="1"/>
  <c r="I26" i="4"/>
  <c r="O26" i="4" s="1"/>
  <c r="I22" i="4"/>
  <c r="O22" i="4" s="1"/>
  <c r="I18" i="4"/>
  <c r="O18" i="4" s="1"/>
  <c r="I14" i="4"/>
  <c r="O14" i="4" s="1"/>
  <c r="I10" i="4"/>
  <c r="O10" i="4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O45" i="3" s="1"/>
  <c r="I41" i="3"/>
  <c r="O41" i="3" s="1"/>
  <c r="I36" i="3"/>
  <c r="O36" i="3" s="1"/>
  <c r="I32" i="3"/>
  <c r="O32" i="3" s="1"/>
  <c r="I27" i="3"/>
  <c r="O27" i="3" s="1"/>
  <c r="R26" i="3" s="1"/>
  <c r="O26" i="3" s="1"/>
  <c r="I22" i="3"/>
  <c r="O22" i="3" s="1"/>
  <c r="I18" i="3"/>
  <c r="O18" i="3" s="1"/>
  <c r="I14" i="3"/>
  <c r="O14" i="3" s="1"/>
  <c r="I10" i="3"/>
  <c r="O10" i="3" s="1"/>
  <c r="I91" i="2"/>
  <c r="O91" i="2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O19" i="2" s="1"/>
  <c r="I15" i="2"/>
  <c r="O15" i="2" s="1"/>
  <c r="I10" i="2"/>
  <c r="Q9" i="2" s="1"/>
  <c r="I9" i="2" s="1"/>
  <c r="R38" i="4" l="1"/>
  <c r="O38" i="4" s="1"/>
  <c r="Q172" i="4"/>
  <c r="I172" i="4" s="1"/>
  <c r="R300" i="4"/>
  <c r="O300" i="4" s="1"/>
  <c r="R127" i="4"/>
  <c r="O127" i="4" s="1"/>
  <c r="R14" i="2"/>
  <c r="O14" i="2" s="1"/>
  <c r="O10" i="2"/>
  <c r="R9" i="2" s="1"/>
  <c r="O9" i="2" s="1"/>
  <c r="O2" i="2" s="1"/>
  <c r="D10" i="1" s="1"/>
  <c r="R9" i="3"/>
  <c r="O9" i="3" s="1"/>
  <c r="Q31" i="3"/>
  <c r="I31" i="3" s="1"/>
  <c r="Q40" i="3"/>
  <c r="I40" i="3" s="1"/>
  <c r="R172" i="4"/>
  <c r="O172" i="4" s="1"/>
  <c r="Q201" i="4"/>
  <c r="I201" i="4" s="1"/>
  <c r="R238" i="4"/>
  <c r="O238" i="4" s="1"/>
  <c r="R279" i="4"/>
  <c r="O279" i="4" s="1"/>
  <c r="Q238" i="4"/>
  <c r="I238" i="4" s="1"/>
  <c r="Q26" i="3"/>
  <c r="I26" i="3" s="1"/>
  <c r="R31" i="3"/>
  <c r="O31" i="3" s="1"/>
  <c r="R40" i="3"/>
  <c r="O40" i="3" s="1"/>
  <c r="Q9" i="4"/>
  <c r="I9" i="4" s="1"/>
  <c r="R201" i="4"/>
  <c r="O201" i="4" s="1"/>
  <c r="Q321" i="4"/>
  <c r="I321" i="4" s="1"/>
  <c r="Q9" i="3"/>
  <c r="I9" i="3" s="1"/>
  <c r="Q279" i="4"/>
  <c r="I279" i="4" s="1"/>
  <c r="Q14" i="2"/>
  <c r="I14" i="2" s="1"/>
  <c r="I3" i="2" s="1"/>
  <c r="C10" i="1" s="1"/>
  <c r="R9" i="4"/>
  <c r="O9" i="4" s="1"/>
  <c r="Q38" i="4"/>
  <c r="I38" i="4" s="1"/>
  <c r="Q127" i="4"/>
  <c r="I127" i="4" s="1"/>
  <c r="Q300" i="4"/>
  <c r="I300" i="4" s="1"/>
  <c r="R321" i="4"/>
  <c r="O321" i="4" s="1"/>
  <c r="E10" i="1" l="1"/>
  <c r="O2" i="3"/>
  <c r="D11" i="1" s="1"/>
  <c r="O2" i="4"/>
  <c r="D12" i="1" s="1"/>
  <c r="I3" i="4"/>
  <c r="C12" i="1" s="1"/>
  <c r="I3" i="3"/>
  <c r="C11" i="1" s="1"/>
  <c r="E11" i="1" s="1"/>
  <c r="C6" i="1" l="1"/>
  <c r="E12" i="1"/>
  <c r="C7" i="1"/>
</calcChain>
</file>

<file path=xl/sharedStrings.xml><?xml version="1.0" encoding="utf-8"?>
<sst xmlns="http://schemas.openxmlformats.org/spreadsheetml/2006/main" count="2136" uniqueCount="726">
  <si>
    <t>Rekapitulace ceny</t>
  </si>
  <si>
    <t>Stavba: III/34431 - Klokočov, most ev. č. 34431-1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</si>
  <si>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</si>
  <si>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</si>
  <si>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</si>
  <si>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</si>
  <si>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</si>
  <si>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</si>
  <si>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</si>
  <si>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</si>
  <si>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</si>
  <si>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</si>
  <si>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</si>
  <si>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</si>
  <si>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III/34431</t>
  </si>
  <si>
    <t>Klokočov, most ev. č. 34431-1</t>
  </si>
  <si>
    <t>O</t>
  </si>
  <si>
    <t>Objekt:</t>
  </si>
  <si>
    <t>000</t>
  </si>
  <si>
    <t>Soupis vedlejších a ostatních nákladů</t>
  </si>
  <si>
    <t>O1</t>
  </si>
  <si>
    <t>Rozpočet:</t>
  </si>
  <si>
    <t>0,00</t>
  </si>
  <si>
    <t>15,00</t>
  </si>
  <si>
    <t>21,00</t>
  </si>
  <si>
    <t>3</t>
  </si>
  <si>
    <t>6</t>
  </si>
  <si>
    <t>2</t>
  </si>
  <si>
    <t>1</t>
  </si>
  <si>
    <t>Základní rozpočet CÚ 2020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</si>
  <si>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</si>
  <si>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</si>
  <si>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</si>
  <si>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</si>
  <si>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</si>
  <si>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</si>
  <si>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</si>
  <si>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</si>
  <si>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</si>
  <si>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</si>
  <si>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</si>
  <si>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</si>
  <si>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</si>
  <si>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</si>
  <si>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</si>
  <si>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</si>
  <si>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</si>
  <si>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</si>
  <si>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</si>
  <si>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</si>
  <si>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</si>
  <si>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031101</t>
  </si>
  <si>
    <t/>
  </si>
  <si>
    <t>ZAŘÍZENÍ STAVENIŠTĚ</t>
  </si>
  <si>
    <t>KPL</t>
  </si>
  <si>
    <t>2020_OTSKP</t>
  </si>
  <si>
    <t>PP</t>
  </si>
  <si>
    <t>Příprava území pro objekty ZS a vlastní vybudování objektů ZS včetně oplocení a osvětlení; včetně provozu a odstranění; vč. nákladů na zřízení a provozování mezideponií</t>
  </si>
  <si>
    <t>VV</t>
  </si>
  <si>
    <t>TS</t>
  </si>
  <si>
    <t>zahrnuje objednatelem povolené náklady na pořízení (event. pronájem), provozování, udržování a likvidaci zhotovitelova zařízení</t>
  </si>
  <si>
    <t>03-R</t>
  </si>
  <si>
    <t>Různé</t>
  </si>
  <si>
    <t>02730</t>
  </si>
  <si>
    <t>A</t>
  </si>
  <si>
    <t>POMOC PRÁCE ZŘÍZ NEBO ZAJIŠŤ OCHRANU INŽENÝRSKÝCH SÍTÍ</t>
  </si>
  <si>
    <t>součinnost se správci inženýrských sítí v obvodu stavby (např. ČEZ Distribuce, Cetin, Obec Klokočov), vč. ochrany, zabezpečení a případného zajištění polohy - čerpáno se souhlasem objednatele a TDS</t>
  </si>
  <si>
    <t>zahrnuje veškeré náklady spojené s objednatelem požadovanými zařízeními</t>
  </si>
  <si>
    <t>B</t>
  </si>
  <si>
    <t>součinnost se správcem VO (Obec Klokočov) a NN kabelu (ČEZ Distribuce), vč. demontáže sloupu VO, jeho uložení do depozitu a následné zpětné montáže a zapojení, včetně provizorního vyvěšení kabeláže, zabezpečení a případného zajištění polohy - čerpáno se souhlasem objednatele a TDS; pozn.: demontáž sloupů CETIN je předmětem SO001 (pol. 6 a 7)</t>
  </si>
  <si>
    <t>029111</t>
  </si>
  <si>
    <t>OSTATNÍ POŽADAVKY - GEODETICKÉ ZAMĚŘENÍ - DÉLKOVÉ</t>
  </si>
  <si>
    <t>Vytýčení tras kabelů CETIN, ČEZ Distribuce, obecních kanalizací (vč. případného nasondování ručně kopanými sondami)</t>
  </si>
  <si>
    <t>zahrnuje veškeré náklady spojené s objednatelem požadovanými pracemi</t>
  </si>
  <si>
    <t>029112</t>
  </si>
  <si>
    <t>OSTATNÍ POŽADAVKY - GEODETICKÉ ZAMĚŘENÍ - PLOŠNÉ</t>
  </si>
  <si>
    <t>Vytýčení staveniště, zaměření skutečného provedení stavby vč. zákresu do katastrální mapy, potřebné geodetické doměření během výstavby</t>
  </si>
  <si>
    <t>029412</t>
  </si>
  <si>
    <t>OSTATNÍ POŽADAVKY - VYPRACOVÁNÍ MOSTNÍHO LISTU</t>
  </si>
  <si>
    <t>KUS</t>
  </si>
  <si>
    <t>Zajištění mostního listu (vyhotovení ve 3 kopiích), včetně zápisu do BMS</t>
  </si>
  <si>
    <t>7</t>
  </si>
  <si>
    <t>02943</t>
  </si>
  <si>
    <t>OSTATNÍ POŽADAVKY - VYPRACOVÁNÍ RDS</t>
  </si>
  <si>
    <t>Vypracování kompletní realizační dokumentace stavby (RDS) (vytýčení, zemní práce, založení, tvar a výztuž spodní stavby a NK, izolace a odvodnění, zábradlí, přechodová oblast, zpevnění, pokrytí vozovky, zábradlí), vč. požadavků stavebníka, vč. TePř demolice mostu</t>
  </si>
  <si>
    <t>8</t>
  </si>
  <si>
    <t>02944</t>
  </si>
  <si>
    <t>OSTAT POŽADAVKY - DOKUMENTACE SKUTEČ PROVEDENÍ V DIGIT FORMĚ</t>
  </si>
  <si>
    <t>Vypracování dokumentace skutečného provedení stavby (DSPS) včetně tištěné formy v počtu paré dle požadavků zhotovitele, vč. dalších požadavků stavebníka; vč. přepočtu zatížitelnosti</t>
  </si>
  <si>
    <t>02945</t>
  </si>
  <si>
    <t>OSTAT POŽADAVKY - GEOMETRICKÝ PLÁN</t>
  </si>
  <si>
    <t>HM</t>
  </si>
  <si>
    <t>Oddělovací geometrické plány trvalých záborů dle požadavku stavebníka</t>
  </si>
  <si>
    <t>0,01*(0,700+7,800+11,600+8,500+14,600+5,200)=0,484 [A]</t>
  </si>
  <si>
    <t>položka zahrnuje: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</si>
  <si>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029511</t>
  </si>
  <si>
    <t>OSTATNÍ POŽADAVKY - POVODŇOVÝ A HAVARIJNÍ PLÁN</t>
  </si>
  <si>
    <t>Aktualizace povodňového a havarijního plánu</t>
  </si>
  <si>
    <t>02953</t>
  </si>
  <si>
    <t>OSTATNÍ POŽADAVKY - HLAVNÍ MOSTNÍ PROHLÍDKA</t>
  </si>
  <si>
    <t>Zajištění 1. hlavní prohlídky, vč zápisu do BMS</t>
  </si>
  <si>
    <t>položka zahrnuje : 
- úkony dle ČSN 73 6221 
- provedení hlavní mostní prohlídky oprávněnou fyzickou nebo právnickou osobou 
- vyhotovení záznamu (protokolu), který jednoznačně definuje stav mostu</t>
  </si>
  <si>
    <t>12</t>
  </si>
  <si>
    <t>029600</t>
  </si>
  <si>
    <t>OSTATNÍ POŽADAVKY - BOZP</t>
  </si>
  <si>
    <t>veškerá opatření pro zajištění BOZP v průběhu výstavby</t>
  </si>
  <si>
    <t>zahrnuje veškeré náklady spojené s objednatelem požadovaným dozorem</t>
  </si>
  <si>
    <t>13</t>
  </si>
  <si>
    <t>02971</t>
  </si>
  <si>
    <t>OSTAT POŽADAVKY - GEOTECHNICKÝ MONITORING NA POVRCHU</t>
  </si>
  <si>
    <t>zajištění geotechnika - přetřídění zemin a hornin, posudky dosažených vrstev, hodnocení základové spáry; zahrnuje veškeré náklady spojené s objednatelem požadovanými pracemi, geolog, geotechnik objednatele ,čerpání se souhlasem AD, TD a objednatele</t>
  </si>
  <si>
    <t>14</t>
  </si>
  <si>
    <t>02990</t>
  </si>
  <si>
    <t>OSTATNÍ POŽADAVKY - INFORMAČNÍ TABULE</t>
  </si>
  <si>
    <t>billboard, včetně odstranění, rozměr 2,50x1,75m dle metodiky kraje Vysočina (http://m.kr-vysocina.cz/assets/File.ashx?id_org=450008&amp;id_dokumenty=4026814)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</si>
  <si>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</si>
  <si>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15</t>
  </si>
  <si>
    <t>03720</t>
  </si>
  <si>
    <t>POMOC PRÁCE ZAJIŠŤ NEBO ZŘÍZ REGULACI A OCHRANU DOPRAVY</t>
  </si>
  <si>
    <t>Veškeré práce a činnosti spojené se zajištěním DIO a objízdných tras pro IAD i VLOD (zvláštní užívání silnice, přesun zastávek BUS, apod.), po dobu od předání staveniště do předčasného užívání stavby</t>
  </si>
  <si>
    <t>zahrnuje objednatelem povolené náklady na požadovaná zařízení zhotovitele</t>
  </si>
  <si>
    <t>16</t>
  </si>
  <si>
    <t>914123</t>
  </si>
  <si>
    <t>DOPRAVNÍ ZNAČKY ZÁKLADNÍ VELIKOSTI OCELOVÉ FÓLIE TŘ 1 - DEMONTÁŽ</t>
  </si>
  <si>
    <t>stávající dopravní značky se sníženou zatižitelností a číslem mostu, vč. předání investorovi (odvoz do depozitu)</t>
  </si>
  <si>
    <t>Položka zahrnuje odstranění, demontáž a odklizení materiálu s odvozem na předepsané  
místo</t>
  </si>
  <si>
    <t>17</t>
  </si>
  <si>
    <t>914132.R</t>
  </si>
  <si>
    <t>DOPRAVNÍ ZNAČKY ZÁKLADNÍ VELIKOSTI OCELOVÉ FÓLIE TŘ 2 - MONTÁŽ S PŘEMÍSTĚNÍM</t>
  </si>
  <si>
    <t>provizorní dopravní značení, vč. nájemného a demontáže</t>
  </si>
  <si>
    <t>položka zahrnuje:  
- dopravu demontované značky z dočasné skládky  
- osazení a montáž značky na místě určeném projektem  
- nutnou opravu poškozených částí nezahrnuje dodávku značky</t>
  </si>
  <si>
    <t>18</t>
  </si>
  <si>
    <t>914232.R</t>
  </si>
  <si>
    <t>DOPRAVNÍ ZNAČKY ZVĚTŠENÉ VELIKOSTI OCELOVÉ FÓLIE TŘ 2 - MONTÁŽ S PŘEMÍSTĚNÍM</t>
  </si>
  <si>
    <t>19</t>
  </si>
  <si>
    <t>914372.R</t>
  </si>
  <si>
    <t>DOPRAV ZNAČKY ZMENŠ VEL HLINÍK FÓLIE TŘ 2 - MONT S PŘESUNEM</t>
  </si>
  <si>
    <t>20</t>
  </si>
  <si>
    <t>916122.R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</si>
  <si>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</si>
  <si>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</si>
  <si>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21</t>
  </si>
  <si>
    <t>916312.R</t>
  </si>
  <si>
    <t>DOPRAVNÍ ZÁBRANY Z2 S FÓLIÍ TŘ 1 - MONTÁŽ S PŘESUNEM</t>
  </si>
  <si>
    <t>Provizorní DZ, dopravní zábrana Z2, vč. nájemného a demontáže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</si>
  <si>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</si>
  <si>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001</t>
  </si>
  <si>
    <t>Bourání</t>
  </si>
  <si>
    <t>Všeobecné konstrukce a práce</t>
  </si>
  <si>
    <t>014102</t>
  </si>
  <si>
    <t>POPLATKY ZA SKLÁDKU</t>
  </si>
  <si>
    <t>T</t>
  </si>
  <si>
    <t>beton</t>
  </si>
  <si>
    <t>materiál dle položek: 
50% položky 114157 
položka 966157 
položka 966233 
2,4*(10,172+36,530)+4*0,045=112,265 [A]</t>
  </si>
  <si>
    <t>zahrnuje veškeré poplatky provozovateli skládky související s uložením odpadu na skládce.</t>
  </si>
  <si>
    <t>železobeton</t>
  </si>
  <si>
    <t>materiál dle položek: 
položka 9112A3 
položka 966167 
položka 966245 
položka 966295 
položka 97611 A 
0,08*7,6+2,5*12,590+2*0,230+2*1,830+2,5*2,1=41,453 [A]</t>
  </si>
  <si>
    <t>C</t>
  </si>
  <si>
    <t>kámen, 50% položky 114157 
položka 966137</t>
  </si>
  <si>
    <t>2,2*(9,247+29,454)*0,50=42,571 [A]</t>
  </si>
  <si>
    <t>D</t>
  </si>
  <si>
    <t>stávající izolace, viz položka 97817, čerpáno dle skutečnosti 
položka 966234</t>
  </si>
  <si>
    <t>18,460*0,01*2,3+2*0,003=0,431 [A]</t>
  </si>
  <si>
    <t>Zemní práce</t>
  </si>
  <si>
    <t>114157</t>
  </si>
  <si>
    <t>ODSTR DLAŽ VOD KOR Z LOMKAM NA MC VČET PODKL, ODVOZ DO 16KM</t>
  </si>
  <si>
    <t>M3</t>
  </si>
  <si>
    <t>stávající opevnění v korytě pod mostem, vč. odvozu a uložení na skládku - ČERPÁNO SE SOUHLASEM INVESTORA</t>
  </si>
  <si>
    <t>30,822*0,30=9,247 [A]</t>
  </si>
  <si>
    <t>Odstranění konstrukcí vodních koryt se měří v [m3] vybouraných hmot ve stavu před vybouráním. Položka zahrnuje veškerou manipulaci s vybouranou sutí a s vybouranými  
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</si>
  <si>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Přidružená stavební výroba</t>
  </si>
  <si>
    <t>75H11Y</t>
  </si>
  <si>
    <t>STOŽÁR (SLOUP) DŘEVĚNÝ JEDNODUCHÝ - DEMONTÁŽ</t>
  </si>
  <si>
    <t>Demontáž stávajících sloupů nadzemního vedení Cetinu (dřevěné s betonovou patou), včetně odvozu a uložení do depozitu správce sítě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</si>
  <si>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</si>
  <si>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75H12Y</t>
  </si>
  <si>
    <t>STOŽÁR (SLOUP) DŘEVĚNÝ DVOJITÝ - DEMONTÁŽ</t>
  </si>
  <si>
    <t>Demontáž stávajících sloupů nadzemního vedení Cetinu (dřevěné s betonovou patou), 1 dvojsloup, včetně odvozu a uložení do depozitu správce sítě</t>
  </si>
  <si>
    <t>Ostatní konstrukce a práce</t>
  </si>
  <si>
    <t>9112A3</t>
  </si>
  <si>
    <t>ZÁBRADLÍ MOSTNÍ S VODOR MADLY - DEMONTÁŽ S PŘESUNEM</t>
  </si>
  <si>
    <t>M</t>
  </si>
  <si>
    <t>stávající ocelobetonové zábradlí na vtoku mostu a ocelové zábradlí na zídkách, vč. odvozu a uložení na skládku (16 km)</t>
  </si>
  <si>
    <t>položka zahrnuje:  
- demontáž a odstranění zařízení  
- jeho odvoz na předepsané místo</t>
  </si>
  <si>
    <t>911CA3</t>
  </si>
  <si>
    <t>SVODIDLO BETON, ÚROVEŇ ZADRŽ N2 VÝŠ 0,8M - DEMONTÁŽ S PŘESUNEM</t>
  </si>
  <si>
    <t>stávající betonové citybloky, vč. odvozu do depozitu investora (KSÚSV Chotěboř, 16 km)</t>
  </si>
  <si>
    <t>3,100+4,000+4,000=11,100 [A]</t>
  </si>
  <si>
    <t>966133</t>
  </si>
  <si>
    <t>BOURÁNÍ KONSTRUKCÍ Z KAMENE NA MC S ODVOZEM DO 3KM</t>
  </si>
  <si>
    <t>50% objemu břehových zídek, odvoz a uložení na meziskládku k pozdějšímu využití, včetně výběru vhodných kusů, očištění apod.</t>
  </si>
  <si>
    <t>0,50*5,390=2,695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</si>
  <si>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</si>
  <si>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966137</t>
  </si>
  <si>
    <t>BOURÁNÍ KONSTRUKCÍ Z KAMENE NA MC S ODVOZEM DO 16KM</t>
  </si>
  <si>
    <t>opěry mostu, 50% objemu břehových zídek, odvoz a uložení na skládku</t>
  </si>
  <si>
    <t>1,612*16,600+0,50*5,390=29,454 [A]</t>
  </si>
  <si>
    <t>966157</t>
  </si>
  <si>
    <t>BOURÁNÍ KONSTRUKCÍ Z PROST BETONU S ODVOZEM DO 16KM</t>
  </si>
  <si>
    <t>základy mostu, části opěr, spádový beton, odvoz a uložení na skládku</t>
  </si>
  <si>
    <t>26,180+8,060+2,290=36,530 [A]</t>
  </si>
  <si>
    <t>966167</t>
  </si>
  <si>
    <t>BOURÁNÍ KONSTRUKCÍ ZE ŽELEZOBETONU S ODVOZEM DO 16KM</t>
  </si>
  <si>
    <t>nosná konstrukce stávajícího mostu, římsy na mostě a na zídkách, vč. odvozu a uložení na skládku</t>
  </si>
  <si>
    <t>11,590+0,50+0,50=12,590 [A]</t>
  </si>
  <si>
    <t>969233</t>
  </si>
  <si>
    <t>VYBOURÁNÍ POTRUBÍ DN DO 150MM KANALIZAČ</t>
  </si>
  <si>
    <t>vybourání části stávající betonové trouby DN150, vč. odvozu a uložení na skládku (16 km)</t>
  </si>
  <si>
    <t>2+2=4,000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</si>
  <si>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</si>
  <si>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969234</t>
  </si>
  <si>
    <t>VYBOURÁNÍ POTRUBÍ DN DO 200MM KANALIZAČ</t>
  </si>
  <si>
    <t>vybourání části stávající PVC trouby DN180, vč. odvozu a uložení na skládku (16 km)</t>
  </si>
  <si>
    <t>969245</t>
  </si>
  <si>
    <t>VYBOURÁNÍ POTRUBÍ DN DO 300MM KANALIZAČ</t>
  </si>
  <si>
    <t>vybourání části stávající betonové trouby DN300, vč. odvozu a uložení na skládku (16 km)</t>
  </si>
  <si>
    <t>969284</t>
  </si>
  <si>
    <t>VYBOURÁNÍ POTRUBÍ DN DO 1600MM KANALIZAČ</t>
  </si>
  <si>
    <t>vybourání části stávající betonových trub DN1500, vč. odvozu a uložení na skládku (16 km)</t>
  </si>
  <si>
    <t>97611</t>
  </si>
  <si>
    <t>VYBOURÁNÍ DROBNÝCH PŘEDMĚTŮ Z BETON DÍLCŮ</t>
  </si>
  <si>
    <t>vybourání části stávajících železobetonových žlabovek (50%), včetně lože, včetně odvozu a uložení na skládku (16 km)</t>
  </si>
  <si>
    <t>0,50*28,00*2=28,000 [A]</t>
  </si>
  <si>
    <t>vybourání části stávajících železobetonových žlabovek (50%), včetně lože,  a uložení na meziskládku (3 km) k pozdějšímu využití, včetně výběru vhodných kusů, očištění apod.</t>
  </si>
  <si>
    <t>97617</t>
  </si>
  <si>
    <t>VYBOURÁNÍ DROBNÝCH PŘEDMĚTŮ KOVOVÝCH</t>
  </si>
  <si>
    <t>vybourání mříže a rámu stávající vpusti, odvoz do výkupny, předání finančního výzisku z výkupu investorovi</t>
  </si>
  <si>
    <t>97817</t>
  </si>
  <si>
    <t>ODSTRANĚNÍ MOSTNÍ IZOLACE</t>
  </si>
  <si>
    <t>M2</t>
  </si>
  <si>
    <t>odstranění stávající izolace z NAIP, včetně odvozu do 16 km, uložení na skládku, čerpáno dle skutečnosti</t>
  </si>
  <si>
    <t>5,200*3,550=18,460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</si>
  <si>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</si>
  <si>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201</t>
  </si>
  <si>
    <t>Most ev. č. 164-002</t>
  </si>
  <si>
    <t>zemina</t>
  </si>
  <si>
    <t>materiál dle položek: 
124737: 4,365 
131737: 246,330 
132737: 4,614 
2,0*(4,365+246,330+4,614)=510,618 [A]</t>
  </si>
  <si>
    <t>zemina z aktivní zóny (čerpání podmíněno souhlasem investora)</t>
  </si>
  <si>
    <t>materiál dle položek: 
122737:   52,527 m3  
2,0*52,527=105,054 [A]</t>
  </si>
  <si>
    <t>kamenivo, podkladní vozovkové vrstvy</t>
  </si>
  <si>
    <t>materiál dle položek: 
113327 A : 44,087 m3  
113327 B:   1,814 m3 
2,2*(44,087+1,814)=100,982 [A]</t>
  </si>
  <si>
    <t>podkladní vozovkové vrstvy stmelené asf. pojivem</t>
  </si>
  <si>
    <t>113337: 2,2*23,993=52,785 [A]</t>
  </si>
  <si>
    <t>027121</t>
  </si>
  <si>
    <t>PROVIZORNÍ PŘÍSTUPOVÉ CESTY - ZŘÍZENÍ</t>
  </si>
  <si>
    <t>vyznačení provizorní komunikace pro pěší po dobu výstavby, mimo úsek bezprostředně u staveniště bez další úpravy; odhumusování 3,5 m3 (včteně odvozu na meziskládku do 3 km a uložení), separační geotextilie 38 m2, štěrkodrť 0/8 3,5 m3; včetně oplocení</t>
  </si>
  <si>
    <t>027123</t>
  </si>
  <si>
    <t>PROVIZORNÍ PŘÍSTUPOVÉ CESTY - ZRUŠENÍ</t>
  </si>
  <si>
    <t>odstranění provizorní komunikace pro pěší, včetně vyklizení a případných úprav do původního stavu (zpětné ohumusování 25 m2)</t>
  </si>
  <si>
    <t>03760</t>
  </si>
  <si>
    <t>POMOC PRÁCE ZAJIŠŤ NEBO ZŘÍZ JÍMKY, STAV JÁMY A ŠACHTY</t>
  </si>
  <si>
    <t>dočasné převedení přemosťované vodoteče, zatrubnění plast 1xDN500, dl. 17,5 m, včetně případného podepření, osazení, montáže, demontáže</t>
  </si>
  <si>
    <t>113327</t>
  </si>
  <si>
    <t>ODSTRAN PODKL ZPEVNĚNÝCH PLOCH Z KAMENIVA NESTMEL, ODVOZ DO 16KM</t>
  </si>
  <si>
    <t>v tloušťce 300 mm, dotěžení  v celém prostoru úpravy komunikace, vč. uložení na skládku</t>
  </si>
  <si>
    <t>146,955*0,300=44,087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</si>
  <si>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</si>
  <si>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odstranění stávajících krajnic (v tl. 150 mm), vč. uložení na skládku</t>
  </si>
  <si>
    <t>12,092*0,150=1,814 [A]</t>
  </si>
  <si>
    <t>113337</t>
  </si>
  <si>
    <t>ODSTRAN PODKL ZPEVNĚNÝCH PLOCH S ASFALT POJIVEM, ODVOZ DO 16KM</t>
  </si>
  <si>
    <t>podkladní asfalt. vrstvy, tl. 150 mm, v celém prostoru úpravy komunikace, vč. uložení na skládku</t>
  </si>
  <si>
    <t>0,15*159,956=23,993 [A]</t>
  </si>
  <si>
    <t>113727</t>
  </si>
  <si>
    <t>FRÉZOVÁNÍ ZPEVNĚNÝCH PLOCH ASFALTOVÝCH, ODVOZ DO 16KM</t>
  </si>
  <si>
    <t>tl. 100 mm, včetně uložení na skládku investora (KSÚSV Chotěboř)</t>
  </si>
  <si>
    <t>0,10*153,31=15,331 [A]</t>
  </si>
  <si>
    <t>11511</t>
  </si>
  <si>
    <t>ČERPÁNÍ VODY DO 500 L/MIN</t>
  </si>
  <si>
    <t>HOD</t>
  </si>
  <si>
    <t>2 čerpadla, předpoklad 18 dnů</t>
  </si>
  <si>
    <t>2*18*24=864,000 [A]</t>
  </si>
  <si>
    <t>Položka čerpání vody na povrchu zahrnuje i potrubí, pohotovost záložní čerpací soupravy a zřízení čerpací jímky. Součástí položky je také následná demontáž a likvidace těchto zařízení</t>
  </si>
  <si>
    <t>121103</t>
  </si>
  <si>
    <t>SEJMUTÍ ORNICE NEBO LESNÍ PŮDY S ODVOZEM DO 3KM</t>
  </si>
  <si>
    <t>tl. 150 mm, dotčené zelené plochy, vč. odvozu a uložení na meziskládku do 3 km</t>
  </si>
  <si>
    <t>83,955*0,150=12,593 [A]</t>
  </si>
  <si>
    <t>položka zahrnuje sejmutí ornice bez ohledu na tloušťku vrstvy a její vodorovnou dopravu nezahrnuje uložení na trvalou skládku</t>
  </si>
  <si>
    <t>122737</t>
  </si>
  <si>
    <t>ODKOPÁVKY A PROKOPÁVKY OBECNÉ TŘ. I, ODVOZ DO 16KM</t>
  </si>
  <si>
    <t>tl. 300 mm, pro sanaci aktivní zóny zemní pláně, vč. uložení na skládku a skládkovného - ČERPÁNÍ PODMÍNĚNO SOUHLASEM INVESTORA</t>
  </si>
  <si>
    <t>0,30*(99,421+64,848+10,821)=52,527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</si>
  <si>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</si>
  <si>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124737</t>
  </si>
  <si>
    <t>VYKOPÁVKY PRO KORYTA VODOTEČÍ TŘ. I, ODVOZ DO 16KM</t>
  </si>
  <si>
    <t>vyčištění stávajícího koryta od naplavenin v daném rozsahu a výkop pro opevnění mimo hlavní stavební jámu, vč. uložení na skládku</t>
  </si>
  <si>
    <t>29,100*0,150=4,365 [A]</t>
  </si>
  <si>
    <t>131733</t>
  </si>
  <si>
    <t>HLOUBENÍ JAM ZAPAŽ I NEPAŽ TŘ. I, ODVOZ DO 3KM</t>
  </si>
  <si>
    <t>výkopová jáma pro provedení bourání mostu, odvoz na meziskládku 3 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</si>
  <si>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</si>
  <si>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131737</t>
  </si>
  <si>
    <t>HLOUBENÍ JAM ZAPAŽ I NEPAŽ TŘ. I, ODVOZ DO 16KM</t>
  </si>
  <si>
    <t>výkopová jáma pro založení mostu, uložení na skládku, včetně ohrazení stavební jámy (obvod 65 m); včetně ručního výkopu v oblasti inženýrských sítí</t>
  </si>
  <si>
    <t>362,250-115,920=246,330 [A]</t>
  </si>
  <si>
    <t>hloubení rýh pro ukončovací prahy dlažby v korytě a pro odvodňovací žlaby, včetně uložení na skládku</t>
  </si>
  <si>
    <t>2,590+1,134+0,720+0,170=4,614 [A]</t>
  </si>
  <si>
    <t>17110</t>
  </si>
  <si>
    <t>ULOŽENÍ SYPANINY DO NÁSYPŮ SE ZHUTNĚNÍM</t>
  </si>
  <si>
    <t>zpětný obsyp jímky na výtoku, včetně dovozu z meziskládky</t>
  </si>
  <si>
    <t>6,300*18,100=114,030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</si>
  <si>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</si>
  <si>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17120</t>
  </si>
  <si>
    <t>ULOŽENÍ SYPANINY DO NÁSYPŮ A NA SKLÁDKY BEZ ZHUTNĚNÍ</t>
  </si>
  <si>
    <t>uložení zeminy z výkopu na mezideponii pro zpětné použití</t>
  </si>
  <si>
    <t>12,593+115,920=128,513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</si>
  <si>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</si>
  <si>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17290</t>
  </si>
  <si>
    <t>ZŘÍZENÍ TĚSNĚNÍ Z JINÝCH MATERIÁLŮ</t>
  </si>
  <si>
    <t>těsnící PE fólie (pevnost 20 KN/m, protažení v obou směrem min. 20%)</t>
  </si>
  <si>
    <t>40,542+42,403=82,945 [A]</t>
  </si>
  <si>
    <t>22</t>
  </si>
  <si>
    <t>17481</t>
  </si>
  <si>
    <t>ZÁSYP JAM A RÝH Z NAKUPOVANÝCH MATERIÁLŮ</t>
  </si>
  <si>
    <t>přechodová oblast za opěrami, materiál vhodný do přechodových oblastí dle ČSN 73 6244, hutněný na  Id&gt;0.9</t>
  </si>
  <si>
    <t>39,065+79,588=118,653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</si>
  <si>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</si>
  <si>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23</t>
  </si>
  <si>
    <t>ochranný zásyp za rubem opěr tl. 0,90 m; ŠD fr. 0-32, Id=min. 0,85</t>
  </si>
  <si>
    <t>9,552+7,800=17,352 [A]</t>
  </si>
  <si>
    <t>24</t>
  </si>
  <si>
    <t>17750</t>
  </si>
  <si>
    <t>ZEMNÍ HRÁZKY ZE ZEMIN NEPROPUSTNÝCH</t>
  </si>
  <si>
    <t>ruční zřízení a následné odstranění hrázky provizorního zatrubnění na vtoku; hrázka  z pytlovaného materiálu pro sklon svahu 1:1, včetně těsnící fólie (6,3 m2); včetně odstranění a odvozu na skládku do 16 km a uložení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</si>
  <si>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</si>
  <si>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25</t>
  </si>
  <si>
    <t>18090</t>
  </si>
  <si>
    <t>VŠEOBECNÉ ÚPRAVY OSTATNÍCH PLOCH</t>
  </si>
  <si>
    <t>vyčištění dočasných záborů v obvodu stavby, uvedení pozemků do původního stavu a protokolární předání vlastníkům pozemků</t>
  </si>
  <si>
    <t>Všeobecné úpravy musí zahrnovat úpravu území po uskutečnění stavby, tak jak je požadováno v zadávací dokumentaci s výjimkou těch prací, pro které jsou uvedeny samostatné položky.</t>
  </si>
  <si>
    <t>26</t>
  </si>
  <si>
    <t>18110</t>
  </si>
  <si>
    <t>ÚPRAVA PLÁNĚ SE ZHUTNĚNÍM V HORNINĚ TŘ. I</t>
  </si>
  <si>
    <t>základová spára, zemní pláň</t>
  </si>
  <si>
    <t>51,709+99,421+64,848+10,821=226,799 [A]</t>
  </si>
  <si>
    <t>položka zahrnuje úpravu pláně včetně vyrovnání výškových rozdílů. Míru zhutnění určuje projekt.</t>
  </si>
  <si>
    <t>27</t>
  </si>
  <si>
    <t>18130</t>
  </si>
  <si>
    <t>ÚPRAVA PLÁNĚ BEZ ZHUTNĚNÍ</t>
  </si>
  <si>
    <t>svahování silničních svahů a ploch pod opevněním koryta</t>
  </si>
  <si>
    <t>34,778+83,955=118,733 [A]</t>
  </si>
  <si>
    <t>položka zahrnuje úpravu pláně včetně vyrovnání výškových rozdílů</t>
  </si>
  <si>
    <t>28</t>
  </si>
  <si>
    <t>18222</t>
  </si>
  <si>
    <t>ROZPROSTŘENÍ ORNICE VE SVAHU V TL DO 0,15M</t>
  </si>
  <si>
    <t>rozprostření humózní vrstvy v tl. 150 mm, vč. dovozu z meziskládky z 3 km</t>
  </si>
  <si>
    <t>položka zahrnuje: 
nutné přemístění ornice z dočasných skládek vzdálených do 50m 
rozprostření ornice v předepsané tloušťce ve svahu přes 1:5</t>
  </si>
  <si>
    <t>29</t>
  </si>
  <si>
    <t>18241</t>
  </si>
  <si>
    <t>ZALOŽENÍ TRÁVNÍKU RUČNÍM VÝSEVEM</t>
  </si>
  <si>
    <t>osetí ohumusovaných ploch záborů travním semenem</t>
  </si>
  <si>
    <t>Zahrnuje dodání předepsané travní směsi, její výsev na ornici, zalévání, první pokosení, to vše bez ohledu na sklon terénu</t>
  </si>
  <si>
    <t>Základy</t>
  </si>
  <si>
    <t>30</t>
  </si>
  <si>
    <t>21264</t>
  </si>
  <si>
    <t>TRATIVODY KOMPLET Z TRUB Z PLAST HMOT DN DO 200MM</t>
  </si>
  <si>
    <t>za rubem opěr, DN150, včetně vyústění přes opěry (2x)</t>
  </si>
  <si>
    <t>9,080+9,230=18,310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</si>
  <si>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</si>
  <si>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31</t>
  </si>
  <si>
    <t>21341</t>
  </si>
  <si>
    <t>DRENÁŽNÍ VRSTVY Z PLASTBETONU (PLASTMALTY)</t>
  </si>
  <si>
    <t>odvodnění izolace</t>
  </si>
  <si>
    <t>0,071+0,020=0,091 [A]</t>
  </si>
  <si>
    <t>Položka zahrnuje:  
- dodávku předepsaného materiálu pro drenážní vrstvu, včetně mimostaveništní a vnitrostaveništní dopravy  
- provedení drenážní vrstvy předepsaných rozměrů a předepsaného tvaru</t>
  </si>
  <si>
    <t>32</t>
  </si>
  <si>
    <t>21450</t>
  </si>
  <si>
    <t>SANAČNÍ VRSTVY Z KAMENIVA</t>
  </si>
  <si>
    <t>sanace zemní pláně (aktivní zóny) v případě zastižení neúnosného podloží: výměna za vrstvu hutněného kameniva potřebné frakce (předpoklad 0/63, 164,084 m3), - ČERPÁNÍ PODMÍNĚNO SOUHLASEM INVESTORA</t>
  </si>
  <si>
    <t>položka zahrnuje dodávku předepsaného kameniva, mimostaveništní a vnitrostaveništní dopravu a jeho uložení 
není-li v zadávací dokumentaci uvedeno jinak, jedná se o nakupovaný materiál</t>
  </si>
  <si>
    <t>33</t>
  </si>
  <si>
    <t>22694</t>
  </si>
  <si>
    <t>ZÁPOROVÉ PAŽENÍ Z KOVU DOČASNÉ</t>
  </si>
  <si>
    <t>záporové pažení výkopu kolem místní komunikace a sousedních nemovitostí - profily HEB100 v dl. 4,0 - 7,0 m, celkem 44 ks =&gt; 233 mb (21 kg/mb), včetně zabetonování kořenů zápor (3,66 m3), včetně zpětného vytažení nebo čátečného odřezání</t>
  </si>
  <si>
    <t>233*21/1000=4,893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</si>
  <si>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</si>
  <si>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34</t>
  </si>
  <si>
    <t>22695A</t>
  </si>
  <si>
    <t>VÝDŘEVA ZÁPOROVÉHO PAŽENÍ DOČASNÁ (PLOCHA)</t>
  </si>
  <si>
    <t>záporové pažení stavební jámy z fošen tl. min. 40 mm</t>
  </si>
  <si>
    <t>6,5*2,30+9,0*2,0+15,0*3,50+5,10*1,90=95,140 [A]</t>
  </si>
  <si>
    <t>položka zahrnuje osazení pažin bez ohledu na druh, jejich opotřebení a jejich odstranění</t>
  </si>
  <si>
    <t>35</t>
  </si>
  <si>
    <t>261613</t>
  </si>
  <si>
    <t>VRTY PRO KOTVENÍ A INJEKTÁŽ TŘ VI NA POVRCHU D DO 25MM</t>
  </si>
  <si>
    <t>otvory prům. 25 mm, dl. 300 mm (44+44) ks, pro trny prům.12 mm - kotvení říms na zídkách z kamenného zdiva</t>
  </si>
  <si>
    <t>(44+44)*0,3=26,400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</si>
  <si>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</si>
  <si>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36</t>
  </si>
  <si>
    <t>26174</t>
  </si>
  <si>
    <t>VRTY PRO KOTV, INJEKT, MIKROPIL NA POVR TŘ I A II D DO 200MM</t>
  </si>
  <si>
    <t>pro HEB 100 záporového pažení, vrty DN 200 mm, vč. montáže a demontáže vrtných souprav; včetně odvozu a uložení vývrtu na skládku do 16 km</t>
  </si>
  <si>
    <t>9*5+16*7+13*4+6*4=233,000 [A]</t>
  </si>
  <si>
    <t>37</t>
  </si>
  <si>
    <t>272325</t>
  </si>
  <si>
    <t>ZÁKLADY ZE ŽELEZOBETONU DO C30/37 (B37)</t>
  </si>
  <si>
    <t>základová deska mostu, základy pod břehovými zídkami, C 30/37, XC2, XF1, XD2, vč. bednění</t>
  </si>
  <si>
    <t>36,747*0,400+2,413=17,112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</si>
  <si>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</si>
  <si>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38</t>
  </si>
  <si>
    <t>272365</t>
  </si>
  <si>
    <t>VÝZTUŽ ZÁKLADŮ Z OCELI 10505, B500B</t>
  </si>
  <si>
    <t>výztuž základů mostu 180 kg/m3, vč. ochrany PKO</t>
  </si>
  <si>
    <t>14,699*0,180=2,646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</si>
  <si>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</si>
  <si>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39</t>
  </si>
  <si>
    <t>285392</t>
  </si>
  <si>
    <t>DODATEČNÉ KOTVENÍ VLEPENÍM BETONÁŘSKÉ VÝZTUŽE D DO 16MM DO VRTŮ</t>
  </si>
  <si>
    <t>kotevní trny pro kotvení říms na zídkách, tvar U, prům.12 mm, vč. vlepení do vývrtů prům. 25 mm, chemickým tmelem (cca 10,5 l)</t>
  </si>
  <si>
    <t>44+44=88,000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</si>
  <si>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</si>
  <si>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40</t>
  </si>
  <si>
    <t>28997</t>
  </si>
  <si>
    <t>OPLÁŠTĚNÍ (ZPEVNĚNÍ) Z GEOTEXTILIE A GEOMŘÍŽOVIN</t>
  </si>
  <si>
    <t>oboustranná ochrana těsnící PE fólie (viz položka 17290), geotextilie hm. min. 600 g/m2</t>
  </si>
  <si>
    <t>2*82,945=165,890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</si>
  <si>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</si>
  <si>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</si>
  <si>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41</t>
  </si>
  <si>
    <t>31717</t>
  </si>
  <si>
    <t>KOVOVÉ KONSTRUKCE PRO KOTVENÍ ŘÍMSY</t>
  </si>
  <si>
    <t>KG</t>
  </si>
  <si>
    <t>kotvení říms do vývrtů na chemické kotvy</t>
  </si>
  <si>
    <t>(5+5)*6,5=65,000 [A]</t>
  </si>
  <si>
    <t>Položka zahrnuje dodávku (výrobu) kotevního prvku předepsaného tvaru a jeho osazení do předepsané polohy včetně nezbytných prací (vrty, zálivky apod.)</t>
  </si>
  <si>
    <t>42</t>
  </si>
  <si>
    <t>317325</t>
  </si>
  <si>
    <t>ŘÍMSY ZE ŽELEZOBETONU DO C30/37 (B37)</t>
  </si>
  <si>
    <t>C 30/37 XF4, vč. bednění, úpravy prac. a dilat. spár</t>
  </si>
  <si>
    <t>1,411+1,465+0,439=3,315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</si>
  <si>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</si>
  <si>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43</t>
  </si>
  <si>
    <t>317365</t>
  </si>
  <si>
    <t>VÝZTUŽ ŘÍMS Z OCELI 10505, B500B</t>
  </si>
  <si>
    <t>odhad 180 kg/m3, vč. opatření PKO</t>
  </si>
  <si>
    <t>3,315*0,180=0,597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</si>
  <si>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</si>
  <si>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44</t>
  </si>
  <si>
    <t>31811</t>
  </si>
  <si>
    <t>ZDI ODDĚLOVACÍ A OHRADNÍ Z DÍLCŮ BETON</t>
  </si>
  <si>
    <t>palisádové stěny (betonové prefa kůly) za konci křídel, včetně lože z betonu a výkopu pro lože (včetně odvozu na skládku do 16 km a poplatku za uložení)</t>
  </si>
  <si>
    <t>0,309*3,761=1,162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</si>
  <si>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</si>
  <si>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</t>
  </si>
  <si>
    <t>327215</t>
  </si>
  <si>
    <t>PŘEZDĚNÍ ZDÍ Z KAMENNÉHO ZDIVA</t>
  </si>
  <si>
    <t>přezdění stávajících zídek na vtoku, za částečného využití vyzískaného materiálu (v objemu cca 2,70 m3, včetně dovozu z meziskládky)</t>
  </si>
  <si>
    <t>15,400*0,500=7,700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</si>
  <si>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</si>
  <si>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46</t>
  </si>
  <si>
    <t>389325</t>
  </si>
  <si>
    <t>MOSTNÍ RÁMOVÉ KONSTRUKCE ZE ŽELEZOBETONU C30/37</t>
  </si>
  <si>
    <t>stěny a příčle C 30/37 XF2, vč. bednění, kov. výrobků, kotevních prvků, prostupů, průchodek</t>
  </si>
  <si>
    <t>8,716+9,171+5.228+7,095=30,210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</si>
  <si>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</si>
  <si>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47</t>
  </si>
  <si>
    <t>389365</t>
  </si>
  <si>
    <t>VÝZTUŽ MOSTNÍ RÁMOVÉ KONSTRUKCE Z OCELI 10505, B500B</t>
  </si>
  <si>
    <t>stěny a příčle odhad 150 kg/m3, vč. opatření PKO</t>
  </si>
  <si>
    <t>0,15*30,210=4,532 [A]</t>
  </si>
  <si>
    <t>Vodorovné konstrukce</t>
  </si>
  <si>
    <t>48</t>
  </si>
  <si>
    <t>451312</t>
  </si>
  <si>
    <t>PODKLADNÍ A VÝPLŇOVÉ VRSTVY Z PROSTÉHO BETONU C12/15</t>
  </si>
  <si>
    <t>spádovaný podklad pod drenáž za opěrami</t>
  </si>
  <si>
    <t>26,428*0,300=7,928 [A]</t>
  </si>
  <si>
    <t>49</t>
  </si>
  <si>
    <t>podkladní beton C12/15</t>
  </si>
  <si>
    <t>45,591*0,200+1,715=10,833 [A]</t>
  </si>
  <si>
    <t>50</t>
  </si>
  <si>
    <t>C 12/15, výplňový beton (pod dlažbou v korytě pod mostem - vliv sklonu toku)</t>
  </si>
  <si>
    <t>6,588+7,278=13,866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</si>
  <si>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</si>
  <si>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51</t>
  </si>
  <si>
    <t>C 12/15, výplňový beton (výměna podloží)</t>
  </si>
  <si>
    <t>6,50*12,60=81,900 [A]</t>
  </si>
  <si>
    <t>52</t>
  </si>
  <si>
    <t>45831</t>
  </si>
  <si>
    <t>VÝPLŇ ZA OPĚRAMI A ZDMI Z PROSTÉHO BETONU</t>
  </si>
  <si>
    <t>C 25/30 XF2, přechodový klín</t>
  </si>
  <si>
    <t>12,739+16,532=29,271 [A]</t>
  </si>
  <si>
    <t>53</t>
  </si>
  <si>
    <t>45860</t>
  </si>
  <si>
    <t>VÝPLŇ ZA OPĚRAMI A ZDMI Z MEZEROVITÉHO BETONU</t>
  </si>
  <si>
    <t>obetonování drenáže mezerovitým betonem</t>
  </si>
  <si>
    <t>18,300*0,100=1,830 [A]</t>
  </si>
  <si>
    <t>položka zahrnuje:  
- dodávku mezerovitého betonu předepsané kvality a zásyp se zhutněním včetně mimostaveništní a vnitrostaveništní dopravy</t>
  </si>
  <si>
    <t>54</t>
  </si>
  <si>
    <t>465512</t>
  </si>
  <si>
    <t>DLAŽBY Z LOMOVÉHO KAMENE NA MC</t>
  </si>
  <si>
    <t>odláždění koryta vodoteče a kolem říms, do beton. lože, celková tl. 300 mm</t>
  </si>
  <si>
    <t>38,219*0,300=11,466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</si>
  <si>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</si>
  <si>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55</t>
  </si>
  <si>
    <t>465513</t>
  </si>
  <si>
    <t>PŘEDLÁŽDĚNÍ DLAŽBY Z LOMOVÉHO KAMENE</t>
  </si>
  <si>
    <t>předláždění stávajícího zpevnění před novou úpravou (vliv výkopové jámy pro přezdění zídek), stávající kámen do nového beton. lože, celková tl. min. 300 mm</t>
  </si>
  <si>
    <t>2,642*0,300=0,793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</si>
  <si>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</si>
  <si>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</t>
  </si>
  <si>
    <t>46731</t>
  </si>
  <si>
    <t>STUPNĚ A PRAHY VODNÍCH KORYT Z PROSTÉHO BETONU</t>
  </si>
  <si>
    <t>příčný práh na vtoku, beton prokládaný kamenem</t>
  </si>
  <si>
    <t>2,10*0,540=1,134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</si>
  <si>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</si>
  <si>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</si>
  <si>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57</t>
  </si>
  <si>
    <t>56334</t>
  </si>
  <si>
    <t>VOZOVKOVÉ VRSTVY ZE ŠTĚRKODRTI TL. DO 200MM</t>
  </si>
  <si>
    <t>horní vrstva ŠD A v tl. 200 mm na celou plochu úpravy komunikace</t>
  </si>
  <si>
    <t>90,662+57,998+8,176+99,421+64,848+10,821=331,926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</si>
  <si>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</si>
  <si>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</t>
  </si>
  <si>
    <t>56943</t>
  </si>
  <si>
    <t>ZPEVNĚNÍ KRAJNIC ZE ŠTĚRKOPÍSKU TL. DO 150MM</t>
  </si>
  <si>
    <t>nové krajnice proměnné šířky (tl. 15 cm), štěrkodrť 0/32, vč. nákupu</t>
  </si>
  <si>
    <t>0,572+5,403+10,786+1,819=18,580 [A]</t>
  </si>
  <si>
    <t>- dodání kameniva předepsané kvality a zrnitosti  
- rozprostření a zhutnění vrstvy v předepsané tloušťce  
- zřízení vrstvy bez rozlišení šířky, pokládání vrstvy po etapách</t>
  </si>
  <si>
    <t>59</t>
  </si>
  <si>
    <t>572121</t>
  </si>
  <si>
    <t>INFILTRAČNÍ POSTŘIK ASFALTOVÝ DO 1,0KG/M2</t>
  </si>
  <si>
    <t>na ŠD A, vč. podrcení drobným kamenivem</t>
  </si>
  <si>
    <t>90,662+8,176+57,998=156,836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</si>
  <si>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</si>
  <si>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60</t>
  </si>
  <si>
    <t>572211</t>
  </si>
  <si>
    <t>SPOJOVACÍ POSTŘIK Z ASFALTU DO 0,5KG/M2</t>
  </si>
  <si>
    <t>2 vrstvy, na ACL 16+, na ACP 16+</t>
  </si>
  <si>
    <t>156,013+5,277+82,293+51,530+5,893+34,512=335,518 [A]</t>
  </si>
  <si>
    <t>61</t>
  </si>
  <si>
    <t>572741</t>
  </si>
  <si>
    <t>ASFALTOVÝ NÁTĚR VOZOVKY</t>
  </si>
  <si>
    <t>vodonepropustný nátěr vozovky š. 500 mm podél obrubníků (asfaltová suspenze)</t>
  </si>
  <si>
    <t>11,800*0,5=5,900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</si>
  <si>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</si>
  <si>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62</t>
  </si>
  <si>
    <t>57475</t>
  </si>
  <si>
    <t>VOZOVKOVÉ VÝZTUŽNÉ VRSTVY Z GEOMŘÍŽOVINY</t>
  </si>
  <si>
    <t>nad spárou opěra x klín</t>
  </si>
  <si>
    <t>1,000*15,680=15,680 [A]</t>
  </si>
  <si>
    <t>- dodání geomříže v požadované kvalitě a v množství včetně přesahů (přesahy započteny v jednotkové ceně)  
- očištění podkladu  
- pokládka geomříže dle předepsaného technologického předpisu</t>
  </si>
  <si>
    <t>63</t>
  </si>
  <si>
    <t>574A34</t>
  </si>
  <si>
    <t>ASFALTOVÝ BETON PRO OBRUSNÉ VRSTVY ACO 11+, 11S TL. 40MM</t>
  </si>
  <si>
    <t>asf. beton ACO 11+, tl. 40 mm, v celém úseku</t>
  </si>
  <si>
    <t>152,831+4,788=157,619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</si>
  <si>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</si>
  <si>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64</t>
  </si>
  <si>
    <t>574C46</t>
  </si>
  <si>
    <t>ASFALTOVÝ BETON PRO LOŽNÍ VRSTVY ACL 16+, 16S TL. 50MM</t>
  </si>
  <si>
    <t>ložná vrstva ACL 16+ tl. 50 mm v celém úseku</t>
  </si>
  <si>
    <t>156,013+5,277=161,290 [A]</t>
  </si>
  <si>
    <t>65</t>
  </si>
  <si>
    <t>574E56</t>
  </si>
  <si>
    <t>ASFALTOVÝ BETON PRO PODKLADNÍ VRSTVY ACP 16+, 16S TL. 60MM</t>
  </si>
  <si>
    <t>podkladní vrstva, asf. beton ACP 16+, tl. 60 mm</t>
  </si>
  <si>
    <t>82,293+51,530+5,893=139,716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</si>
  <si>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</si>
  <si>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66</t>
  </si>
  <si>
    <t>575C43</t>
  </si>
  <si>
    <t>LITÝ ASFALT MA IV (OCHRANA MOSTNÍ IZOLACE) 11 TL. 35MM</t>
  </si>
  <si>
    <t>litý asfalt na mostě s přesahem na přech. klíny, litý asfalt MA 11 IV tl. 35 mm</t>
  </si>
  <si>
    <t>67</t>
  </si>
  <si>
    <t>711111</t>
  </si>
  <si>
    <t>IZOLACE BĚŽNÝCH KONSTRUKCÍ PROTI ZEMNÍ VLHKOSTI ASFALTOVÝMI NÁTĚRY</t>
  </si>
  <si>
    <t>obsypané povrchy rovnoběžných křídel (1xNp+2xNa)</t>
  </si>
  <si>
    <t>26,367+4,001+3,356+0,716+10,530=44,970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</si>
  <si>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</si>
  <si>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68</t>
  </si>
  <si>
    <t>711412</t>
  </si>
  <si>
    <t>IZOLACE MOSTOVEK CELOPLOŠNÁ ASFALTOVÝMI PÁSY</t>
  </si>
  <si>
    <t>celoplošná izolace pod vozovkou, rubu konstrukce s přesahy až po podkladní beton, vč. pečetící vrstvy a kotevního impregnačního nátěru, vč. lešení</t>
  </si>
  <si>
    <t>29,30+31,55+30,85=91,700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</si>
  <si>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</si>
  <si>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69</t>
  </si>
  <si>
    <t>711432</t>
  </si>
  <si>
    <t>IZOLACE MOSTOVEK POD ŘÍMSOU ASFALTOVÝMI PÁSY</t>
  </si>
  <si>
    <t>ochrana izolace pod římsami, asf. pás s hliníkovou vložkou</t>
  </si>
  <si>
    <t>9,800*0,600=5,880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</si>
  <si>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</si>
  <si>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70</t>
  </si>
  <si>
    <t>711509</t>
  </si>
  <si>
    <t>OCHRANA IZOLACE NA POVRCHU TEXTILIÍ</t>
  </si>
  <si>
    <t>vrstva geotextilie jako ochrana proti poškození izolace, ochrana těsnící vrstvy; hmotnost min. 600 g/m2</t>
  </si>
  <si>
    <t>91,700-34,550+44,970=102,120 [A]</t>
  </si>
  <si>
    <t>položka zahrnuje:  
- dodání  předepsaného ochranného materiálu  
- zřízení ochrany izolace</t>
  </si>
  <si>
    <t>71</t>
  </si>
  <si>
    <t>78383</t>
  </si>
  <si>
    <t>NÁTĚRY BETON KONSTR TYP S4 (OS-C)</t>
  </si>
  <si>
    <t>římsy, sekundární ochrana proti CH.R.P.</t>
  </si>
  <si>
    <t>8,928+9,300=18,228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</si>
  <si>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</si>
  <si>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</si>
  <si>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72</t>
  </si>
  <si>
    <t>82433</t>
  </si>
  <si>
    <t>POTRUBÍ Z TRUB ŽELEZOBETON DN DO 150MM</t>
  </si>
  <si>
    <t>úprava vyústění stávajících kanalizací DN150 do nových konstrukcí, včetně zkosení trouby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</si>
  <si>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</si>
  <si>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73</t>
  </si>
  <si>
    <t>82445</t>
  </si>
  <si>
    <t>POTRUBÍ Z TRUB ŽELEZOBETONOVÝCH DN DO 300MM</t>
  </si>
  <si>
    <t>úprava vyústění stávající kanalizace DN300 do nových konstrukcí, včetně zkosení trouby</t>
  </si>
  <si>
    <t>74</t>
  </si>
  <si>
    <t>82484</t>
  </si>
  <si>
    <t>POTRUBÍ Z TRUB ŽELEZOBETON DN DO 1600MM</t>
  </si>
  <si>
    <t>úprava zatrubnění potoka, nová železobetonová trouba DN1600, zabetonování do konstrukce jímky, včetně zkosení trouby</t>
  </si>
  <si>
    <t>75</t>
  </si>
  <si>
    <t>87134</t>
  </si>
  <si>
    <t>POTRUBÍ Z TRUB PLASTOVÝCH TLAKOVÝCH HRDLOVÝCH DN DO 200MM</t>
  </si>
  <si>
    <t>úprava vyústění stávající kanalizace DN180 do nových konstrukcí, včetně zkosení trouby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</si>
  <si>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</si>
  <si>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76</t>
  </si>
  <si>
    <t>897726</t>
  </si>
  <si>
    <t>ČISTÍCÍ KUSY ŠTĚRBIN ŽLABŮ Z BETON DÍLCŮ SV. ŠÍŘKY DO 400MM</t>
  </si>
  <si>
    <t>pro štěrbinový žlab s roštem a zatížení D400, včetně lože z betonu</t>
  </si>
  <si>
    <t>položka zahrnuje dodávku a osazení předepsaného dílce nezahrnuje předepsané podkladní konstrukce</t>
  </si>
  <si>
    <t>77</t>
  </si>
  <si>
    <t>9111A1</t>
  </si>
  <si>
    <t>ZÁBRADLÍ SILNIČNÍ S VODOR MADLY - DODÁVKA A MONTÁŽ</t>
  </si>
  <si>
    <t>vč. kotvení a PKO (nátěrový systém), nové trubkové dvojmadlové zábradlí, včetně napjení na stávající zábradlí na zídkách</t>
  </si>
  <si>
    <t>4,00+4,00=8,000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</si>
  <si>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</si>
  <si>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78</t>
  </si>
  <si>
    <t>9112B1</t>
  </si>
  <si>
    <t>ZÁBRADLÍ MOSTNÍ SE SVISLOU VÝPLNÍ - DODÁVKA A MONTÁŽ</t>
  </si>
  <si>
    <t>vč. kotvení a PKO (nátěrový systém), nové mostní trubkové zábradlí se svislou výplní</t>
  </si>
  <si>
    <t>4,80+4,80=9,600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</si>
  <si>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</si>
  <si>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79</t>
  </si>
  <si>
    <t>91355</t>
  </si>
  <si>
    <t>EVIDENČNÍ ČÍSLO MOSTU</t>
  </si>
  <si>
    <t>ev. č. mostu "34431-1", vč. sloupku a patky</t>
  </si>
  <si>
    <t>položka zahrnuje štítek s evidenčním číslem mostu, sloupek dopravní značky včetně osazení  
a nutných zemních prací a zabetonování</t>
  </si>
  <si>
    <t>80</t>
  </si>
  <si>
    <t>915111</t>
  </si>
  <si>
    <t>VODOROVNÉ DOPRAVNÍ ZNAČENÍ BARVOU HLADKÉ - DODÁVKA A POKLÁDKA</t>
  </si>
  <si>
    <t>trvalé DZ, vodící čáry V4, bílá barva - 1. značení</t>
  </si>
  <si>
    <t>2*2*25,000*0,125=12,500 [A]</t>
  </si>
  <si>
    <t>položka zahrnuje:  
- dodání a pokládku nátěrového materiálu (měří se pouze natíraná plocha)  
- předznačení a reflexní úpravu</t>
  </si>
  <si>
    <t>81</t>
  </si>
  <si>
    <t>915211</t>
  </si>
  <si>
    <t>VODOROVNÉ DOPRAVNÍ ZNAČENÍ PLASTEM HLADKÉ - DODÁVKA A POKLÁDKA</t>
  </si>
  <si>
    <t>trvalé DZ, vodící čáry V4, strukturovaný plast, bílá barva - 2. značení - čerpáno se souhlasem objednatele a TDS</t>
  </si>
  <si>
    <t>82</t>
  </si>
  <si>
    <t>917223</t>
  </si>
  <si>
    <t>SILNIČNÍ A CHODNÍKOVÉ OBRUBY Z BETONOVÝCH OBRUBNÍKŮ ŠÍŘ 100MM</t>
  </si>
  <si>
    <t>chodníkový obrubník kolem opevnění, včetně lože z betonu</t>
  </si>
  <si>
    <t>Položka zahrnuje:  
dodání a pokládku betonových obrubníků o rozměrech předepsaných zadávací dokumentací betonové lože i boční betonovou opěrku.</t>
  </si>
  <si>
    <t>83</t>
  </si>
  <si>
    <t>917224</t>
  </si>
  <si>
    <t>SILNIČNÍ A CHODNÍKOVÉ OBRUBY Z BETONOVÝCH OBRUBNÍKŮ ŠÍŘ 150MM</t>
  </si>
  <si>
    <t>silniční obrubníky a přechodové obrubníky; včetně a betonového lože</t>
  </si>
  <si>
    <t>84</t>
  </si>
  <si>
    <t>919111</t>
  </si>
  <si>
    <t>ŘEZÁNÍ ASFALTOVÉHO KRYTU VOZOVEK TL DO 50MM</t>
  </si>
  <si>
    <t>proříznutí spáry nad opěrami, hl. řezu 40 mm</t>
  </si>
  <si>
    <t>7,760+7,920=15,680 [A]</t>
  </si>
  <si>
    <t>položka zahrnuje řezání vozovkové vrstvy v předepsané tloušťce, včetně spotřeby vody</t>
  </si>
  <si>
    <t>85</t>
  </si>
  <si>
    <t>919112</t>
  </si>
  <si>
    <t>ŘEZÁNÍ ASFALTOVÉHO KRYTU VOZOVEK TL DO 100MM</t>
  </si>
  <si>
    <t>příčně na začátku a konci úseku, hl. řezu 100 mm</t>
  </si>
  <si>
    <t>10,416+6,359+2,910=19,685 [A]</t>
  </si>
  <si>
    <t>86</t>
  </si>
  <si>
    <t>931182</t>
  </si>
  <si>
    <t>VÝPLŇ DILATAČNÍCH SPAR Z POLYSTYRENU TL 20MM</t>
  </si>
  <si>
    <t>spára mezi NK a přechodovým klínem</t>
  </si>
  <si>
    <t>0,81*15,68=12,701 [A]</t>
  </si>
  <si>
    <t>položka zahrnuje dodávku a osazení předepsaného materiálu, očištění ploch spáry před úpravou, očištění okolí spáry po úpravě</t>
  </si>
  <si>
    <t>87</t>
  </si>
  <si>
    <t>931314</t>
  </si>
  <si>
    <t>TĚSNĚNÍ DILATAČ SPAR ASF ZÁLIVKOU PRŮŘ DO 400MM2</t>
  </si>
  <si>
    <t>příčně na začátku a konci úseku a v řezané spáře nad opěrami</t>
  </si>
  <si>
    <t>7,76+7,92+19,685=35,365 [A]</t>
  </si>
  <si>
    <t>položka zahrnuje dodávku a osazení předepsaného materiálu, očištění ploch spáry před úpravou, očištění okolí spáry po úpravě 
nezahrnuje těsnící profil</t>
  </si>
  <si>
    <t>88</t>
  </si>
  <si>
    <t>pod obrubou, vč. předtěsnění a penetračního nátěru (1,95 m2)</t>
  </si>
  <si>
    <t>4,800+5,000+2,000=11,800 [A]</t>
  </si>
  <si>
    <t>položka zahrnuje dodávku a osazení předepsaného materiálu, očištění ploch spáry před úpravou, očištění okolí spáry po úpravě  
nezahrnuje těsnící profil</t>
  </si>
  <si>
    <t>89</t>
  </si>
  <si>
    <t>931333</t>
  </si>
  <si>
    <t>TĚSNĚNÍ DILATAČNÍCH SPAR POLYURETANOVÝM TMELEM PRŮŘEZU DO 300MM2</t>
  </si>
  <si>
    <t>těsnění pracovních spár říms</t>
  </si>
  <si>
    <t>1,870+1,870=3,740 [A]</t>
  </si>
  <si>
    <t>90</t>
  </si>
  <si>
    <t>93134</t>
  </si>
  <si>
    <t>TĚSNĚNÍ DILATAČNÍCH SPAR ASFALTOVOU PÁSKOU</t>
  </si>
  <si>
    <t>utěsnění pracovní spáry základ-opěra; včetně vytvoření fabionů</t>
  </si>
  <si>
    <t>24,424+4,263=28,687 [A]</t>
  </si>
  <si>
    <t>91</t>
  </si>
  <si>
    <t>93136</t>
  </si>
  <si>
    <t>PŘEKRYTÍ DILATAČNÍCH SPAR ASFALTOVOU LEPENKOU</t>
  </si>
  <si>
    <t>přelep spáry NK x přech. klín, š. pásu 1,0 m;  pás s vysokou průtažností</t>
  </si>
  <si>
    <t>1.000*15,680=15,680 [A]</t>
  </si>
  <si>
    <t>položka zahrnuje dodávku a připevnění předepsané lepenky, včetně nutných přesahů</t>
  </si>
  <si>
    <t>92</t>
  </si>
  <si>
    <t>935111</t>
  </si>
  <si>
    <t>ŠTĚRBINOVÉ ŽLABY Z BETONOVÝCH DÍLCŮ ŠÍŘ DO 400MM VÝŠ DO 500MM BEZ OBRUBY</t>
  </si>
  <si>
    <t>zřízení štěrbinového žlabu s roštem pro zatížení D400 do betonového lože (2,0 m3)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</si>
  <si>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</si>
  <si>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93</t>
  </si>
  <si>
    <t>935212</t>
  </si>
  <si>
    <t>PŘÍKOPOVÉ ŽLABY Z BETON TVÁRNIC ŠÍŘ DO 600MM DO BETONU TL 100MM</t>
  </si>
  <si>
    <t>zřízení žlabu z prefa tvárnic do betonového lože; za částečného využití vyzískaného materiálu (v objemu cca 14 m, včetně dovozu z meziskládky)</t>
  </si>
  <si>
    <t>5,500+3,500+5,250+7,500=21,750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</si>
  <si>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</si>
  <si>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94</t>
  </si>
  <si>
    <t>93631</t>
  </si>
  <si>
    <t>DROBNÉ DOPLŇK KONSTR BETON MONOLIT</t>
  </si>
  <si>
    <t>letopočet výstavby</t>
  </si>
  <si>
    <t>95</t>
  </si>
  <si>
    <t>93650</t>
  </si>
  <si>
    <t>DROBNÉ DOPLŇK KONSTR KOVOVÉ</t>
  </si>
  <si>
    <t>drenážní hliníkový profil 30/20 - odvodnění izolace podélné</t>
  </si>
  <si>
    <t>0,49*(9,800+2*2*0,50)=5,782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</si>
  <si>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</si>
  <si>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</t>
  </si>
  <si>
    <t>mříž na výtokové jímce z pororoštu s oky 33/33, včetně PKO, včetně rámu osazení (včetně jeho kotvení)</t>
  </si>
  <si>
    <t>90,000+60,000+5,000=155,000 [A]</t>
  </si>
  <si>
    <t>97</t>
  </si>
  <si>
    <t>94890</t>
  </si>
  <si>
    <t>PODPĚRNÉ SKRUŽE - ZŘÍZENÍ A ODSTRANĚNÍ</t>
  </si>
  <si>
    <t>M3OP</t>
  </si>
  <si>
    <t>ztížené podmínky nad vodou</t>
  </si>
  <si>
    <t>6,634*9,082=60,250 [A]</t>
  </si>
  <si>
    <t>Položka zahrnuje dovoz, montáž, údržbu, opotřebení (nájemné), demontáž, konzervaci, odvoz.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</si>
</sst>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E12"/>
  <sheetViews>
    <sheetView tabSelected="1" workbookViewId="0">
      <selection activeCell="B6" sqref="B6"/>
    </sheetView>
  </sheetViews>
  <sheetFormatPr defaultColWidth="9.140625" defaultRowHeight="12.75" customHeight="1" x14ac:dyDescent="0.2"/>
  <cols>
    <col min="1" max="1" width="24.28515625" customWidth="1"/>
    <col min="2" max="2" width="60.7109375" customWidth="1"/>
    <col min="3" max="5" width="20.7109375" customWidth="1"/>
  </cols>
  <sheetData>
    <row r="1" spans="1:5" ht="12.75" customHeight="1" x14ac:dyDescent="0.2">
      <c r="A1" s="36"/>
      <c r="B1" s="1"/>
      <c r="C1" s="1"/>
      <c r="D1" s="1"/>
      <c r="E1" s="1"/>
    </row>
    <row r="2" spans="1:5" ht="12.75" customHeight="1" x14ac:dyDescent="0.2">
      <c r="A2" s="36"/>
      <c r="B2" s="37" t="s">
        <v>0</v>
      </c>
      <c r="C2" s="1"/>
      <c r="D2" s="1"/>
      <c r="E2" s="1"/>
    </row>
    <row r="3" spans="1:5" ht="20.100000000000001" customHeight="1" x14ac:dyDescent="0.2">
      <c r="A3" s="36"/>
      <c r="B3" s="36"/>
      <c r="C3" s="1"/>
      <c r="D3" s="1"/>
      <c r="E3" s="1"/>
    </row>
    <row r="4" spans="1:5" ht="20.100000000000001" customHeight="1" x14ac:dyDescent="0.3">
      <c r="A4" s="1"/>
      <c r="B4" s="38" t="s">
        <v>1</v>
      </c>
      <c r="C4" s="36"/>
      <c r="D4" s="36"/>
      <c r="E4" s="1"/>
    </row>
    <row r="5" spans="1:5" ht="12.75" customHeight="1" x14ac:dyDescent="0.2">
      <c r="A5" s="1"/>
      <c r="B5" s="36" t="s">
        <v>2</v>
      </c>
      <c r="C5" s="36"/>
      <c r="D5" s="36"/>
      <c r="E5" s="1"/>
    </row>
    <row r="6" spans="1:5" ht="12.75" customHeight="1" x14ac:dyDescent="0.2">
      <c r="A6" s="1"/>
      <c r="B6" s="3" t="s">
        <v>3</v>
      </c>
      <c r="C6" s="6">
        <f>SUM(C10:C12)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SUM(E10:E12)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35" t="s">
        <v>18</v>
      </c>
      <c r="B10" s="16" t="s">
        <v>19</v>
      </c>
      <c r="C10" s="17">
        <f>'000_1'!I3</f>
        <v>0</v>
      </c>
      <c r="D10" s="17">
        <f>'000_1'!O2</f>
        <v>0</v>
      </c>
      <c r="E10" s="17">
        <f>C10+D10</f>
        <v>0</v>
      </c>
    </row>
    <row r="11" spans="1:5" ht="12.75" customHeight="1" x14ac:dyDescent="0.2">
      <c r="A11" s="35" t="s">
        <v>146</v>
      </c>
      <c r="B11" s="16" t="s">
        <v>147</v>
      </c>
      <c r="C11" s="17">
        <f>'001_1'!I3</f>
        <v>0</v>
      </c>
      <c r="D11" s="17">
        <f>'001_1'!O2</f>
        <v>0</v>
      </c>
      <c r="E11" s="17">
        <f>C11+D11</f>
        <v>0</v>
      </c>
    </row>
    <row r="12" spans="1:5" ht="12.75" customHeight="1" x14ac:dyDescent="0.2">
      <c r="A12" s="35" t="s">
        <v>233</v>
      </c>
      <c r="B12" s="16" t="s">
        <v>234</v>
      </c>
      <c r="C12" s="17">
        <f>'201_1'!I3</f>
        <v>0</v>
      </c>
      <c r="D12" s="17">
        <f>'201_1'!O2</f>
        <v>0</v>
      </c>
      <c r="E12" s="17">
        <f>C12+D12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90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R94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3" width="11.28515625" customWidth="1"/>
    <col min="4" max="4" width="7.85546875" customWidth="1"/>
    <col min="5" max="5" width="70.7109375" customWidth="1"/>
    <col min="6" max="6" width="6.28515625" customWidth="1"/>
    <col min="7" max="7" width="9.7109375" customWidth="1"/>
    <col min="8" max="8" width="10.7109375" customWidth="1"/>
    <col min="9" max="9" width="13.85546875" customWidth="1"/>
    <col min="10" max="10" width="1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0+O9+O14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0+I9+I14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18</v>
      </c>
      <c r="D4" s="36"/>
      <c r="E4" s="12" t="s">
        <v>19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48</v>
      </c>
      <c r="D9" s="19"/>
      <c r="E9" s="21" t="s">
        <v>49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8" t="s">
        <v>50</v>
      </c>
      <c r="B10" s="23" t="s">
        <v>28</v>
      </c>
      <c r="C10" s="23" t="s">
        <v>51</v>
      </c>
      <c r="D10" s="18" t="s">
        <v>52</v>
      </c>
      <c r="E10" s="24" t="s">
        <v>53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ht="38.25" x14ac:dyDescent="0.2">
      <c r="A11" s="28" t="s">
        <v>56</v>
      </c>
      <c r="E11" s="29" t="s">
        <v>57</v>
      </c>
    </row>
    <row r="12" spans="1:18" x14ac:dyDescent="0.2">
      <c r="A12" s="30" t="s">
        <v>58</v>
      </c>
      <c r="E12" s="31" t="s">
        <v>52</v>
      </c>
    </row>
    <row r="13" spans="1:18" ht="25.5" x14ac:dyDescent="0.2">
      <c r="A13" t="s">
        <v>59</v>
      </c>
      <c r="E13" s="29" t="s">
        <v>60</v>
      </c>
    </row>
    <row r="14" spans="1:18" ht="12.75" customHeight="1" x14ac:dyDescent="0.2">
      <c r="A14" s="5" t="s">
        <v>47</v>
      </c>
      <c r="B14" s="5"/>
      <c r="C14" s="32" t="s">
        <v>61</v>
      </c>
      <c r="D14" s="5"/>
      <c r="E14" s="21" t="s">
        <v>62</v>
      </c>
      <c r="F14" s="5"/>
      <c r="G14" s="5"/>
      <c r="H14" s="5"/>
      <c r="I14" s="33">
        <f>0+Q14</f>
        <v>0</v>
      </c>
      <c r="J14" s="5"/>
      <c r="O14">
        <f>0+R14</f>
        <v>0</v>
      </c>
      <c r="Q14">
        <f>0+I15+I19+I23+I27+I31+I35+I39+I43+I47+I51+I55+I59+I63+I67+I71+I75+I79+I83+I87+I91</f>
        <v>0</v>
      </c>
      <c r="R14">
        <f>0+O15+O19+O23+O27+O31+O35+O39+O43+O47+O51+O55+O59+O63+O67+O71+O75+O79+O83+O87+O91</f>
        <v>0</v>
      </c>
    </row>
    <row r="15" spans="1:18" x14ac:dyDescent="0.2">
      <c r="A15" s="18" t="s">
        <v>50</v>
      </c>
      <c r="B15" s="23" t="s">
        <v>27</v>
      </c>
      <c r="C15" s="23" t="s">
        <v>63</v>
      </c>
      <c r="D15" s="18" t="s">
        <v>64</v>
      </c>
      <c r="E15" s="24" t="s">
        <v>65</v>
      </c>
      <c r="F15" s="25" t="s">
        <v>54</v>
      </c>
      <c r="G15" s="26">
        <v>1</v>
      </c>
      <c r="H15" s="27"/>
      <c r="I15" s="27">
        <f>ROUND(ROUND(H15,2)*ROUND(G15,3),2)</f>
        <v>0</v>
      </c>
      <c r="J15" s="25" t="s">
        <v>55</v>
      </c>
      <c r="O15">
        <f>(I15*21)/100</f>
        <v>0</v>
      </c>
      <c r="P15" t="s">
        <v>27</v>
      </c>
    </row>
    <row r="16" spans="1:18" ht="38.25" x14ac:dyDescent="0.2">
      <c r="A16" s="28" t="s">
        <v>56</v>
      </c>
      <c r="E16" s="29" t="s">
        <v>66</v>
      </c>
    </row>
    <row r="17" spans="1:16" x14ac:dyDescent="0.2">
      <c r="A17" s="30" t="s">
        <v>58</v>
      </c>
      <c r="E17" s="31" t="s">
        <v>52</v>
      </c>
    </row>
    <row r="18" spans="1:16" x14ac:dyDescent="0.2">
      <c r="A18" t="s">
        <v>59</v>
      </c>
      <c r="E18" s="29" t="s">
        <v>67</v>
      </c>
    </row>
    <row r="19" spans="1:16" x14ac:dyDescent="0.2">
      <c r="A19" s="18" t="s">
        <v>50</v>
      </c>
      <c r="B19" s="23" t="s">
        <v>25</v>
      </c>
      <c r="C19" s="23" t="s">
        <v>63</v>
      </c>
      <c r="D19" s="18" t="s">
        <v>68</v>
      </c>
      <c r="E19" s="24" t="s">
        <v>65</v>
      </c>
      <c r="F19" s="25" t="s">
        <v>54</v>
      </c>
      <c r="G19" s="26">
        <v>1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27</v>
      </c>
    </row>
    <row r="20" spans="1:16" ht="63.75" x14ac:dyDescent="0.2">
      <c r="A20" s="28" t="s">
        <v>56</v>
      </c>
      <c r="E20" s="29" t="s">
        <v>69</v>
      </c>
    </row>
    <row r="21" spans="1:16" x14ac:dyDescent="0.2">
      <c r="A21" s="30" t="s">
        <v>58</v>
      </c>
      <c r="E21" s="31" t="s">
        <v>52</v>
      </c>
    </row>
    <row r="22" spans="1:16" x14ac:dyDescent="0.2">
      <c r="A22" t="s">
        <v>59</v>
      </c>
      <c r="E22" s="29" t="s">
        <v>67</v>
      </c>
    </row>
    <row r="23" spans="1:16" x14ac:dyDescent="0.2">
      <c r="A23" s="18" t="s">
        <v>50</v>
      </c>
      <c r="B23" s="23" t="s">
        <v>36</v>
      </c>
      <c r="C23" s="23" t="s">
        <v>70</v>
      </c>
      <c r="D23" s="18" t="s">
        <v>52</v>
      </c>
      <c r="E23" s="24" t="s">
        <v>71</v>
      </c>
      <c r="F23" s="25" t="s">
        <v>54</v>
      </c>
      <c r="G23" s="26">
        <v>1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27</v>
      </c>
    </row>
    <row r="24" spans="1:16" ht="25.5" x14ac:dyDescent="0.2">
      <c r="A24" s="28" t="s">
        <v>56</v>
      </c>
      <c r="E24" s="29" t="s">
        <v>72</v>
      </c>
    </row>
    <row r="25" spans="1:16" x14ac:dyDescent="0.2">
      <c r="A25" s="30" t="s">
        <v>58</v>
      </c>
      <c r="E25" s="31" t="s">
        <v>52</v>
      </c>
    </row>
    <row r="26" spans="1:16" x14ac:dyDescent="0.2">
      <c r="A26" t="s">
        <v>59</v>
      </c>
      <c r="E26" s="29" t="s">
        <v>73</v>
      </c>
    </row>
    <row r="27" spans="1:16" x14ac:dyDescent="0.2">
      <c r="A27" s="18" t="s">
        <v>50</v>
      </c>
      <c r="B27" s="23" t="s">
        <v>38</v>
      </c>
      <c r="C27" s="23" t="s">
        <v>74</v>
      </c>
      <c r="D27" s="18" t="s">
        <v>52</v>
      </c>
      <c r="E27" s="24" t="s">
        <v>75</v>
      </c>
      <c r="F27" s="25" t="s">
        <v>54</v>
      </c>
      <c r="G27" s="26">
        <v>1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27</v>
      </c>
    </row>
    <row r="28" spans="1:16" ht="25.5" x14ac:dyDescent="0.2">
      <c r="A28" s="28" t="s">
        <v>56</v>
      </c>
      <c r="E28" s="29" t="s">
        <v>76</v>
      </c>
    </row>
    <row r="29" spans="1:16" x14ac:dyDescent="0.2">
      <c r="A29" s="30" t="s">
        <v>58</v>
      </c>
      <c r="E29" s="31" t="s">
        <v>52</v>
      </c>
    </row>
    <row r="30" spans="1:16" x14ac:dyDescent="0.2">
      <c r="A30" t="s">
        <v>59</v>
      </c>
      <c r="E30" s="29" t="s">
        <v>73</v>
      </c>
    </row>
    <row r="31" spans="1:16" x14ac:dyDescent="0.2">
      <c r="A31" s="18" t="s">
        <v>50</v>
      </c>
      <c r="B31" s="23" t="s">
        <v>26</v>
      </c>
      <c r="C31" s="23" t="s">
        <v>77</v>
      </c>
      <c r="D31" s="18" t="s">
        <v>52</v>
      </c>
      <c r="E31" s="24" t="s">
        <v>78</v>
      </c>
      <c r="F31" s="25" t="s">
        <v>79</v>
      </c>
      <c r="G31" s="26">
        <v>1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27</v>
      </c>
    </row>
    <row r="32" spans="1:16" x14ac:dyDescent="0.2">
      <c r="A32" s="28" t="s">
        <v>56</v>
      </c>
      <c r="E32" s="29" t="s">
        <v>80</v>
      </c>
    </row>
    <row r="33" spans="1:16" x14ac:dyDescent="0.2">
      <c r="A33" s="30" t="s">
        <v>58</v>
      </c>
      <c r="E33" s="31" t="s">
        <v>52</v>
      </c>
    </row>
    <row r="34" spans="1:16" x14ac:dyDescent="0.2">
      <c r="A34" t="s">
        <v>59</v>
      </c>
      <c r="E34" s="29" t="s">
        <v>73</v>
      </c>
    </row>
    <row r="35" spans="1:16" x14ac:dyDescent="0.2">
      <c r="A35" s="18" t="s">
        <v>50</v>
      </c>
      <c r="B35" s="23" t="s">
        <v>81</v>
      </c>
      <c r="C35" s="23" t="s">
        <v>82</v>
      </c>
      <c r="D35" s="18" t="s">
        <v>52</v>
      </c>
      <c r="E35" s="24" t="s">
        <v>83</v>
      </c>
      <c r="F35" s="25" t="s">
        <v>54</v>
      </c>
      <c r="G35" s="26">
        <v>1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27</v>
      </c>
    </row>
    <row r="36" spans="1:16" ht="51" x14ac:dyDescent="0.2">
      <c r="A36" s="28" t="s">
        <v>56</v>
      </c>
      <c r="E36" s="29" t="s">
        <v>84</v>
      </c>
    </row>
    <row r="37" spans="1:16" x14ac:dyDescent="0.2">
      <c r="A37" s="30" t="s">
        <v>58</v>
      </c>
      <c r="E37" s="31" t="s">
        <v>52</v>
      </c>
    </row>
    <row r="38" spans="1:16" x14ac:dyDescent="0.2">
      <c r="A38" t="s">
        <v>59</v>
      </c>
      <c r="E38" s="29" t="s">
        <v>73</v>
      </c>
    </row>
    <row r="39" spans="1:16" x14ac:dyDescent="0.2">
      <c r="A39" s="18" t="s">
        <v>50</v>
      </c>
      <c r="B39" s="23" t="s">
        <v>85</v>
      </c>
      <c r="C39" s="23" t="s">
        <v>86</v>
      </c>
      <c r="D39" s="18" t="s">
        <v>52</v>
      </c>
      <c r="E39" s="24" t="s">
        <v>87</v>
      </c>
      <c r="F39" s="25" t="s">
        <v>54</v>
      </c>
      <c r="G39" s="26">
        <v>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27</v>
      </c>
    </row>
    <row r="40" spans="1:16" ht="38.25" x14ac:dyDescent="0.2">
      <c r="A40" s="28" t="s">
        <v>56</v>
      </c>
      <c r="E40" s="29" t="s">
        <v>88</v>
      </c>
    </row>
    <row r="41" spans="1:16" x14ac:dyDescent="0.2">
      <c r="A41" s="30" t="s">
        <v>58</v>
      </c>
      <c r="E41" s="31" t="s">
        <v>52</v>
      </c>
    </row>
    <row r="42" spans="1:16" x14ac:dyDescent="0.2">
      <c r="A42" t="s">
        <v>59</v>
      </c>
      <c r="E42" s="29" t="s">
        <v>73</v>
      </c>
    </row>
    <row r="43" spans="1:16" x14ac:dyDescent="0.2">
      <c r="A43" s="18" t="s">
        <v>50</v>
      </c>
      <c r="B43" s="23" t="s">
        <v>42</v>
      </c>
      <c r="C43" s="23" t="s">
        <v>89</v>
      </c>
      <c r="D43" s="18" t="s">
        <v>52</v>
      </c>
      <c r="E43" s="24" t="s">
        <v>90</v>
      </c>
      <c r="F43" s="25" t="s">
        <v>91</v>
      </c>
      <c r="G43" s="26">
        <v>0.48399999999999999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27</v>
      </c>
    </row>
    <row r="44" spans="1:16" x14ac:dyDescent="0.2">
      <c r="A44" s="28" t="s">
        <v>56</v>
      </c>
      <c r="E44" s="29" t="s">
        <v>92</v>
      </c>
    </row>
    <row r="45" spans="1:16" x14ac:dyDescent="0.2">
      <c r="A45" s="30" t="s">
        <v>58</v>
      </c>
      <c r="E45" s="31" t="s">
        <v>93</v>
      </c>
    </row>
    <row r="46" spans="1:16" ht="76.5" x14ac:dyDescent="0.2">
      <c r="A46" t="s">
        <v>59</v>
      </c>
      <c r="E46" s="29" t="s">
        <v>94</v>
      </c>
    </row>
    <row r="47" spans="1:16" x14ac:dyDescent="0.2">
      <c r="A47" s="18" t="s">
        <v>50</v>
      </c>
      <c r="B47" s="23" t="s">
        <v>44</v>
      </c>
      <c r="C47" s="23" t="s">
        <v>95</v>
      </c>
      <c r="D47" s="18" t="s">
        <v>52</v>
      </c>
      <c r="E47" s="24" t="s">
        <v>96</v>
      </c>
      <c r="F47" s="25" t="s">
        <v>79</v>
      </c>
      <c r="G47" s="26">
        <v>2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27</v>
      </c>
    </row>
    <row r="48" spans="1:16" x14ac:dyDescent="0.2">
      <c r="A48" s="28" t="s">
        <v>56</v>
      </c>
      <c r="E48" s="29" t="s">
        <v>97</v>
      </c>
    </row>
    <row r="49" spans="1:16" x14ac:dyDescent="0.2">
      <c r="A49" s="30" t="s">
        <v>58</v>
      </c>
      <c r="E49" s="31" t="s">
        <v>52</v>
      </c>
    </row>
    <row r="50" spans="1:16" x14ac:dyDescent="0.2">
      <c r="A50" t="s">
        <v>59</v>
      </c>
      <c r="E50" s="29" t="s">
        <v>73</v>
      </c>
    </row>
    <row r="51" spans="1:16" x14ac:dyDescent="0.2">
      <c r="A51" s="18" t="s">
        <v>50</v>
      </c>
      <c r="B51" s="23" t="s">
        <v>46</v>
      </c>
      <c r="C51" s="23" t="s">
        <v>98</v>
      </c>
      <c r="D51" s="18" t="s">
        <v>52</v>
      </c>
      <c r="E51" s="24" t="s">
        <v>99</v>
      </c>
      <c r="F51" s="25" t="s">
        <v>79</v>
      </c>
      <c r="G51" s="26">
        <v>1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27</v>
      </c>
    </row>
    <row r="52" spans="1:16" x14ac:dyDescent="0.2">
      <c r="A52" s="28" t="s">
        <v>56</v>
      </c>
      <c r="E52" s="29" t="s">
        <v>100</v>
      </c>
    </row>
    <row r="53" spans="1:16" x14ac:dyDescent="0.2">
      <c r="A53" s="30" t="s">
        <v>58</v>
      </c>
      <c r="E53" s="31" t="s">
        <v>52</v>
      </c>
    </row>
    <row r="54" spans="1:16" ht="51" x14ac:dyDescent="0.2">
      <c r="A54" t="s">
        <v>59</v>
      </c>
      <c r="E54" s="29" t="s">
        <v>101</v>
      </c>
    </row>
    <row r="55" spans="1:16" x14ac:dyDescent="0.2">
      <c r="A55" s="18" t="s">
        <v>50</v>
      </c>
      <c r="B55" s="23" t="s">
        <v>102</v>
      </c>
      <c r="C55" s="23" t="s">
        <v>103</v>
      </c>
      <c r="D55" s="18" t="s">
        <v>52</v>
      </c>
      <c r="E55" s="24" t="s">
        <v>104</v>
      </c>
      <c r="F55" s="25" t="s">
        <v>54</v>
      </c>
      <c r="G55" s="26">
        <v>1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27</v>
      </c>
    </row>
    <row r="56" spans="1:16" x14ac:dyDescent="0.2">
      <c r="A56" s="28" t="s">
        <v>56</v>
      </c>
      <c r="E56" s="29" t="s">
        <v>105</v>
      </c>
    </row>
    <row r="57" spans="1:16" x14ac:dyDescent="0.2">
      <c r="A57" s="30" t="s">
        <v>58</v>
      </c>
      <c r="E57" s="31" t="s">
        <v>52</v>
      </c>
    </row>
    <row r="58" spans="1:16" x14ac:dyDescent="0.2">
      <c r="A58" t="s">
        <v>59</v>
      </c>
      <c r="E58" s="29" t="s">
        <v>106</v>
      </c>
    </row>
    <row r="59" spans="1:16" x14ac:dyDescent="0.2">
      <c r="A59" s="18" t="s">
        <v>50</v>
      </c>
      <c r="B59" s="23" t="s">
        <v>107</v>
      </c>
      <c r="C59" s="23" t="s">
        <v>108</v>
      </c>
      <c r="D59" s="18" t="s">
        <v>52</v>
      </c>
      <c r="E59" s="24" t="s">
        <v>109</v>
      </c>
      <c r="F59" s="25" t="s">
        <v>54</v>
      </c>
      <c r="G59" s="26">
        <v>1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27</v>
      </c>
    </row>
    <row r="60" spans="1:16" ht="51" x14ac:dyDescent="0.2">
      <c r="A60" s="28" t="s">
        <v>56</v>
      </c>
      <c r="E60" s="29" t="s">
        <v>110</v>
      </c>
    </row>
    <row r="61" spans="1:16" x14ac:dyDescent="0.2">
      <c r="A61" s="30" t="s">
        <v>58</v>
      </c>
      <c r="E61" s="31" t="s">
        <v>52</v>
      </c>
    </row>
    <row r="62" spans="1:16" x14ac:dyDescent="0.2">
      <c r="A62" t="s">
        <v>59</v>
      </c>
      <c r="E62" s="29" t="s">
        <v>73</v>
      </c>
    </row>
    <row r="63" spans="1:16" x14ac:dyDescent="0.2">
      <c r="A63" s="18" t="s">
        <v>50</v>
      </c>
      <c r="B63" s="23" t="s">
        <v>111</v>
      </c>
      <c r="C63" s="23" t="s">
        <v>112</v>
      </c>
      <c r="D63" s="18" t="s">
        <v>52</v>
      </c>
      <c r="E63" s="24" t="s">
        <v>113</v>
      </c>
      <c r="F63" s="25" t="s">
        <v>54</v>
      </c>
      <c r="G63" s="26">
        <v>1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27</v>
      </c>
    </row>
    <row r="64" spans="1:16" ht="38.25" x14ac:dyDescent="0.2">
      <c r="A64" s="28" t="s">
        <v>56</v>
      </c>
      <c r="E64" s="29" t="s">
        <v>114</v>
      </c>
    </row>
    <row r="65" spans="1:16" x14ac:dyDescent="0.2">
      <c r="A65" s="30" t="s">
        <v>58</v>
      </c>
      <c r="E65" s="31" t="s">
        <v>52</v>
      </c>
    </row>
    <row r="66" spans="1:16" ht="89.25" x14ac:dyDescent="0.2">
      <c r="A66" t="s">
        <v>59</v>
      </c>
      <c r="E66" s="29" t="s">
        <v>115</v>
      </c>
    </row>
    <row r="67" spans="1:16" x14ac:dyDescent="0.2">
      <c r="A67" s="18" t="s">
        <v>50</v>
      </c>
      <c r="B67" s="23" t="s">
        <v>116</v>
      </c>
      <c r="C67" s="23" t="s">
        <v>117</v>
      </c>
      <c r="D67" s="18" t="s">
        <v>52</v>
      </c>
      <c r="E67" s="24" t="s">
        <v>118</v>
      </c>
      <c r="F67" s="25" t="s">
        <v>54</v>
      </c>
      <c r="G67" s="26">
        <v>1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27</v>
      </c>
    </row>
    <row r="68" spans="1:16" ht="38.25" x14ac:dyDescent="0.2">
      <c r="A68" s="28" t="s">
        <v>56</v>
      </c>
      <c r="E68" s="29" t="s">
        <v>119</v>
      </c>
    </row>
    <row r="69" spans="1:16" x14ac:dyDescent="0.2">
      <c r="A69" s="30" t="s">
        <v>58</v>
      </c>
      <c r="E69" s="31" t="s">
        <v>52</v>
      </c>
    </row>
    <row r="70" spans="1:16" x14ac:dyDescent="0.2">
      <c r="A70" t="s">
        <v>59</v>
      </c>
      <c r="E70" s="29" t="s">
        <v>120</v>
      </c>
    </row>
    <row r="71" spans="1:16" ht="25.5" x14ac:dyDescent="0.2">
      <c r="A71" s="18" t="s">
        <v>50</v>
      </c>
      <c r="B71" s="23" t="s">
        <v>121</v>
      </c>
      <c r="C71" s="23" t="s">
        <v>122</v>
      </c>
      <c r="D71" s="18" t="s">
        <v>52</v>
      </c>
      <c r="E71" s="24" t="s">
        <v>123</v>
      </c>
      <c r="F71" s="25" t="s">
        <v>79</v>
      </c>
      <c r="G71" s="26">
        <v>6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27</v>
      </c>
    </row>
    <row r="72" spans="1:16" ht="25.5" x14ac:dyDescent="0.2">
      <c r="A72" s="28" t="s">
        <v>56</v>
      </c>
      <c r="E72" s="29" t="s">
        <v>124</v>
      </c>
    </row>
    <row r="73" spans="1:16" x14ac:dyDescent="0.2">
      <c r="A73" s="30" t="s">
        <v>58</v>
      </c>
      <c r="E73" s="31" t="s">
        <v>52</v>
      </c>
    </row>
    <row r="74" spans="1:16" ht="38.25" x14ac:dyDescent="0.2">
      <c r="A74" t="s">
        <v>59</v>
      </c>
      <c r="E74" s="29" t="s">
        <v>125</v>
      </c>
    </row>
    <row r="75" spans="1:16" ht="25.5" x14ac:dyDescent="0.2">
      <c r="A75" s="18" t="s">
        <v>50</v>
      </c>
      <c r="B75" s="23" t="s">
        <v>126</v>
      </c>
      <c r="C75" s="23" t="s">
        <v>127</v>
      </c>
      <c r="D75" s="18" t="s">
        <v>52</v>
      </c>
      <c r="E75" s="24" t="s">
        <v>128</v>
      </c>
      <c r="F75" s="25" t="s">
        <v>79</v>
      </c>
      <c r="G75" s="26">
        <v>36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27</v>
      </c>
    </row>
    <row r="76" spans="1:16" x14ac:dyDescent="0.2">
      <c r="A76" s="28" t="s">
        <v>56</v>
      </c>
      <c r="E76" s="29" t="s">
        <v>129</v>
      </c>
    </row>
    <row r="77" spans="1:16" x14ac:dyDescent="0.2">
      <c r="A77" s="30" t="s">
        <v>58</v>
      </c>
      <c r="E77" s="31" t="s">
        <v>52</v>
      </c>
    </row>
    <row r="78" spans="1:16" ht="51" x14ac:dyDescent="0.2">
      <c r="A78" t="s">
        <v>59</v>
      </c>
      <c r="E78" s="29" t="s">
        <v>130</v>
      </c>
    </row>
    <row r="79" spans="1:16" ht="25.5" x14ac:dyDescent="0.2">
      <c r="A79" s="18" t="s">
        <v>50</v>
      </c>
      <c r="B79" s="23" t="s">
        <v>131</v>
      </c>
      <c r="C79" s="23" t="s">
        <v>132</v>
      </c>
      <c r="D79" s="18" t="s">
        <v>52</v>
      </c>
      <c r="E79" s="24" t="s">
        <v>133</v>
      </c>
      <c r="F79" s="25" t="s">
        <v>79</v>
      </c>
      <c r="G79" s="26">
        <v>7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27</v>
      </c>
    </row>
    <row r="80" spans="1:16" x14ac:dyDescent="0.2">
      <c r="A80" s="28" t="s">
        <v>56</v>
      </c>
      <c r="E80" s="29" t="s">
        <v>129</v>
      </c>
    </row>
    <row r="81" spans="1:16" x14ac:dyDescent="0.2">
      <c r="A81" s="30" t="s">
        <v>58</v>
      </c>
      <c r="E81" s="31" t="s">
        <v>52</v>
      </c>
    </row>
    <row r="82" spans="1:16" ht="51" x14ac:dyDescent="0.2">
      <c r="A82" t="s">
        <v>59</v>
      </c>
      <c r="E82" s="29" t="s">
        <v>130</v>
      </c>
    </row>
    <row r="83" spans="1:16" x14ac:dyDescent="0.2">
      <c r="A83" s="18" t="s">
        <v>50</v>
      </c>
      <c r="B83" s="23" t="s">
        <v>134</v>
      </c>
      <c r="C83" s="23" t="s">
        <v>135</v>
      </c>
      <c r="D83" s="18" t="s">
        <v>52</v>
      </c>
      <c r="E83" s="24" t="s">
        <v>136</v>
      </c>
      <c r="F83" s="25" t="s">
        <v>79</v>
      </c>
      <c r="G83" s="26">
        <v>2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27</v>
      </c>
    </row>
    <row r="84" spans="1:16" x14ac:dyDescent="0.2">
      <c r="A84" s="28" t="s">
        <v>56</v>
      </c>
      <c r="E84" s="29" t="s">
        <v>129</v>
      </c>
    </row>
    <row r="85" spans="1:16" x14ac:dyDescent="0.2">
      <c r="A85" s="30" t="s">
        <v>58</v>
      </c>
      <c r="E85" s="31" t="s">
        <v>52</v>
      </c>
    </row>
    <row r="86" spans="1:16" ht="51" x14ac:dyDescent="0.2">
      <c r="A86" t="s">
        <v>59</v>
      </c>
      <c r="E86" s="29" t="s">
        <v>130</v>
      </c>
    </row>
    <row r="87" spans="1:16" x14ac:dyDescent="0.2">
      <c r="A87" s="18" t="s">
        <v>50</v>
      </c>
      <c r="B87" s="23" t="s">
        <v>137</v>
      </c>
      <c r="C87" s="23" t="s">
        <v>138</v>
      </c>
      <c r="D87" s="18" t="s">
        <v>52</v>
      </c>
      <c r="E87" s="24" t="s">
        <v>139</v>
      </c>
      <c r="F87" s="25" t="s">
        <v>79</v>
      </c>
      <c r="G87" s="26">
        <v>2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27</v>
      </c>
    </row>
    <row r="88" spans="1:16" x14ac:dyDescent="0.2">
      <c r="A88" s="28" t="s">
        <v>56</v>
      </c>
      <c r="E88" s="29" t="s">
        <v>52</v>
      </c>
    </row>
    <row r="89" spans="1:16" x14ac:dyDescent="0.2">
      <c r="A89" s="30" t="s">
        <v>58</v>
      </c>
      <c r="E89" s="31" t="s">
        <v>52</v>
      </c>
    </row>
    <row r="90" spans="1:16" ht="76.5" x14ac:dyDescent="0.2">
      <c r="A90" t="s">
        <v>59</v>
      </c>
      <c r="E90" s="29" t="s">
        <v>140</v>
      </c>
    </row>
    <row r="91" spans="1:16" x14ac:dyDescent="0.2">
      <c r="A91" s="18" t="s">
        <v>50</v>
      </c>
      <c r="B91" s="23" t="s">
        <v>141</v>
      </c>
      <c r="C91" s="23" t="s">
        <v>142</v>
      </c>
      <c r="D91" s="18" t="s">
        <v>52</v>
      </c>
      <c r="E91" s="24" t="s">
        <v>143</v>
      </c>
      <c r="F91" s="25" t="s">
        <v>79</v>
      </c>
      <c r="G91" s="26">
        <v>2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27</v>
      </c>
    </row>
    <row r="92" spans="1:16" x14ac:dyDescent="0.2">
      <c r="A92" s="28" t="s">
        <v>56</v>
      </c>
      <c r="E92" s="29" t="s">
        <v>144</v>
      </c>
    </row>
    <row r="93" spans="1:16" x14ac:dyDescent="0.2">
      <c r="A93" s="30" t="s">
        <v>58</v>
      </c>
      <c r="E93" s="31" t="s">
        <v>52</v>
      </c>
    </row>
    <row r="94" spans="1:16" ht="63.75" x14ac:dyDescent="0.2">
      <c r="A94" t="s">
        <v>59</v>
      </c>
      <c r="E94" s="29" t="s">
        <v>145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59055118110236204" right="0.59055118110236204" top="0.59055118110236204" bottom="0.59055118110236204" header="0.39370078740157499" footer="0.39370078740157499"/>
  <pageSetup paperSize="9" scale="58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R96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3" width="11.28515625" customWidth="1"/>
    <col min="4" max="4" width="7.85546875" customWidth="1"/>
    <col min="5" max="5" width="70.7109375" customWidth="1"/>
    <col min="6" max="6" width="6.28515625" customWidth="1"/>
    <col min="7" max="7" width="9.7109375" customWidth="1"/>
    <col min="8" max="8" width="10.7109375" customWidth="1"/>
    <col min="9" max="9" width="13.85546875" customWidth="1"/>
    <col min="10" max="10" width="1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0+O9+O26+O31+O40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0+I9+I26+I31+I40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146</v>
      </c>
      <c r="D4" s="36"/>
      <c r="E4" s="12" t="s">
        <v>147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31</v>
      </c>
      <c r="D9" s="19"/>
      <c r="E9" s="21" t="s">
        <v>148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8" t="s">
        <v>50</v>
      </c>
      <c r="B10" s="23" t="s">
        <v>28</v>
      </c>
      <c r="C10" s="23" t="s">
        <v>149</v>
      </c>
      <c r="D10" s="18" t="s">
        <v>64</v>
      </c>
      <c r="E10" s="24" t="s">
        <v>150</v>
      </c>
      <c r="F10" s="25" t="s">
        <v>151</v>
      </c>
      <c r="G10" s="26">
        <v>112.265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x14ac:dyDescent="0.2">
      <c r="A11" s="28" t="s">
        <v>56</v>
      </c>
      <c r="E11" s="29" t="s">
        <v>152</v>
      </c>
    </row>
    <row r="12" spans="1:18" ht="63.75" x14ac:dyDescent="0.2">
      <c r="A12" s="30" t="s">
        <v>58</v>
      </c>
      <c r="E12" s="31" t="s">
        <v>153</v>
      </c>
    </row>
    <row r="13" spans="1:18" ht="25.5" x14ac:dyDescent="0.2">
      <c r="A13" t="s">
        <v>59</v>
      </c>
      <c r="E13" s="29" t="s">
        <v>154</v>
      </c>
    </row>
    <row r="14" spans="1:18" x14ac:dyDescent="0.2">
      <c r="A14" s="18" t="s">
        <v>50</v>
      </c>
      <c r="B14" s="23" t="s">
        <v>27</v>
      </c>
      <c r="C14" s="23" t="s">
        <v>149</v>
      </c>
      <c r="D14" s="18" t="s">
        <v>68</v>
      </c>
      <c r="E14" s="24" t="s">
        <v>150</v>
      </c>
      <c r="F14" s="25" t="s">
        <v>151</v>
      </c>
      <c r="G14" s="26">
        <v>41.453000000000003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27</v>
      </c>
    </row>
    <row r="15" spans="1:18" x14ac:dyDescent="0.2">
      <c r="A15" s="28" t="s">
        <v>56</v>
      </c>
      <c r="E15" s="29" t="s">
        <v>155</v>
      </c>
    </row>
    <row r="16" spans="1:18" ht="89.25" x14ac:dyDescent="0.2">
      <c r="A16" s="30" t="s">
        <v>58</v>
      </c>
      <c r="E16" s="31" t="s">
        <v>156</v>
      </c>
    </row>
    <row r="17" spans="1:18" ht="25.5" x14ac:dyDescent="0.2">
      <c r="A17" t="s">
        <v>59</v>
      </c>
      <c r="E17" s="29" t="s">
        <v>154</v>
      </c>
    </row>
    <row r="18" spans="1:18" x14ac:dyDescent="0.2">
      <c r="A18" s="18" t="s">
        <v>50</v>
      </c>
      <c r="B18" s="23" t="s">
        <v>25</v>
      </c>
      <c r="C18" s="23" t="s">
        <v>149</v>
      </c>
      <c r="D18" s="18" t="s">
        <v>157</v>
      </c>
      <c r="E18" s="24" t="s">
        <v>150</v>
      </c>
      <c r="F18" s="25" t="s">
        <v>151</v>
      </c>
      <c r="G18" s="26">
        <v>42.570999999999998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27</v>
      </c>
    </row>
    <row r="19" spans="1:18" ht="25.5" x14ac:dyDescent="0.2">
      <c r="A19" s="28" t="s">
        <v>56</v>
      </c>
      <c r="E19" s="29" t="s">
        <v>158</v>
      </c>
    </row>
    <row r="20" spans="1:18" x14ac:dyDescent="0.2">
      <c r="A20" s="30" t="s">
        <v>58</v>
      </c>
      <c r="E20" s="31" t="s">
        <v>159</v>
      </c>
    </row>
    <row r="21" spans="1:18" ht="25.5" x14ac:dyDescent="0.2">
      <c r="A21" t="s">
        <v>59</v>
      </c>
      <c r="E21" s="29" t="s">
        <v>154</v>
      </c>
    </row>
    <row r="22" spans="1:18" x14ac:dyDescent="0.2">
      <c r="A22" s="18" t="s">
        <v>50</v>
      </c>
      <c r="B22" s="23" t="s">
        <v>36</v>
      </c>
      <c r="C22" s="23" t="s">
        <v>149</v>
      </c>
      <c r="D22" s="18" t="s">
        <v>160</v>
      </c>
      <c r="E22" s="24" t="s">
        <v>150</v>
      </c>
      <c r="F22" s="25" t="s">
        <v>151</v>
      </c>
      <c r="G22" s="26">
        <v>0.43099999999999999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27</v>
      </c>
    </row>
    <row r="23" spans="1:18" ht="25.5" x14ac:dyDescent="0.2">
      <c r="A23" s="28" t="s">
        <v>56</v>
      </c>
      <c r="E23" s="29" t="s">
        <v>161</v>
      </c>
    </row>
    <row r="24" spans="1:18" x14ac:dyDescent="0.2">
      <c r="A24" s="30" t="s">
        <v>58</v>
      </c>
      <c r="E24" s="31" t="s">
        <v>162</v>
      </c>
    </row>
    <row r="25" spans="1:18" ht="25.5" x14ac:dyDescent="0.2">
      <c r="A25" t="s">
        <v>59</v>
      </c>
      <c r="E25" s="29" t="s">
        <v>154</v>
      </c>
    </row>
    <row r="26" spans="1:18" ht="12.75" customHeight="1" x14ac:dyDescent="0.2">
      <c r="A26" s="5" t="s">
        <v>47</v>
      </c>
      <c r="B26" s="5"/>
      <c r="C26" s="32" t="s">
        <v>28</v>
      </c>
      <c r="D26" s="5"/>
      <c r="E26" s="21" t="s">
        <v>163</v>
      </c>
      <c r="F26" s="5"/>
      <c r="G26" s="5"/>
      <c r="H26" s="5"/>
      <c r="I26" s="33">
        <f>0+Q26</f>
        <v>0</v>
      </c>
      <c r="J26" s="5"/>
      <c r="O26">
        <f>0+R26</f>
        <v>0</v>
      </c>
      <c r="Q26">
        <f>0+I27</f>
        <v>0</v>
      </c>
      <c r="R26">
        <f>0+O27</f>
        <v>0</v>
      </c>
    </row>
    <row r="27" spans="1:18" x14ac:dyDescent="0.2">
      <c r="A27" s="18" t="s">
        <v>50</v>
      </c>
      <c r="B27" s="23" t="s">
        <v>38</v>
      </c>
      <c r="C27" s="23" t="s">
        <v>164</v>
      </c>
      <c r="D27" s="18" t="s">
        <v>52</v>
      </c>
      <c r="E27" s="24" t="s">
        <v>165</v>
      </c>
      <c r="F27" s="25" t="s">
        <v>166</v>
      </c>
      <c r="G27" s="26">
        <v>9.2469999999999999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27</v>
      </c>
    </row>
    <row r="28" spans="1:18" ht="25.5" x14ac:dyDescent="0.2">
      <c r="A28" s="28" t="s">
        <v>56</v>
      </c>
      <c r="E28" s="29" t="s">
        <v>167</v>
      </c>
    </row>
    <row r="29" spans="1:18" x14ac:dyDescent="0.2">
      <c r="A29" s="30" t="s">
        <v>58</v>
      </c>
      <c r="E29" s="31" t="s">
        <v>168</v>
      </c>
    </row>
    <row r="30" spans="1:18" ht="89.25" x14ac:dyDescent="0.2">
      <c r="A30" t="s">
        <v>59</v>
      </c>
      <c r="E30" s="29" t="s">
        <v>169</v>
      </c>
    </row>
    <row r="31" spans="1:18" ht="12.75" customHeight="1" x14ac:dyDescent="0.2">
      <c r="A31" s="5" t="s">
        <v>47</v>
      </c>
      <c r="B31" s="5"/>
      <c r="C31" s="32" t="s">
        <v>81</v>
      </c>
      <c r="D31" s="5"/>
      <c r="E31" s="21" t="s">
        <v>170</v>
      </c>
      <c r="F31" s="5"/>
      <c r="G31" s="5"/>
      <c r="H31" s="5"/>
      <c r="I31" s="33">
        <f>0+Q31</f>
        <v>0</v>
      </c>
      <c r="J31" s="5"/>
      <c r="O31">
        <f>0+R31</f>
        <v>0</v>
      </c>
      <c r="Q31">
        <f>0+I32+I36</f>
        <v>0</v>
      </c>
      <c r="R31">
        <f>0+O32+O36</f>
        <v>0</v>
      </c>
    </row>
    <row r="32" spans="1:18" x14ac:dyDescent="0.2">
      <c r="A32" s="18" t="s">
        <v>50</v>
      </c>
      <c r="B32" s="23" t="s">
        <v>26</v>
      </c>
      <c r="C32" s="23" t="s">
        <v>171</v>
      </c>
      <c r="D32" s="18" t="s">
        <v>52</v>
      </c>
      <c r="E32" s="24" t="s">
        <v>172</v>
      </c>
      <c r="F32" s="25" t="s">
        <v>79</v>
      </c>
      <c r="G32" s="26">
        <v>1</v>
      </c>
      <c r="H32" s="27"/>
      <c r="I32" s="27">
        <f>ROUND(ROUND(H32,2)*ROUND(G32,3),2)</f>
        <v>0</v>
      </c>
      <c r="J32" s="25" t="s">
        <v>55</v>
      </c>
      <c r="O32">
        <f>(I32*21)/100</f>
        <v>0</v>
      </c>
      <c r="P32" t="s">
        <v>27</v>
      </c>
    </row>
    <row r="33" spans="1:18" ht="25.5" x14ac:dyDescent="0.2">
      <c r="A33" s="28" t="s">
        <v>56</v>
      </c>
      <c r="E33" s="29" t="s">
        <v>173</v>
      </c>
    </row>
    <row r="34" spans="1:18" x14ac:dyDescent="0.2">
      <c r="A34" s="30" t="s">
        <v>58</v>
      </c>
      <c r="E34" s="31" t="s">
        <v>52</v>
      </c>
    </row>
    <row r="35" spans="1:18" ht="165.75" x14ac:dyDescent="0.2">
      <c r="A35" t="s">
        <v>59</v>
      </c>
      <c r="E35" s="29" t="s">
        <v>174</v>
      </c>
    </row>
    <row r="36" spans="1:18" x14ac:dyDescent="0.2">
      <c r="A36" s="18" t="s">
        <v>50</v>
      </c>
      <c r="B36" s="23" t="s">
        <v>81</v>
      </c>
      <c r="C36" s="23" t="s">
        <v>175</v>
      </c>
      <c r="D36" s="18" t="s">
        <v>52</v>
      </c>
      <c r="E36" s="24" t="s">
        <v>176</v>
      </c>
      <c r="F36" s="25" t="s">
        <v>79</v>
      </c>
      <c r="G36" s="26">
        <v>1</v>
      </c>
      <c r="H36" s="27"/>
      <c r="I36" s="27">
        <f>ROUND(ROUND(H36,2)*ROUND(G36,3),2)</f>
        <v>0</v>
      </c>
      <c r="J36" s="25" t="s">
        <v>55</v>
      </c>
      <c r="O36">
        <f>(I36*21)/100</f>
        <v>0</v>
      </c>
      <c r="P36" t="s">
        <v>27</v>
      </c>
    </row>
    <row r="37" spans="1:18" ht="25.5" x14ac:dyDescent="0.2">
      <c r="A37" s="28" t="s">
        <v>56</v>
      </c>
      <c r="E37" s="29" t="s">
        <v>177</v>
      </c>
    </row>
    <row r="38" spans="1:18" x14ac:dyDescent="0.2">
      <c r="A38" s="30" t="s">
        <v>58</v>
      </c>
      <c r="E38" s="31" t="s">
        <v>52</v>
      </c>
    </row>
    <row r="39" spans="1:18" ht="165.75" x14ac:dyDescent="0.2">
      <c r="A39" t="s">
        <v>59</v>
      </c>
      <c r="E39" s="29" t="s">
        <v>174</v>
      </c>
    </row>
    <row r="40" spans="1:18" ht="12.75" customHeight="1" x14ac:dyDescent="0.2">
      <c r="A40" s="5" t="s">
        <v>47</v>
      </c>
      <c r="B40" s="5"/>
      <c r="C40" s="32" t="s">
        <v>42</v>
      </c>
      <c r="D40" s="5"/>
      <c r="E40" s="21" t="s">
        <v>178</v>
      </c>
      <c r="F40" s="5"/>
      <c r="G40" s="5"/>
      <c r="H40" s="5"/>
      <c r="I40" s="33">
        <f>0+Q40</f>
        <v>0</v>
      </c>
      <c r="J40" s="5"/>
      <c r="O40">
        <f>0+R40</f>
        <v>0</v>
      </c>
      <c r="Q40">
        <f>0+I41+I45+I49+I53+I57+I61+I65+I69+I73+I77+I81+I85+I89+I93</f>
        <v>0</v>
      </c>
      <c r="R40">
        <f>0+O41+O45+O49+O53+O57+O61+O65+O69+O73+O77+O81+O85+O89+O93</f>
        <v>0</v>
      </c>
    </row>
    <row r="41" spans="1:18" x14ac:dyDescent="0.2">
      <c r="A41" s="18" t="s">
        <v>50</v>
      </c>
      <c r="B41" s="23" t="s">
        <v>85</v>
      </c>
      <c r="C41" s="23" t="s">
        <v>179</v>
      </c>
      <c r="D41" s="18" t="s">
        <v>52</v>
      </c>
      <c r="E41" s="24" t="s">
        <v>180</v>
      </c>
      <c r="F41" s="25" t="s">
        <v>181</v>
      </c>
      <c r="G41" s="26">
        <v>7.6</v>
      </c>
      <c r="H41" s="27"/>
      <c r="I41" s="27">
        <f>ROUND(ROUND(H41,2)*ROUND(G41,3),2)</f>
        <v>0</v>
      </c>
      <c r="J41" s="25" t="s">
        <v>55</v>
      </c>
      <c r="O41">
        <f>(I41*21)/100</f>
        <v>0</v>
      </c>
      <c r="P41" t="s">
        <v>27</v>
      </c>
    </row>
    <row r="42" spans="1:18" ht="25.5" x14ac:dyDescent="0.2">
      <c r="A42" s="28" t="s">
        <v>56</v>
      </c>
      <c r="E42" s="29" t="s">
        <v>182</v>
      </c>
    </row>
    <row r="43" spans="1:18" x14ac:dyDescent="0.2">
      <c r="A43" s="30" t="s">
        <v>58</v>
      </c>
      <c r="E43" s="31" t="s">
        <v>52</v>
      </c>
    </row>
    <row r="44" spans="1:18" ht="38.25" x14ac:dyDescent="0.2">
      <c r="A44" t="s">
        <v>59</v>
      </c>
      <c r="E44" s="29" t="s">
        <v>183</v>
      </c>
    </row>
    <row r="45" spans="1:18" ht="25.5" x14ac:dyDescent="0.2">
      <c r="A45" s="18" t="s">
        <v>50</v>
      </c>
      <c r="B45" s="23" t="s">
        <v>42</v>
      </c>
      <c r="C45" s="23" t="s">
        <v>184</v>
      </c>
      <c r="D45" s="18" t="s">
        <v>52</v>
      </c>
      <c r="E45" s="24" t="s">
        <v>185</v>
      </c>
      <c r="F45" s="25" t="s">
        <v>181</v>
      </c>
      <c r="G45" s="26">
        <v>11.1</v>
      </c>
      <c r="H45" s="27"/>
      <c r="I45" s="27">
        <f>ROUND(ROUND(H45,2)*ROUND(G45,3),2)</f>
        <v>0</v>
      </c>
      <c r="J45" s="25" t="s">
        <v>55</v>
      </c>
      <c r="O45">
        <f>(I45*21)/100</f>
        <v>0</v>
      </c>
      <c r="P45" t="s">
        <v>27</v>
      </c>
    </row>
    <row r="46" spans="1:18" ht="25.5" x14ac:dyDescent="0.2">
      <c r="A46" s="28" t="s">
        <v>56</v>
      </c>
      <c r="E46" s="29" t="s">
        <v>186</v>
      </c>
    </row>
    <row r="47" spans="1:18" x14ac:dyDescent="0.2">
      <c r="A47" s="30" t="s">
        <v>58</v>
      </c>
      <c r="E47" s="31" t="s">
        <v>187</v>
      </c>
    </row>
    <row r="48" spans="1:18" ht="38.25" x14ac:dyDescent="0.2">
      <c r="A48" t="s">
        <v>59</v>
      </c>
      <c r="E48" s="29" t="s">
        <v>183</v>
      </c>
    </row>
    <row r="49" spans="1:16" x14ac:dyDescent="0.2">
      <c r="A49" s="18" t="s">
        <v>50</v>
      </c>
      <c r="B49" s="23" t="s">
        <v>44</v>
      </c>
      <c r="C49" s="23" t="s">
        <v>188</v>
      </c>
      <c r="D49" s="18" t="s">
        <v>52</v>
      </c>
      <c r="E49" s="24" t="s">
        <v>189</v>
      </c>
      <c r="F49" s="25" t="s">
        <v>166</v>
      </c>
      <c r="G49" s="26">
        <v>2.6949999999999998</v>
      </c>
      <c r="H49" s="27"/>
      <c r="I49" s="27">
        <f>ROUND(ROUND(H49,2)*ROUND(G49,3),2)</f>
        <v>0</v>
      </c>
      <c r="J49" s="25" t="s">
        <v>55</v>
      </c>
      <c r="O49">
        <f>(I49*21)/100</f>
        <v>0</v>
      </c>
      <c r="P49" t="s">
        <v>27</v>
      </c>
    </row>
    <row r="50" spans="1:16" ht="25.5" x14ac:dyDescent="0.2">
      <c r="A50" s="28" t="s">
        <v>56</v>
      </c>
      <c r="E50" s="29" t="s">
        <v>190</v>
      </c>
    </row>
    <row r="51" spans="1:16" x14ac:dyDescent="0.2">
      <c r="A51" s="30" t="s">
        <v>58</v>
      </c>
      <c r="E51" s="31" t="s">
        <v>191</v>
      </c>
    </row>
    <row r="52" spans="1:16" ht="114.75" x14ac:dyDescent="0.2">
      <c r="A52" t="s">
        <v>59</v>
      </c>
      <c r="E52" s="29" t="s">
        <v>192</v>
      </c>
    </row>
    <row r="53" spans="1:16" x14ac:dyDescent="0.2">
      <c r="A53" s="18" t="s">
        <v>50</v>
      </c>
      <c r="B53" s="23" t="s">
        <v>46</v>
      </c>
      <c r="C53" s="23" t="s">
        <v>193</v>
      </c>
      <c r="D53" s="18" t="s">
        <v>52</v>
      </c>
      <c r="E53" s="24" t="s">
        <v>194</v>
      </c>
      <c r="F53" s="25" t="s">
        <v>166</v>
      </c>
      <c r="G53" s="26">
        <v>29.454000000000001</v>
      </c>
      <c r="H53" s="27"/>
      <c r="I53" s="27">
        <f>ROUND(ROUND(H53,2)*ROUND(G53,3),2)</f>
        <v>0</v>
      </c>
      <c r="J53" s="25" t="s">
        <v>55</v>
      </c>
      <c r="O53">
        <f>(I53*21)/100</f>
        <v>0</v>
      </c>
      <c r="P53" t="s">
        <v>27</v>
      </c>
    </row>
    <row r="54" spans="1:16" x14ac:dyDescent="0.2">
      <c r="A54" s="28" t="s">
        <v>56</v>
      </c>
      <c r="E54" s="29" t="s">
        <v>195</v>
      </c>
    </row>
    <row r="55" spans="1:16" x14ac:dyDescent="0.2">
      <c r="A55" s="30" t="s">
        <v>58</v>
      </c>
      <c r="E55" s="31" t="s">
        <v>196</v>
      </c>
    </row>
    <row r="56" spans="1:16" ht="114.75" x14ac:dyDescent="0.2">
      <c r="A56" t="s">
        <v>59</v>
      </c>
      <c r="E56" s="29" t="s">
        <v>192</v>
      </c>
    </row>
    <row r="57" spans="1:16" x14ac:dyDescent="0.2">
      <c r="A57" s="18" t="s">
        <v>50</v>
      </c>
      <c r="B57" s="23" t="s">
        <v>102</v>
      </c>
      <c r="C57" s="23" t="s">
        <v>197</v>
      </c>
      <c r="D57" s="18" t="s">
        <v>52</v>
      </c>
      <c r="E57" s="24" t="s">
        <v>198</v>
      </c>
      <c r="F57" s="25" t="s">
        <v>166</v>
      </c>
      <c r="G57" s="26">
        <v>36.53</v>
      </c>
      <c r="H57" s="27"/>
      <c r="I57" s="27">
        <f>ROUND(ROUND(H57,2)*ROUND(G57,3),2)</f>
        <v>0</v>
      </c>
      <c r="J57" s="25" t="s">
        <v>55</v>
      </c>
      <c r="O57">
        <f>(I57*21)/100</f>
        <v>0</v>
      </c>
      <c r="P57" t="s">
        <v>27</v>
      </c>
    </row>
    <row r="58" spans="1:16" x14ac:dyDescent="0.2">
      <c r="A58" s="28" t="s">
        <v>56</v>
      </c>
      <c r="E58" s="29" t="s">
        <v>199</v>
      </c>
    </row>
    <row r="59" spans="1:16" x14ac:dyDescent="0.2">
      <c r="A59" s="30" t="s">
        <v>58</v>
      </c>
      <c r="E59" s="31" t="s">
        <v>200</v>
      </c>
    </row>
    <row r="60" spans="1:16" ht="114.75" x14ac:dyDescent="0.2">
      <c r="A60" t="s">
        <v>59</v>
      </c>
      <c r="E60" s="29" t="s">
        <v>192</v>
      </c>
    </row>
    <row r="61" spans="1:16" x14ac:dyDescent="0.2">
      <c r="A61" s="18" t="s">
        <v>50</v>
      </c>
      <c r="B61" s="23" t="s">
        <v>107</v>
      </c>
      <c r="C61" s="23" t="s">
        <v>201</v>
      </c>
      <c r="D61" s="18" t="s">
        <v>52</v>
      </c>
      <c r="E61" s="24" t="s">
        <v>202</v>
      </c>
      <c r="F61" s="25" t="s">
        <v>166</v>
      </c>
      <c r="G61" s="26">
        <v>12.59</v>
      </c>
      <c r="H61" s="27"/>
      <c r="I61" s="27">
        <f>ROUND(ROUND(H61,2)*ROUND(G61,3),2)</f>
        <v>0</v>
      </c>
      <c r="J61" s="25" t="s">
        <v>55</v>
      </c>
      <c r="O61">
        <f>(I61*21)/100</f>
        <v>0</v>
      </c>
      <c r="P61" t="s">
        <v>27</v>
      </c>
    </row>
    <row r="62" spans="1:16" ht="25.5" x14ac:dyDescent="0.2">
      <c r="A62" s="28" t="s">
        <v>56</v>
      </c>
      <c r="E62" s="29" t="s">
        <v>203</v>
      </c>
    </row>
    <row r="63" spans="1:16" x14ac:dyDescent="0.2">
      <c r="A63" s="30" t="s">
        <v>58</v>
      </c>
      <c r="E63" s="31" t="s">
        <v>204</v>
      </c>
    </row>
    <row r="64" spans="1:16" ht="114.75" x14ac:dyDescent="0.2">
      <c r="A64" t="s">
        <v>59</v>
      </c>
      <c r="E64" s="29" t="s">
        <v>192</v>
      </c>
    </row>
    <row r="65" spans="1:16" x14ac:dyDescent="0.2">
      <c r="A65" s="18" t="s">
        <v>50</v>
      </c>
      <c r="B65" s="23" t="s">
        <v>111</v>
      </c>
      <c r="C65" s="23" t="s">
        <v>205</v>
      </c>
      <c r="D65" s="18" t="s">
        <v>52</v>
      </c>
      <c r="E65" s="24" t="s">
        <v>206</v>
      </c>
      <c r="F65" s="25" t="s">
        <v>181</v>
      </c>
      <c r="G65" s="26">
        <v>4</v>
      </c>
      <c r="H65" s="27"/>
      <c r="I65" s="27">
        <f>ROUND(ROUND(H65,2)*ROUND(G65,3),2)</f>
        <v>0</v>
      </c>
      <c r="J65" s="25" t="s">
        <v>55</v>
      </c>
      <c r="O65">
        <f>(I65*21)/100</f>
        <v>0</v>
      </c>
      <c r="P65" t="s">
        <v>27</v>
      </c>
    </row>
    <row r="66" spans="1:16" ht="25.5" x14ac:dyDescent="0.2">
      <c r="A66" s="28" t="s">
        <v>56</v>
      </c>
      <c r="E66" s="29" t="s">
        <v>207</v>
      </c>
    </row>
    <row r="67" spans="1:16" x14ac:dyDescent="0.2">
      <c r="A67" s="30" t="s">
        <v>58</v>
      </c>
      <c r="E67" s="31" t="s">
        <v>208</v>
      </c>
    </row>
    <row r="68" spans="1:16" ht="102" x14ac:dyDescent="0.2">
      <c r="A68" t="s">
        <v>59</v>
      </c>
      <c r="E68" s="29" t="s">
        <v>209</v>
      </c>
    </row>
    <row r="69" spans="1:16" x14ac:dyDescent="0.2">
      <c r="A69" s="18" t="s">
        <v>50</v>
      </c>
      <c r="B69" s="23" t="s">
        <v>116</v>
      </c>
      <c r="C69" s="23" t="s">
        <v>210</v>
      </c>
      <c r="D69" s="18" t="s">
        <v>52</v>
      </c>
      <c r="E69" s="24" t="s">
        <v>211</v>
      </c>
      <c r="F69" s="25" t="s">
        <v>181</v>
      </c>
      <c r="G69" s="26">
        <v>2</v>
      </c>
      <c r="H69" s="27"/>
      <c r="I69" s="27">
        <f>ROUND(ROUND(H69,2)*ROUND(G69,3),2)</f>
        <v>0</v>
      </c>
      <c r="J69" s="25" t="s">
        <v>55</v>
      </c>
      <c r="O69">
        <f>(I69*21)/100</f>
        <v>0</v>
      </c>
      <c r="P69" t="s">
        <v>27</v>
      </c>
    </row>
    <row r="70" spans="1:16" ht="25.5" x14ac:dyDescent="0.2">
      <c r="A70" s="28" t="s">
        <v>56</v>
      </c>
      <c r="E70" s="29" t="s">
        <v>212</v>
      </c>
    </row>
    <row r="71" spans="1:16" x14ac:dyDescent="0.2">
      <c r="A71" s="30" t="s">
        <v>58</v>
      </c>
      <c r="E71" s="31" t="s">
        <v>52</v>
      </c>
    </row>
    <row r="72" spans="1:16" ht="102" x14ac:dyDescent="0.2">
      <c r="A72" t="s">
        <v>59</v>
      </c>
      <c r="E72" s="29" t="s">
        <v>209</v>
      </c>
    </row>
    <row r="73" spans="1:16" x14ac:dyDescent="0.2">
      <c r="A73" s="18" t="s">
        <v>50</v>
      </c>
      <c r="B73" s="23" t="s">
        <v>121</v>
      </c>
      <c r="C73" s="23" t="s">
        <v>213</v>
      </c>
      <c r="D73" s="18" t="s">
        <v>52</v>
      </c>
      <c r="E73" s="24" t="s">
        <v>214</v>
      </c>
      <c r="F73" s="25" t="s">
        <v>181</v>
      </c>
      <c r="G73" s="26">
        <v>2</v>
      </c>
      <c r="H73" s="27"/>
      <c r="I73" s="27">
        <f>ROUND(ROUND(H73,2)*ROUND(G73,3),2)</f>
        <v>0</v>
      </c>
      <c r="J73" s="25" t="s">
        <v>55</v>
      </c>
      <c r="O73">
        <f>(I73*21)/100</f>
        <v>0</v>
      </c>
      <c r="P73" t="s">
        <v>27</v>
      </c>
    </row>
    <row r="74" spans="1:16" ht="25.5" x14ac:dyDescent="0.2">
      <c r="A74" s="28" t="s">
        <v>56</v>
      </c>
      <c r="E74" s="29" t="s">
        <v>215</v>
      </c>
    </row>
    <row r="75" spans="1:16" x14ac:dyDescent="0.2">
      <c r="A75" s="30" t="s">
        <v>58</v>
      </c>
      <c r="E75" s="31" t="s">
        <v>52</v>
      </c>
    </row>
    <row r="76" spans="1:16" ht="102" x14ac:dyDescent="0.2">
      <c r="A76" t="s">
        <v>59</v>
      </c>
      <c r="E76" s="29" t="s">
        <v>209</v>
      </c>
    </row>
    <row r="77" spans="1:16" x14ac:dyDescent="0.2">
      <c r="A77" s="18" t="s">
        <v>50</v>
      </c>
      <c r="B77" s="23" t="s">
        <v>126</v>
      </c>
      <c r="C77" s="23" t="s">
        <v>216</v>
      </c>
      <c r="D77" s="18" t="s">
        <v>52</v>
      </c>
      <c r="E77" s="24" t="s">
        <v>217</v>
      </c>
      <c r="F77" s="25" t="s">
        <v>181</v>
      </c>
      <c r="G77" s="26">
        <v>2</v>
      </c>
      <c r="H77" s="27"/>
      <c r="I77" s="27">
        <f>ROUND(ROUND(H77,2)*ROUND(G77,3),2)</f>
        <v>0</v>
      </c>
      <c r="J77" s="25" t="s">
        <v>55</v>
      </c>
      <c r="O77">
        <f>(I77*21)/100</f>
        <v>0</v>
      </c>
      <c r="P77" t="s">
        <v>27</v>
      </c>
    </row>
    <row r="78" spans="1:16" ht="25.5" x14ac:dyDescent="0.2">
      <c r="A78" s="28" t="s">
        <v>56</v>
      </c>
      <c r="E78" s="29" t="s">
        <v>218</v>
      </c>
    </row>
    <row r="79" spans="1:16" x14ac:dyDescent="0.2">
      <c r="A79" s="30" t="s">
        <v>58</v>
      </c>
      <c r="E79" s="31" t="s">
        <v>52</v>
      </c>
    </row>
    <row r="80" spans="1:16" ht="102" x14ac:dyDescent="0.2">
      <c r="A80" t="s">
        <v>59</v>
      </c>
      <c r="E80" s="29" t="s">
        <v>209</v>
      </c>
    </row>
    <row r="81" spans="1:16" x14ac:dyDescent="0.2">
      <c r="A81" s="18" t="s">
        <v>50</v>
      </c>
      <c r="B81" s="23" t="s">
        <v>131</v>
      </c>
      <c r="C81" s="23" t="s">
        <v>219</v>
      </c>
      <c r="D81" s="18" t="s">
        <v>64</v>
      </c>
      <c r="E81" s="24" t="s">
        <v>220</v>
      </c>
      <c r="F81" s="25" t="s">
        <v>79</v>
      </c>
      <c r="G81" s="26">
        <v>28</v>
      </c>
      <c r="H81" s="27"/>
      <c r="I81" s="27">
        <f>ROUND(ROUND(H81,2)*ROUND(G81,3),2)</f>
        <v>0</v>
      </c>
      <c r="J81" s="25" t="s">
        <v>55</v>
      </c>
      <c r="O81">
        <f>(I81*21)/100</f>
        <v>0</v>
      </c>
      <c r="P81" t="s">
        <v>27</v>
      </c>
    </row>
    <row r="82" spans="1:16" ht="25.5" x14ac:dyDescent="0.2">
      <c r="A82" s="28" t="s">
        <v>56</v>
      </c>
      <c r="E82" s="29" t="s">
        <v>221</v>
      </c>
    </row>
    <row r="83" spans="1:16" x14ac:dyDescent="0.2">
      <c r="A83" s="30" t="s">
        <v>58</v>
      </c>
      <c r="E83" s="31" t="s">
        <v>222</v>
      </c>
    </row>
    <row r="84" spans="1:16" ht="102" x14ac:dyDescent="0.2">
      <c r="A84" t="s">
        <v>59</v>
      </c>
      <c r="E84" s="29" t="s">
        <v>209</v>
      </c>
    </row>
    <row r="85" spans="1:16" x14ac:dyDescent="0.2">
      <c r="A85" s="18" t="s">
        <v>50</v>
      </c>
      <c r="B85" s="23" t="s">
        <v>134</v>
      </c>
      <c r="C85" s="23" t="s">
        <v>219</v>
      </c>
      <c r="D85" s="18" t="s">
        <v>68</v>
      </c>
      <c r="E85" s="24" t="s">
        <v>220</v>
      </c>
      <c r="F85" s="25" t="s">
        <v>79</v>
      </c>
      <c r="G85" s="26">
        <v>28</v>
      </c>
      <c r="H85" s="27"/>
      <c r="I85" s="27">
        <f>ROUND(ROUND(H85,2)*ROUND(G85,3),2)</f>
        <v>0</v>
      </c>
      <c r="J85" s="25" t="s">
        <v>55</v>
      </c>
      <c r="O85">
        <f>(I85*21)/100</f>
        <v>0</v>
      </c>
      <c r="P85" t="s">
        <v>27</v>
      </c>
    </row>
    <row r="86" spans="1:16" ht="38.25" x14ac:dyDescent="0.2">
      <c r="A86" s="28" t="s">
        <v>56</v>
      </c>
      <c r="E86" s="29" t="s">
        <v>223</v>
      </c>
    </row>
    <row r="87" spans="1:16" x14ac:dyDescent="0.2">
      <c r="A87" s="30" t="s">
        <v>58</v>
      </c>
      <c r="E87" s="31" t="s">
        <v>222</v>
      </c>
    </row>
    <row r="88" spans="1:16" ht="102" x14ac:dyDescent="0.2">
      <c r="A88" t="s">
        <v>59</v>
      </c>
      <c r="E88" s="29" t="s">
        <v>209</v>
      </c>
    </row>
    <row r="89" spans="1:16" x14ac:dyDescent="0.2">
      <c r="A89" s="18" t="s">
        <v>50</v>
      </c>
      <c r="B89" s="23" t="s">
        <v>137</v>
      </c>
      <c r="C89" s="23" t="s">
        <v>224</v>
      </c>
      <c r="D89" s="18" t="s">
        <v>52</v>
      </c>
      <c r="E89" s="24" t="s">
        <v>225</v>
      </c>
      <c r="F89" s="25" t="s">
        <v>79</v>
      </c>
      <c r="G89" s="26">
        <v>1</v>
      </c>
      <c r="H89" s="27"/>
      <c r="I89" s="27">
        <f>ROUND(ROUND(H89,2)*ROUND(G89,3),2)</f>
        <v>0</v>
      </c>
      <c r="J89" s="25" t="s">
        <v>55</v>
      </c>
      <c r="O89">
        <f>(I89*21)/100</f>
        <v>0</v>
      </c>
      <c r="P89" t="s">
        <v>27</v>
      </c>
    </row>
    <row r="90" spans="1:16" ht="25.5" x14ac:dyDescent="0.2">
      <c r="A90" s="28" t="s">
        <v>56</v>
      </c>
      <c r="E90" s="29" t="s">
        <v>226</v>
      </c>
    </row>
    <row r="91" spans="1:16" x14ac:dyDescent="0.2">
      <c r="A91" s="30" t="s">
        <v>58</v>
      </c>
      <c r="E91" s="31" t="s">
        <v>52</v>
      </c>
    </row>
    <row r="92" spans="1:16" ht="102" x14ac:dyDescent="0.2">
      <c r="A92" t="s">
        <v>59</v>
      </c>
      <c r="E92" s="29" t="s">
        <v>209</v>
      </c>
    </row>
    <row r="93" spans="1:16" x14ac:dyDescent="0.2">
      <c r="A93" s="18" t="s">
        <v>50</v>
      </c>
      <c r="B93" s="23" t="s">
        <v>141</v>
      </c>
      <c r="C93" s="23" t="s">
        <v>227</v>
      </c>
      <c r="D93" s="18" t="s">
        <v>52</v>
      </c>
      <c r="E93" s="24" t="s">
        <v>228</v>
      </c>
      <c r="F93" s="25" t="s">
        <v>229</v>
      </c>
      <c r="G93" s="26">
        <v>18.46</v>
      </c>
      <c r="H93" s="27"/>
      <c r="I93" s="27">
        <f>ROUND(ROUND(H93,2)*ROUND(G93,3),2)</f>
        <v>0</v>
      </c>
      <c r="J93" s="25" t="s">
        <v>55</v>
      </c>
      <c r="O93">
        <f>(I93*21)/100</f>
        <v>0</v>
      </c>
      <c r="P93" t="s">
        <v>27</v>
      </c>
    </row>
    <row r="94" spans="1:16" ht="25.5" x14ac:dyDescent="0.2">
      <c r="A94" s="28" t="s">
        <v>56</v>
      </c>
      <c r="E94" s="29" t="s">
        <v>230</v>
      </c>
    </row>
    <row r="95" spans="1:16" x14ac:dyDescent="0.2">
      <c r="A95" s="30" t="s">
        <v>58</v>
      </c>
      <c r="E95" s="31" t="s">
        <v>231</v>
      </c>
    </row>
    <row r="96" spans="1:16" ht="89.25" x14ac:dyDescent="0.2">
      <c r="A96" t="s">
        <v>59</v>
      </c>
      <c r="E96" s="29" t="s">
        <v>232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59055118110236227" right="0.59055118110236227" top="0.59055118110236227" bottom="0.59055118110236227" header="0.39370078740157483" footer="0.39370078740157483"/>
  <pageSetup paperSize="9" scale="58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R405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3" width="11.28515625" customWidth="1"/>
    <col min="4" max="4" width="7.85546875" customWidth="1"/>
    <col min="5" max="5" width="70.7109375" customWidth="1"/>
    <col min="6" max="6" width="6.28515625" customWidth="1"/>
    <col min="7" max="7" width="9.7109375" customWidth="1"/>
    <col min="8" max="8" width="10.7109375" customWidth="1"/>
    <col min="9" max="9" width="13.85546875" customWidth="1"/>
    <col min="10" max="10" width="1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0+O9+O38+O127+O172+O201+O238+O279+O300+O321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0+I9+I38+I127+I172+I201+I238+I279+I300+I321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233</v>
      </c>
      <c r="D4" s="36"/>
      <c r="E4" s="12" t="s">
        <v>234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31</v>
      </c>
      <c r="D9" s="19"/>
      <c r="E9" s="21" t="s">
        <v>148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x14ac:dyDescent="0.2">
      <c r="A10" s="18" t="s">
        <v>50</v>
      </c>
      <c r="B10" s="23" t="s">
        <v>28</v>
      </c>
      <c r="C10" s="23" t="s">
        <v>149</v>
      </c>
      <c r="D10" s="18" t="s">
        <v>64</v>
      </c>
      <c r="E10" s="24" t="s">
        <v>150</v>
      </c>
      <c r="F10" s="25" t="s">
        <v>151</v>
      </c>
      <c r="G10" s="26">
        <v>510.61799999999999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x14ac:dyDescent="0.2">
      <c r="A11" s="28" t="s">
        <v>56</v>
      </c>
      <c r="E11" s="29" t="s">
        <v>235</v>
      </c>
    </row>
    <row r="12" spans="1:18" ht="63.75" x14ac:dyDescent="0.2">
      <c r="A12" s="30" t="s">
        <v>58</v>
      </c>
      <c r="E12" s="31" t="s">
        <v>236</v>
      </c>
    </row>
    <row r="13" spans="1:18" ht="25.5" x14ac:dyDescent="0.2">
      <c r="A13" t="s">
        <v>59</v>
      </c>
      <c r="E13" s="29" t="s">
        <v>154</v>
      </c>
    </row>
    <row r="14" spans="1:18" x14ac:dyDescent="0.2">
      <c r="A14" s="18" t="s">
        <v>50</v>
      </c>
      <c r="B14" s="23" t="s">
        <v>27</v>
      </c>
      <c r="C14" s="23" t="s">
        <v>149</v>
      </c>
      <c r="D14" s="18" t="s">
        <v>68</v>
      </c>
      <c r="E14" s="24" t="s">
        <v>150</v>
      </c>
      <c r="F14" s="25" t="s">
        <v>151</v>
      </c>
      <c r="G14" s="26">
        <v>105.054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27</v>
      </c>
    </row>
    <row r="15" spans="1:18" x14ac:dyDescent="0.2">
      <c r="A15" s="28" t="s">
        <v>56</v>
      </c>
      <c r="E15" s="29" t="s">
        <v>237</v>
      </c>
    </row>
    <row r="16" spans="1:18" ht="38.25" x14ac:dyDescent="0.2">
      <c r="A16" s="30" t="s">
        <v>58</v>
      </c>
      <c r="E16" s="31" t="s">
        <v>238</v>
      </c>
    </row>
    <row r="17" spans="1:16" ht="25.5" x14ac:dyDescent="0.2">
      <c r="A17" t="s">
        <v>59</v>
      </c>
      <c r="E17" s="29" t="s">
        <v>154</v>
      </c>
    </row>
    <row r="18" spans="1:16" x14ac:dyDescent="0.2">
      <c r="A18" s="18" t="s">
        <v>50</v>
      </c>
      <c r="B18" s="23" t="s">
        <v>25</v>
      </c>
      <c r="C18" s="23" t="s">
        <v>149</v>
      </c>
      <c r="D18" s="18" t="s">
        <v>157</v>
      </c>
      <c r="E18" s="24" t="s">
        <v>150</v>
      </c>
      <c r="F18" s="25" t="s">
        <v>151</v>
      </c>
      <c r="G18" s="26">
        <v>100.982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27</v>
      </c>
    </row>
    <row r="19" spans="1:16" x14ac:dyDescent="0.2">
      <c r="A19" s="28" t="s">
        <v>56</v>
      </c>
      <c r="E19" s="29" t="s">
        <v>239</v>
      </c>
    </row>
    <row r="20" spans="1:16" ht="51" x14ac:dyDescent="0.2">
      <c r="A20" s="30" t="s">
        <v>58</v>
      </c>
      <c r="E20" s="31" t="s">
        <v>240</v>
      </c>
    </row>
    <row r="21" spans="1:16" ht="25.5" x14ac:dyDescent="0.2">
      <c r="A21" t="s">
        <v>59</v>
      </c>
      <c r="E21" s="29" t="s">
        <v>154</v>
      </c>
    </row>
    <row r="22" spans="1:16" x14ac:dyDescent="0.2">
      <c r="A22" s="18" t="s">
        <v>50</v>
      </c>
      <c r="B22" s="23" t="s">
        <v>36</v>
      </c>
      <c r="C22" s="23" t="s">
        <v>149</v>
      </c>
      <c r="D22" s="18" t="s">
        <v>160</v>
      </c>
      <c r="E22" s="24" t="s">
        <v>150</v>
      </c>
      <c r="F22" s="25" t="s">
        <v>151</v>
      </c>
      <c r="G22" s="26">
        <v>52.784999999999997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27</v>
      </c>
    </row>
    <row r="23" spans="1:16" x14ac:dyDescent="0.2">
      <c r="A23" s="28" t="s">
        <v>56</v>
      </c>
      <c r="E23" s="29" t="s">
        <v>241</v>
      </c>
    </row>
    <row r="24" spans="1:16" x14ac:dyDescent="0.2">
      <c r="A24" s="30" t="s">
        <v>58</v>
      </c>
      <c r="E24" s="31" t="s">
        <v>242</v>
      </c>
    </row>
    <row r="25" spans="1:16" ht="25.5" x14ac:dyDescent="0.2">
      <c r="A25" t="s">
        <v>59</v>
      </c>
      <c r="E25" s="29" t="s">
        <v>154</v>
      </c>
    </row>
    <row r="26" spans="1:16" x14ac:dyDescent="0.2">
      <c r="A26" s="18" t="s">
        <v>50</v>
      </c>
      <c r="B26" s="23" t="s">
        <v>38</v>
      </c>
      <c r="C26" s="23" t="s">
        <v>243</v>
      </c>
      <c r="D26" s="18" t="s">
        <v>52</v>
      </c>
      <c r="E26" s="24" t="s">
        <v>244</v>
      </c>
      <c r="F26" s="25" t="s">
        <v>229</v>
      </c>
      <c r="G26" s="26">
        <v>25</v>
      </c>
      <c r="H26" s="27"/>
      <c r="I26" s="27">
        <f>ROUND(ROUND(H26,2)*ROUND(G26,3),2)</f>
        <v>0</v>
      </c>
      <c r="J26" s="25" t="s">
        <v>55</v>
      </c>
      <c r="O26">
        <f>(I26*21)/100</f>
        <v>0</v>
      </c>
      <c r="P26" t="s">
        <v>27</v>
      </c>
    </row>
    <row r="27" spans="1:16" ht="51" x14ac:dyDescent="0.2">
      <c r="A27" s="28" t="s">
        <v>56</v>
      </c>
      <c r="E27" s="29" t="s">
        <v>245</v>
      </c>
    </row>
    <row r="28" spans="1:16" x14ac:dyDescent="0.2">
      <c r="A28" s="30" t="s">
        <v>58</v>
      </c>
      <c r="E28" s="31" t="s">
        <v>52</v>
      </c>
    </row>
    <row r="29" spans="1:16" x14ac:dyDescent="0.2">
      <c r="A29" t="s">
        <v>59</v>
      </c>
      <c r="E29" s="29" t="s">
        <v>67</v>
      </c>
    </row>
    <row r="30" spans="1:16" x14ac:dyDescent="0.2">
      <c r="A30" s="18" t="s">
        <v>50</v>
      </c>
      <c r="B30" s="23" t="s">
        <v>26</v>
      </c>
      <c r="C30" s="23" t="s">
        <v>246</v>
      </c>
      <c r="D30" s="18" t="s">
        <v>52</v>
      </c>
      <c r="E30" s="24" t="s">
        <v>247</v>
      </c>
      <c r="F30" s="25" t="s">
        <v>229</v>
      </c>
      <c r="G30" s="26">
        <v>25</v>
      </c>
      <c r="H30" s="27"/>
      <c r="I30" s="27">
        <f>ROUND(ROUND(H30,2)*ROUND(G30,3),2)</f>
        <v>0</v>
      </c>
      <c r="J30" s="25" t="s">
        <v>55</v>
      </c>
      <c r="O30">
        <f>(I30*21)/100</f>
        <v>0</v>
      </c>
      <c r="P30" t="s">
        <v>27</v>
      </c>
    </row>
    <row r="31" spans="1:16" ht="25.5" x14ac:dyDescent="0.2">
      <c r="A31" s="28" t="s">
        <v>56</v>
      </c>
      <c r="E31" s="29" t="s">
        <v>248</v>
      </c>
    </row>
    <row r="32" spans="1:16" x14ac:dyDescent="0.2">
      <c r="A32" s="30" t="s">
        <v>58</v>
      </c>
      <c r="E32" s="31" t="s">
        <v>52</v>
      </c>
    </row>
    <row r="33" spans="1:18" x14ac:dyDescent="0.2">
      <c r="A33" t="s">
        <v>59</v>
      </c>
      <c r="E33" s="29" t="s">
        <v>67</v>
      </c>
    </row>
    <row r="34" spans="1:18" x14ac:dyDescent="0.2">
      <c r="A34" s="18" t="s">
        <v>50</v>
      </c>
      <c r="B34" s="23" t="s">
        <v>81</v>
      </c>
      <c r="C34" s="23" t="s">
        <v>249</v>
      </c>
      <c r="D34" s="18" t="s">
        <v>52</v>
      </c>
      <c r="E34" s="24" t="s">
        <v>250</v>
      </c>
      <c r="F34" s="25" t="s">
        <v>54</v>
      </c>
      <c r="G34" s="26">
        <v>1</v>
      </c>
      <c r="H34" s="27"/>
      <c r="I34" s="27">
        <f>ROUND(ROUND(H34,2)*ROUND(G34,3),2)</f>
        <v>0</v>
      </c>
      <c r="J34" s="25" t="s">
        <v>55</v>
      </c>
      <c r="O34">
        <f>(I34*21)/100</f>
        <v>0</v>
      </c>
      <c r="P34" t="s">
        <v>27</v>
      </c>
    </row>
    <row r="35" spans="1:18" ht="25.5" x14ac:dyDescent="0.2">
      <c r="A35" s="28" t="s">
        <v>56</v>
      </c>
      <c r="E35" s="29" t="s">
        <v>251</v>
      </c>
    </row>
    <row r="36" spans="1:18" x14ac:dyDescent="0.2">
      <c r="A36" s="30" t="s">
        <v>58</v>
      </c>
      <c r="E36" s="31" t="s">
        <v>52</v>
      </c>
    </row>
    <row r="37" spans="1:18" x14ac:dyDescent="0.2">
      <c r="A37" t="s">
        <v>59</v>
      </c>
      <c r="E37" s="29" t="s">
        <v>120</v>
      </c>
    </row>
    <row r="38" spans="1:18" ht="12.75" customHeight="1" x14ac:dyDescent="0.2">
      <c r="A38" s="5" t="s">
        <v>47</v>
      </c>
      <c r="B38" s="5"/>
      <c r="C38" s="32" t="s">
        <v>28</v>
      </c>
      <c r="D38" s="5"/>
      <c r="E38" s="21" t="s">
        <v>163</v>
      </c>
      <c r="F38" s="5"/>
      <c r="G38" s="5"/>
      <c r="H38" s="5"/>
      <c r="I38" s="33">
        <f>0+Q38</f>
        <v>0</v>
      </c>
      <c r="J38" s="5"/>
      <c r="O38">
        <f>0+R38</f>
        <v>0</v>
      </c>
      <c r="Q38">
        <f>0+I39+I43+I47+I51+I55+I59+I63+I67+I71+I75+I79+I83+I87+I91+I95+I99+I103+I107+I111+I115+I119+I123</f>
        <v>0</v>
      </c>
      <c r="R38">
        <f>0+O39+O43+O47+O51+O55+O59+O63+O67+O71+O75+O79+O83+O87+O91+O95+O99+O103+O107+O111+O115+O119+O123</f>
        <v>0</v>
      </c>
    </row>
    <row r="39" spans="1:18" ht="25.5" x14ac:dyDescent="0.2">
      <c r="A39" s="18" t="s">
        <v>50</v>
      </c>
      <c r="B39" s="23" t="s">
        <v>85</v>
      </c>
      <c r="C39" s="23" t="s">
        <v>252</v>
      </c>
      <c r="D39" s="18" t="s">
        <v>64</v>
      </c>
      <c r="E39" s="24" t="s">
        <v>253</v>
      </c>
      <c r="F39" s="25" t="s">
        <v>166</v>
      </c>
      <c r="G39" s="26">
        <v>44.087000000000003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27</v>
      </c>
    </row>
    <row r="40" spans="1:18" ht="25.5" x14ac:dyDescent="0.2">
      <c r="A40" s="28" t="s">
        <v>56</v>
      </c>
      <c r="E40" s="29" t="s">
        <v>254</v>
      </c>
    </row>
    <row r="41" spans="1:18" x14ac:dyDescent="0.2">
      <c r="A41" s="30" t="s">
        <v>58</v>
      </c>
      <c r="E41" s="31" t="s">
        <v>255</v>
      </c>
    </row>
    <row r="42" spans="1:18" ht="76.5" x14ac:dyDescent="0.2">
      <c r="A42" t="s">
        <v>59</v>
      </c>
      <c r="E42" s="29" t="s">
        <v>256</v>
      </c>
    </row>
    <row r="43" spans="1:18" ht="25.5" x14ac:dyDescent="0.2">
      <c r="A43" s="18" t="s">
        <v>50</v>
      </c>
      <c r="B43" s="23" t="s">
        <v>42</v>
      </c>
      <c r="C43" s="23" t="s">
        <v>252</v>
      </c>
      <c r="D43" s="18" t="s">
        <v>68</v>
      </c>
      <c r="E43" s="24" t="s">
        <v>253</v>
      </c>
      <c r="F43" s="25" t="s">
        <v>166</v>
      </c>
      <c r="G43" s="26">
        <v>1.8140000000000001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27</v>
      </c>
    </row>
    <row r="44" spans="1:18" x14ac:dyDescent="0.2">
      <c r="A44" s="28" t="s">
        <v>56</v>
      </c>
      <c r="E44" s="29" t="s">
        <v>257</v>
      </c>
    </row>
    <row r="45" spans="1:18" x14ac:dyDescent="0.2">
      <c r="A45" s="30" t="s">
        <v>58</v>
      </c>
      <c r="E45" s="31" t="s">
        <v>258</v>
      </c>
    </row>
    <row r="46" spans="1:18" ht="76.5" x14ac:dyDescent="0.2">
      <c r="A46" t="s">
        <v>59</v>
      </c>
      <c r="E46" s="29" t="s">
        <v>256</v>
      </c>
    </row>
    <row r="47" spans="1:18" ht="25.5" x14ac:dyDescent="0.2">
      <c r="A47" s="18" t="s">
        <v>50</v>
      </c>
      <c r="B47" s="23" t="s">
        <v>44</v>
      </c>
      <c r="C47" s="23" t="s">
        <v>259</v>
      </c>
      <c r="D47" s="18" t="s">
        <v>52</v>
      </c>
      <c r="E47" s="24" t="s">
        <v>260</v>
      </c>
      <c r="F47" s="25" t="s">
        <v>166</v>
      </c>
      <c r="G47" s="26">
        <v>23.992999999999999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27</v>
      </c>
    </row>
    <row r="48" spans="1:18" ht="25.5" x14ac:dyDescent="0.2">
      <c r="A48" s="28" t="s">
        <v>56</v>
      </c>
      <c r="E48" s="29" t="s">
        <v>261</v>
      </c>
    </row>
    <row r="49" spans="1:16" x14ac:dyDescent="0.2">
      <c r="A49" s="30" t="s">
        <v>58</v>
      </c>
      <c r="E49" s="31" t="s">
        <v>262</v>
      </c>
    </row>
    <row r="50" spans="1:16" ht="76.5" x14ac:dyDescent="0.2">
      <c r="A50" t="s">
        <v>59</v>
      </c>
      <c r="E50" s="29" t="s">
        <v>256</v>
      </c>
    </row>
    <row r="51" spans="1:16" x14ac:dyDescent="0.2">
      <c r="A51" s="18" t="s">
        <v>50</v>
      </c>
      <c r="B51" s="23" t="s">
        <v>46</v>
      </c>
      <c r="C51" s="23" t="s">
        <v>263</v>
      </c>
      <c r="D51" s="18" t="s">
        <v>52</v>
      </c>
      <c r="E51" s="24" t="s">
        <v>264</v>
      </c>
      <c r="F51" s="25" t="s">
        <v>166</v>
      </c>
      <c r="G51" s="26">
        <v>15.331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27</v>
      </c>
    </row>
    <row r="52" spans="1:16" x14ac:dyDescent="0.2">
      <c r="A52" s="28" t="s">
        <v>56</v>
      </c>
      <c r="E52" s="29" t="s">
        <v>265</v>
      </c>
    </row>
    <row r="53" spans="1:16" x14ac:dyDescent="0.2">
      <c r="A53" s="30" t="s">
        <v>58</v>
      </c>
      <c r="E53" s="31" t="s">
        <v>266</v>
      </c>
    </row>
    <row r="54" spans="1:16" ht="76.5" x14ac:dyDescent="0.2">
      <c r="A54" t="s">
        <v>59</v>
      </c>
      <c r="E54" s="29" t="s">
        <v>256</v>
      </c>
    </row>
    <row r="55" spans="1:16" x14ac:dyDescent="0.2">
      <c r="A55" s="18" t="s">
        <v>50</v>
      </c>
      <c r="B55" s="23" t="s">
        <v>102</v>
      </c>
      <c r="C55" s="23" t="s">
        <v>267</v>
      </c>
      <c r="D55" s="18" t="s">
        <v>52</v>
      </c>
      <c r="E55" s="24" t="s">
        <v>268</v>
      </c>
      <c r="F55" s="25" t="s">
        <v>269</v>
      </c>
      <c r="G55" s="26">
        <v>864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27</v>
      </c>
    </row>
    <row r="56" spans="1:16" x14ac:dyDescent="0.2">
      <c r="A56" s="28" t="s">
        <v>56</v>
      </c>
      <c r="E56" s="29" t="s">
        <v>270</v>
      </c>
    </row>
    <row r="57" spans="1:16" x14ac:dyDescent="0.2">
      <c r="A57" s="30" t="s">
        <v>58</v>
      </c>
      <c r="E57" s="31" t="s">
        <v>271</v>
      </c>
    </row>
    <row r="58" spans="1:16" ht="38.25" x14ac:dyDescent="0.2">
      <c r="A58" t="s">
        <v>59</v>
      </c>
      <c r="E58" s="29" t="s">
        <v>272</v>
      </c>
    </row>
    <row r="59" spans="1:16" x14ac:dyDescent="0.2">
      <c r="A59" s="18" t="s">
        <v>50</v>
      </c>
      <c r="B59" s="23" t="s">
        <v>107</v>
      </c>
      <c r="C59" s="23" t="s">
        <v>273</v>
      </c>
      <c r="D59" s="18" t="s">
        <v>52</v>
      </c>
      <c r="E59" s="24" t="s">
        <v>274</v>
      </c>
      <c r="F59" s="25" t="s">
        <v>166</v>
      </c>
      <c r="G59" s="26">
        <v>12.593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27</v>
      </c>
    </row>
    <row r="60" spans="1:16" x14ac:dyDescent="0.2">
      <c r="A60" s="28" t="s">
        <v>56</v>
      </c>
      <c r="E60" s="29" t="s">
        <v>275</v>
      </c>
    </row>
    <row r="61" spans="1:16" x14ac:dyDescent="0.2">
      <c r="A61" s="30" t="s">
        <v>58</v>
      </c>
      <c r="E61" s="31" t="s">
        <v>276</v>
      </c>
    </row>
    <row r="62" spans="1:16" ht="25.5" x14ac:dyDescent="0.2">
      <c r="A62" t="s">
        <v>59</v>
      </c>
      <c r="E62" s="29" t="s">
        <v>277</v>
      </c>
    </row>
    <row r="63" spans="1:16" x14ac:dyDescent="0.2">
      <c r="A63" s="18" t="s">
        <v>50</v>
      </c>
      <c r="B63" s="23" t="s">
        <v>111</v>
      </c>
      <c r="C63" s="23" t="s">
        <v>278</v>
      </c>
      <c r="D63" s="18" t="s">
        <v>52</v>
      </c>
      <c r="E63" s="24" t="s">
        <v>279</v>
      </c>
      <c r="F63" s="25" t="s">
        <v>166</v>
      </c>
      <c r="G63" s="26">
        <v>52.527000000000001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27</v>
      </c>
    </row>
    <row r="64" spans="1:16" ht="25.5" x14ac:dyDescent="0.2">
      <c r="A64" s="28" t="s">
        <v>56</v>
      </c>
      <c r="E64" s="29" t="s">
        <v>280</v>
      </c>
    </row>
    <row r="65" spans="1:16" x14ac:dyDescent="0.2">
      <c r="A65" s="30" t="s">
        <v>58</v>
      </c>
      <c r="E65" s="31" t="s">
        <v>281</v>
      </c>
    </row>
    <row r="66" spans="1:16" ht="395.25" x14ac:dyDescent="0.2">
      <c r="A66" t="s">
        <v>59</v>
      </c>
      <c r="E66" s="29" t="s">
        <v>282</v>
      </c>
    </row>
    <row r="67" spans="1:16" x14ac:dyDescent="0.2">
      <c r="A67" s="18" t="s">
        <v>50</v>
      </c>
      <c r="B67" s="23" t="s">
        <v>116</v>
      </c>
      <c r="C67" s="23" t="s">
        <v>283</v>
      </c>
      <c r="D67" s="18" t="s">
        <v>52</v>
      </c>
      <c r="E67" s="24" t="s">
        <v>284</v>
      </c>
      <c r="F67" s="25" t="s">
        <v>166</v>
      </c>
      <c r="G67" s="26">
        <v>4.3650000000000002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27</v>
      </c>
    </row>
    <row r="68" spans="1:16" ht="25.5" x14ac:dyDescent="0.2">
      <c r="A68" s="28" t="s">
        <v>56</v>
      </c>
      <c r="E68" s="29" t="s">
        <v>285</v>
      </c>
    </row>
    <row r="69" spans="1:16" x14ac:dyDescent="0.2">
      <c r="A69" s="30" t="s">
        <v>58</v>
      </c>
      <c r="E69" s="31" t="s">
        <v>286</v>
      </c>
    </row>
    <row r="70" spans="1:16" ht="395.25" x14ac:dyDescent="0.2">
      <c r="A70" t="s">
        <v>59</v>
      </c>
      <c r="E70" s="29" t="s">
        <v>282</v>
      </c>
    </row>
    <row r="71" spans="1:16" x14ac:dyDescent="0.2">
      <c r="A71" s="18" t="s">
        <v>50</v>
      </c>
      <c r="B71" s="23" t="s">
        <v>121</v>
      </c>
      <c r="C71" s="23" t="s">
        <v>287</v>
      </c>
      <c r="D71" s="18" t="s">
        <v>52</v>
      </c>
      <c r="E71" s="24" t="s">
        <v>288</v>
      </c>
      <c r="F71" s="25" t="s">
        <v>166</v>
      </c>
      <c r="G71" s="26">
        <v>114.03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27</v>
      </c>
    </row>
    <row r="72" spans="1:16" x14ac:dyDescent="0.2">
      <c r="A72" s="28" t="s">
        <v>56</v>
      </c>
      <c r="E72" s="29" t="s">
        <v>289</v>
      </c>
    </row>
    <row r="73" spans="1:16" x14ac:dyDescent="0.2">
      <c r="A73" s="30" t="s">
        <v>58</v>
      </c>
      <c r="E73" s="31" t="s">
        <v>52</v>
      </c>
    </row>
    <row r="74" spans="1:16" ht="357" x14ac:dyDescent="0.2">
      <c r="A74" t="s">
        <v>59</v>
      </c>
      <c r="E74" s="29" t="s">
        <v>290</v>
      </c>
    </row>
    <row r="75" spans="1:16" x14ac:dyDescent="0.2">
      <c r="A75" s="18" t="s">
        <v>50</v>
      </c>
      <c r="B75" s="23" t="s">
        <v>126</v>
      </c>
      <c r="C75" s="23" t="s">
        <v>291</v>
      </c>
      <c r="D75" s="18" t="s">
        <v>64</v>
      </c>
      <c r="E75" s="24" t="s">
        <v>292</v>
      </c>
      <c r="F75" s="25" t="s">
        <v>166</v>
      </c>
      <c r="G75" s="26">
        <v>246.33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27</v>
      </c>
    </row>
    <row r="76" spans="1:16" ht="25.5" x14ac:dyDescent="0.2">
      <c r="A76" s="28" t="s">
        <v>56</v>
      </c>
      <c r="E76" s="29" t="s">
        <v>293</v>
      </c>
    </row>
    <row r="77" spans="1:16" x14ac:dyDescent="0.2">
      <c r="A77" s="30" t="s">
        <v>58</v>
      </c>
      <c r="E77" s="31" t="s">
        <v>294</v>
      </c>
    </row>
    <row r="78" spans="1:16" ht="357" x14ac:dyDescent="0.2">
      <c r="A78" t="s">
        <v>59</v>
      </c>
      <c r="E78" s="29" t="s">
        <v>290</v>
      </c>
    </row>
    <row r="79" spans="1:16" x14ac:dyDescent="0.2">
      <c r="A79" s="18" t="s">
        <v>50</v>
      </c>
      <c r="B79" s="23" t="s">
        <v>131</v>
      </c>
      <c r="C79" s="23" t="s">
        <v>291</v>
      </c>
      <c r="D79" s="18" t="s">
        <v>68</v>
      </c>
      <c r="E79" s="24" t="s">
        <v>292</v>
      </c>
      <c r="F79" s="25" t="s">
        <v>166</v>
      </c>
      <c r="G79" s="26">
        <v>4.6139999999999999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27</v>
      </c>
    </row>
    <row r="80" spans="1:16" ht="25.5" x14ac:dyDescent="0.2">
      <c r="A80" s="28" t="s">
        <v>56</v>
      </c>
      <c r="E80" s="29" t="s">
        <v>295</v>
      </c>
    </row>
    <row r="81" spans="1:16" x14ac:dyDescent="0.2">
      <c r="A81" s="30" t="s">
        <v>58</v>
      </c>
      <c r="E81" s="31" t="s">
        <v>296</v>
      </c>
    </row>
    <row r="82" spans="1:16" ht="357" x14ac:dyDescent="0.2">
      <c r="A82" t="s">
        <v>59</v>
      </c>
      <c r="E82" s="29" t="s">
        <v>290</v>
      </c>
    </row>
    <row r="83" spans="1:16" x14ac:dyDescent="0.2">
      <c r="A83" s="18" t="s">
        <v>50</v>
      </c>
      <c r="B83" s="23" t="s">
        <v>134</v>
      </c>
      <c r="C83" s="23" t="s">
        <v>297</v>
      </c>
      <c r="D83" s="18" t="s">
        <v>52</v>
      </c>
      <c r="E83" s="24" t="s">
        <v>298</v>
      </c>
      <c r="F83" s="25" t="s">
        <v>166</v>
      </c>
      <c r="G83" s="26">
        <v>114.03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27</v>
      </c>
    </row>
    <row r="84" spans="1:16" x14ac:dyDescent="0.2">
      <c r="A84" s="28" t="s">
        <v>56</v>
      </c>
      <c r="E84" s="29" t="s">
        <v>299</v>
      </c>
    </row>
    <row r="85" spans="1:16" x14ac:dyDescent="0.2">
      <c r="A85" s="30" t="s">
        <v>58</v>
      </c>
      <c r="E85" s="31" t="s">
        <v>300</v>
      </c>
    </row>
    <row r="86" spans="1:16" ht="267.75" x14ac:dyDescent="0.2">
      <c r="A86" t="s">
        <v>59</v>
      </c>
      <c r="E86" s="29" t="s">
        <v>301</v>
      </c>
    </row>
    <row r="87" spans="1:16" x14ac:dyDescent="0.2">
      <c r="A87" s="18" t="s">
        <v>50</v>
      </c>
      <c r="B87" s="23" t="s">
        <v>137</v>
      </c>
      <c r="C87" s="23" t="s">
        <v>302</v>
      </c>
      <c r="D87" s="18" t="s">
        <v>52</v>
      </c>
      <c r="E87" s="24" t="s">
        <v>303</v>
      </c>
      <c r="F87" s="25" t="s">
        <v>166</v>
      </c>
      <c r="G87" s="26">
        <v>128.51300000000001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27</v>
      </c>
    </row>
    <row r="88" spans="1:16" x14ac:dyDescent="0.2">
      <c r="A88" s="28" t="s">
        <v>56</v>
      </c>
      <c r="E88" s="29" t="s">
        <v>304</v>
      </c>
    </row>
    <row r="89" spans="1:16" x14ac:dyDescent="0.2">
      <c r="A89" s="30" t="s">
        <v>58</v>
      </c>
      <c r="E89" s="31" t="s">
        <v>305</v>
      </c>
    </row>
    <row r="90" spans="1:16" ht="191.25" x14ac:dyDescent="0.2">
      <c r="A90" t="s">
        <v>59</v>
      </c>
      <c r="E90" s="29" t="s">
        <v>306</v>
      </c>
    </row>
    <row r="91" spans="1:16" x14ac:dyDescent="0.2">
      <c r="A91" s="18" t="s">
        <v>50</v>
      </c>
      <c r="B91" s="23" t="s">
        <v>141</v>
      </c>
      <c r="C91" s="23" t="s">
        <v>307</v>
      </c>
      <c r="D91" s="18" t="s">
        <v>52</v>
      </c>
      <c r="E91" s="24" t="s">
        <v>308</v>
      </c>
      <c r="F91" s="25" t="s">
        <v>229</v>
      </c>
      <c r="G91" s="26">
        <v>82.944999999999993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27</v>
      </c>
    </row>
    <row r="92" spans="1:16" x14ac:dyDescent="0.2">
      <c r="A92" s="28" t="s">
        <v>56</v>
      </c>
      <c r="E92" s="29" t="s">
        <v>309</v>
      </c>
    </row>
    <row r="93" spans="1:16" x14ac:dyDescent="0.2">
      <c r="A93" s="30" t="s">
        <v>58</v>
      </c>
      <c r="E93" s="31" t="s">
        <v>310</v>
      </c>
    </row>
    <row r="94" spans="1:16" ht="267.75" x14ac:dyDescent="0.2">
      <c r="A94" t="s">
        <v>59</v>
      </c>
      <c r="E94" s="29" t="s">
        <v>301</v>
      </c>
    </row>
    <row r="95" spans="1:16" x14ac:dyDescent="0.2">
      <c r="A95" s="18" t="s">
        <v>50</v>
      </c>
      <c r="B95" s="23" t="s">
        <v>311</v>
      </c>
      <c r="C95" s="23" t="s">
        <v>312</v>
      </c>
      <c r="D95" s="18" t="s">
        <v>64</v>
      </c>
      <c r="E95" s="24" t="s">
        <v>313</v>
      </c>
      <c r="F95" s="25" t="s">
        <v>166</v>
      </c>
      <c r="G95" s="26">
        <v>118.65300000000001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27</v>
      </c>
    </row>
    <row r="96" spans="1:16" ht="25.5" x14ac:dyDescent="0.2">
      <c r="A96" s="28" t="s">
        <v>56</v>
      </c>
      <c r="E96" s="29" t="s">
        <v>314</v>
      </c>
    </row>
    <row r="97" spans="1:16" x14ac:dyDescent="0.2">
      <c r="A97" s="30" t="s">
        <v>58</v>
      </c>
      <c r="E97" s="31" t="s">
        <v>315</v>
      </c>
    </row>
    <row r="98" spans="1:16" ht="242.25" x14ac:dyDescent="0.2">
      <c r="A98" t="s">
        <v>59</v>
      </c>
      <c r="E98" s="29" t="s">
        <v>316</v>
      </c>
    </row>
    <row r="99" spans="1:16" x14ac:dyDescent="0.2">
      <c r="A99" s="18" t="s">
        <v>50</v>
      </c>
      <c r="B99" s="23" t="s">
        <v>317</v>
      </c>
      <c r="C99" s="23" t="s">
        <v>312</v>
      </c>
      <c r="D99" s="18" t="s">
        <v>68</v>
      </c>
      <c r="E99" s="24" t="s">
        <v>313</v>
      </c>
      <c r="F99" s="25" t="s">
        <v>166</v>
      </c>
      <c r="G99" s="26">
        <v>17.352</v>
      </c>
      <c r="H99" s="27"/>
      <c r="I99" s="27">
        <f>ROUND(ROUND(H99,2)*ROUND(G99,3),2)</f>
        <v>0</v>
      </c>
      <c r="J99" s="25" t="s">
        <v>55</v>
      </c>
      <c r="O99">
        <f>(I99*21)/100</f>
        <v>0</v>
      </c>
      <c r="P99" t="s">
        <v>27</v>
      </c>
    </row>
    <row r="100" spans="1:16" x14ac:dyDescent="0.2">
      <c r="A100" s="28" t="s">
        <v>56</v>
      </c>
      <c r="E100" s="29" t="s">
        <v>318</v>
      </c>
    </row>
    <row r="101" spans="1:16" x14ac:dyDescent="0.2">
      <c r="A101" s="30" t="s">
        <v>58</v>
      </c>
      <c r="E101" s="31" t="s">
        <v>319</v>
      </c>
    </row>
    <row r="102" spans="1:16" ht="242.25" x14ac:dyDescent="0.2">
      <c r="A102" t="s">
        <v>59</v>
      </c>
      <c r="E102" s="29" t="s">
        <v>316</v>
      </c>
    </row>
    <row r="103" spans="1:16" x14ac:dyDescent="0.2">
      <c r="A103" s="18" t="s">
        <v>50</v>
      </c>
      <c r="B103" s="23" t="s">
        <v>320</v>
      </c>
      <c r="C103" s="23" t="s">
        <v>321</v>
      </c>
      <c r="D103" s="18" t="s">
        <v>52</v>
      </c>
      <c r="E103" s="24" t="s">
        <v>322</v>
      </c>
      <c r="F103" s="25" t="s">
        <v>166</v>
      </c>
      <c r="G103" s="26">
        <v>2.7</v>
      </c>
      <c r="H103" s="27"/>
      <c r="I103" s="27">
        <f>ROUND(ROUND(H103,2)*ROUND(G103,3),2)</f>
        <v>0</v>
      </c>
      <c r="J103" s="25" t="s">
        <v>55</v>
      </c>
      <c r="O103">
        <f>(I103*21)/100</f>
        <v>0</v>
      </c>
      <c r="P103" t="s">
        <v>27</v>
      </c>
    </row>
    <row r="104" spans="1:16" ht="38.25" x14ac:dyDescent="0.2">
      <c r="A104" s="28" t="s">
        <v>56</v>
      </c>
      <c r="E104" s="29" t="s">
        <v>323</v>
      </c>
    </row>
    <row r="105" spans="1:16" x14ac:dyDescent="0.2">
      <c r="A105" s="30" t="s">
        <v>58</v>
      </c>
      <c r="E105" s="31" t="s">
        <v>52</v>
      </c>
    </row>
    <row r="106" spans="1:16" ht="267.75" x14ac:dyDescent="0.2">
      <c r="A106" t="s">
        <v>59</v>
      </c>
      <c r="E106" s="29" t="s">
        <v>324</v>
      </c>
    </row>
    <row r="107" spans="1:16" x14ac:dyDescent="0.2">
      <c r="A107" s="18" t="s">
        <v>50</v>
      </c>
      <c r="B107" s="23" t="s">
        <v>325</v>
      </c>
      <c r="C107" s="23" t="s">
        <v>326</v>
      </c>
      <c r="D107" s="18" t="s">
        <v>52</v>
      </c>
      <c r="E107" s="24" t="s">
        <v>327</v>
      </c>
      <c r="F107" s="25" t="s">
        <v>229</v>
      </c>
      <c r="G107" s="26">
        <v>465</v>
      </c>
      <c r="H107" s="27"/>
      <c r="I107" s="27">
        <f>ROUND(ROUND(H107,2)*ROUND(G107,3),2)</f>
        <v>0</v>
      </c>
      <c r="J107" s="25" t="s">
        <v>55</v>
      </c>
      <c r="O107">
        <f>(I107*21)/100</f>
        <v>0</v>
      </c>
      <c r="P107" t="s">
        <v>27</v>
      </c>
    </row>
    <row r="108" spans="1:16" ht="25.5" x14ac:dyDescent="0.2">
      <c r="A108" s="28" t="s">
        <v>56</v>
      </c>
      <c r="E108" s="29" t="s">
        <v>328</v>
      </c>
    </row>
    <row r="109" spans="1:16" x14ac:dyDescent="0.2">
      <c r="A109" s="30" t="s">
        <v>58</v>
      </c>
      <c r="E109" s="31" t="s">
        <v>52</v>
      </c>
    </row>
    <row r="110" spans="1:16" ht="38.25" x14ac:dyDescent="0.2">
      <c r="A110" t="s">
        <v>59</v>
      </c>
      <c r="E110" s="29" t="s">
        <v>329</v>
      </c>
    </row>
    <row r="111" spans="1:16" x14ac:dyDescent="0.2">
      <c r="A111" s="18" t="s">
        <v>50</v>
      </c>
      <c r="B111" s="23" t="s">
        <v>330</v>
      </c>
      <c r="C111" s="23" t="s">
        <v>331</v>
      </c>
      <c r="D111" s="18" t="s">
        <v>52</v>
      </c>
      <c r="E111" s="24" t="s">
        <v>332</v>
      </c>
      <c r="F111" s="25" t="s">
        <v>229</v>
      </c>
      <c r="G111" s="26">
        <v>226.79900000000001</v>
      </c>
      <c r="H111" s="27"/>
      <c r="I111" s="27">
        <f>ROUND(ROUND(H111,2)*ROUND(G111,3),2)</f>
        <v>0</v>
      </c>
      <c r="J111" s="25" t="s">
        <v>55</v>
      </c>
      <c r="O111">
        <f>(I111*21)/100</f>
        <v>0</v>
      </c>
      <c r="P111" t="s">
        <v>27</v>
      </c>
    </row>
    <row r="112" spans="1:16" x14ac:dyDescent="0.2">
      <c r="A112" s="28" t="s">
        <v>56</v>
      </c>
      <c r="E112" s="29" t="s">
        <v>333</v>
      </c>
    </row>
    <row r="113" spans="1:18" x14ac:dyDescent="0.2">
      <c r="A113" s="30" t="s">
        <v>58</v>
      </c>
      <c r="E113" s="31" t="s">
        <v>334</v>
      </c>
    </row>
    <row r="114" spans="1:18" ht="25.5" x14ac:dyDescent="0.2">
      <c r="A114" t="s">
        <v>59</v>
      </c>
      <c r="E114" s="29" t="s">
        <v>335</v>
      </c>
    </row>
    <row r="115" spans="1:18" x14ac:dyDescent="0.2">
      <c r="A115" s="18" t="s">
        <v>50</v>
      </c>
      <c r="B115" s="23" t="s">
        <v>336</v>
      </c>
      <c r="C115" s="23" t="s">
        <v>337</v>
      </c>
      <c r="D115" s="18" t="s">
        <v>52</v>
      </c>
      <c r="E115" s="24" t="s">
        <v>338</v>
      </c>
      <c r="F115" s="25" t="s">
        <v>229</v>
      </c>
      <c r="G115" s="26">
        <v>118.733</v>
      </c>
      <c r="H115" s="27"/>
      <c r="I115" s="27">
        <f>ROUND(ROUND(H115,2)*ROUND(G115,3),2)</f>
        <v>0</v>
      </c>
      <c r="J115" s="25" t="s">
        <v>55</v>
      </c>
      <c r="O115">
        <f>(I115*21)/100</f>
        <v>0</v>
      </c>
      <c r="P115" t="s">
        <v>27</v>
      </c>
    </row>
    <row r="116" spans="1:18" x14ac:dyDescent="0.2">
      <c r="A116" s="28" t="s">
        <v>56</v>
      </c>
      <c r="E116" s="29" t="s">
        <v>339</v>
      </c>
    </row>
    <row r="117" spans="1:18" x14ac:dyDescent="0.2">
      <c r="A117" s="30" t="s">
        <v>58</v>
      </c>
      <c r="E117" s="31" t="s">
        <v>340</v>
      </c>
    </row>
    <row r="118" spans="1:18" x14ac:dyDescent="0.2">
      <c r="A118" t="s">
        <v>59</v>
      </c>
      <c r="E118" s="29" t="s">
        <v>341</v>
      </c>
    </row>
    <row r="119" spans="1:18" x14ac:dyDescent="0.2">
      <c r="A119" s="18" t="s">
        <v>50</v>
      </c>
      <c r="B119" s="23" t="s">
        <v>342</v>
      </c>
      <c r="C119" s="23" t="s">
        <v>343</v>
      </c>
      <c r="D119" s="18" t="s">
        <v>52</v>
      </c>
      <c r="E119" s="24" t="s">
        <v>344</v>
      </c>
      <c r="F119" s="25" t="s">
        <v>229</v>
      </c>
      <c r="G119" s="26">
        <v>83.954999999999998</v>
      </c>
      <c r="H119" s="27"/>
      <c r="I119" s="27">
        <f>ROUND(ROUND(H119,2)*ROUND(G119,3),2)</f>
        <v>0</v>
      </c>
      <c r="J119" s="25" t="s">
        <v>55</v>
      </c>
      <c r="O119">
        <f>(I119*21)/100</f>
        <v>0</v>
      </c>
      <c r="P119" t="s">
        <v>27</v>
      </c>
    </row>
    <row r="120" spans="1:18" x14ac:dyDescent="0.2">
      <c r="A120" s="28" t="s">
        <v>56</v>
      </c>
      <c r="E120" s="29" t="s">
        <v>345</v>
      </c>
    </row>
    <row r="121" spans="1:18" x14ac:dyDescent="0.2">
      <c r="A121" s="30" t="s">
        <v>58</v>
      </c>
      <c r="E121" s="31" t="s">
        <v>52</v>
      </c>
    </row>
    <row r="122" spans="1:18" ht="38.25" x14ac:dyDescent="0.2">
      <c r="A122" t="s">
        <v>59</v>
      </c>
      <c r="E122" s="29" t="s">
        <v>346</v>
      </c>
    </row>
    <row r="123" spans="1:18" x14ac:dyDescent="0.2">
      <c r="A123" s="18" t="s">
        <v>50</v>
      </c>
      <c r="B123" s="23" t="s">
        <v>347</v>
      </c>
      <c r="C123" s="23" t="s">
        <v>348</v>
      </c>
      <c r="D123" s="18" t="s">
        <v>52</v>
      </c>
      <c r="E123" s="24" t="s">
        <v>349</v>
      </c>
      <c r="F123" s="25" t="s">
        <v>229</v>
      </c>
      <c r="G123" s="26">
        <v>83.954999999999998</v>
      </c>
      <c r="H123" s="27"/>
      <c r="I123" s="27">
        <f>ROUND(ROUND(H123,2)*ROUND(G123,3),2)</f>
        <v>0</v>
      </c>
      <c r="J123" s="25" t="s">
        <v>55</v>
      </c>
      <c r="O123">
        <f>(I123*21)/100</f>
        <v>0</v>
      </c>
      <c r="P123" t="s">
        <v>27</v>
      </c>
    </row>
    <row r="124" spans="1:18" x14ac:dyDescent="0.2">
      <c r="A124" s="28" t="s">
        <v>56</v>
      </c>
      <c r="E124" s="29" t="s">
        <v>350</v>
      </c>
    </row>
    <row r="125" spans="1:18" x14ac:dyDescent="0.2">
      <c r="A125" s="30" t="s">
        <v>58</v>
      </c>
      <c r="E125" s="31" t="s">
        <v>52</v>
      </c>
    </row>
    <row r="126" spans="1:18" ht="25.5" x14ac:dyDescent="0.2">
      <c r="A126" t="s">
        <v>59</v>
      </c>
      <c r="E126" s="29" t="s">
        <v>351</v>
      </c>
    </row>
    <row r="127" spans="1:18" ht="12.75" customHeight="1" x14ac:dyDescent="0.2">
      <c r="A127" s="5" t="s">
        <v>47</v>
      </c>
      <c r="B127" s="5"/>
      <c r="C127" s="32" t="s">
        <v>27</v>
      </c>
      <c r="D127" s="5"/>
      <c r="E127" s="21" t="s">
        <v>352</v>
      </c>
      <c r="F127" s="5"/>
      <c r="G127" s="5"/>
      <c r="H127" s="5"/>
      <c r="I127" s="33">
        <f>0+Q127</f>
        <v>0</v>
      </c>
      <c r="J127" s="5"/>
      <c r="O127">
        <f>0+R127</f>
        <v>0</v>
      </c>
      <c r="Q127">
        <f>0+I128+I132+I136+I140+I144+I148+I152+I156+I160+I164+I168</f>
        <v>0</v>
      </c>
      <c r="R127">
        <f>0+O128+O132+O136+O140+O144+O148+O152+O156+O160+O164+O168</f>
        <v>0</v>
      </c>
    </row>
    <row r="128" spans="1:18" x14ac:dyDescent="0.2">
      <c r="A128" s="18" t="s">
        <v>50</v>
      </c>
      <c r="B128" s="23" t="s">
        <v>353</v>
      </c>
      <c r="C128" s="23" t="s">
        <v>354</v>
      </c>
      <c r="D128" s="18" t="s">
        <v>52</v>
      </c>
      <c r="E128" s="24" t="s">
        <v>355</v>
      </c>
      <c r="F128" s="25" t="s">
        <v>181</v>
      </c>
      <c r="G128" s="26">
        <v>18.309999999999999</v>
      </c>
      <c r="H128" s="27"/>
      <c r="I128" s="27">
        <f>ROUND(ROUND(H128,2)*ROUND(G128,3),2)</f>
        <v>0</v>
      </c>
      <c r="J128" s="25" t="s">
        <v>55</v>
      </c>
      <c r="O128">
        <f>(I128*21)/100</f>
        <v>0</v>
      </c>
      <c r="P128" t="s">
        <v>27</v>
      </c>
    </row>
    <row r="129" spans="1:16" x14ac:dyDescent="0.2">
      <c r="A129" s="28" t="s">
        <v>56</v>
      </c>
      <c r="E129" s="29" t="s">
        <v>356</v>
      </c>
    </row>
    <row r="130" spans="1:16" x14ac:dyDescent="0.2">
      <c r="A130" s="30" t="s">
        <v>58</v>
      </c>
      <c r="E130" s="31" t="s">
        <v>357</v>
      </c>
    </row>
    <row r="131" spans="1:16" ht="165.75" x14ac:dyDescent="0.2">
      <c r="A131" t="s">
        <v>59</v>
      </c>
      <c r="E131" s="29" t="s">
        <v>358</v>
      </c>
    </row>
    <row r="132" spans="1:16" x14ac:dyDescent="0.2">
      <c r="A132" s="18" t="s">
        <v>50</v>
      </c>
      <c r="B132" s="23" t="s">
        <v>359</v>
      </c>
      <c r="C132" s="23" t="s">
        <v>360</v>
      </c>
      <c r="D132" s="18" t="s">
        <v>52</v>
      </c>
      <c r="E132" s="24" t="s">
        <v>361</v>
      </c>
      <c r="F132" s="25" t="s">
        <v>166</v>
      </c>
      <c r="G132" s="26">
        <v>9.0999999999999998E-2</v>
      </c>
      <c r="H132" s="27"/>
      <c r="I132" s="27">
        <f>ROUND(ROUND(H132,2)*ROUND(G132,3),2)</f>
        <v>0</v>
      </c>
      <c r="J132" s="25" t="s">
        <v>55</v>
      </c>
      <c r="O132">
        <f>(I132*21)/100</f>
        <v>0</v>
      </c>
      <c r="P132" t="s">
        <v>27</v>
      </c>
    </row>
    <row r="133" spans="1:16" x14ac:dyDescent="0.2">
      <c r="A133" s="28" t="s">
        <v>56</v>
      </c>
      <c r="E133" s="29" t="s">
        <v>362</v>
      </c>
    </row>
    <row r="134" spans="1:16" x14ac:dyDescent="0.2">
      <c r="A134" s="30" t="s">
        <v>58</v>
      </c>
      <c r="E134" s="31" t="s">
        <v>363</v>
      </c>
    </row>
    <row r="135" spans="1:16" ht="51" x14ac:dyDescent="0.2">
      <c r="A135" t="s">
        <v>59</v>
      </c>
      <c r="E135" s="29" t="s">
        <v>364</v>
      </c>
    </row>
    <row r="136" spans="1:16" x14ac:dyDescent="0.2">
      <c r="A136" s="18" t="s">
        <v>50</v>
      </c>
      <c r="B136" s="23" t="s">
        <v>365</v>
      </c>
      <c r="C136" s="23" t="s">
        <v>366</v>
      </c>
      <c r="D136" s="18" t="s">
        <v>52</v>
      </c>
      <c r="E136" s="24" t="s">
        <v>367</v>
      </c>
      <c r="F136" s="25" t="s">
        <v>166</v>
      </c>
      <c r="G136" s="26">
        <v>52.527000000000001</v>
      </c>
      <c r="H136" s="27"/>
      <c r="I136" s="27">
        <f>ROUND(ROUND(H136,2)*ROUND(G136,3),2)</f>
        <v>0</v>
      </c>
      <c r="J136" s="25" t="s">
        <v>55</v>
      </c>
      <c r="O136">
        <f>(I136*21)/100</f>
        <v>0</v>
      </c>
      <c r="P136" t="s">
        <v>27</v>
      </c>
    </row>
    <row r="137" spans="1:16" ht="38.25" x14ac:dyDescent="0.2">
      <c r="A137" s="28" t="s">
        <v>56</v>
      </c>
      <c r="E137" s="29" t="s">
        <v>368</v>
      </c>
    </row>
    <row r="138" spans="1:16" x14ac:dyDescent="0.2">
      <c r="A138" s="30" t="s">
        <v>58</v>
      </c>
      <c r="E138" s="31" t="s">
        <v>52</v>
      </c>
    </row>
    <row r="139" spans="1:16" ht="38.25" x14ac:dyDescent="0.2">
      <c r="A139" t="s">
        <v>59</v>
      </c>
      <c r="E139" s="29" t="s">
        <v>369</v>
      </c>
    </row>
    <row r="140" spans="1:16" x14ac:dyDescent="0.2">
      <c r="A140" s="18" t="s">
        <v>50</v>
      </c>
      <c r="B140" s="23" t="s">
        <v>370</v>
      </c>
      <c r="C140" s="23" t="s">
        <v>371</v>
      </c>
      <c r="D140" s="18" t="s">
        <v>52</v>
      </c>
      <c r="E140" s="24" t="s">
        <v>372</v>
      </c>
      <c r="F140" s="25" t="s">
        <v>151</v>
      </c>
      <c r="G140" s="26">
        <v>4.8929999999999998</v>
      </c>
      <c r="H140" s="27"/>
      <c r="I140" s="27">
        <f>ROUND(ROUND(H140,2)*ROUND(G140,3),2)</f>
        <v>0</v>
      </c>
      <c r="J140" s="25" t="s">
        <v>55</v>
      </c>
      <c r="O140">
        <f>(I140*21)/100</f>
        <v>0</v>
      </c>
      <c r="P140" t="s">
        <v>27</v>
      </c>
    </row>
    <row r="141" spans="1:16" ht="51" x14ac:dyDescent="0.2">
      <c r="A141" s="28" t="s">
        <v>56</v>
      </c>
      <c r="E141" s="29" t="s">
        <v>373</v>
      </c>
    </row>
    <row r="142" spans="1:16" x14ac:dyDescent="0.2">
      <c r="A142" s="30" t="s">
        <v>58</v>
      </c>
      <c r="E142" s="31" t="s">
        <v>374</v>
      </c>
    </row>
    <row r="143" spans="1:16" ht="38.25" x14ac:dyDescent="0.2">
      <c r="A143" t="s">
        <v>59</v>
      </c>
      <c r="E143" s="29" t="s">
        <v>375</v>
      </c>
    </row>
    <row r="144" spans="1:16" x14ac:dyDescent="0.2">
      <c r="A144" s="18" t="s">
        <v>50</v>
      </c>
      <c r="B144" s="23" t="s">
        <v>376</v>
      </c>
      <c r="C144" s="23" t="s">
        <v>377</v>
      </c>
      <c r="D144" s="18" t="s">
        <v>52</v>
      </c>
      <c r="E144" s="24" t="s">
        <v>378</v>
      </c>
      <c r="F144" s="25" t="s">
        <v>229</v>
      </c>
      <c r="G144" s="26">
        <v>95.14</v>
      </c>
      <c r="H144" s="27"/>
      <c r="I144" s="27">
        <f>ROUND(ROUND(H144,2)*ROUND(G144,3),2)</f>
        <v>0</v>
      </c>
      <c r="J144" s="25" t="s">
        <v>55</v>
      </c>
      <c r="O144">
        <f>(I144*21)/100</f>
        <v>0</v>
      </c>
      <c r="P144" t="s">
        <v>27</v>
      </c>
    </row>
    <row r="145" spans="1:16" x14ac:dyDescent="0.2">
      <c r="A145" s="28" t="s">
        <v>56</v>
      </c>
      <c r="E145" s="29" t="s">
        <v>379</v>
      </c>
    </row>
    <row r="146" spans="1:16" x14ac:dyDescent="0.2">
      <c r="A146" s="30" t="s">
        <v>58</v>
      </c>
      <c r="E146" s="31" t="s">
        <v>380</v>
      </c>
    </row>
    <row r="147" spans="1:16" ht="25.5" x14ac:dyDescent="0.2">
      <c r="A147" t="s">
        <v>59</v>
      </c>
      <c r="E147" s="29" t="s">
        <v>381</v>
      </c>
    </row>
    <row r="148" spans="1:16" x14ac:dyDescent="0.2">
      <c r="A148" s="18" t="s">
        <v>50</v>
      </c>
      <c r="B148" s="23" t="s">
        <v>382</v>
      </c>
      <c r="C148" s="23" t="s">
        <v>383</v>
      </c>
      <c r="D148" s="18" t="s">
        <v>52</v>
      </c>
      <c r="E148" s="24" t="s">
        <v>384</v>
      </c>
      <c r="F148" s="25" t="s">
        <v>181</v>
      </c>
      <c r="G148" s="26">
        <v>26.4</v>
      </c>
      <c r="H148" s="27"/>
      <c r="I148" s="27">
        <f>ROUND(ROUND(H148,2)*ROUND(G148,3),2)</f>
        <v>0</v>
      </c>
      <c r="J148" s="25" t="s">
        <v>55</v>
      </c>
      <c r="O148">
        <f>(I148*21)/100</f>
        <v>0</v>
      </c>
      <c r="P148" t="s">
        <v>27</v>
      </c>
    </row>
    <row r="149" spans="1:16" ht="25.5" x14ac:dyDescent="0.2">
      <c r="A149" s="28" t="s">
        <v>56</v>
      </c>
      <c r="E149" s="29" t="s">
        <v>385</v>
      </c>
    </row>
    <row r="150" spans="1:16" x14ac:dyDescent="0.2">
      <c r="A150" s="30" t="s">
        <v>58</v>
      </c>
      <c r="E150" s="31" t="s">
        <v>386</v>
      </c>
    </row>
    <row r="151" spans="1:16" ht="63.75" x14ac:dyDescent="0.2">
      <c r="A151" t="s">
        <v>59</v>
      </c>
      <c r="E151" s="29" t="s">
        <v>387</v>
      </c>
    </row>
    <row r="152" spans="1:16" x14ac:dyDescent="0.2">
      <c r="A152" s="18" t="s">
        <v>50</v>
      </c>
      <c r="B152" s="23" t="s">
        <v>388</v>
      </c>
      <c r="C152" s="23" t="s">
        <v>389</v>
      </c>
      <c r="D152" s="18" t="s">
        <v>52</v>
      </c>
      <c r="E152" s="24" t="s">
        <v>390</v>
      </c>
      <c r="F152" s="25" t="s">
        <v>181</v>
      </c>
      <c r="G152" s="26">
        <v>233</v>
      </c>
      <c r="H152" s="27"/>
      <c r="I152" s="27">
        <f>ROUND(ROUND(H152,2)*ROUND(G152,3),2)</f>
        <v>0</v>
      </c>
      <c r="J152" s="25" t="s">
        <v>55</v>
      </c>
      <c r="O152">
        <f>(I152*21)/100</f>
        <v>0</v>
      </c>
      <c r="P152" t="s">
        <v>27</v>
      </c>
    </row>
    <row r="153" spans="1:16" ht="25.5" x14ac:dyDescent="0.2">
      <c r="A153" s="28" t="s">
        <v>56</v>
      </c>
      <c r="E153" s="29" t="s">
        <v>391</v>
      </c>
    </row>
    <row r="154" spans="1:16" x14ac:dyDescent="0.2">
      <c r="A154" s="30" t="s">
        <v>58</v>
      </c>
      <c r="E154" s="31" t="s">
        <v>392</v>
      </c>
    </row>
    <row r="155" spans="1:16" ht="63.75" x14ac:dyDescent="0.2">
      <c r="A155" t="s">
        <v>59</v>
      </c>
      <c r="E155" s="29" t="s">
        <v>387</v>
      </c>
    </row>
    <row r="156" spans="1:16" x14ac:dyDescent="0.2">
      <c r="A156" s="18" t="s">
        <v>50</v>
      </c>
      <c r="B156" s="23" t="s">
        <v>393</v>
      </c>
      <c r="C156" s="23" t="s">
        <v>394</v>
      </c>
      <c r="D156" s="18" t="s">
        <v>52</v>
      </c>
      <c r="E156" s="24" t="s">
        <v>395</v>
      </c>
      <c r="F156" s="25" t="s">
        <v>166</v>
      </c>
      <c r="G156" s="26">
        <v>17.111999999999998</v>
      </c>
      <c r="H156" s="27"/>
      <c r="I156" s="27">
        <f>ROUND(ROUND(H156,2)*ROUND(G156,3),2)</f>
        <v>0</v>
      </c>
      <c r="J156" s="25" t="s">
        <v>55</v>
      </c>
      <c r="O156">
        <f>(I156*21)/100</f>
        <v>0</v>
      </c>
      <c r="P156" t="s">
        <v>27</v>
      </c>
    </row>
    <row r="157" spans="1:16" ht="25.5" x14ac:dyDescent="0.2">
      <c r="A157" s="28" t="s">
        <v>56</v>
      </c>
      <c r="E157" s="29" t="s">
        <v>396</v>
      </c>
    </row>
    <row r="158" spans="1:16" x14ac:dyDescent="0.2">
      <c r="A158" s="30" t="s">
        <v>58</v>
      </c>
      <c r="E158" s="31" t="s">
        <v>397</v>
      </c>
    </row>
    <row r="159" spans="1:16" ht="369.75" x14ac:dyDescent="0.2">
      <c r="A159" t="s">
        <v>59</v>
      </c>
      <c r="E159" s="29" t="s">
        <v>398</v>
      </c>
    </row>
    <row r="160" spans="1:16" x14ac:dyDescent="0.2">
      <c r="A160" s="18" t="s">
        <v>50</v>
      </c>
      <c r="B160" s="23" t="s">
        <v>399</v>
      </c>
      <c r="C160" s="23" t="s">
        <v>400</v>
      </c>
      <c r="D160" s="18" t="s">
        <v>52</v>
      </c>
      <c r="E160" s="24" t="s">
        <v>401</v>
      </c>
      <c r="F160" s="25" t="s">
        <v>151</v>
      </c>
      <c r="G160" s="26">
        <v>2.6459999999999999</v>
      </c>
      <c r="H160" s="27"/>
      <c r="I160" s="27">
        <f>ROUND(ROUND(H160,2)*ROUND(G160,3),2)</f>
        <v>0</v>
      </c>
      <c r="J160" s="25" t="s">
        <v>55</v>
      </c>
      <c r="O160">
        <f>(I160*21)/100</f>
        <v>0</v>
      </c>
      <c r="P160" t="s">
        <v>27</v>
      </c>
    </row>
    <row r="161" spans="1:18" x14ac:dyDescent="0.2">
      <c r="A161" s="28" t="s">
        <v>56</v>
      </c>
      <c r="E161" s="29" t="s">
        <v>402</v>
      </c>
    </row>
    <row r="162" spans="1:18" x14ac:dyDescent="0.2">
      <c r="A162" s="30" t="s">
        <v>58</v>
      </c>
      <c r="E162" s="31" t="s">
        <v>403</v>
      </c>
    </row>
    <row r="163" spans="1:18" ht="267.75" x14ac:dyDescent="0.2">
      <c r="A163" t="s">
        <v>59</v>
      </c>
      <c r="E163" s="29" t="s">
        <v>404</v>
      </c>
    </row>
    <row r="164" spans="1:18" ht="25.5" x14ac:dyDescent="0.2">
      <c r="A164" s="18" t="s">
        <v>50</v>
      </c>
      <c r="B164" s="23" t="s">
        <v>405</v>
      </c>
      <c r="C164" s="23" t="s">
        <v>406</v>
      </c>
      <c r="D164" s="18" t="s">
        <v>52</v>
      </c>
      <c r="E164" s="24" t="s">
        <v>407</v>
      </c>
      <c r="F164" s="25" t="s">
        <v>79</v>
      </c>
      <c r="G164" s="26">
        <v>88</v>
      </c>
      <c r="H164" s="27"/>
      <c r="I164" s="27">
        <f>ROUND(ROUND(H164,2)*ROUND(G164,3),2)</f>
        <v>0</v>
      </c>
      <c r="J164" s="25" t="s">
        <v>55</v>
      </c>
      <c r="O164">
        <f>(I164*21)/100</f>
        <v>0</v>
      </c>
      <c r="P164" t="s">
        <v>27</v>
      </c>
    </row>
    <row r="165" spans="1:18" ht="25.5" x14ac:dyDescent="0.2">
      <c r="A165" s="28" t="s">
        <v>56</v>
      </c>
      <c r="E165" s="29" t="s">
        <v>408</v>
      </c>
    </row>
    <row r="166" spans="1:18" x14ac:dyDescent="0.2">
      <c r="A166" s="30" t="s">
        <v>58</v>
      </c>
      <c r="E166" s="31" t="s">
        <v>409</v>
      </c>
    </row>
    <row r="167" spans="1:18" ht="51" x14ac:dyDescent="0.2">
      <c r="A167" t="s">
        <v>59</v>
      </c>
      <c r="E167" s="29" t="s">
        <v>410</v>
      </c>
    </row>
    <row r="168" spans="1:18" x14ac:dyDescent="0.2">
      <c r="A168" s="18" t="s">
        <v>50</v>
      </c>
      <c r="B168" s="23" t="s">
        <v>411</v>
      </c>
      <c r="C168" s="23" t="s">
        <v>412</v>
      </c>
      <c r="D168" s="18" t="s">
        <v>52</v>
      </c>
      <c r="E168" s="24" t="s">
        <v>413</v>
      </c>
      <c r="F168" s="25" t="s">
        <v>229</v>
      </c>
      <c r="G168" s="26">
        <v>165.89</v>
      </c>
      <c r="H168" s="27"/>
      <c r="I168" s="27">
        <f>ROUND(ROUND(H168,2)*ROUND(G168,3),2)</f>
        <v>0</v>
      </c>
      <c r="J168" s="25" t="s">
        <v>55</v>
      </c>
      <c r="O168">
        <f>(I168*21)/100</f>
        <v>0</v>
      </c>
      <c r="P168" t="s">
        <v>27</v>
      </c>
    </row>
    <row r="169" spans="1:18" ht="25.5" x14ac:dyDescent="0.2">
      <c r="A169" s="28" t="s">
        <v>56</v>
      </c>
      <c r="E169" s="29" t="s">
        <v>414</v>
      </c>
    </row>
    <row r="170" spans="1:18" x14ac:dyDescent="0.2">
      <c r="A170" s="30" t="s">
        <v>58</v>
      </c>
      <c r="E170" s="31" t="s">
        <v>415</v>
      </c>
    </row>
    <row r="171" spans="1:18" ht="102" x14ac:dyDescent="0.2">
      <c r="A171" t="s">
        <v>59</v>
      </c>
      <c r="E171" s="29" t="s">
        <v>416</v>
      </c>
    </row>
    <row r="172" spans="1:18" ht="12.75" customHeight="1" x14ac:dyDescent="0.2">
      <c r="A172" s="5" t="s">
        <v>47</v>
      </c>
      <c r="B172" s="5"/>
      <c r="C172" s="32" t="s">
        <v>25</v>
      </c>
      <c r="D172" s="5"/>
      <c r="E172" s="21" t="s">
        <v>417</v>
      </c>
      <c r="F172" s="5"/>
      <c r="G172" s="5"/>
      <c r="H172" s="5"/>
      <c r="I172" s="33">
        <f>0+Q172</f>
        <v>0</v>
      </c>
      <c r="J172" s="5"/>
      <c r="O172">
        <f>0+R172</f>
        <v>0</v>
      </c>
      <c r="Q172">
        <f>0+I173+I177+I181+I185+I189+I193+I197</f>
        <v>0</v>
      </c>
      <c r="R172">
        <f>0+O173+O177+O181+O185+O189+O193+O197</f>
        <v>0</v>
      </c>
    </row>
    <row r="173" spans="1:18" x14ac:dyDescent="0.2">
      <c r="A173" s="18" t="s">
        <v>50</v>
      </c>
      <c r="B173" s="23" t="s">
        <v>418</v>
      </c>
      <c r="C173" s="23" t="s">
        <v>419</v>
      </c>
      <c r="D173" s="18" t="s">
        <v>52</v>
      </c>
      <c r="E173" s="24" t="s">
        <v>420</v>
      </c>
      <c r="F173" s="25" t="s">
        <v>421</v>
      </c>
      <c r="G173" s="26">
        <v>65</v>
      </c>
      <c r="H173" s="27"/>
      <c r="I173" s="27">
        <f>ROUND(ROUND(H173,2)*ROUND(G173,3),2)</f>
        <v>0</v>
      </c>
      <c r="J173" s="25" t="s">
        <v>55</v>
      </c>
      <c r="O173">
        <f>(I173*21)/100</f>
        <v>0</v>
      </c>
      <c r="P173" t="s">
        <v>27</v>
      </c>
    </row>
    <row r="174" spans="1:18" x14ac:dyDescent="0.2">
      <c r="A174" s="28" t="s">
        <v>56</v>
      </c>
      <c r="E174" s="29" t="s">
        <v>422</v>
      </c>
    </row>
    <row r="175" spans="1:18" x14ac:dyDescent="0.2">
      <c r="A175" s="30" t="s">
        <v>58</v>
      </c>
      <c r="E175" s="31" t="s">
        <v>423</v>
      </c>
    </row>
    <row r="176" spans="1:18" ht="25.5" x14ac:dyDescent="0.2">
      <c r="A176" t="s">
        <v>59</v>
      </c>
      <c r="E176" s="29" t="s">
        <v>424</v>
      </c>
    </row>
    <row r="177" spans="1:16" x14ac:dyDescent="0.2">
      <c r="A177" s="18" t="s">
        <v>50</v>
      </c>
      <c r="B177" s="23" t="s">
        <v>425</v>
      </c>
      <c r="C177" s="23" t="s">
        <v>426</v>
      </c>
      <c r="D177" s="18" t="s">
        <v>52</v>
      </c>
      <c r="E177" s="24" t="s">
        <v>427</v>
      </c>
      <c r="F177" s="25" t="s">
        <v>166</v>
      </c>
      <c r="G177" s="26">
        <v>3.3149999999999999</v>
      </c>
      <c r="H177" s="27"/>
      <c r="I177" s="27">
        <f>ROUND(ROUND(H177,2)*ROUND(G177,3),2)</f>
        <v>0</v>
      </c>
      <c r="J177" s="25" t="s">
        <v>55</v>
      </c>
      <c r="O177">
        <f>(I177*21)/100</f>
        <v>0</v>
      </c>
      <c r="P177" t="s">
        <v>27</v>
      </c>
    </row>
    <row r="178" spans="1:16" x14ac:dyDescent="0.2">
      <c r="A178" s="28" t="s">
        <v>56</v>
      </c>
      <c r="E178" s="29" t="s">
        <v>428</v>
      </c>
    </row>
    <row r="179" spans="1:16" x14ac:dyDescent="0.2">
      <c r="A179" s="30" t="s">
        <v>58</v>
      </c>
      <c r="E179" s="31" t="s">
        <v>429</v>
      </c>
    </row>
    <row r="180" spans="1:16" ht="382.5" x14ac:dyDescent="0.2">
      <c r="A180" t="s">
        <v>59</v>
      </c>
      <c r="E180" s="29" t="s">
        <v>430</v>
      </c>
    </row>
    <row r="181" spans="1:16" x14ac:dyDescent="0.2">
      <c r="A181" s="18" t="s">
        <v>50</v>
      </c>
      <c r="B181" s="23" t="s">
        <v>431</v>
      </c>
      <c r="C181" s="23" t="s">
        <v>432</v>
      </c>
      <c r="D181" s="18" t="s">
        <v>52</v>
      </c>
      <c r="E181" s="24" t="s">
        <v>433</v>
      </c>
      <c r="F181" s="25" t="s">
        <v>151</v>
      </c>
      <c r="G181" s="26">
        <v>0.59699999999999998</v>
      </c>
      <c r="H181" s="27"/>
      <c r="I181" s="27">
        <f>ROUND(ROUND(H181,2)*ROUND(G181,3),2)</f>
        <v>0</v>
      </c>
      <c r="J181" s="25" t="s">
        <v>55</v>
      </c>
      <c r="O181">
        <f>(I181*21)/100</f>
        <v>0</v>
      </c>
      <c r="P181" t="s">
        <v>27</v>
      </c>
    </row>
    <row r="182" spans="1:16" x14ac:dyDescent="0.2">
      <c r="A182" s="28" t="s">
        <v>56</v>
      </c>
      <c r="E182" s="29" t="s">
        <v>434</v>
      </c>
    </row>
    <row r="183" spans="1:16" x14ac:dyDescent="0.2">
      <c r="A183" s="30" t="s">
        <v>58</v>
      </c>
      <c r="E183" s="31" t="s">
        <v>435</v>
      </c>
    </row>
    <row r="184" spans="1:16" ht="242.25" x14ac:dyDescent="0.2">
      <c r="A184" t="s">
        <v>59</v>
      </c>
      <c r="E184" s="29" t="s">
        <v>436</v>
      </c>
    </row>
    <row r="185" spans="1:16" x14ac:dyDescent="0.2">
      <c r="A185" s="18" t="s">
        <v>50</v>
      </c>
      <c r="B185" s="23" t="s">
        <v>437</v>
      </c>
      <c r="C185" s="23" t="s">
        <v>438</v>
      </c>
      <c r="D185" s="18" t="s">
        <v>52</v>
      </c>
      <c r="E185" s="24" t="s">
        <v>439</v>
      </c>
      <c r="F185" s="25" t="s">
        <v>166</v>
      </c>
      <c r="G185" s="26">
        <v>1.1619999999999999</v>
      </c>
      <c r="H185" s="27"/>
      <c r="I185" s="27">
        <f>ROUND(ROUND(H185,2)*ROUND(G185,3),2)</f>
        <v>0</v>
      </c>
      <c r="J185" s="25" t="s">
        <v>55</v>
      </c>
      <c r="O185">
        <f>(I185*21)/100</f>
        <v>0</v>
      </c>
      <c r="P185" t="s">
        <v>27</v>
      </c>
    </row>
    <row r="186" spans="1:16" ht="25.5" x14ac:dyDescent="0.2">
      <c r="A186" s="28" t="s">
        <v>56</v>
      </c>
      <c r="E186" s="29" t="s">
        <v>440</v>
      </c>
    </row>
    <row r="187" spans="1:16" x14ac:dyDescent="0.2">
      <c r="A187" s="30" t="s">
        <v>58</v>
      </c>
      <c r="E187" s="31" t="s">
        <v>441</v>
      </c>
    </row>
    <row r="188" spans="1:16" ht="229.5" x14ac:dyDescent="0.2">
      <c r="A188" t="s">
        <v>59</v>
      </c>
      <c r="E188" s="29" t="s">
        <v>442</v>
      </c>
    </row>
    <row r="189" spans="1:16" x14ac:dyDescent="0.2">
      <c r="A189" s="18" t="s">
        <v>50</v>
      </c>
      <c r="B189" s="23" t="s">
        <v>443</v>
      </c>
      <c r="C189" s="23" t="s">
        <v>444</v>
      </c>
      <c r="D189" s="18" t="s">
        <v>52</v>
      </c>
      <c r="E189" s="24" t="s">
        <v>445</v>
      </c>
      <c r="F189" s="25" t="s">
        <v>166</v>
      </c>
      <c r="G189" s="26">
        <v>7.7</v>
      </c>
      <c r="H189" s="27"/>
      <c r="I189" s="27">
        <f>ROUND(ROUND(H189,2)*ROUND(G189,3),2)</f>
        <v>0</v>
      </c>
      <c r="J189" s="25" t="s">
        <v>55</v>
      </c>
      <c r="O189">
        <f>(I189*21)/100</f>
        <v>0</v>
      </c>
      <c r="P189" t="s">
        <v>27</v>
      </c>
    </row>
    <row r="190" spans="1:16" ht="25.5" x14ac:dyDescent="0.2">
      <c r="A190" s="28" t="s">
        <v>56</v>
      </c>
      <c r="E190" s="29" t="s">
        <v>446</v>
      </c>
    </row>
    <row r="191" spans="1:16" x14ac:dyDescent="0.2">
      <c r="A191" s="30" t="s">
        <v>58</v>
      </c>
      <c r="E191" s="31" t="s">
        <v>447</v>
      </c>
    </row>
    <row r="192" spans="1:16" ht="51" x14ac:dyDescent="0.2">
      <c r="A192" t="s">
        <v>59</v>
      </c>
      <c r="E192" s="29" t="s">
        <v>448</v>
      </c>
    </row>
    <row r="193" spans="1:18" x14ac:dyDescent="0.2">
      <c r="A193" s="18" t="s">
        <v>50</v>
      </c>
      <c r="B193" s="23" t="s">
        <v>449</v>
      </c>
      <c r="C193" s="23" t="s">
        <v>450</v>
      </c>
      <c r="D193" s="18" t="s">
        <v>52</v>
      </c>
      <c r="E193" s="24" t="s">
        <v>451</v>
      </c>
      <c r="F193" s="25" t="s">
        <v>166</v>
      </c>
      <c r="G193" s="26">
        <v>30.21</v>
      </c>
      <c r="H193" s="27"/>
      <c r="I193" s="27">
        <f>ROUND(ROUND(H193,2)*ROUND(G193,3),2)</f>
        <v>0</v>
      </c>
      <c r="J193" s="25" t="s">
        <v>55</v>
      </c>
      <c r="O193">
        <f>(I193*21)/100</f>
        <v>0</v>
      </c>
      <c r="P193" t="s">
        <v>27</v>
      </c>
    </row>
    <row r="194" spans="1:18" ht="25.5" x14ac:dyDescent="0.2">
      <c r="A194" s="28" t="s">
        <v>56</v>
      </c>
      <c r="E194" s="29" t="s">
        <v>452</v>
      </c>
    </row>
    <row r="195" spans="1:18" x14ac:dyDescent="0.2">
      <c r="A195" s="30" t="s">
        <v>58</v>
      </c>
      <c r="E195" s="31" t="s">
        <v>453</v>
      </c>
    </row>
    <row r="196" spans="1:18" ht="369.75" x14ac:dyDescent="0.2">
      <c r="A196" t="s">
        <v>59</v>
      </c>
      <c r="E196" s="29" t="s">
        <v>454</v>
      </c>
    </row>
    <row r="197" spans="1:18" x14ac:dyDescent="0.2">
      <c r="A197" s="18" t="s">
        <v>50</v>
      </c>
      <c r="B197" s="23" t="s">
        <v>455</v>
      </c>
      <c r="C197" s="23" t="s">
        <v>456</v>
      </c>
      <c r="D197" s="18" t="s">
        <v>52</v>
      </c>
      <c r="E197" s="24" t="s">
        <v>457</v>
      </c>
      <c r="F197" s="25" t="s">
        <v>151</v>
      </c>
      <c r="G197" s="26">
        <v>4.532</v>
      </c>
      <c r="H197" s="27"/>
      <c r="I197" s="27">
        <f>ROUND(ROUND(H197,2)*ROUND(G197,3),2)</f>
        <v>0</v>
      </c>
      <c r="J197" s="25" t="s">
        <v>55</v>
      </c>
      <c r="O197">
        <f>(I197*21)/100</f>
        <v>0</v>
      </c>
      <c r="P197" t="s">
        <v>27</v>
      </c>
    </row>
    <row r="198" spans="1:18" x14ac:dyDescent="0.2">
      <c r="A198" s="28" t="s">
        <v>56</v>
      </c>
      <c r="E198" s="29" t="s">
        <v>458</v>
      </c>
    </row>
    <row r="199" spans="1:18" x14ac:dyDescent="0.2">
      <c r="A199" s="30" t="s">
        <v>58</v>
      </c>
      <c r="E199" s="31" t="s">
        <v>459</v>
      </c>
    </row>
    <row r="200" spans="1:18" ht="267.75" x14ac:dyDescent="0.2">
      <c r="A200" t="s">
        <v>59</v>
      </c>
      <c r="E200" s="29" t="s">
        <v>404</v>
      </c>
    </row>
    <row r="201" spans="1:18" ht="12.75" customHeight="1" x14ac:dyDescent="0.2">
      <c r="A201" s="5" t="s">
        <v>47</v>
      </c>
      <c r="B201" s="5"/>
      <c r="C201" s="32" t="s">
        <v>36</v>
      </c>
      <c r="D201" s="5"/>
      <c r="E201" s="21" t="s">
        <v>460</v>
      </c>
      <c r="F201" s="5"/>
      <c r="G201" s="5"/>
      <c r="H201" s="5"/>
      <c r="I201" s="33">
        <f>0+Q201</f>
        <v>0</v>
      </c>
      <c r="J201" s="5"/>
      <c r="O201">
        <f>0+R201</f>
        <v>0</v>
      </c>
      <c r="Q201">
        <f>0+I202+I206+I210+I214+I218+I222+I226+I230+I234</f>
        <v>0</v>
      </c>
      <c r="R201">
        <f>0+O202+O206+O210+O214+O218+O222+O226+O230+O234</f>
        <v>0</v>
      </c>
    </row>
    <row r="202" spans="1:18" x14ac:dyDescent="0.2">
      <c r="A202" s="18" t="s">
        <v>50</v>
      </c>
      <c r="B202" s="23" t="s">
        <v>461</v>
      </c>
      <c r="C202" s="23" t="s">
        <v>462</v>
      </c>
      <c r="D202" s="18" t="s">
        <v>64</v>
      </c>
      <c r="E202" s="24" t="s">
        <v>463</v>
      </c>
      <c r="F202" s="25" t="s">
        <v>166</v>
      </c>
      <c r="G202" s="26">
        <v>7.9279999999999999</v>
      </c>
      <c r="H202" s="27"/>
      <c r="I202" s="27">
        <f>ROUND(ROUND(H202,2)*ROUND(G202,3),2)</f>
        <v>0</v>
      </c>
      <c r="J202" s="25" t="s">
        <v>55</v>
      </c>
      <c r="O202">
        <f>(I202*21)/100</f>
        <v>0</v>
      </c>
      <c r="P202" t="s">
        <v>27</v>
      </c>
    </row>
    <row r="203" spans="1:18" x14ac:dyDescent="0.2">
      <c r="A203" s="28" t="s">
        <v>56</v>
      </c>
      <c r="E203" s="29" t="s">
        <v>464</v>
      </c>
    </row>
    <row r="204" spans="1:18" x14ac:dyDescent="0.2">
      <c r="A204" s="30" t="s">
        <v>58</v>
      </c>
      <c r="E204" s="31" t="s">
        <v>465</v>
      </c>
    </row>
    <row r="205" spans="1:18" ht="369.75" x14ac:dyDescent="0.2">
      <c r="A205" t="s">
        <v>59</v>
      </c>
      <c r="E205" s="29" t="s">
        <v>454</v>
      </c>
    </row>
    <row r="206" spans="1:18" x14ac:dyDescent="0.2">
      <c r="A206" s="18" t="s">
        <v>50</v>
      </c>
      <c r="B206" s="23" t="s">
        <v>466</v>
      </c>
      <c r="C206" s="23" t="s">
        <v>462</v>
      </c>
      <c r="D206" s="18" t="s">
        <v>68</v>
      </c>
      <c r="E206" s="24" t="s">
        <v>463</v>
      </c>
      <c r="F206" s="25" t="s">
        <v>166</v>
      </c>
      <c r="G206" s="26">
        <v>10.833</v>
      </c>
      <c r="H206" s="27"/>
      <c r="I206" s="27">
        <f>ROUND(ROUND(H206,2)*ROUND(G206,3),2)</f>
        <v>0</v>
      </c>
      <c r="J206" s="25" t="s">
        <v>55</v>
      </c>
      <c r="O206">
        <f>(I206*21)/100</f>
        <v>0</v>
      </c>
      <c r="P206" t="s">
        <v>27</v>
      </c>
    </row>
    <row r="207" spans="1:18" x14ac:dyDescent="0.2">
      <c r="A207" s="28" t="s">
        <v>56</v>
      </c>
      <c r="E207" s="29" t="s">
        <v>467</v>
      </c>
    </row>
    <row r="208" spans="1:18" x14ac:dyDescent="0.2">
      <c r="A208" s="30" t="s">
        <v>58</v>
      </c>
      <c r="E208" s="31" t="s">
        <v>468</v>
      </c>
    </row>
    <row r="209" spans="1:16" ht="369.75" x14ac:dyDescent="0.2">
      <c r="A209" t="s">
        <v>59</v>
      </c>
      <c r="E209" s="29" t="s">
        <v>454</v>
      </c>
    </row>
    <row r="210" spans="1:16" x14ac:dyDescent="0.2">
      <c r="A210" s="18" t="s">
        <v>50</v>
      </c>
      <c r="B210" s="23" t="s">
        <v>469</v>
      </c>
      <c r="C210" s="23" t="s">
        <v>462</v>
      </c>
      <c r="D210" s="18" t="s">
        <v>157</v>
      </c>
      <c r="E210" s="24" t="s">
        <v>463</v>
      </c>
      <c r="F210" s="25" t="s">
        <v>166</v>
      </c>
      <c r="G210" s="26">
        <v>13.866</v>
      </c>
      <c r="H210" s="27"/>
      <c r="I210" s="27">
        <f>ROUND(ROUND(H210,2)*ROUND(G210,3),2)</f>
        <v>0</v>
      </c>
      <c r="J210" s="25" t="s">
        <v>55</v>
      </c>
      <c r="O210">
        <f>(I210*21)/100</f>
        <v>0</v>
      </c>
      <c r="P210" t="s">
        <v>27</v>
      </c>
    </row>
    <row r="211" spans="1:16" x14ac:dyDescent="0.2">
      <c r="A211" s="28" t="s">
        <v>56</v>
      </c>
      <c r="E211" s="29" t="s">
        <v>470</v>
      </c>
    </row>
    <row r="212" spans="1:16" x14ac:dyDescent="0.2">
      <c r="A212" s="30" t="s">
        <v>58</v>
      </c>
      <c r="E212" s="31" t="s">
        <v>471</v>
      </c>
    </row>
    <row r="213" spans="1:16" ht="395.25" x14ac:dyDescent="0.2">
      <c r="A213" t="s">
        <v>59</v>
      </c>
      <c r="E213" s="29" t="s">
        <v>472</v>
      </c>
    </row>
    <row r="214" spans="1:16" x14ac:dyDescent="0.2">
      <c r="A214" s="18" t="s">
        <v>50</v>
      </c>
      <c r="B214" s="23" t="s">
        <v>473</v>
      </c>
      <c r="C214" s="23" t="s">
        <v>462</v>
      </c>
      <c r="D214" s="18" t="s">
        <v>160</v>
      </c>
      <c r="E214" s="24" t="s">
        <v>463</v>
      </c>
      <c r="F214" s="25" t="s">
        <v>166</v>
      </c>
      <c r="G214" s="26">
        <v>81.900000000000006</v>
      </c>
      <c r="H214" s="27"/>
      <c r="I214" s="27">
        <f>ROUND(ROUND(H214,2)*ROUND(G214,3),2)</f>
        <v>0</v>
      </c>
      <c r="J214" s="25" t="s">
        <v>55</v>
      </c>
      <c r="O214">
        <f>(I214*21)/100</f>
        <v>0</v>
      </c>
      <c r="P214" t="s">
        <v>27</v>
      </c>
    </row>
    <row r="215" spans="1:16" x14ac:dyDescent="0.2">
      <c r="A215" s="28" t="s">
        <v>56</v>
      </c>
      <c r="E215" s="29" t="s">
        <v>474</v>
      </c>
    </row>
    <row r="216" spans="1:16" x14ac:dyDescent="0.2">
      <c r="A216" s="30" t="s">
        <v>58</v>
      </c>
      <c r="E216" s="31" t="s">
        <v>475</v>
      </c>
    </row>
    <row r="217" spans="1:16" ht="395.25" x14ac:dyDescent="0.2">
      <c r="A217" t="s">
        <v>59</v>
      </c>
      <c r="E217" s="29" t="s">
        <v>472</v>
      </c>
    </row>
    <row r="218" spans="1:16" x14ac:dyDescent="0.2">
      <c r="A218" s="18" t="s">
        <v>50</v>
      </c>
      <c r="B218" s="23" t="s">
        <v>476</v>
      </c>
      <c r="C218" s="23" t="s">
        <v>477</v>
      </c>
      <c r="D218" s="18" t="s">
        <v>52</v>
      </c>
      <c r="E218" s="24" t="s">
        <v>478</v>
      </c>
      <c r="F218" s="25" t="s">
        <v>166</v>
      </c>
      <c r="G218" s="26">
        <v>29.271000000000001</v>
      </c>
      <c r="H218" s="27"/>
      <c r="I218" s="27">
        <f>ROUND(ROUND(H218,2)*ROUND(G218,3),2)</f>
        <v>0</v>
      </c>
      <c r="J218" s="25" t="s">
        <v>55</v>
      </c>
      <c r="O218">
        <f>(I218*21)/100</f>
        <v>0</v>
      </c>
      <c r="P218" t="s">
        <v>27</v>
      </c>
    </row>
    <row r="219" spans="1:16" x14ac:dyDescent="0.2">
      <c r="A219" s="28" t="s">
        <v>56</v>
      </c>
      <c r="E219" s="29" t="s">
        <v>479</v>
      </c>
    </row>
    <row r="220" spans="1:16" x14ac:dyDescent="0.2">
      <c r="A220" s="30" t="s">
        <v>58</v>
      </c>
      <c r="E220" s="31" t="s">
        <v>480</v>
      </c>
    </row>
    <row r="221" spans="1:16" ht="395.25" x14ac:dyDescent="0.2">
      <c r="A221" t="s">
        <v>59</v>
      </c>
      <c r="E221" s="29" t="s">
        <v>472</v>
      </c>
    </row>
    <row r="222" spans="1:16" x14ac:dyDescent="0.2">
      <c r="A222" s="18" t="s">
        <v>50</v>
      </c>
      <c r="B222" s="23" t="s">
        <v>481</v>
      </c>
      <c r="C222" s="23" t="s">
        <v>482</v>
      </c>
      <c r="D222" s="18" t="s">
        <v>52</v>
      </c>
      <c r="E222" s="24" t="s">
        <v>483</v>
      </c>
      <c r="F222" s="25" t="s">
        <v>166</v>
      </c>
      <c r="G222" s="26">
        <v>1.83</v>
      </c>
      <c r="H222" s="27"/>
      <c r="I222" s="27">
        <f>ROUND(ROUND(H222,2)*ROUND(G222,3),2)</f>
        <v>0</v>
      </c>
      <c r="J222" s="25" t="s">
        <v>55</v>
      </c>
      <c r="O222">
        <f>(I222*21)/100</f>
        <v>0</v>
      </c>
      <c r="P222" t="s">
        <v>27</v>
      </c>
    </row>
    <row r="223" spans="1:16" x14ac:dyDescent="0.2">
      <c r="A223" s="28" t="s">
        <v>56</v>
      </c>
      <c r="E223" s="29" t="s">
        <v>484</v>
      </c>
    </row>
    <row r="224" spans="1:16" x14ac:dyDescent="0.2">
      <c r="A224" s="30" t="s">
        <v>58</v>
      </c>
      <c r="E224" s="31" t="s">
        <v>485</v>
      </c>
    </row>
    <row r="225" spans="1:18" ht="38.25" x14ac:dyDescent="0.2">
      <c r="A225" t="s">
        <v>59</v>
      </c>
      <c r="E225" s="29" t="s">
        <v>486</v>
      </c>
    </row>
    <row r="226" spans="1:18" x14ac:dyDescent="0.2">
      <c r="A226" s="18" t="s">
        <v>50</v>
      </c>
      <c r="B226" s="23" t="s">
        <v>487</v>
      </c>
      <c r="C226" s="23" t="s">
        <v>488</v>
      </c>
      <c r="D226" s="18" t="s">
        <v>52</v>
      </c>
      <c r="E226" s="24" t="s">
        <v>489</v>
      </c>
      <c r="F226" s="25" t="s">
        <v>166</v>
      </c>
      <c r="G226" s="26">
        <v>11.465999999999999</v>
      </c>
      <c r="H226" s="27"/>
      <c r="I226" s="27">
        <f>ROUND(ROUND(H226,2)*ROUND(G226,3),2)</f>
        <v>0</v>
      </c>
      <c r="J226" s="25" t="s">
        <v>55</v>
      </c>
      <c r="O226">
        <f>(I226*21)/100</f>
        <v>0</v>
      </c>
      <c r="P226" t="s">
        <v>27</v>
      </c>
    </row>
    <row r="227" spans="1:18" x14ac:dyDescent="0.2">
      <c r="A227" s="28" t="s">
        <v>56</v>
      </c>
      <c r="E227" s="29" t="s">
        <v>490</v>
      </c>
    </row>
    <row r="228" spans="1:18" x14ac:dyDescent="0.2">
      <c r="A228" s="30" t="s">
        <v>58</v>
      </c>
      <c r="E228" s="31" t="s">
        <v>491</v>
      </c>
    </row>
    <row r="229" spans="1:18" ht="102" x14ac:dyDescent="0.2">
      <c r="A229" t="s">
        <v>59</v>
      </c>
      <c r="E229" s="29" t="s">
        <v>492</v>
      </c>
    </row>
    <row r="230" spans="1:18" x14ac:dyDescent="0.2">
      <c r="A230" s="18" t="s">
        <v>50</v>
      </c>
      <c r="B230" s="23" t="s">
        <v>493</v>
      </c>
      <c r="C230" s="23" t="s">
        <v>494</v>
      </c>
      <c r="D230" s="18" t="s">
        <v>52</v>
      </c>
      <c r="E230" s="24" t="s">
        <v>495</v>
      </c>
      <c r="F230" s="25" t="s">
        <v>166</v>
      </c>
      <c r="G230" s="26">
        <v>0.79300000000000004</v>
      </c>
      <c r="H230" s="27"/>
      <c r="I230" s="27">
        <f>ROUND(ROUND(H230,2)*ROUND(G230,3),2)</f>
        <v>0</v>
      </c>
      <c r="J230" s="25" t="s">
        <v>55</v>
      </c>
      <c r="O230">
        <f>(I230*21)/100</f>
        <v>0</v>
      </c>
      <c r="P230" t="s">
        <v>27</v>
      </c>
    </row>
    <row r="231" spans="1:18" ht="25.5" x14ac:dyDescent="0.2">
      <c r="A231" s="28" t="s">
        <v>56</v>
      </c>
      <c r="E231" s="29" t="s">
        <v>496</v>
      </c>
    </row>
    <row r="232" spans="1:18" x14ac:dyDescent="0.2">
      <c r="A232" s="30" t="s">
        <v>58</v>
      </c>
      <c r="E232" s="31" t="s">
        <v>497</v>
      </c>
    </row>
    <row r="233" spans="1:18" ht="102" x14ac:dyDescent="0.2">
      <c r="A233" t="s">
        <v>59</v>
      </c>
      <c r="E233" s="29" t="s">
        <v>498</v>
      </c>
    </row>
    <row r="234" spans="1:18" x14ac:dyDescent="0.2">
      <c r="A234" s="18" t="s">
        <v>50</v>
      </c>
      <c r="B234" s="23" t="s">
        <v>499</v>
      </c>
      <c r="C234" s="23" t="s">
        <v>500</v>
      </c>
      <c r="D234" s="18" t="s">
        <v>52</v>
      </c>
      <c r="E234" s="24" t="s">
        <v>501</v>
      </c>
      <c r="F234" s="25" t="s">
        <v>166</v>
      </c>
      <c r="G234" s="26">
        <v>1.1339999999999999</v>
      </c>
      <c r="H234" s="27"/>
      <c r="I234" s="27">
        <f>ROUND(ROUND(H234,2)*ROUND(G234,3),2)</f>
        <v>0</v>
      </c>
      <c r="J234" s="25" t="s">
        <v>55</v>
      </c>
      <c r="O234">
        <f>(I234*21)/100</f>
        <v>0</v>
      </c>
      <c r="P234" t="s">
        <v>27</v>
      </c>
    </row>
    <row r="235" spans="1:18" x14ac:dyDescent="0.2">
      <c r="A235" s="28" t="s">
        <v>56</v>
      </c>
      <c r="E235" s="29" t="s">
        <v>502</v>
      </c>
    </row>
    <row r="236" spans="1:18" x14ac:dyDescent="0.2">
      <c r="A236" s="30" t="s">
        <v>58</v>
      </c>
      <c r="E236" s="31" t="s">
        <v>503</v>
      </c>
    </row>
    <row r="237" spans="1:18" ht="357" x14ac:dyDescent="0.2">
      <c r="A237" t="s">
        <v>59</v>
      </c>
      <c r="E237" s="29" t="s">
        <v>504</v>
      </c>
    </row>
    <row r="238" spans="1:18" ht="12.75" customHeight="1" x14ac:dyDescent="0.2">
      <c r="A238" s="5" t="s">
        <v>47</v>
      </c>
      <c r="B238" s="5"/>
      <c r="C238" s="32" t="s">
        <v>38</v>
      </c>
      <c r="D238" s="5"/>
      <c r="E238" s="21" t="s">
        <v>505</v>
      </c>
      <c r="F238" s="5"/>
      <c r="G238" s="5"/>
      <c r="H238" s="5"/>
      <c r="I238" s="33">
        <f>0+Q238</f>
        <v>0</v>
      </c>
      <c r="J238" s="5"/>
      <c r="O238">
        <f>0+R238</f>
        <v>0</v>
      </c>
      <c r="Q238">
        <f>0+I239+I243+I247+I251+I255+I259+I263+I267+I271+I275</f>
        <v>0</v>
      </c>
      <c r="R238">
        <f>0+O239+O243+O247+O251+O255+O259+O263+O267+O271+O275</f>
        <v>0</v>
      </c>
    </row>
    <row r="239" spans="1:18" x14ac:dyDescent="0.2">
      <c r="A239" s="18" t="s">
        <v>50</v>
      </c>
      <c r="B239" s="23" t="s">
        <v>506</v>
      </c>
      <c r="C239" s="23" t="s">
        <v>507</v>
      </c>
      <c r="D239" s="18" t="s">
        <v>52</v>
      </c>
      <c r="E239" s="24" t="s">
        <v>508</v>
      </c>
      <c r="F239" s="25" t="s">
        <v>229</v>
      </c>
      <c r="G239" s="26">
        <v>331.92599999999999</v>
      </c>
      <c r="H239" s="27"/>
      <c r="I239" s="27">
        <f>ROUND(ROUND(H239,2)*ROUND(G239,3),2)</f>
        <v>0</v>
      </c>
      <c r="J239" s="25" t="s">
        <v>55</v>
      </c>
      <c r="O239">
        <f>(I239*21)/100</f>
        <v>0</v>
      </c>
      <c r="P239" t="s">
        <v>27</v>
      </c>
    </row>
    <row r="240" spans="1:18" x14ac:dyDescent="0.2">
      <c r="A240" s="28" t="s">
        <v>56</v>
      </c>
      <c r="E240" s="29" t="s">
        <v>509</v>
      </c>
    </row>
    <row r="241" spans="1:16" x14ac:dyDescent="0.2">
      <c r="A241" s="30" t="s">
        <v>58</v>
      </c>
      <c r="E241" s="31" t="s">
        <v>510</v>
      </c>
    </row>
    <row r="242" spans="1:16" ht="51" x14ac:dyDescent="0.2">
      <c r="A242" t="s">
        <v>59</v>
      </c>
      <c r="E242" s="29" t="s">
        <v>511</v>
      </c>
    </row>
    <row r="243" spans="1:16" x14ac:dyDescent="0.2">
      <c r="A243" s="18" t="s">
        <v>50</v>
      </c>
      <c r="B243" s="23" t="s">
        <v>512</v>
      </c>
      <c r="C243" s="23" t="s">
        <v>513</v>
      </c>
      <c r="D243" s="18" t="s">
        <v>52</v>
      </c>
      <c r="E243" s="24" t="s">
        <v>514</v>
      </c>
      <c r="F243" s="25" t="s">
        <v>229</v>
      </c>
      <c r="G243" s="26">
        <v>18.579999999999998</v>
      </c>
      <c r="H243" s="27"/>
      <c r="I243" s="27">
        <f>ROUND(ROUND(H243,2)*ROUND(G243,3),2)</f>
        <v>0</v>
      </c>
      <c r="J243" s="25" t="s">
        <v>55</v>
      </c>
      <c r="O243">
        <f>(I243*21)/100</f>
        <v>0</v>
      </c>
      <c r="P243" t="s">
        <v>27</v>
      </c>
    </row>
    <row r="244" spans="1:16" x14ac:dyDescent="0.2">
      <c r="A244" s="28" t="s">
        <v>56</v>
      </c>
      <c r="E244" s="29" t="s">
        <v>515</v>
      </c>
    </row>
    <row r="245" spans="1:16" x14ac:dyDescent="0.2">
      <c r="A245" s="30" t="s">
        <v>58</v>
      </c>
      <c r="E245" s="31" t="s">
        <v>516</v>
      </c>
    </row>
    <row r="246" spans="1:16" ht="38.25" x14ac:dyDescent="0.2">
      <c r="A246" t="s">
        <v>59</v>
      </c>
      <c r="E246" s="29" t="s">
        <v>517</v>
      </c>
    </row>
    <row r="247" spans="1:16" x14ac:dyDescent="0.2">
      <c r="A247" s="18" t="s">
        <v>50</v>
      </c>
      <c r="B247" s="23" t="s">
        <v>518</v>
      </c>
      <c r="C247" s="23" t="s">
        <v>519</v>
      </c>
      <c r="D247" s="18" t="s">
        <v>52</v>
      </c>
      <c r="E247" s="24" t="s">
        <v>520</v>
      </c>
      <c r="F247" s="25" t="s">
        <v>229</v>
      </c>
      <c r="G247" s="26">
        <v>156.83600000000001</v>
      </c>
      <c r="H247" s="27"/>
      <c r="I247" s="27">
        <f>ROUND(ROUND(H247,2)*ROUND(G247,3),2)</f>
        <v>0</v>
      </c>
      <c r="J247" s="25" t="s">
        <v>55</v>
      </c>
      <c r="O247">
        <f>(I247*21)/100</f>
        <v>0</v>
      </c>
      <c r="P247" t="s">
        <v>27</v>
      </c>
    </row>
    <row r="248" spans="1:16" x14ac:dyDescent="0.2">
      <c r="A248" s="28" t="s">
        <v>56</v>
      </c>
      <c r="E248" s="29" t="s">
        <v>521</v>
      </c>
    </row>
    <row r="249" spans="1:16" x14ac:dyDescent="0.2">
      <c r="A249" s="30" t="s">
        <v>58</v>
      </c>
      <c r="E249" s="31" t="s">
        <v>522</v>
      </c>
    </row>
    <row r="250" spans="1:16" ht="51" x14ac:dyDescent="0.2">
      <c r="A250" t="s">
        <v>59</v>
      </c>
      <c r="E250" s="29" t="s">
        <v>523</v>
      </c>
    </row>
    <row r="251" spans="1:16" x14ac:dyDescent="0.2">
      <c r="A251" s="18" t="s">
        <v>50</v>
      </c>
      <c r="B251" s="23" t="s">
        <v>524</v>
      </c>
      <c r="C251" s="23" t="s">
        <v>525</v>
      </c>
      <c r="D251" s="18" t="s">
        <v>52</v>
      </c>
      <c r="E251" s="24" t="s">
        <v>526</v>
      </c>
      <c r="F251" s="25" t="s">
        <v>229</v>
      </c>
      <c r="G251" s="26">
        <v>335.51799999999997</v>
      </c>
      <c r="H251" s="27"/>
      <c r="I251" s="27">
        <f>ROUND(ROUND(H251,2)*ROUND(G251,3),2)</f>
        <v>0</v>
      </c>
      <c r="J251" s="25" t="s">
        <v>55</v>
      </c>
      <c r="O251">
        <f>(I251*21)/100</f>
        <v>0</v>
      </c>
      <c r="P251" t="s">
        <v>27</v>
      </c>
    </row>
    <row r="252" spans="1:16" x14ac:dyDescent="0.2">
      <c r="A252" s="28" t="s">
        <v>56</v>
      </c>
      <c r="E252" s="29" t="s">
        <v>527</v>
      </c>
    </row>
    <row r="253" spans="1:16" x14ac:dyDescent="0.2">
      <c r="A253" s="30" t="s">
        <v>58</v>
      </c>
      <c r="E253" s="31" t="s">
        <v>528</v>
      </c>
    </row>
    <row r="254" spans="1:16" ht="51" x14ac:dyDescent="0.2">
      <c r="A254" t="s">
        <v>59</v>
      </c>
      <c r="E254" s="29" t="s">
        <v>523</v>
      </c>
    </row>
    <row r="255" spans="1:16" x14ac:dyDescent="0.2">
      <c r="A255" s="18" t="s">
        <v>50</v>
      </c>
      <c r="B255" s="23" t="s">
        <v>529</v>
      </c>
      <c r="C255" s="23" t="s">
        <v>530</v>
      </c>
      <c r="D255" s="18" t="s">
        <v>52</v>
      </c>
      <c r="E255" s="24" t="s">
        <v>531</v>
      </c>
      <c r="F255" s="25" t="s">
        <v>229</v>
      </c>
      <c r="G255" s="26">
        <v>5.9</v>
      </c>
      <c r="H255" s="27"/>
      <c r="I255" s="27">
        <f>ROUND(ROUND(H255,2)*ROUND(G255,3),2)</f>
        <v>0</v>
      </c>
      <c r="J255" s="25" t="s">
        <v>55</v>
      </c>
      <c r="O255">
        <f>(I255*21)/100</f>
        <v>0</v>
      </c>
      <c r="P255" t="s">
        <v>27</v>
      </c>
    </row>
    <row r="256" spans="1:16" x14ac:dyDescent="0.2">
      <c r="A256" s="28" t="s">
        <v>56</v>
      </c>
      <c r="E256" s="29" t="s">
        <v>532</v>
      </c>
    </row>
    <row r="257" spans="1:16" x14ac:dyDescent="0.2">
      <c r="A257" s="30" t="s">
        <v>58</v>
      </c>
      <c r="E257" s="31" t="s">
        <v>533</v>
      </c>
    </row>
    <row r="258" spans="1:16" ht="51" x14ac:dyDescent="0.2">
      <c r="A258" t="s">
        <v>59</v>
      </c>
      <c r="E258" s="29" t="s">
        <v>534</v>
      </c>
    </row>
    <row r="259" spans="1:16" x14ac:dyDescent="0.2">
      <c r="A259" s="18" t="s">
        <v>50</v>
      </c>
      <c r="B259" s="23" t="s">
        <v>535</v>
      </c>
      <c r="C259" s="23" t="s">
        <v>536</v>
      </c>
      <c r="D259" s="18" t="s">
        <v>52</v>
      </c>
      <c r="E259" s="24" t="s">
        <v>537</v>
      </c>
      <c r="F259" s="25" t="s">
        <v>229</v>
      </c>
      <c r="G259" s="26">
        <v>15.68</v>
      </c>
      <c r="H259" s="27"/>
      <c r="I259" s="27">
        <f>ROUND(ROUND(H259,2)*ROUND(G259,3),2)</f>
        <v>0</v>
      </c>
      <c r="J259" s="25" t="s">
        <v>55</v>
      </c>
      <c r="O259">
        <f>(I259*21)/100</f>
        <v>0</v>
      </c>
      <c r="P259" t="s">
        <v>27</v>
      </c>
    </row>
    <row r="260" spans="1:16" x14ac:dyDescent="0.2">
      <c r="A260" s="28" t="s">
        <v>56</v>
      </c>
      <c r="E260" s="29" t="s">
        <v>538</v>
      </c>
    </row>
    <row r="261" spans="1:16" x14ac:dyDescent="0.2">
      <c r="A261" s="30" t="s">
        <v>58</v>
      </c>
      <c r="E261" s="31" t="s">
        <v>539</v>
      </c>
    </row>
    <row r="262" spans="1:16" ht="51" x14ac:dyDescent="0.2">
      <c r="A262" t="s">
        <v>59</v>
      </c>
      <c r="E262" s="29" t="s">
        <v>540</v>
      </c>
    </row>
    <row r="263" spans="1:16" x14ac:dyDescent="0.2">
      <c r="A263" s="18" t="s">
        <v>50</v>
      </c>
      <c r="B263" s="23" t="s">
        <v>541</v>
      </c>
      <c r="C263" s="23" t="s">
        <v>542</v>
      </c>
      <c r="D263" s="18" t="s">
        <v>52</v>
      </c>
      <c r="E263" s="24" t="s">
        <v>543</v>
      </c>
      <c r="F263" s="25" t="s">
        <v>229</v>
      </c>
      <c r="G263" s="26">
        <v>157.619</v>
      </c>
      <c r="H263" s="27"/>
      <c r="I263" s="27">
        <f>ROUND(ROUND(H263,2)*ROUND(G263,3),2)</f>
        <v>0</v>
      </c>
      <c r="J263" s="25" t="s">
        <v>55</v>
      </c>
      <c r="O263">
        <f>(I263*21)/100</f>
        <v>0</v>
      </c>
      <c r="P263" t="s">
        <v>27</v>
      </c>
    </row>
    <row r="264" spans="1:16" x14ac:dyDescent="0.2">
      <c r="A264" s="28" t="s">
        <v>56</v>
      </c>
      <c r="E264" s="29" t="s">
        <v>544</v>
      </c>
    </row>
    <row r="265" spans="1:16" x14ac:dyDescent="0.2">
      <c r="A265" s="30" t="s">
        <v>58</v>
      </c>
      <c r="E265" s="31" t="s">
        <v>545</v>
      </c>
    </row>
    <row r="266" spans="1:16" ht="140.25" x14ac:dyDescent="0.2">
      <c r="A266" t="s">
        <v>59</v>
      </c>
      <c r="E266" s="29" t="s">
        <v>546</v>
      </c>
    </row>
    <row r="267" spans="1:16" x14ac:dyDescent="0.2">
      <c r="A267" s="18" t="s">
        <v>50</v>
      </c>
      <c r="B267" s="23" t="s">
        <v>547</v>
      </c>
      <c r="C267" s="23" t="s">
        <v>548</v>
      </c>
      <c r="D267" s="18" t="s">
        <v>52</v>
      </c>
      <c r="E267" s="24" t="s">
        <v>549</v>
      </c>
      <c r="F267" s="25" t="s">
        <v>229</v>
      </c>
      <c r="G267" s="26">
        <v>161.29</v>
      </c>
      <c r="H267" s="27"/>
      <c r="I267" s="27">
        <f>ROUND(ROUND(H267,2)*ROUND(G267,3),2)</f>
        <v>0</v>
      </c>
      <c r="J267" s="25" t="s">
        <v>55</v>
      </c>
      <c r="O267">
        <f>(I267*21)/100</f>
        <v>0</v>
      </c>
      <c r="P267" t="s">
        <v>27</v>
      </c>
    </row>
    <row r="268" spans="1:16" x14ac:dyDescent="0.2">
      <c r="A268" s="28" t="s">
        <v>56</v>
      </c>
      <c r="E268" s="29" t="s">
        <v>550</v>
      </c>
    </row>
    <row r="269" spans="1:16" x14ac:dyDescent="0.2">
      <c r="A269" s="30" t="s">
        <v>58</v>
      </c>
      <c r="E269" s="31" t="s">
        <v>551</v>
      </c>
    </row>
    <row r="270" spans="1:16" ht="140.25" x14ac:dyDescent="0.2">
      <c r="A270" t="s">
        <v>59</v>
      </c>
      <c r="E270" s="29" t="s">
        <v>546</v>
      </c>
    </row>
    <row r="271" spans="1:16" x14ac:dyDescent="0.2">
      <c r="A271" s="18" t="s">
        <v>50</v>
      </c>
      <c r="B271" s="23" t="s">
        <v>552</v>
      </c>
      <c r="C271" s="23" t="s">
        <v>553</v>
      </c>
      <c r="D271" s="18" t="s">
        <v>52</v>
      </c>
      <c r="E271" s="24" t="s">
        <v>554</v>
      </c>
      <c r="F271" s="25" t="s">
        <v>229</v>
      </c>
      <c r="G271" s="26">
        <v>139.71600000000001</v>
      </c>
      <c r="H271" s="27"/>
      <c r="I271" s="27">
        <f>ROUND(ROUND(H271,2)*ROUND(G271,3),2)</f>
        <v>0</v>
      </c>
      <c r="J271" s="25" t="s">
        <v>55</v>
      </c>
      <c r="O271">
        <f>(I271*21)/100</f>
        <v>0</v>
      </c>
      <c r="P271" t="s">
        <v>27</v>
      </c>
    </row>
    <row r="272" spans="1:16" x14ac:dyDescent="0.2">
      <c r="A272" s="28" t="s">
        <v>56</v>
      </c>
      <c r="E272" s="29" t="s">
        <v>555</v>
      </c>
    </row>
    <row r="273" spans="1:18" x14ac:dyDescent="0.2">
      <c r="A273" s="30" t="s">
        <v>58</v>
      </c>
      <c r="E273" s="31" t="s">
        <v>556</v>
      </c>
    </row>
    <row r="274" spans="1:18" ht="140.25" x14ac:dyDescent="0.2">
      <c r="A274" t="s">
        <v>59</v>
      </c>
      <c r="E274" s="29" t="s">
        <v>557</v>
      </c>
    </row>
    <row r="275" spans="1:18" x14ac:dyDescent="0.2">
      <c r="A275" s="18" t="s">
        <v>50</v>
      </c>
      <c r="B275" s="23" t="s">
        <v>558</v>
      </c>
      <c r="C275" s="23" t="s">
        <v>559</v>
      </c>
      <c r="D275" s="18" t="s">
        <v>52</v>
      </c>
      <c r="E275" s="24" t="s">
        <v>560</v>
      </c>
      <c r="F275" s="25" t="s">
        <v>229</v>
      </c>
      <c r="G275" s="26">
        <v>34.549999999999997</v>
      </c>
      <c r="H275" s="27"/>
      <c r="I275" s="27">
        <f>ROUND(ROUND(H275,2)*ROUND(G275,3),2)</f>
        <v>0</v>
      </c>
      <c r="J275" s="25" t="s">
        <v>55</v>
      </c>
      <c r="O275">
        <f>(I275*21)/100</f>
        <v>0</v>
      </c>
      <c r="P275" t="s">
        <v>27</v>
      </c>
    </row>
    <row r="276" spans="1:18" x14ac:dyDescent="0.2">
      <c r="A276" s="28" t="s">
        <v>56</v>
      </c>
      <c r="E276" s="29" t="s">
        <v>561</v>
      </c>
    </row>
    <row r="277" spans="1:18" x14ac:dyDescent="0.2">
      <c r="A277" s="30" t="s">
        <v>58</v>
      </c>
      <c r="E277" s="31" t="s">
        <v>52</v>
      </c>
    </row>
    <row r="278" spans="1:18" ht="140.25" x14ac:dyDescent="0.2">
      <c r="A278" t="s">
        <v>59</v>
      </c>
      <c r="E278" s="29" t="s">
        <v>546</v>
      </c>
    </row>
    <row r="279" spans="1:18" ht="12.75" customHeight="1" x14ac:dyDescent="0.2">
      <c r="A279" s="5" t="s">
        <v>47</v>
      </c>
      <c r="B279" s="5"/>
      <c r="C279" s="32" t="s">
        <v>81</v>
      </c>
      <c r="D279" s="5"/>
      <c r="E279" s="21" t="s">
        <v>170</v>
      </c>
      <c r="F279" s="5"/>
      <c r="G279" s="5"/>
      <c r="H279" s="5"/>
      <c r="I279" s="33">
        <f>0+Q279</f>
        <v>0</v>
      </c>
      <c r="J279" s="5"/>
      <c r="O279">
        <f>0+R279</f>
        <v>0</v>
      </c>
      <c r="Q279">
        <f>0+I280+I284+I288+I292+I296</f>
        <v>0</v>
      </c>
      <c r="R279">
        <f>0+O280+O284+O288+O292+O296</f>
        <v>0</v>
      </c>
    </row>
    <row r="280" spans="1:18" ht="25.5" x14ac:dyDescent="0.2">
      <c r="A280" s="18" t="s">
        <v>50</v>
      </c>
      <c r="B280" s="23" t="s">
        <v>562</v>
      </c>
      <c r="C280" s="23" t="s">
        <v>563</v>
      </c>
      <c r="D280" s="18" t="s">
        <v>52</v>
      </c>
      <c r="E280" s="24" t="s">
        <v>564</v>
      </c>
      <c r="F280" s="25" t="s">
        <v>229</v>
      </c>
      <c r="G280" s="26">
        <v>44.97</v>
      </c>
      <c r="H280" s="27"/>
      <c r="I280" s="27">
        <f>ROUND(ROUND(H280,2)*ROUND(G280,3),2)</f>
        <v>0</v>
      </c>
      <c r="J280" s="25" t="s">
        <v>55</v>
      </c>
      <c r="O280">
        <f>(I280*21)/100</f>
        <v>0</v>
      </c>
      <c r="P280" t="s">
        <v>27</v>
      </c>
    </row>
    <row r="281" spans="1:18" x14ac:dyDescent="0.2">
      <c r="A281" s="28" t="s">
        <v>56</v>
      </c>
      <c r="E281" s="29" t="s">
        <v>565</v>
      </c>
    </row>
    <row r="282" spans="1:18" x14ac:dyDescent="0.2">
      <c r="A282" s="30" t="s">
        <v>58</v>
      </c>
      <c r="E282" s="31" t="s">
        <v>566</v>
      </c>
    </row>
    <row r="283" spans="1:18" ht="191.25" x14ac:dyDescent="0.2">
      <c r="A283" t="s">
        <v>59</v>
      </c>
      <c r="E283" s="29" t="s">
        <v>567</v>
      </c>
    </row>
    <row r="284" spans="1:18" x14ac:dyDescent="0.2">
      <c r="A284" s="18" t="s">
        <v>50</v>
      </c>
      <c r="B284" s="23" t="s">
        <v>568</v>
      </c>
      <c r="C284" s="23" t="s">
        <v>569</v>
      </c>
      <c r="D284" s="18" t="s">
        <v>52</v>
      </c>
      <c r="E284" s="24" t="s">
        <v>570</v>
      </c>
      <c r="F284" s="25" t="s">
        <v>229</v>
      </c>
      <c r="G284" s="26">
        <v>91.7</v>
      </c>
      <c r="H284" s="27"/>
      <c r="I284" s="27">
        <f>ROUND(ROUND(H284,2)*ROUND(G284,3),2)</f>
        <v>0</v>
      </c>
      <c r="J284" s="25" t="s">
        <v>55</v>
      </c>
      <c r="O284">
        <f>(I284*21)/100</f>
        <v>0</v>
      </c>
      <c r="P284" t="s">
        <v>27</v>
      </c>
    </row>
    <row r="285" spans="1:18" ht="25.5" x14ac:dyDescent="0.2">
      <c r="A285" s="28" t="s">
        <v>56</v>
      </c>
      <c r="E285" s="29" t="s">
        <v>571</v>
      </c>
    </row>
    <row r="286" spans="1:18" x14ac:dyDescent="0.2">
      <c r="A286" s="30" t="s">
        <v>58</v>
      </c>
      <c r="E286" s="31" t="s">
        <v>572</v>
      </c>
    </row>
    <row r="287" spans="1:18" ht="216.75" x14ac:dyDescent="0.2">
      <c r="A287" t="s">
        <v>59</v>
      </c>
      <c r="E287" s="29" t="s">
        <v>573</v>
      </c>
    </row>
    <row r="288" spans="1:18" x14ac:dyDescent="0.2">
      <c r="A288" s="18" t="s">
        <v>50</v>
      </c>
      <c r="B288" s="23" t="s">
        <v>574</v>
      </c>
      <c r="C288" s="23" t="s">
        <v>575</v>
      </c>
      <c r="D288" s="18" t="s">
        <v>52</v>
      </c>
      <c r="E288" s="24" t="s">
        <v>576</v>
      </c>
      <c r="F288" s="25" t="s">
        <v>229</v>
      </c>
      <c r="G288" s="26">
        <v>5.88</v>
      </c>
      <c r="H288" s="27"/>
      <c r="I288" s="27">
        <f>ROUND(ROUND(H288,2)*ROUND(G288,3),2)</f>
        <v>0</v>
      </c>
      <c r="J288" s="25" t="s">
        <v>55</v>
      </c>
      <c r="O288">
        <f>(I288*21)/100</f>
        <v>0</v>
      </c>
      <c r="P288" t="s">
        <v>27</v>
      </c>
    </row>
    <row r="289" spans="1:18" x14ac:dyDescent="0.2">
      <c r="A289" s="28" t="s">
        <v>56</v>
      </c>
      <c r="E289" s="29" t="s">
        <v>577</v>
      </c>
    </row>
    <row r="290" spans="1:18" x14ac:dyDescent="0.2">
      <c r="A290" s="30" t="s">
        <v>58</v>
      </c>
      <c r="E290" s="31" t="s">
        <v>578</v>
      </c>
    </row>
    <row r="291" spans="1:18" ht="216.75" x14ac:dyDescent="0.2">
      <c r="A291" t="s">
        <v>59</v>
      </c>
      <c r="E291" s="29" t="s">
        <v>579</v>
      </c>
    </row>
    <row r="292" spans="1:18" x14ac:dyDescent="0.2">
      <c r="A292" s="18" t="s">
        <v>50</v>
      </c>
      <c r="B292" s="23" t="s">
        <v>580</v>
      </c>
      <c r="C292" s="23" t="s">
        <v>581</v>
      </c>
      <c r="D292" s="18" t="s">
        <v>52</v>
      </c>
      <c r="E292" s="24" t="s">
        <v>582</v>
      </c>
      <c r="F292" s="25" t="s">
        <v>229</v>
      </c>
      <c r="G292" s="26">
        <v>102.12</v>
      </c>
      <c r="H292" s="27"/>
      <c r="I292" s="27">
        <f>ROUND(ROUND(H292,2)*ROUND(G292,3),2)</f>
        <v>0</v>
      </c>
      <c r="J292" s="25" t="s">
        <v>55</v>
      </c>
      <c r="O292">
        <f>(I292*21)/100</f>
        <v>0</v>
      </c>
      <c r="P292" t="s">
        <v>27</v>
      </c>
    </row>
    <row r="293" spans="1:18" ht="25.5" x14ac:dyDescent="0.2">
      <c r="A293" s="28" t="s">
        <v>56</v>
      </c>
      <c r="E293" s="29" t="s">
        <v>583</v>
      </c>
    </row>
    <row r="294" spans="1:18" x14ac:dyDescent="0.2">
      <c r="A294" s="30" t="s">
        <v>58</v>
      </c>
      <c r="E294" s="31" t="s">
        <v>584</v>
      </c>
    </row>
    <row r="295" spans="1:18" ht="38.25" x14ac:dyDescent="0.2">
      <c r="A295" t="s">
        <v>59</v>
      </c>
      <c r="E295" s="29" t="s">
        <v>585</v>
      </c>
    </row>
    <row r="296" spans="1:18" x14ac:dyDescent="0.2">
      <c r="A296" s="18" t="s">
        <v>50</v>
      </c>
      <c r="B296" s="23" t="s">
        <v>586</v>
      </c>
      <c r="C296" s="23" t="s">
        <v>587</v>
      </c>
      <c r="D296" s="18" t="s">
        <v>52</v>
      </c>
      <c r="E296" s="24" t="s">
        <v>588</v>
      </c>
      <c r="F296" s="25" t="s">
        <v>229</v>
      </c>
      <c r="G296" s="26">
        <v>18.228000000000002</v>
      </c>
      <c r="H296" s="27"/>
      <c r="I296" s="27">
        <f>ROUND(ROUND(H296,2)*ROUND(G296,3),2)</f>
        <v>0</v>
      </c>
      <c r="J296" s="25" t="s">
        <v>55</v>
      </c>
      <c r="O296">
        <f>(I296*21)/100</f>
        <v>0</v>
      </c>
      <c r="P296" t="s">
        <v>27</v>
      </c>
    </row>
    <row r="297" spans="1:18" x14ac:dyDescent="0.2">
      <c r="A297" s="28" t="s">
        <v>56</v>
      </c>
      <c r="E297" s="29" t="s">
        <v>589</v>
      </c>
    </row>
    <row r="298" spans="1:18" x14ac:dyDescent="0.2">
      <c r="A298" s="30" t="s">
        <v>58</v>
      </c>
      <c r="E298" s="31" t="s">
        <v>590</v>
      </c>
    </row>
    <row r="299" spans="1:18" ht="51" x14ac:dyDescent="0.2">
      <c r="A299" t="s">
        <v>59</v>
      </c>
      <c r="E299" s="29" t="s">
        <v>591</v>
      </c>
    </row>
    <row r="300" spans="1:18" ht="12.75" customHeight="1" x14ac:dyDescent="0.2">
      <c r="A300" s="5" t="s">
        <v>47</v>
      </c>
      <c r="B300" s="5"/>
      <c r="C300" s="32" t="s">
        <v>85</v>
      </c>
      <c r="D300" s="5"/>
      <c r="E300" s="21" t="s">
        <v>592</v>
      </c>
      <c r="F300" s="5"/>
      <c r="G300" s="5"/>
      <c r="H300" s="5"/>
      <c r="I300" s="33">
        <f>0+Q300</f>
        <v>0</v>
      </c>
      <c r="J300" s="5"/>
      <c r="O300">
        <f>0+R300</f>
        <v>0</v>
      </c>
      <c r="Q300">
        <f>0+I301+I305+I309+I313+I317</f>
        <v>0</v>
      </c>
      <c r="R300">
        <f>0+O301+O305+O309+O313+O317</f>
        <v>0</v>
      </c>
    </row>
    <row r="301" spans="1:18" x14ac:dyDescent="0.2">
      <c r="A301" s="18" t="s">
        <v>50</v>
      </c>
      <c r="B301" s="23" t="s">
        <v>593</v>
      </c>
      <c r="C301" s="23" t="s">
        <v>594</v>
      </c>
      <c r="D301" s="18" t="s">
        <v>52</v>
      </c>
      <c r="E301" s="24" t="s">
        <v>595</v>
      </c>
      <c r="F301" s="25" t="s">
        <v>181</v>
      </c>
      <c r="G301" s="26">
        <v>4</v>
      </c>
      <c r="H301" s="27"/>
      <c r="I301" s="27">
        <f>ROUND(ROUND(H301,2)*ROUND(G301,3),2)</f>
        <v>0</v>
      </c>
      <c r="J301" s="25" t="s">
        <v>55</v>
      </c>
      <c r="O301">
        <f>(I301*21)/100</f>
        <v>0</v>
      </c>
      <c r="P301" t="s">
        <v>27</v>
      </c>
    </row>
    <row r="302" spans="1:18" ht="25.5" x14ac:dyDescent="0.2">
      <c r="A302" s="28" t="s">
        <v>56</v>
      </c>
      <c r="E302" s="29" t="s">
        <v>596</v>
      </c>
    </row>
    <row r="303" spans="1:18" x14ac:dyDescent="0.2">
      <c r="A303" s="30" t="s">
        <v>58</v>
      </c>
      <c r="E303" s="31" t="s">
        <v>52</v>
      </c>
    </row>
    <row r="304" spans="1:18" ht="255" x14ac:dyDescent="0.2">
      <c r="A304" t="s">
        <v>59</v>
      </c>
      <c r="E304" s="29" t="s">
        <v>597</v>
      </c>
    </row>
    <row r="305" spans="1:16" x14ac:dyDescent="0.2">
      <c r="A305" s="18" t="s">
        <v>50</v>
      </c>
      <c r="B305" s="23" t="s">
        <v>598</v>
      </c>
      <c r="C305" s="23" t="s">
        <v>599</v>
      </c>
      <c r="D305" s="18" t="s">
        <v>52</v>
      </c>
      <c r="E305" s="24" t="s">
        <v>600</v>
      </c>
      <c r="F305" s="25" t="s">
        <v>181</v>
      </c>
      <c r="G305" s="26">
        <v>2</v>
      </c>
      <c r="H305" s="27"/>
      <c r="I305" s="27">
        <f>ROUND(ROUND(H305,2)*ROUND(G305,3),2)</f>
        <v>0</v>
      </c>
      <c r="J305" s="25" t="s">
        <v>55</v>
      </c>
      <c r="O305">
        <f>(I305*21)/100</f>
        <v>0</v>
      </c>
      <c r="P305" t="s">
        <v>27</v>
      </c>
    </row>
    <row r="306" spans="1:16" ht="25.5" x14ac:dyDescent="0.2">
      <c r="A306" s="28" t="s">
        <v>56</v>
      </c>
      <c r="E306" s="29" t="s">
        <v>601</v>
      </c>
    </row>
    <row r="307" spans="1:16" x14ac:dyDescent="0.2">
      <c r="A307" s="30" t="s">
        <v>58</v>
      </c>
      <c r="E307" s="31" t="s">
        <v>52</v>
      </c>
    </row>
    <row r="308" spans="1:16" ht="255" x14ac:dyDescent="0.2">
      <c r="A308" t="s">
        <v>59</v>
      </c>
      <c r="E308" s="29" t="s">
        <v>597</v>
      </c>
    </row>
    <row r="309" spans="1:16" x14ac:dyDescent="0.2">
      <c r="A309" s="18" t="s">
        <v>50</v>
      </c>
      <c r="B309" s="23" t="s">
        <v>602</v>
      </c>
      <c r="C309" s="23" t="s">
        <v>603</v>
      </c>
      <c r="D309" s="18" t="s">
        <v>52</v>
      </c>
      <c r="E309" s="24" t="s">
        <v>604</v>
      </c>
      <c r="F309" s="25" t="s">
        <v>181</v>
      </c>
      <c r="G309" s="26">
        <v>2</v>
      </c>
      <c r="H309" s="27"/>
      <c r="I309" s="27">
        <f>ROUND(ROUND(H309,2)*ROUND(G309,3),2)</f>
        <v>0</v>
      </c>
      <c r="J309" s="25" t="s">
        <v>55</v>
      </c>
      <c r="O309">
        <f>(I309*21)/100</f>
        <v>0</v>
      </c>
      <c r="P309" t="s">
        <v>27</v>
      </c>
    </row>
    <row r="310" spans="1:16" ht="25.5" x14ac:dyDescent="0.2">
      <c r="A310" s="28" t="s">
        <v>56</v>
      </c>
      <c r="E310" s="29" t="s">
        <v>605</v>
      </c>
    </row>
    <row r="311" spans="1:16" x14ac:dyDescent="0.2">
      <c r="A311" s="30" t="s">
        <v>58</v>
      </c>
      <c r="E311" s="31" t="s">
        <v>52</v>
      </c>
    </row>
    <row r="312" spans="1:16" ht="255" x14ac:dyDescent="0.2">
      <c r="A312" t="s">
        <v>59</v>
      </c>
      <c r="E312" s="29" t="s">
        <v>597</v>
      </c>
    </row>
    <row r="313" spans="1:16" x14ac:dyDescent="0.2">
      <c r="A313" s="18" t="s">
        <v>50</v>
      </c>
      <c r="B313" s="23" t="s">
        <v>606</v>
      </c>
      <c r="C313" s="23" t="s">
        <v>607</v>
      </c>
      <c r="D313" s="18" t="s">
        <v>52</v>
      </c>
      <c r="E313" s="24" t="s">
        <v>608</v>
      </c>
      <c r="F313" s="25" t="s">
        <v>181</v>
      </c>
      <c r="G313" s="26">
        <v>2</v>
      </c>
      <c r="H313" s="27"/>
      <c r="I313" s="27">
        <f>ROUND(ROUND(H313,2)*ROUND(G313,3),2)</f>
        <v>0</v>
      </c>
      <c r="J313" s="25" t="s">
        <v>55</v>
      </c>
      <c r="O313">
        <f>(I313*21)/100</f>
        <v>0</v>
      </c>
      <c r="P313" t="s">
        <v>27</v>
      </c>
    </row>
    <row r="314" spans="1:16" ht="25.5" x14ac:dyDescent="0.2">
      <c r="A314" s="28" t="s">
        <v>56</v>
      </c>
      <c r="E314" s="29" t="s">
        <v>609</v>
      </c>
    </row>
    <row r="315" spans="1:16" x14ac:dyDescent="0.2">
      <c r="A315" s="30" t="s">
        <v>58</v>
      </c>
      <c r="E315" s="31" t="s">
        <v>52</v>
      </c>
    </row>
    <row r="316" spans="1:16" ht="255" x14ac:dyDescent="0.2">
      <c r="A316" t="s">
        <v>59</v>
      </c>
      <c r="E316" s="29" t="s">
        <v>610</v>
      </c>
    </row>
    <row r="317" spans="1:16" x14ac:dyDescent="0.2">
      <c r="A317" s="18" t="s">
        <v>50</v>
      </c>
      <c r="B317" s="23" t="s">
        <v>611</v>
      </c>
      <c r="C317" s="23" t="s">
        <v>612</v>
      </c>
      <c r="D317" s="18" t="s">
        <v>52</v>
      </c>
      <c r="E317" s="24" t="s">
        <v>613</v>
      </c>
      <c r="F317" s="25" t="s">
        <v>79</v>
      </c>
      <c r="G317" s="26">
        <v>1</v>
      </c>
      <c r="H317" s="27"/>
      <c r="I317" s="27">
        <f>ROUND(ROUND(H317,2)*ROUND(G317,3),2)</f>
        <v>0</v>
      </c>
      <c r="J317" s="25" t="s">
        <v>55</v>
      </c>
      <c r="O317">
        <f>(I317*21)/100</f>
        <v>0</v>
      </c>
      <c r="P317" t="s">
        <v>27</v>
      </c>
    </row>
    <row r="318" spans="1:16" x14ac:dyDescent="0.2">
      <c r="A318" s="28" t="s">
        <v>56</v>
      </c>
      <c r="E318" s="29" t="s">
        <v>614</v>
      </c>
    </row>
    <row r="319" spans="1:16" x14ac:dyDescent="0.2">
      <c r="A319" s="30" t="s">
        <v>58</v>
      </c>
      <c r="E319" s="31" t="s">
        <v>52</v>
      </c>
    </row>
    <row r="320" spans="1:16" ht="25.5" x14ac:dyDescent="0.2">
      <c r="A320" t="s">
        <v>59</v>
      </c>
      <c r="E320" s="29" t="s">
        <v>615</v>
      </c>
    </row>
    <row r="321" spans="1:18" ht="12.75" customHeight="1" x14ac:dyDescent="0.2">
      <c r="A321" s="5" t="s">
        <v>47</v>
      </c>
      <c r="B321" s="5"/>
      <c r="C321" s="32" t="s">
        <v>42</v>
      </c>
      <c r="D321" s="5"/>
      <c r="E321" s="21" t="s">
        <v>178</v>
      </c>
      <c r="F321" s="5"/>
      <c r="G321" s="5"/>
      <c r="H321" s="5"/>
      <c r="I321" s="33">
        <f>0+Q321</f>
        <v>0</v>
      </c>
      <c r="J321" s="5"/>
      <c r="O321">
        <f>0+R321</f>
        <v>0</v>
      </c>
      <c r="Q321">
        <f>0+I322+I326+I330+I334+I338+I342+I346+I350+I354+I358+I362+I366+I370+I374+I378+I382+I386+I390+I394+I398+I402</f>
        <v>0</v>
      </c>
      <c r="R321">
        <f>0+O322+O326+O330+O334+O338+O342+O346+O350+O354+O358+O362+O366+O370+O374+O378+O382+O386+O390+O394+O398+O402</f>
        <v>0</v>
      </c>
    </row>
    <row r="322" spans="1:18" x14ac:dyDescent="0.2">
      <c r="A322" s="18" t="s">
        <v>50</v>
      </c>
      <c r="B322" s="23" t="s">
        <v>616</v>
      </c>
      <c r="C322" s="23" t="s">
        <v>617</v>
      </c>
      <c r="D322" s="18" t="s">
        <v>52</v>
      </c>
      <c r="E322" s="24" t="s">
        <v>618</v>
      </c>
      <c r="F322" s="25" t="s">
        <v>181</v>
      </c>
      <c r="G322" s="26">
        <v>8</v>
      </c>
      <c r="H322" s="27"/>
      <c r="I322" s="27">
        <f>ROUND(ROUND(H322,2)*ROUND(G322,3),2)</f>
        <v>0</v>
      </c>
      <c r="J322" s="25" t="s">
        <v>55</v>
      </c>
      <c r="O322">
        <f>(I322*21)/100</f>
        <v>0</v>
      </c>
      <c r="P322" t="s">
        <v>27</v>
      </c>
    </row>
    <row r="323" spans="1:18" ht="25.5" x14ac:dyDescent="0.2">
      <c r="A323" s="28" t="s">
        <v>56</v>
      </c>
      <c r="E323" s="29" t="s">
        <v>619</v>
      </c>
    </row>
    <row r="324" spans="1:18" x14ac:dyDescent="0.2">
      <c r="A324" s="30" t="s">
        <v>58</v>
      </c>
      <c r="E324" s="31" t="s">
        <v>620</v>
      </c>
    </row>
    <row r="325" spans="1:18" ht="63.75" x14ac:dyDescent="0.2">
      <c r="A325" t="s">
        <v>59</v>
      </c>
      <c r="E325" s="29" t="s">
        <v>621</v>
      </c>
    </row>
    <row r="326" spans="1:18" x14ac:dyDescent="0.2">
      <c r="A326" s="18" t="s">
        <v>50</v>
      </c>
      <c r="B326" s="23" t="s">
        <v>622</v>
      </c>
      <c r="C326" s="23" t="s">
        <v>623</v>
      </c>
      <c r="D326" s="18" t="s">
        <v>52</v>
      </c>
      <c r="E326" s="24" t="s">
        <v>624</v>
      </c>
      <c r="F326" s="25" t="s">
        <v>181</v>
      </c>
      <c r="G326" s="26">
        <v>9.6</v>
      </c>
      <c r="H326" s="27"/>
      <c r="I326" s="27">
        <f>ROUND(ROUND(H326,2)*ROUND(G326,3),2)</f>
        <v>0</v>
      </c>
      <c r="J326" s="25" t="s">
        <v>55</v>
      </c>
      <c r="O326">
        <f>(I326*21)/100</f>
        <v>0</v>
      </c>
      <c r="P326" t="s">
        <v>27</v>
      </c>
    </row>
    <row r="327" spans="1:18" ht="25.5" x14ac:dyDescent="0.2">
      <c r="A327" s="28" t="s">
        <v>56</v>
      </c>
      <c r="E327" s="29" t="s">
        <v>625</v>
      </c>
    </row>
    <row r="328" spans="1:18" x14ac:dyDescent="0.2">
      <c r="A328" s="30" t="s">
        <v>58</v>
      </c>
      <c r="E328" s="31" t="s">
        <v>626</v>
      </c>
    </row>
    <row r="329" spans="1:18" ht="76.5" x14ac:dyDescent="0.2">
      <c r="A329" t="s">
        <v>59</v>
      </c>
      <c r="E329" s="29" t="s">
        <v>627</v>
      </c>
    </row>
    <row r="330" spans="1:18" x14ac:dyDescent="0.2">
      <c r="A330" s="18" t="s">
        <v>50</v>
      </c>
      <c r="B330" s="23" t="s">
        <v>628</v>
      </c>
      <c r="C330" s="23" t="s">
        <v>629</v>
      </c>
      <c r="D330" s="18" t="s">
        <v>52</v>
      </c>
      <c r="E330" s="24" t="s">
        <v>630</v>
      </c>
      <c r="F330" s="25" t="s">
        <v>79</v>
      </c>
      <c r="G330" s="26">
        <v>2</v>
      </c>
      <c r="H330" s="27"/>
      <c r="I330" s="27">
        <f>ROUND(ROUND(H330,2)*ROUND(G330,3),2)</f>
        <v>0</v>
      </c>
      <c r="J330" s="25" t="s">
        <v>55</v>
      </c>
      <c r="O330">
        <f>(I330*21)/100</f>
        <v>0</v>
      </c>
      <c r="P330" t="s">
        <v>27</v>
      </c>
    </row>
    <row r="331" spans="1:18" x14ac:dyDescent="0.2">
      <c r="A331" s="28" t="s">
        <v>56</v>
      </c>
      <c r="E331" s="29" t="s">
        <v>631</v>
      </c>
    </row>
    <row r="332" spans="1:18" x14ac:dyDescent="0.2">
      <c r="A332" s="30" t="s">
        <v>58</v>
      </c>
      <c r="E332" s="31" t="s">
        <v>52</v>
      </c>
    </row>
    <row r="333" spans="1:18" ht="38.25" x14ac:dyDescent="0.2">
      <c r="A333" t="s">
        <v>59</v>
      </c>
      <c r="E333" s="29" t="s">
        <v>632</v>
      </c>
    </row>
    <row r="334" spans="1:18" ht="25.5" x14ac:dyDescent="0.2">
      <c r="A334" s="18" t="s">
        <v>50</v>
      </c>
      <c r="B334" s="23" t="s">
        <v>633</v>
      </c>
      <c r="C334" s="23" t="s">
        <v>634</v>
      </c>
      <c r="D334" s="18" t="s">
        <v>52</v>
      </c>
      <c r="E334" s="24" t="s">
        <v>635</v>
      </c>
      <c r="F334" s="25" t="s">
        <v>229</v>
      </c>
      <c r="G334" s="26">
        <v>12.5</v>
      </c>
      <c r="H334" s="27"/>
      <c r="I334" s="27">
        <f>ROUND(ROUND(H334,2)*ROUND(G334,3),2)</f>
        <v>0</v>
      </c>
      <c r="J334" s="25" t="s">
        <v>55</v>
      </c>
      <c r="O334">
        <f>(I334*21)/100</f>
        <v>0</v>
      </c>
      <c r="P334" t="s">
        <v>27</v>
      </c>
    </row>
    <row r="335" spans="1:18" x14ac:dyDescent="0.2">
      <c r="A335" s="28" t="s">
        <v>56</v>
      </c>
      <c r="E335" s="29" t="s">
        <v>636</v>
      </c>
    </row>
    <row r="336" spans="1:18" x14ac:dyDescent="0.2">
      <c r="A336" s="30" t="s">
        <v>58</v>
      </c>
      <c r="E336" s="31" t="s">
        <v>637</v>
      </c>
    </row>
    <row r="337" spans="1:16" ht="38.25" x14ac:dyDescent="0.2">
      <c r="A337" t="s">
        <v>59</v>
      </c>
      <c r="E337" s="29" t="s">
        <v>638</v>
      </c>
    </row>
    <row r="338" spans="1:16" ht="25.5" x14ac:dyDescent="0.2">
      <c r="A338" s="18" t="s">
        <v>50</v>
      </c>
      <c r="B338" s="23" t="s">
        <v>639</v>
      </c>
      <c r="C338" s="23" t="s">
        <v>640</v>
      </c>
      <c r="D338" s="18" t="s">
        <v>52</v>
      </c>
      <c r="E338" s="24" t="s">
        <v>641</v>
      </c>
      <c r="F338" s="25" t="s">
        <v>229</v>
      </c>
      <c r="G338" s="26">
        <v>12.5</v>
      </c>
      <c r="H338" s="27"/>
      <c r="I338" s="27">
        <f>ROUND(ROUND(H338,2)*ROUND(G338,3),2)</f>
        <v>0</v>
      </c>
      <c r="J338" s="25" t="s">
        <v>55</v>
      </c>
      <c r="O338">
        <f>(I338*21)/100</f>
        <v>0</v>
      </c>
      <c r="P338" t="s">
        <v>27</v>
      </c>
    </row>
    <row r="339" spans="1:16" ht="25.5" x14ac:dyDescent="0.2">
      <c r="A339" s="28" t="s">
        <v>56</v>
      </c>
      <c r="E339" s="29" t="s">
        <v>642</v>
      </c>
    </row>
    <row r="340" spans="1:16" x14ac:dyDescent="0.2">
      <c r="A340" s="30" t="s">
        <v>58</v>
      </c>
      <c r="E340" s="31" t="s">
        <v>637</v>
      </c>
    </row>
    <row r="341" spans="1:16" ht="38.25" x14ac:dyDescent="0.2">
      <c r="A341" t="s">
        <v>59</v>
      </c>
      <c r="E341" s="29" t="s">
        <v>638</v>
      </c>
    </row>
    <row r="342" spans="1:16" x14ac:dyDescent="0.2">
      <c r="A342" s="18" t="s">
        <v>50</v>
      </c>
      <c r="B342" s="23" t="s">
        <v>643</v>
      </c>
      <c r="C342" s="23" t="s">
        <v>644</v>
      </c>
      <c r="D342" s="18" t="s">
        <v>52</v>
      </c>
      <c r="E342" s="24" t="s">
        <v>645</v>
      </c>
      <c r="F342" s="25" t="s">
        <v>181</v>
      </c>
      <c r="G342" s="26">
        <v>1.4</v>
      </c>
      <c r="H342" s="27"/>
      <c r="I342" s="27">
        <f>ROUND(ROUND(H342,2)*ROUND(G342,3),2)</f>
        <v>0</v>
      </c>
      <c r="J342" s="25" t="s">
        <v>55</v>
      </c>
      <c r="O342">
        <f>(I342*21)/100</f>
        <v>0</v>
      </c>
      <c r="P342" t="s">
        <v>27</v>
      </c>
    </row>
    <row r="343" spans="1:16" x14ac:dyDescent="0.2">
      <c r="A343" s="28" t="s">
        <v>56</v>
      </c>
      <c r="E343" s="29" t="s">
        <v>646</v>
      </c>
    </row>
    <row r="344" spans="1:16" x14ac:dyDescent="0.2">
      <c r="A344" s="30" t="s">
        <v>58</v>
      </c>
      <c r="E344" s="31" t="s">
        <v>52</v>
      </c>
    </row>
    <row r="345" spans="1:16" ht="38.25" x14ac:dyDescent="0.2">
      <c r="A345" t="s">
        <v>59</v>
      </c>
      <c r="E345" s="29" t="s">
        <v>647</v>
      </c>
    </row>
    <row r="346" spans="1:16" x14ac:dyDescent="0.2">
      <c r="A346" s="18" t="s">
        <v>50</v>
      </c>
      <c r="B346" s="23" t="s">
        <v>648</v>
      </c>
      <c r="C346" s="23" t="s">
        <v>649</v>
      </c>
      <c r="D346" s="18" t="s">
        <v>52</v>
      </c>
      <c r="E346" s="24" t="s">
        <v>650</v>
      </c>
      <c r="F346" s="25" t="s">
        <v>181</v>
      </c>
      <c r="G346" s="26">
        <v>6</v>
      </c>
      <c r="H346" s="27"/>
      <c r="I346" s="27">
        <f>ROUND(ROUND(H346,2)*ROUND(G346,3),2)</f>
        <v>0</v>
      </c>
      <c r="J346" s="25" t="s">
        <v>55</v>
      </c>
      <c r="O346">
        <f>(I346*21)/100</f>
        <v>0</v>
      </c>
      <c r="P346" t="s">
        <v>27</v>
      </c>
    </row>
    <row r="347" spans="1:16" x14ac:dyDescent="0.2">
      <c r="A347" s="28" t="s">
        <v>56</v>
      </c>
      <c r="E347" s="29" t="s">
        <v>651</v>
      </c>
    </row>
    <row r="348" spans="1:16" x14ac:dyDescent="0.2">
      <c r="A348" s="30" t="s">
        <v>58</v>
      </c>
      <c r="E348" s="31" t="s">
        <v>52</v>
      </c>
    </row>
    <row r="349" spans="1:16" ht="38.25" x14ac:dyDescent="0.2">
      <c r="A349" t="s">
        <v>59</v>
      </c>
      <c r="E349" s="29" t="s">
        <v>647</v>
      </c>
    </row>
    <row r="350" spans="1:16" x14ac:dyDescent="0.2">
      <c r="A350" s="18" t="s">
        <v>50</v>
      </c>
      <c r="B350" s="23" t="s">
        <v>652</v>
      </c>
      <c r="C350" s="23" t="s">
        <v>653</v>
      </c>
      <c r="D350" s="18" t="s">
        <v>52</v>
      </c>
      <c r="E350" s="24" t="s">
        <v>654</v>
      </c>
      <c r="F350" s="25" t="s">
        <v>181</v>
      </c>
      <c r="G350" s="26">
        <v>15.68</v>
      </c>
      <c r="H350" s="27"/>
      <c r="I350" s="27">
        <f>ROUND(ROUND(H350,2)*ROUND(G350,3),2)</f>
        <v>0</v>
      </c>
      <c r="J350" s="25" t="s">
        <v>55</v>
      </c>
      <c r="O350">
        <f>(I350*21)/100</f>
        <v>0</v>
      </c>
      <c r="P350" t="s">
        <v>27</v>
      </c>
    </row>
    <row r="351" spans="1:16" x14ac:dyDescent="0.2">
      <c r="A351" s="28" t="s">
        <v>56</v>
      </c>
      <c r="E351" s="29" t="s">
        <v>655</v>
      </c>
    </row>
    <row r="352" spans="1:16" x14ac:dyDescent="0.2">
      <c r="A352" s="30" t="s">
        <v>58</v>
      </c>
      <c r="E352" s="31" t="s">
        <v>656</v>
      </c>
    </row>
    <row r="353" spans="1:16" ht="25.5" x14ac:dyDescent="0.2">
      <c r="A353" t="s">
        <v>59</v>
      </c>
      <c r="E353" s="29" t="s">
        <v>657</v>
      </c>
    </row>
    <row r="354" spans="1:16" x14ac:dyDescent="0.2">
      <c r="A354" s="18" t="s">
        <v>50</v>
      </c>
      <c r="B354" s="23" t="s">
        <v>658</v>
      </c>
      <c r="C354" s="23" t="s">
        <v>659</v>
      </c>
      <c r="D354" s="18" t="s">
        <v>52</v>
      </c>
      <c r="E354" s="24" t="s">
        <v>660</v>
      </c>
      <c r="F354" s="25" t="s">
        <v>181</v>
      </c>
      <c r="G354" s="26">
        <v>19.684999999999999</v>
      </c>
      <c r="H354" s="27"/>
      <c r="I354" s="27">
        <f>ROUND(ROUND(H354,2)*ROUND(G354,3),2)</f>
        <v>0</v>
      </c>
      <c r="J354" s="25" t="s">
        <v>55</v>
      </c>
      <c r="O354">
        <f>(I354*21)/100</f>
        <v>0</v>
      </c>
      <c r="P354" t="s">
        <v>27</v>
      </c>
    </row>
    <row r="355" spans="1:16" x14ac:dyDescent="0.2">
      <c r="A355" s="28" t="s">
        <v>56</v>
      </c>
      <c r="E355" s="29" t="s">
        <v>661</v>
      </c>
    </row>
    <row r="356" spans="1:16" x14ac:dyDescent="0.2">
      <c r="A356" s="30" t="s">
        <v>58</v>
      </c>
      <c r="E356" s="31" t="s">
        <v>662</v>
      </c>
    </row>
    <row r="357" spans="1:16" ht="25.5" x14ac:dyDescent="0.2">
      <c r="A357" t="s">
        <v>59</v>
      </c>
      <c r="E357" s="29" t="s">
        <v>657</v>
      </c>
    </row>
    <row r="358" spans="1:16" x14ac:dyDescent="0.2">
      <c r="A358" s="18" t="s">
        <v>50</v>
      </c>
      <c r="B358" s="23" t="s">
        <v>663</v>
      </c>
      <c r="C358" s="23" t="s">
        <v>664</v>
      </c>
      <c r="D358" s="18" t="s">
        <v>52</v>
      </c>
      <c r="E358" s="24" t="s">
        <v>665</v>
      </c>
      <c r="F358" s="25" t="s">
        <v>229</v>
      </c>
      <c r="G358" s="26">
        <v>12.701000000000001</v>
      </c>
      <c r="H358" s="27"/>
      <c r="I358" s="27">
        <f>ROUND(ROUND(H358,2)*ROUND(G358,3),2)</f>
        <v>0</v>
      </c>
      <c r="J358" s="25" t="s">
        <v>55</v>
      </c>
      <c r="O358">
        <f>(I358*21)/100</f>
        <v>0</v>
      </c>
      <c r="P358" t="s">
        <v>27</v>
      </c>
    </row>
    <row r="359" spans="1:16" x14ac:dyDescent="0.2">
      <c r="A359" s="28" t="s">
        <v>56</v>
      </c>
      <c r="E359" s="29" t="s">
        <v>666</v>
      </c>
    </row>
    <row r="360" spans="1:16" x14ac:dyDescent="0.2">
      <c r="A360" s="30" t="s">
        <v>58</v>
      </c>
      <c r="E360" s="31" t="s">
        <v>667</v>
      </c>
    </row>
    <row r="361" spans="1:16" ht="25.5" x14ac:dyDescent="0.2">
      <c r="A361" t="s">
        <v>59</v>
      </c>
      <c r="E361" s="29" t="s">
        <v>668</v>
      </c>
    </row>
    <row r="362" spans="1:16" x14ac:dyDescent="0.2">
      <c r="A362" s="18" t="s">
        <v>50</v>
      </c>
      <c r="B362" s="23" t="s">
        <v>669</v>
      </c>
      <c r="C362" s="23" t="s">
        <v>670</v>
      </c>
      <c r="D362" s="18" t="s">
        <v>64</v>
      </c>
      <c r="E362" s="24" t="s">
        <v>671</v>
      </c>
      <c r="F362" s="25" t="s">
        <v>181</v>
      </c>
      <c r="G362" s="26">
        <v>35.365000000000002</v>
      </c>
      <c r="H362" s="27"/>
      <c r="I362" s="27">
        <f>ROUND(ROUND(H362,2)*ROUND(G362,3),2)</f>
        <v>0</v>
      </c>
      <c r="J362" s="25" t="s">
        <v>55</v>
      </c>
      <c r="O362">
        <f>(I362*21)/100</f>
        <v>0</v>
      </c>
      <c r="P362" t="s">
        <v>27</v>
      </c>
    </row>
    <row r="363" spans="1:16" x14ac:dyDescent="0.2">
      <c r="A363" s="28" t="s">
        <v>56</v>
      </c>
      <c r="E363" s="29" t="s">
        <v>672</v>
      </c>
    </row>
    <row r="364" spans="1:16" x14ac:dyDescent="0.2">
      <c r="A364" s="30" t="s">
        <v>58</v>
      </c>
      <c r="E364" s="31" t="s">
        <v>673</v>
      </c>
    </row>
    <row r="365" spans="1:16" ht="38.25" x14ac:dyDescent="0.2">
      <c r="A365" t="s">
        <v>59</v>
      </c>
      <c r="E365" s="29" t="s">
        <v>674</v>
      </c>
    </row>
    <row r="366" spans="1:16" x14ac:dyDescent="0.2">
      <c r="A366" s="18" t="s">
        <v>50</v>
      </c>
      <c r="B366" s="23" t="s">
        <v>675</v>
      </c>
      <c r="C366" s="23" t="s">
        <v>670</v>
      </c>
      <c r="D366" s="18" t="s">
        <v>68</v>
      </c>
      <c r="E366" s="24" t="s">
        <v>671</v>
      </c>
      <c r="F366" s="25" t="s">
        <v>181</v>
      </c>
      <c r="G366" s="26">
        <v>11.8</v>
      </c>
      <c r="H366" s="27"/>
      <c r="I366" s="27">
        <f>ROUND(ROUND(H366,2)*ROUND(G366,3),2)</f>
        <v>0</v>
      </c>
      <c r="J366" s="25" t="s">
        <v>55</v>
      </c>
      <c r="O366">
        <f>(I366*21)/100</f>
        <v>0</v>
      </c>
      <c r="P366" t="s">
        <v>27</v>
      </c>
    </row>
    <row r="367" spans="1:16" x14ac:dyDescent="0.2">
      <c r="A367" s="28" t="s">
        <v>56</v>
      </c>
      <c r="E367" s="29" t="s">
        <v>676</v>
      </c>
    </row>
    <row r="368" spans="1:16" x14ac:dyDescent="0.2">
      <c r="A368" s="30" t="s">
        <v>58</v>
      </c>
      <c r="E368" s="31" t="s">
        <v>677</v>
      </c>
    </row>
    <row r="369" spans="1:16" ht="38.25" x14ac:dyDescent="0.2">
      <c r="A369" t="s">
        <v>59</v>
      </c>
      <c r="E369" s="29" t="s">
        <v>678</v>
      </c>
    </row>
    <row r="370" spans="1:16" ht="25.5" x14ac:dyDescent="0.2">
      <c r="A370" s="18" t="s">
        <v>50</v>
      </c>
      <c r="B370" s="23" t="s">
        <v>679</v>
      </c>
      <c r="C370" s="23" t="s">
        <v>680</v>
      </c>
      <c r="D370" s="18" t="s">
        <v>52</v>
      </c>
      <c r="E370" s="24" t="s">
        <v>681</v>
      </c>
      <c r="F370" s="25" t="s">
        <v>181</v>
      </c>
      <c r="G370" s="26">
        <v>3.74</v>
      </c>
      <c r="H370" s="27"/>
      <c r="I370" s="27">
        <f>ROUND(ROUND(H370,2)*ROUND(G370,3),2)</f>
        <v>0</v>
      </c>
      <c r="J370" s="25" t="s">
        <v>55</v>
      </c>
      <c r="O370">
        <f>(I370*21)/100</f>
        <v>0</v>
      </c>
      <c r="P370" t="s">
        <v>27</v>
      </c>
    </row>
    <row r="371" spans="1:16" x14ac:dyDescent="0.2">
      <c r="A371" s="28" t="s">
        <v>56</v>
      </c>
      <c r="E371" s="29" t="s">
        <v>682</v>
      </c>
    </row>
    <row r="372" spans="1:16" x14ac:dyDescent="0.2">
      <c r="A372" s="30" t="s">
        <v>58</v>
      </c>
      <c r="E372" s="31" t="s">
        <v>683</v>
      </c>
    </row>
    <row r="373" spans="1:16" ht="38.25" x14ac:dyDescent="0.2">
      <c r="A373" t="s">
        <v>59</v>
      </c>
      <c r="E373" s="29" t="s">
        <v>678</v>
      </c>
    </row>
    <row r="374" spans="1:16" x14ac:dyDescent="0.2">
      <c r="A374" s="18" t="s">
        <v>50</v>
      </c>
      <c r="B374" s="23" t="s">
        <v>684</v>
      </c>
      <c r="C374" s="23" t="s">
        <v>685</v>
      </c>
      <c r="D374" s="18" t="s">
        <v>52</v>
      </c>
      <c r="E374" s="24" t="s">
        <v>686</v>
      </c>
      <c r="F374" s="25" t="s">
        <v>181</v>
      </c>
      <c r="G374" s="26">
        <v>28.687000000000001</v>
      </c>
      <c r="H374" s="27"/>
      <c r="I374" s="27">
        <f>ROUND(ROUND(H374,2)*ROUND(G374,3),2)</f>
        <v>0</v>
      </c>
      <c r="J374" s="25" t="s">
        <v>55</v>
      </c>
      <c r="O374">
        <f>(I374*21)/100</f>
        <v>0</v>
      </c>
      <c r="P374" t="s">
        <v>27</v>
      </c>
    </row>
    <row r="375" spans="1:16" x14ac:dyDescent="0.2">
      <c r="A375" s="28" t="s">
        <v>56</v>
      </c>
      <c r="E375" s="29" t="s">
        <v>687</v>
      </c>
    </row>
    <row r="376" spans="1:16" x14ac:dyDescent="0.2">
      <c r="A376" s="30" t="s">
        <v>58</v>
      </c>
      <c r="E376" s="31" t="s">
        <v>688</v>
      </c>
    </row>
    <row r="377" spans="1:16" ht="38.25" x14ac:dyDescent="0.2">
      <c r="A377" t="s">
        <v>59</v>
      </c>
      <c r="E377" s="29" t="s">
        <v>674</v>
      </c>
    </row>
    <row r="378" spans="1:16" x14ac:dyDescent="0.2">
      <c r="A378" s="18" t="s">
        <v>50</v>
      </c>
      <c r="B378" s="23" t="s">
        <v>689</v>
      </c>
      <c r="C378" s="23" t="s">
        <v>690</v>
      </c>
      <c r="D378" s="18" t="s">
        <v>52</v>
      </c>
      <c r="E378" s="24" t="s">
        <v>691</v>
      </c>
      <c r="F378" s="25" t="s">
        <v>229</v>
      </c>
      <c r="G378" s="26">
        <v>15.68</v>
      </c>
      <c r="H378" s="27"/>
      <c r="I378" s="27">
        <f>ROUND(ROUND(H378,2)*ROUND(G378,3),2)</f>
        <v>0</v>
      </c>
      <c r="J378" s="25" t="s">
        <v>55</v>
      </c>
      <c r="O378">
        <f>(I378*21)/100</f>
        <v>0</v>
      </c>
      <c r="P378" t="s">
        <v>27</v>
      </c>
    </row>
    <row r="379" spans="1:16" x14ac:dyDescent="0.2">
      <c r="A379" s="28" t="s">
        <v>56</v>
      </c>
      <c r="E379" s="29" t="s">
        <v>692</v>
      </c>
    </row>
    <row r="380" spans="1:16" x14ac:dyDescent="0.2">
      <c r="A380" s="30" t="s">
        <v>58</v>
      </c>
      <c r="E380" s="31" t="s">
        <v>693</v>
      </c>
    </row>
    <row r="381" spans="1:16" ht="25.5" x14ac:dyDescent="0.2">
      <c r="A381" t="s">
        <v>59</v>
      </c>
      <c r="E381" s="29" t="s">
        <v>694</v>
      </c>
    </row>
    <row r="382" spans="1:16" ht="25.5" x14ac:dyDescent="0.2">
      <c r="A382" s="18" t="s">
        <v>50</v>
      </c>
      <c r="B382" s="23" t="s">
        <v>695</v>
      </c>
      <c r="C382" s="23" t="s">
        <v>696</v>
      </c>
      <c r="D382" s="18" t="s">
        <v>52</v>
      </c>
      <c r="E382" s="24" t="s">
        <v>697</v>
      </c>
      <c r="F382" s="25" t="s">
        <v>181</v>
      </c>
      <c r="G382" s="26">
        <v>6</v>
      </c>
      <c r="H382" s="27"/>
      <c r="I382" s="27">
        <f>ROUND(ROUND(H382,2)*ROUND(G382,3),2)</f>
        <v>0</v>
      </c>
      <c r="J382" s="25" t="s">
        <v>55</v>
      </c>
      <c r="O382">
        <f>(I382*21)/100</f>
        <v>0</v>
      </c>
      <c r="P382" t="s">
        <v>27</v>
      </c>
    </row>
    <row r="383" spans="1:16" ht="25.5" x14ac:dyDescent="0.2">
      <c r="A383" s="28" t="s">
        <v>56</v>
      </c>
      <c r="E383" s="29" t="s">
        <v>698</v>
      </c>
    </row>
    <row r="384" spans="1:16" x14ac:dyDescent="0.2">
      <c r="A384" s="30" t="s">
        <v>58</v>
      </c>
      <c r="E384" s="31" t="s">
        <v>52</v>
      </c>
    </row>
    <row r="385" spans="1:16" ht="89.25" x14ac:dyDescent="0.2">
      <c r="A385" t="s">
        <v>59</v>
      </c>
      <c r="E385" s="29" t="s">
        <v>699</v>
      </c>
    </row>
    <row r="386" spans="1:16" ht="25.5" x14ac:dyDescent="0.2">
      <c r="A386" s="18" t="s">
        <v>50</v>
      </c>
      <c r="B386" s="23" t="s">
        <v>700</v>
      </c>
      <c r="C386" s="23" t="s">
        <v>701</v>
      </c>
      <c r="D386" s="18" t="s">
        <v>52</v>
      </c>
      <c r="E386" s="24" t="s">
        <v>702</v>
      </c>
      <c r="F386" s="25" t="s">
        <v>181</v>
      </c>
      <c r="G386" s="26">
        <v>21.75</v>
      </c>
      <c r="H386" s="27"/>
      <c r="I386" s="27">
        <f>ROUND(ROUND(H386,2)*ROUND(G386,3),2)</f>
        <v>0</v>
      </c>
      <c r="J386" s="25" t="s">
        <v>55</v>
      </c>
      <c r="O386">
        <f>(I386*21)/100</f>
        <v>0</v>
      </c>
      <c r="P386" t="s">
        <v>27</v>
      </c>
    </row>
    <row r="387" spans="1:16" ht="25.5" x14ac:dyDescent="0.2">
      <c r="A387" s="28" t="s">
        <v>56</v>
      </c>
      <c r="E387" s="29" t="s">
        <v>703</v>
      </c>
    </row>
    <row r="388" spans="1:16" x14ac:dyDescent="0.2">
      <c r="A388" s="30" t="s">
        <v>58</v>
      </c>
      <c r="E388" s="31" t="s">
        <v>704</v>
      </c>
    </row>
    <row r="389" spans="1:16" ht="89.25" x14ac:dyDescent="0.2">
      <c r="A389" t="s">
        <v>59</v>
      </c>
      <c r="E389" s="29" t="s">
        <v>705</v>
      </c>
    </row>
    <row r="390" spans="1:16" x14ac:dyDescent="0.2">
      <c r="A390" s="18" t="s">
        <v>50</v>
      </c>
      <c r="B390" s="23" t="s">
        <v>706</v>
      </c>
      <c r="C390" s="23" t="s">
        <v>707</v>
      </c>
      <c r="D390" s="18" t="s">
        <v>52</v>
      </c>
      <c r="E390" s="24" t="s">
        <v>708</v>
      </c>
      <c r="F390" s="25" t="s">
        <v>79</v>
      </c>
      <c r="G390" s="26">
        <v>1</v>
      </c>
      <c r="H390" s="27"/>
      <c r="I390" s="27">
        <f>ROUND(ROUND(H390,2)*ROUND(G390,3),2)</f>
        <v>0</v>
      </c>
      <c r="J390" s="25" t="s">
        <v>55</v>
      </c>
      <c r="O390">
        <f>(I390*21)/100</f>
        <v>0</v>
      </c>
      <c r="P390" t="s">
        <v>27</v>
      </c>
    </row>
    <row r="391" spans="1:16" x14ac:dyDescent="0.2">
      <c r="A391" s="28" t="s">
        <v>56</v>
      </c>
      <c r="E391" s="29" t="s">
        <v>709</v>
      </c>
    </row>
    <row r="392" spans="1:16" x14ac:dyDescent="0.2">
      <c r="A392" s="30" t="s">
        <v>58</v>
      </c>
      <c r="E392" s="31" t="s">
        <v>52</v>
      </c>
    </row>
    <row r="393" spans="1:16" ht="369.75" x14ac:dyDescent="0.2">
      <c r="A393" t="s">
        <v>59</v>
      </c>
      <c r="E393" s="29" t="s">
        <v>454</v>
      </c>
    </row>
    <row r="394" spans="1:16" x14ac:dyDescent="0.2">
      <c r="A394" s="18" t="s">
        <v>50</v>
      </c>
      <c r="B394" s="23" t="s">
        <v>710</v>
      </c>
      <c r="C394" s="23" t="s">
        <v>711</v>
      </c>
      <c r="D394" s="18" t="s">
        <v>64</v>
      </c>
      <c r="E394" s="24" t="s">
        <v>712</v>
      </c>
      <c r="F394" s="25" t="s">
        <v>421</v>
      </c>
      <c r="G394" s="26">
        <v>5.782</v>
      </c>
      <c r="H394" s="27"/>
      <c r="I394" s="27">
        <f>ROUND(ROUND(H394,2)*ROUND(G394,3),2)</f>
        <v>0</v>
      </c>
      <c r="J394" s="25" t="s">
        <v>55</v>
      </c>
      <c r="O394">
        <f>(I394*21)/100</f>
        <v>0</v>
      </c>
      <c r="P394" t="s">
        <v>27</v>
      </c>
    </row>
    <row r="395" spans="1:16" x14ac:dyDescent="0.2">
      <c r="A395" s="28" t="s">
        <v>56</v>
      </c>
      <c r="E395" s="29" t="s">
        <v>713</v>
      </c>
    </row>
    <row r="396" spans="1:16" x14ac:dyDescent="0.2">
      <c r="A396" s="30" t="s">
        <v>58</v>
      </c>
      <c r="E396" s="31" t="s">
        <v>714</v>
      </c>
    </row>
    <row r="397" spans="1:16" ht="409.5" x14ac:dyDescent="0.2">
      <c r="A397" t="s">
        <v>59</v>
      </c>
      <c r="E397" s="29" t="s">
        <v>715</v>
      </c>
    </row>
    <row r="398" spans="1:16" x14ac:dyDescent="0.2">
      <c r="A398" s="18" t="s">
        <v>50</v>
      </c>
      <c r="B398" s="23" t="s">
        <v>716</v>
      </c>
      <c r="C398" s="23" t="s">
        <v>711</v>
      </c>
      <c r="D398" s="18" t="s">
        <v>68</v>
      </c>
      <c r="E398" s="24" t="s">
        <v>712</v>
      </c>
      <c r="F398" s="25" t="s">
        <v>421</v>
      </c>
      <c r="G398" s="26">
        <v>155</v>
      </c>
      <c r="H398" s="27"/>
      <c r="I398" s="27">
        <f>ROUND(ROUND(H398,2)*ROUND(G398,3),2)</f>
        <v>0</v>
      </c>
      <c r="J398" s="25" t="s">
        <v>55</v>
      </c>
      <c r="O398">
        <f>(I398*21)/100</f>
        <v>0</v>
      </c>
      <c r="P398" t="s">
        <v>27</v>
      </c>
    </row>
    <row r="399" spans="1:16" ht="25.5" x14ac:dyDescent="0.2">
      <c r="A399" s="28" t="s">
        <v>56</v>
      </c>
      <c r="E399" s="29" t="s">
        <v>717</v>
      </c>
    </row>
    <row r="400" spans="1:16" x14ac:dyDescent="0.2">
      <c r="A400" s="30" t="s">
        <v>58</v>
      </c>
      <c r="E400" s="31" t="s">
        <v>718</v>
      </c>
    </row>
    <row r="401" spans="1:16" ht="409.5" x14ac:dyDescent="0.2">
      <c r="A401" t="s">
        <v>59</v>
      </c>
      <c r="E401" s="29" t="s">
        <v>715</v>
      </c>
    </row>
    <row r="402" spans="1:16" x14ac:dyDescent="0.2">
      <c r="A402" s="18" t="s">
        <v>50</v>
      </c>
      <c r="B402" s="23" t="s">
        <v>719</v>
      </c>
      <c r="C402" s="23" t="s">
        <v>720</v>
      </c>
      <c r="D402" s="18" t="s">
        <v>52</v>
      </c>
      <c r="E402" s="24" t="s">
        <v>721</v>
      </c>
      <c r="F402" s="25" t="s">
        <v>722</v>
      </c>
      <c r="G402" s="26">
        <v>60.25</v>
      </c>
      <c r="H402" s="27"/>
      <c r="I402" s="27">
        <f>ROUND(ROUND(H402,2)*ROUND(G402,3),2)</f>
        <v>0</v>
      </c>
      <c r="J402" s="25" t="s">
        <v>55</v>
      </c>
      <c r="O402">
        <f>(I402*21)/100</f>
        <v>0</v>
      </c>
      <c r="P402" t="s">
        <v>27</v>
      </c>
    </row>
    <row r="403" spans="1:16" x14ac:dyDescent="0.2">
      <c r="A403" s="28" t="s">
        <v>56</v>
      </c>
      <c r="E403" s="29" t="s">
        <v>723</v>
      </c>
    </row>
    <row r="404" spans="1:16" x14ac:dyDescent="0.2">
      <c r="A404" s="30" t="s">
        <v>58</v>
      </c>
      <c r="E404" s="31" t="s">
        <v>724</v>
      </c>
    </row>
    <row r="405" spans="1:16" ht="25.5" x14ac:dyDescent="0.2">
      <c r="A405" t="s">
        <v>59</v>
      </c>
      <c r="E405" s="29" t="s">
        <v>725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59055118110236227" right="0.59055118110236227" top="0.59055118110236227" bottom="0.59055118110236227" header="0.39370078740157483" footer="0.39370078740157483"/>
  <pageSetup paperSize="9" scale="58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000_1</vt:lpstr>
      <vt:lpstr>001_1</vt:lpstr>
      <vt:lpstr>201_1</vt:lpstr>
      <vt:lpstr>'000_1'!Názvy_tisku</vt:lpstr>
      <vt:lpstr>'001_1'!Názvy_tisku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2021-03-30T09:05:14Z</cp:lastPrinted>
  <dcterms:created xsi:type="dcterms:W3CDTF">2021-03-30T09:06:46Z</dcterms:created>
  <dcterms:modified xsi:type="dcterms:W3CDTF">2021-03-30T09:07:16Z</dcterms:modified>
  <cp:category/>
  <cp:contentStatus/>
</cp:coreProperties>
</file>