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60" firstSheet="8" activeTab="10"/>
  </bookViews>
  <sheets>
    <sheet name="souhr-list stavby" sheetId="1" r:id="rId1"/>
    <sheet name="Krycí list - SO 01" sheetId="2" r:id="rId2"/>
    <sheet name="Rekapitulace - SO 01" sheetId="3" r:id="rId3"/>
    <sheet name="Položky - SO 01" sheetId="4" r:id="rId4"/>
    <sheet name="Krycí list - SO 02 VRN" sheetId="5" r:id="rId5"/>
    <sheet name="Rekapitulace - SO 02 VRN" sheetId="6" r:id="rId6"/>
    <sheet name="Položky - SO 02 VRN" sheetId="7" r:id="rId7"/>
    <sheet name="Sad úprav-samostat soupis prací" sheetId="8" r:id="rId8"/>
    <sheet name="Oplocení-samostat soupis prací " sheetId="9" r:id="rId9"/>
    <sheet name="Odvodnění-samostat soupis prací" sheetId="10" r:id="rId10"/>
    <sheet name="Hromosvod-samostat soupis prací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localSheetId="0">#REF!</definedName>
    <definedName name="AAA">#REF!</definedName>
    <definedName name="BPK1" localSheetId="4">'[2]Položky'!#REF!</definedName>
    <definedName name="BPK1" localSheetId="6">'Položky - SO 02 VRN'!#REF!</definedName>
    <definedName name="BPK1" localSheetId="5">'[2]Položky'!#REF!</definedName>
    <definedName name="BPK1" localSheetId="0">#REF!</definedName>
    <definedName name="BPK1">'Položky - SO 01'!#REF!</definedName>
    <definedName name="BPK2" localSheetId="4">'[2]Položky'!#REF!</definedName>
    <definedName name="BPK2" localSheetId="6">'Položky - SO 02 VRN'!#REF!</definedName>
    <definedName name="BPK2" localSheetId="5">'[2]Položky'!#REF!</definedName>
    <definedName name="BPK2" localSheetId="0">#REF!</definedName>
    <definedName name="BPK2">'Položky - SO 01'!#REF!</definedName>
    <definedName name="BPK3" localSheetId="4">'[2]Položky'!#REF!</definedName>
    <definedName name="BPK3" localSheetId="6">'Položky - SO 02 VRN'!#REF!</definedName>
    <definedName name="BPK3" localSheetId="5">'[2]Položky'!#REF!</definedName>
    <definedName name="BPK3" localSheetId="0">#REF!</definedName>
    <definedName name="BPK3">'Položky - SO 01'!#REF!</definedName>
    <definedName name="cisloobjektu" localSheetId="4">'Krycí list - SO 02 VRN'!$A$4</definedName>
    <definedName name="cisloobjektu" localSheetId="9">#REF!</definedName>
    <definedName name="cisloobjektu" localSheetId="8">#REF!</definedName>
    <definedName name="cisloobjektu" localSheetId="6">'[2]Krycí list'!$A$4</definedName>
    <definedName name="cisloobjektu" localSheetId="5">'[2]Krycí list'!$A$4</definedName>
    <definedName name="cisloobjektu" localSheetId="0">'[1]Krycí list'!$A$4</definedName>
    <definedName name="cisloobjektu">'Krycí list - SO 01'!$A$4</definedName>
    <definedName name="cislostavby" localSheetId="4">'Krycí list - SO 02 VRN'!$A$6</definedName>
    <definedName name="cislostavby" localSheetId="9">#REF!</definedName>
    <definedName name="cislostavby" localSheetId="8">#REF!</definedName>
    <definedName name="cislostavby" localSheetId="6">'[2]Krycí list'!$A$6</definedName>
    <definedName name="cislostavby" localSheetId="5">'[2]Krycí list'!$A$6</definedName>
    <definedName name="cislostavby" localSheetId="0">'[1]Krycí list'!$A$6</definedName>
    <definedName name="cislostavby">'Krycí list - SO 01'!$A$6</definedName>
    <definedName name="dadresa">#REF!</definedName>
    <definedName name="Datum" localSheetId="4">'Krycí list - SO 02 VRN'!$B$26</definedName>
    <definedName name="Datum" localSheetId="9">#REF!</definedName>
    <definedName name="Datum" localSheetId="8">#REF!</definedName>
    <definedName name="Datum" localSheetId="0">#REF!</definedName>
    <definedName name="Datum">'Krycí list - SO 01'!$B$26</definedName>
    <definedName name="DIČ">#REF!</definedName>
    <definedName name="Dil" localSheetId="9">#REF!</definedName>
    <definedName name="Dil" localSheetId="8">#REF!</definedName>
    <definedName name="Dil" localSheetId="5">'Rekapitulace - SO 02 VRN'!$A$6</definedName>
    <definedName name="Dil" localSheetId="0">#REF!</definedName>
    <definedName name="Dil">'Rekapitulace - SO 01'!$A$6</definedName>
    <definedName name="dmisto">#REF!</definedName>
    <definedName name="Dodavka" localSheetId="4">'[2]Rekapitulace'!$G$10</definedName>
    <definedName name="Dodavka" localSheetId="9">#REF!</definedName>
    <definedName name="Dodavka" localSheetId="8">#REF!</definedName>
    <definedName name="Dodavka" localSheetId="5">'Rekapitulace - SO 02 VRN'!$G$9</definedName>
    <definedName name="Dodavka" localSheetId="0">#REF!</definedName>
    <definedName name="Dodavka">'Rekapitulace - SO 01'!$G$21</definedName>
    <definedName name="Dodavka0" localSheetId="4">'[2]Položky'!#REF!</definedName>
    <definedName name="Dodavka0" localSheetId="9">'Odvodnění-samostat soupis prací'!#REF!</definedName>
    <definedName name="Dodavka0" localSheetId="8">'Oplocení-samostat soupis prací '!#REF!</definedName>
    <definedName name="Dodavka0" localSheetId="6">'Položky - SO 02 VRN'!#REF!</definedName>
    <definedName name="Dodavka0" localSheetId="5">'[2]Položky'!#REF!</definedName>
    <definedName name="Dodavka0" localSheetId="0">#REF!</definedName>
    <definedName name="Dodavka0">'Položky - SO 01'!#REF!</definedName>
    <definedName name="dpsc">#REF!</definedName>
    <definedName name="HSV" localSheetId="4">'[2]Rekapitulace'!$E$10</definedName>
    <definedName name="HSV" localSheetId="9">#REF!</definedName>
    <definedName name="HSV" localSheetId="8">#REF!</definedName>
    <definedName name="HSV" localSheetId="5">'Rekapitulace - SO 02 VRN'!$E$9</definedName>
    <definedName name="HSV" localSheetId="0">#REF!</definedName>
    <definedName name="HSV">'Rekapitulace - SO 01'!$E$21</definedName>
    <definedName name="HSV_" localSheetId="0">#REF!</definedName>
    <definedName name="HSV_">#REF!</definedName>
    <definedName name="HSV0" localSheetId="4">'[2]Položky'!#REF!</definedName>
    <definedName name="HSV0" localSheetId="9">'Odvodnění-samostat soupis prací'!#REF!</definedName>
    <definedName name="HSV0" localSheetId="8">'Oplocení-samostat soupis prací '!#REF!</definedName>
    <definedName name="HSV0" localSheetId="6">'Položky - SO 02 VRN'!#REF!</definedName>
    <definedName name="HSV0" localSheetId="5">'[2]Položky'!#REF!</definedName>
    <definedName name="HSV0" localSheetId="0">#REF!</definedName>
    <definedName name="HSV0">'Položky - SO 01'!#REF!</definedName>
    <definedName name="HZS" localSheetId="4">'[2]Rekapitulace'!$I$10</definedName>
    <definedName name="HZS" localSheetId="9">#REF!</definedName>
    <definedName name="HZS" localSheetId="8">#REF!</definedName>
    <definedName name="HZS" localSheetId="5">'Rekapitulace - SO 02 VRN'!$I$9</definedName>
    <definedName name="HZS" localSheetId="0">#REF!</definedName>
    <definedName name="HZS">'Rekapitulace - SO 01'!$I$21</definedName>
    <definedName name="HZS0" localSheetId="4">'[2]Položky'!#REF!</definedName>
    <definedName name="HZS0" localSheetId="9">'Odvodnění-samostat soupis prací'!#REF!</definedName>
    <definedName name="HZS0" localSheetId="8">'Oplocení-samostat soupis prací '!#REF!</definedName>
    <definedName name="HZS0" localSheetId="6">'Položky - SO 02 VRN'!#REF!</definedName>
    <definedName name="HZS0" localSheetId="5">'[2]Položky'!#REF!</definedName>
    <definedName name="HZS0" localSheetId="0">#REF!</definedName>
    <definedName name="HZS0">'Položky - SO 01'!#REF!</definedName>
    <definedName name="IČO">#REF!</definedName>
    <definedName name="JKSO" localSheetId="4">'Krycí list - SO 02 VRN'!$F$4</definedName>
    <definedName name="JKSO" localSheetId="9">#REF!</definedName>
    <definedName name="JKSO" localSheetId="8">#REF!</definedName>
    <definedName name="JKSO" localSheetId="0">#REF!</definedName>
    <definedName name="JKSO">'Krycí list - SO 01'!$F$4</definedName>
    <definedName name="MJ" localSheetId="4">'Krycí list - SO 02 VRN'!$G$4</definedName>
    <definedName name="MJ" localSheetId="9">#REF!</definedName>
    <definedName name="MJ" localSheetId="8">#REF!</definedName>
    <definedName name="MJ" localSheetId="0">#REF!</definedName>
    <definedName name="MJ">'Krycí list - SO 01'!$G$4</definedName>
    <definedName name="Mont" localSheetId="4">'[2]Rekapitulace'!$H$10</definedName>
    <definedName name="Mont" localSheetId="9">#REF!</definedName>
    <definedName name="Mont" localSheetId="8">#REF!</definedName>
    <definedName name="Mont" localSheetId="5">'Rekapitulace - SO 02 VRN'!$H$9</definedName>
    <definedName name="Mont" localSheetId="0">#REF!</definedName>
    <definedName name="Mont">'Rekapitulace - SO 01'!$H$21</definedName>
    <definedName name="Mont_" localSheetId="0">#REF!</definedName>
    <definedName name="Mont_">#REF!</definedName>
    <definedName name="Montaz0" localSheetId="4">'[2]Položky'!#REF!</definedName>
    <definedName name="Montaz0" localSheetId="9">'Odvodnění-samostat soupis prací'!#REF!</definedName>
    <definedName name="Montaz0" localSheetId="8">'Oplocení-samostat soupis prací '!#REF!</definedName>
    <definedName name="Montaz0" localSheetId="6">'Položky - SO 02 VRN'!#REF!</definedName>
    <definedName name="Montaz0" localSheetId="5">'[2]Položky'!#REF!</definedName>
    <definedName name="Montaz0" localSheetId="0">#REF!</definedName>
    <definedName name="Montaz0">'Položky - SO 01'!#REF!</definedName>
    <definedName name="NazevDilu" localSheetId="9">#REF!</definedName>
    <definedName name="NazevDilu" localSheetId="8">#REF!</definedName>
    <definedName name="NazevDilu" localSheetId="5">'Rekapitulace - SO 02 VRN'!$B$6</definedName>
    <definedName name="NazevDilu" localSheetId="0">#REF!</definedName>
    <definedName name="NazevDilu">'Rekapitulace - SO 01'!$B$6</definedName>
    <definedName name="nazevobjektu" localSheetId="4">'Krycí list - SO 02 VRN'!$C$4</definedName>
    <definedName name="nazevobjektu" localSheetId="9">#REF!</definedName>
    <definedName name="nazevobjektu" localSheetId="8">#REF!</definedName>
    <definedName name="nazevobjektu" localSheetId="6">'[2]Krycí list'!$C$4</definedName>
    <definedName name="nazevobjektu" localSheetId="5">'[2]Krycí list'!$C$4</definedName>
    <definedName name="nazevobjektu" localSheetId="0">'[1]Krycí list'!$C$4</definedName>
    <definedName name="nazevobjektu">'Krycí list - SO 01'!$C$4</definedName>
    <definedName name="nazevstavby" localSheetId="4">'Krycí list - SO 02 VRN'!$C$6</definedName>
    <definedName name="nazevstavby" localSheetId="9">#REF!</definedName>
    <definedName name="nazevstavby" localSheetId="8">#REF!</definedName>
    <definedName name="nazevstavby" localSheetId="6">'[2]Krycí list'!$C$6</definedName>
    <definedName name="nazevstavby" localSheetId="5">'[2]Krycí list'!$C$6</definedName>
    <definedName name="nazevstavby" localSheetId="0">'[1]Krycí list'!$C$6</definedName>
    <definedName name="nazevstavby">'Krycí list - SO 01'!$C$6</definedName>
    <definedName name="_xlnm.Print_Titles" localSheetId="10">'Hromosvod-samostat soupis prací'!$1:$5</definedName>
    <definedName name="_xlnm.Print_Titles" localSheetId="9">'Odvodnění-samostat soupis prací'!$1:$6</definedName>
    <definedName name="_xlnm.Print_Titles" localSheetId="8">'Oplocení-samostat soupis prací '!$1:$6</definedName>
    <definedName name="_xlnm.Print_Titles" localSheetId="3">'Položky - SO 01'!$1:$6</definedName>
    <definedName name="_xlnm.Print_Titles" localSheetId="6">'Položky - SO 02 VRN'!$1:$6</definedName>
    <definedName name="_xlnm.Print_Titles" localSheetId="2">'Rekapitulace - SO 01'!$1:$6</definedName>
    <definedName name="_xlnm.Print_Titles" localSheetId="5">'Rekapitulace - SO 02 VRN'!$1:$6</definedName>
    <definedName name="Objednatel" localSheetId="4">'Krycí list - SO 02 VRN'!$C$8</definedName>
    <definedName name="Objednatel" localSheetId="9">#REF!</definedName>
    <definedName name="Objednatel" localSheetId="8">#REF!</definedName>
    <definedName name="Objednatel" localSheetId="0">#REF!</definedName>
    <definedName name="Objednatel">'Krycí list - SO 01'!$C$8</definedName>
    <definedName name="Objekt">#REF!</definedName>
    <definedName name="_xlnm.Print_Area" localSheetId="10">'Hromosvod-samostat soupis prací'!$B:$G</definedName>
    <definedName name="_xlnm.Print_Area" localSheetId="1">'Krycí list - SO 01'!$A$1:$G$44</definedName>
    <definedName name="_xlnm.Print_Area" localSheetId="4">'Krycí list - SO 02 VRN'!$A$1:$G$44</definedName>
    <definedName name="_xlnm.Print_Area" localSheetId="9">'Odvodnění-samostat soupis prací'!$A$1:$G$67</definedName>
    <definedName name="_xlnm.Print_Area" localSheetId="8">'Oplocení-samostat soupis prací '!$B$1:$H$23</definedName>
    <definedName name="_xlnm.Print_Area" localSheetId="3">'Položky - SO 01'!$A$1:$G$248</definedName>
    <definedName name="_xlnm.Print_Area" localSheetId="6">'Položky - SO 02 VRN'!$A$1:$G$16</definedName>
    <definedName name="_xlnm.Print_Area" localSheetId="2">'Rekapitulace - SO 01'!$A$1:$I$35</definedName>
    <definedName name="_xlnm.Print_Area" localSheetId="5">'Rekapitulace - SO 02 VRN'!$A$1:$I$11</definedName>
    <definedName name="_xlnm.Print_Area" localSheetId="0">'souhr-list stavby'!$A$1:$M$24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 localSheetId="4">'Krycí list - SO 02 VRN'!$G$7</definedName>
    <definedName name="PocetMJ" localSheetId="9">#REF!</definedName>
    <definedName name="PocetMJ" localSheetId="8">#REF!</definedName>
    <definedName name="PocetMJ" localSheetId="0">#REF!</definedName>
    <definedName name="PocetMJ">'Krycí list - SO 01'!$G$7</definedName>
    <definedName name="Poznamka" localSheetId="4">'Krycí list - SO 02 VRN'!$B$36</definedName>
    <definedName name="Poznamka" localSheetId="9">#REF!</definedName>
    <definedName name="Poznamka" localSheetId="8">#REF!</definedName>
    <definedName name="Poznamka" localSheetId="0">#REF!</definedName>
    <definedName name="Poznamka">'Krycí list - SO 01'!$B$36</definedName>
    <definedName name="Projektant" localSheetId="4">'Krycí list - SO 02 VRN'!$C$7</definedName>
    <definedName name="Projektant" localSheetId="9">#REF!</definedName>
    <definedName name="Projektant" localSheetId="8">#REF!</definedName>
    <definedName name="Projektant" localSheetId="0">#REF!</definedName>
    <definedName name="Projektant">'Krycí list - SO 01'!$C$7</definedName>
    <definedName name="PSV" localSheetId="4">'[2]Rekapitulace'!$F$10</definedName>
    <definedName name="PSV" localSheetId="9">#REF!</definedName>
    <definedName name="PSV" localSheetId="8">#REF!</definedName>
    <definedName name="PSV" localSheetId="5">'Rekapitulace - SO 02 VRN'!$F$9</definedName>
    <definedName name="PSV" localSheetId="0">#REF!</definedName>
    <definedName name="PSV">'Rekapitulace - SO 01'!$F$21</definedName>
    <definedName name="PSV_" localSheetId="0">#REF!</definedName>
    <definedName name="PSV_">#REF!</definedName>
    <definedName name="PSV0" localSheetId="4">'[2]Položky'!#REF!</definedName>
    <definedName name="PSV0" localSheetId="9">'Odvodnění-samostat soupis prací'!#REF!</definedName>
    <definedName name="PSV0" localSheetId="8">'Oplocení-samostat soupis prací '!#REF!</definedName>
    <definedName name="PSV0" localSheetId="6">'Položky - SO 02 VRN'!#REF!</definedName>
    <definedName name="PSV0" localSheetId="5">'[2]Položky'!#REF!</definedName>
    <definedName name="PSV0" localSheetId="0">#REF!</definedName>
    <definedName name="PSV0">'Položky - SO 01'!#REF!</definedName>
    <definedName name="SazbaDPH1" localSheetId="4">'Krycí list - SO 02 VRN'!$C$29</definedName>
    <definedName name="SazbaDPH1" localSheetId="9">#REF!</definedName>
    <definedName name="SazbaDPH1" localSheetId="8">#REF!</definedName>
    <definedName name="SazbaDPH1" localSheetId="0">#REF!</definedName>
    <definedName name="SazbaDPH1">'Krycí list - SO 01'!$C$29</definedName>
    <definedName name="SazbaDPH2" localSheetId="4">'Krycí list - SO 02 VRN'!$C$31</definedName>
    <definedName name="SazbaDPH2" localSheetId="9">#REF!</definedName>
    <definedName name="SazbaDPH2" localSheetId="8">#REF!</definedName>
    <definedName name="SazbaDPH2" localSheetId="0">#REF!</definedName>
    <definedName name="SazbaDPH2">'Krycí list - SO 01'!$C$31</definedName>
    <definedName name="SloupecCC" localSheetId="9">'Odvodnění-samostat soupis prací'!$G$6</definedName>
    <definedName name="SloupecCC" localSheetId="8">'Oplocení-samostat soupis prací '!$H$6</definedName>
    <definedName name="SloupecCC" localSheetId="6">'Položky - SO 02 VRN'!$G$6</definedName>
    <definedName name="SloupecCC" localSheetId="0">#REF!</definedName>
    <definedName name="SloupecCC">'Položky - SO 01'!$G$6</definedName>
    <definedName name="SloupecCDH" localSheetId="0">#REF!</definedName>
    <definedName name="SloupecCDH">#REF!</definedName>
    <definedName name="SloupecCisloPol" localSheetId="9">'Odvodnění-samostat soupis prací'!$B$6</definedName>
    <definedName name="SloupecCisloPol" localSheetId="8">'Oplocení-samostat soupis prací '!$C$6</definedName>
    <definedName name="SloupecCisloPol" localSheetId="6">'Položky - SO 02 VRN'!$B$6</definedName>
    <definedName name="SloupecCisloPol" localSheetId="0">#REF!</definedName>
    <definedName name="SloupecCisloPol">'Položky - SO 01'!$B$6</definedName>
    <definedName name="SloupecCH" localSheetId="0">#REF!</definedName>
    <definedName name="SloupecCH">#REF!</definedName>
    <definedName name="SloupecJC" localSheetId="9">'Odvodnění-samostat soupis prací'!$F$6</definedName>
    <definedName name="SloupecJC" localSheetId="8">'Oplocení-samostat soupis prací '!$G$6</definedName>
    <definedName name="SloupecJC" localSheetId="6">'Položky - SO 02 VRN'!$F$6</definedName>
    <definedName name="SloupecJC" localSheetId="0">#REF!</definedName>
    <definedName name="SloupecJC">'Položky - SO 01'!$F$6</definedName>
    <definedName name="SloupecJDH" localSheetId="0">#REF!</definedName>
    <definedName name="SloupecJDH">#REF!</definedName>
    <definedName name="SloupecJDM" localSheetId="0">#REF!</definedName>
    <definedName name="SloupecJDM">#REF!</definedName>
    <definedName name="SloupecJH" localSheetId="0">#REF!</definedName>
    <definedName name="SloupecJH">#REF!</definedName>
    <definedName name="SloupecMJ" localSheetId="9">'Odvodnění-samostat soupis prací'!$D$6</definedName>
    <definedName name="SloupecMJ" localSheetId="8">'Oplocení-samostat soupis prací '!$E$6</definedName>
    <definedName name="SloupecMJ" localSheetId="6">'Položky - SO 02 VRN'!$D$6</definedName>
    <definedName name="SloupecMJ" localSheetId="0">#REF!</definedName>
    <definedName name="SloupecMJ">'Položky - SO 01'!$D$6</definedName>
    <definedName name="SloupecMnozstvi" localSheetId="9">'Odvodnění-samostat soupis prací'!$E$6</definedName>
    <definedName name="SloupecMnozstvi" localSheetId="8">'Oplocení-samostat soupis prací '!$F$6</definedName>
    <definedName name="SloupecMnozstvi" localSheetId="6">'Položky - SO 02 VRN'!$E$6</definedName>
    <definedName name="SloupecMnozstvi" localSheetId="0">#REF!</definedName>
    <definedName name="SloupecMnozstvi">'Položky - SO 01'!$E$6</definedName>
    <definedName name="SloupecNazPol" localSheetId="9">'Odvodnění-samostat soupis prací'!$C$6</definedName>
    <definedName name="SloupecNazPol" localSheetId="8">'Oplocení-samostat soupis prací '!$D$6</definedName>
    <definedName name="SloupecNazPol" localSheetId="6">'Položky - SO 02 VRN'!$C$6</definedName>
    <definedName name="SloupecNazPol" localSheetId="0">#REF!</definedName>
    <definedName name="SloupecNazPol">'Položky - SO 01'!$C$6</definedName>
    <definedName name="SloupecPC" localSheetId="9">'Odvodnění-samostat soupis prací'!$A$6</definedName>
    <definedName name="SloupecPC" localSheetId="8">'Oplocení-samostat soupis prací '!$B$6</definedName>
    <definedName name="SloupecPC" localSheetId="6">'Položky - SO 02 VRN'!$A$6</definedName>
    <definedName name="SloupecPC" localSheetId="0">#REF!</definedName>
    <definedName name="SloupecPC">'Položky - SO 01'!$A$6</definedName>
    <definedName name="solver_lin" localSheetId="9" hidden="1">0</definedName>
    <definedName name="solver_lin" localSheetId="8" hidden="1">0</definedName>
    <definedName name="solver_lin" localSheetId="3" hidden="1">0</definedName>
    <definedName name="solver_lin" localSheetId="6" hidden="1">0</definedName>
    <definedName name="solver_num" localSheetId="9" hidden="1">0</definedName>
    <definedName name="solver_num" localSheetId="8" hidden="1">0</definedName>
    <definedName name="solver_num" localSheetId="3" hidden="1">0</definedName>
    <definedName name="solver_num" localSheetId="6" hidden="1">0</definedName>
    <definedName name="solver_opt" localSheetId="9" hidden="1">'Odvodnění-samostat soupis prací'!#REF!</definedName>
    <definedName name="solver_opt" localSheetId="8" hidden="1">'Oplocení-samostat soupis prací '!#REF!</definedName>
    <definedName name="solver_opt" localSheetId="3" hidden="1">'Položky - SO 01'!#REF!</definedName>
    <definedName name="solver_opt" localSheetId="6" hidden="1">'Položky - SO 02 VRN'!#REF!</definedName>
    <definedName name="solver_typ" localSheetId="9" hidden="1">1</definedName>
    <definedName name="solver_typ" localSheetId="8" hidden="1">1</definedName>
    <definedName name="solver_typ" localSheetId="3" hidden="1">1</definedName>
    <definedName name="solver_typ" localSheetId="6" hidden="1">1</definedName>
    <definedName name="solver_val" localSheetId="9" hidden="1">0</definedName>
    <definedName name="solver_val" localSheetId="8" hidden="1">0</definedName>
    <definedName name="solver_val" localSheetId="3" hidden="1">0</definedName>
    <definedName name="solver_val" localSheetId="6" hidden="1">0</definedName>
    <definedName name="StavbaCelkem">#REF!</definedName>
    <definedName name="Typ" localSheetId="4">'[2]Položky'!#REF!</definedName>
    <definedName name="Typ" localSheetId="9">'Odvodnění-samostat soupis prací'!#REF!</definedName>
    <definedName name="Typ" localSheetId="8">'Oplocení-samostat soupis prací '!#REF!</definedName>
    <definedName name="Typ" localSheetId="6">'Položky - SO 02 VRN'!#REF!</definedName>
    <definedName name="Typ" localSheetId="5">'[2]Položky'!#REF!</definedName>
    <definedName name="Typ" localSheetId="0">#REF!</definedName>
    <definedName name="Typ">'Položky - SO 01'!#REF!</definedName>
    <definedName name="VRN" localSheetId="4">'[2]Rekapitulace'!$H$23</definedName>
    <definedName name="VRN" localSheetId="9">#REF!</definedName>
    <definedName name="VRN" localSheetId="8">#REF!</definedName>
    <definedName name="VRN" localSheetId="5">'Rekapitulace - SO 02 VRN'!#REF!</definedName>
    <definedName name="VRN" localSheetId="0">#REF!</definedName>
    <definedName name="VRN">'Rekapitulace - SO 01'!$H$34</definedName>
    <definedName name="VRNKc" localSheetId="4">'[2]Rekapitulace'!#REF!</definedName>
    <definedName name="VRNKc" localSheetId="9">#REF!</definedName>
    <definedName name="VRNKc" localSheetId="8">#REF!</definedName>
    <definedName name="VRNKc" localSheetId="6">'[2]Rekapitulace'!#REF!</definedName>
    <definedName name="VRNKc" localSheetId="5">'Rekapitulace - SO 02 VRN'!#REF!</definedName>
    <definedName name="VRNKc" localSheetId="0">#REF!</definedName>
    <definedName name="VRNKc">'Rekapitulace - SO 01'!#REF!</definedName>
    <definedName name="VRNnazev" localSheetId="4">'[2]Rekapitulace'!#REF!</definedName>
    <definedName name="VRNnazev" localSheetId="9">#REF!</definedName>
    <definedName name="VRNnazev" localSheetId="8">#REF!</definedName>
    <definedName name="VRNnazev" localSheetId="6">'[2]Rekapitulace'!#REF!</definedName>
    <definedName name="VRNnazev" localSheetId="5">'Rekapitulace - SO 02 VRN'!#REF!</definedName>
    <definedName name="VRNNazev" localSheetId="0">#REF!</definedName>
    <definedName name="VRNnazev">'Rekapitulace - SO 01'!#REF!</definedName>
    <definedName name="VRNproc" localSheetId="4">'[2]Rekapitulace'!#REF!</definedName>
    <definedName name="VRNproc" localSheetId="9">#REF!</definedName>
    <definedName name="VRNproc" localSheetId="8">#REF!</definedName>
    <definedName name="VRNproc" localSheetId="6">'[2]Rekapitulace'!#REF!</definedName>
    <definedName name="VRNproc" localSheetId="5">'Rekapitulace - SO 02 VRN'!#REF!</definedName>
    <definedName name="VRNproc" localSheetId="0">#REF!</definedName>
    <definedName name="VRNproc">'Rekapitulace - SO 01'!#REF!</definedName>
    <definedName name="VRNzakl" localSheetId="4">'[2]Rekapitulace'!#REF!</definedName>
    <definedName name="VRNzakl" localSheetId="9">#REF!</definedName>
    <definedName name="VRNzakl" localSheetId="8">#REF!</definedName>
    <definedName name="VRNzakl" localSheetId="6">'[2]Rekapitulace'!#REF!</definedName>
    <definedName name="VRNzakl" localSheetId="5">'Rekapitulace - SO 02 VRN'!#REF!</definedName>
    <definedName name="VRNzakl" localSheetId="0">#REF!</definedName>
    <definedName name="VRNzakl">'Rekapitulace - SO 01'!#REF!</definedName>
    <definedName name="Zakazka" localSheetId="4">'Krycí list - SO 02 VRN'!$G$9</definedName>
    <definedName name="Zakazka" localSheetId="9">#REF!</definedName>
    <definedName name="Zakazka" localSheetId="8">#REF!</definedName>
    <definedName name="Zakazka" localSheetId="0">#REF!</definedName>
    <definedName name="Zakazka">'Krycí list - SO 01'!$G$9</definedName>
    <definedName name="Zaklad22" localSheetId="4">'Krycí list - SO 02 VRN'!$F$31</definedName>
    <definedName name="Zaklad22" localSheetId="9">#REF!</definedName>
    <definedName name="Zaklad22" localSheetId="8">#REF!</definedName>
    <definedName name="Zaklad22" localSheetId="0">#REF!</definedName>
    <definedName name="Zaklad22">'Krycí list - SO 01'!$F$31</definedName>
    <definedName name="Zaklad5" localSheetId="4">'Krycí list - SO 02 VRN'!$F$29</definedName>
    <definedName name="Zaklad5" localSheetId="9">#REF!</definedName>
    <definedName name="Zaklad5" localSheetId="8">#REF!</definedName>
    <definedName name="Zaklad5" localSheetId="0">#REF!</definedName>
    <definedName name="Zaklad5">'Krycí list - SO 01'!$F$29</definedName>
    <definedName name="Zhotovitel" localSheetId="4">'Krycí list - SO 02 VRN'!$E$11</definedName>
    <definedName name="Zhotovitel" localSheetId="9">#REF!</definedName>
    <definedName name="Zhotovitel" localSheetId="8">#REF!</definedName>
    <definedName name="Zhotovitel" localSheetId="0">#REF!</definedName>
    <definedName name="Zhotovitel">'Krycí list - SO 01'!$E$11</definedName>
  </definedNames>
  <calcPr fullCalcOnLoad="1"/>
</workbook>
</file>

<file path=xl/sharedStrings.xml><?xml version="1.0" encoding="utf-8"?>
<sst xmlns="http://schemas.openxmlformats.org/spreadsheetml/2006/main" count="1094" uniqueCount="653">
  <si>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</si>
  <si>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</si>
  <si>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</si>
  <si>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</si>
  <si>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</si>
  <si>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</si>
  <si>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</si>
  <si>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</si>
  <si>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</si>
  <si>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</si>
  <si>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</si>
  <si>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</si>
  <si>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</si>
  <si>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</si>
  <si>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</si>
  <si>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</si>
  <si>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</si>
  <si>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</si>
  <si>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</si>
  <si>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</si>
  <si>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</si>
  <si>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</si>
  <si>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</si>
  <si>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</si>
  <si>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</si>
  <si>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</si>
  <si>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</si>
  <si>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</si>
  <si>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</si>
  <si>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</si>
  <si>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</si>
  <si>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</si>
  <si>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</si>
  <si>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</si>
  <si>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</si>
  <si>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</si>
  <si>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</si>
  <si>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</si>
  <si>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</si>
  <si>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</si>
  <si>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</si>
  <si>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</si>
  <si>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</si>
  <si>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</si>
  <si>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</si>
  <si>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</si>
  <si>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</si>
  <si>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</si>
  <si>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</si>
  <si>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</si>
  <si>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</si>
  <si>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</si>
  <si>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</si>
  <si>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</si>
  <si>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</si>
  <si>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</si>
  <si>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</si>
  <si>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</si>
  <si>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</si>
  <si>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</si>
  <si>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</si>
  <si>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</si>
  <si>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</si>
  <si>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</si>
  <si>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</si>
  <si>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</si>
  <si>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</si>
  <si>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</si>
  <si>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</si>
  <si>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14911</t>
  </si>
  <si>
    <t>Přístřešek na posypový inertní materiál</t>
  </si>
  <si>
    <t>SO 01 - Hlavní objekt</t>
  </si>
  <si>
    <t>Přístřešek</t>
  </si>
  <si>
    <t>112101121R00</t>
  </si>
  <si>
    <t>Kácení stromů jehličnatých o průměru kmene 10-30cm</t>
  </si>
  <si>
    <t>kus</t>
  </si>
  <si>
    <t>Orientační tabulka počtu stromů při kácení souvislého porostu.</t>
  </si>
  <si>
    <t xml:space="preserve">                                               Les</t>
  </si>
  <si>
    <t>Průměr                hustý       střední         řídký</t>
  </si>
  <si>
    <t>v cm                  Průměrný počet stromů na 1 ha</t>
  </si>
  <si>
    <t>10-16                   1390         830           380</t>
  </si>
  <si>
    <t>16-24                     850         520           290</t>
  </si>
  <si>
    <t>24-30                     520         340           160</t>
  </si>
  <si>
    <t xml:space="preserve">nad 30                   520         200             80  </t>
  </si>
  <si>
    <t>112201101R00</t>
  </si>
  <si>
    <t>Odstranění pařezů pod úrovní, o průměru 10 - 30 cm</t>
  </si>
  <si>
    <t>Položka se použivá bez ohledu na technologii odstranění pařezu.</t>
  </si>
  <si>
    <t>Orientační tabulka počtu pařezů při odstranění ze souvislé plochy</t>
  </si>
  <si>
    <t>v cm                  Průměrný počet pařezů na 1 ha</t>
  </si>
  <si>
    <t>122201101R00</t>
  </si>
  <si>
    <t>Odkopávky nezapažené v hor. 3 do 100 m3</t>
  </si>
  <si>
    <t>m3</t>
  </si>
  <si>
    <t>30,60*22,80*(0,625/2) = 218,03 m3</t>
  </si>
  <si>
    <t>30,60*22,80*(0,625/2)</t>
  </si>
  <si>
    <t>122201109R00</t>
  </si>
  <si>
    <t>Příplatek za lepivost - odkopávky v hor. 3</t>
  </si>
  <si>
    <t>132201201R00</t>
  </si>
  <si>
    <t>Hloubení rýh šířky do 200 cm v hor.3 do 100 m3 (základové pasy)</t>
  </si>
  <si>
    <t>poměr 50% hor.3</t>
  </si>
  <si>
    <t>21,00*1,80*0,70*4</t>
  </si>
  <si>
    <t>30,60*1,80*0,70</t>
  </si>
  <si>
    <t>-144,4/2</t>
  </si>
  <si>
    <t>132201209R00</t>
  </si>
  <si>
    <t>Příplatek za lepivost - hloubení rýh 200cm v hor.3</t>
  </si>
  <si>
    <t>132301201R00</t>
  </si>
  <si>
    <t>Hloubení rýh šířky do 200 cm v hor.4 do 100 m3</t>
  </si>
  <si>
    <t>poměr 30% hor.4</t>
  </si>
  <si>
    <t>144,4*0,3</t>
  </si>
  <si>
    <t>132301209R00</t>
  </si>
  <si>
    <t>Příplatek za lepivost - hloubení rýh 200cm v hor.4</t>
  </si>
  <si>
    <t>132401201R00</t>
  </si>
  <si>
    <t>Hloubení rýh šířky do 200 cm v hor.5</t>
  </si>
  <si>
    <t>poměr 20% hor.5</t>
  </si>
  <si>
    <t>144,4*0,2</t>
  </si>
  <si>
    <t>162201405R00</t>
  </si>
  <si>
    <t>Vod.přemístění větví kmenů, pařezů jehličnatých D přes 100 do 300mm do 1000 m</t>
  </si>
  <si>
    <t>162301101R00</t>
  </si>
  <si>
    <t>Vodorovné přemístění výkopku z hor.1-4 do 500 m (zemina pro zpětné zásypy - na skládku a zpět)</t>
  </si>
  <si>
    <t>22,8*1,8*0,6*4</t>
  </si>
  <si>
    <t>-1,8*1,2*0,6*35</t>
  </si>
  <si>
    <t>30,6*1,8*0,6</t>
  </si>
  <si>
    <t>-1,8*1,2*0,6*11</t>
  </si>
  <si>
    <t>;na meziskládku a zpět:</t>
  </si>
  <si>
    <t>162301102R00</t>
  </si>
  <si>
    <t>Vodorovné přemístění výkopku z hor.1-4 do 1000 m (zbytek přebytečné zeminy, odkop + výkop - zásyp)</t>
  </si>
  <si>
    <t>odkop:</t>
  </si>
  <si>
    <t>218,03</t>
  </si>
  <si>
    <t>výkop:</t>
  </si>
  <si>
    <t>144,40</t>
  </si>
  <si>
    <t>zásyp:</t>
  </si>
  <si>
    <t>-71,93</t>
  </si>
  <si>
    <t>162701109R00</t>
  </si>
  <si>
    <t>Příplatek k vod. přemístění hor.1-4 za další 1 km</t>
  </si>
  <si>
    <t>uložení ve vzdálenosti do 15km</t>
  </si>
  <si>
    <t>290,5*14</t>
  </si>
  <si>
    <t>167101101R00</t>
  </si>
  <si>
    <t>Nakládání výkopku z hor.1-4 v množství do 100 m3 (z meziskládky na zásypy)</t>
  </si>
  <si>
    <t>71,93</t>
  </si>
  <si>
    <t>171201201R00</t>
  </si>
  <si>
    <t>Uložení sypaniny na skl.-modelace na výšku přes 2m</t>
  </si>
  <si>
    <t>171201206R00</t>
  </si>
  <si>
    <t>Poplatek za skládku zeminy</t>
  </si>
  <si>
    <t>t</t>
  </si>
  <si>
    <t>290,5*1,60</t>
  </si>
  <si>
    <t>174101101R00</t>
  </si>
  <si>
    <t>Zásyp jam, rýh, šachet se zhutněním kolem objektu</t>
  </si>
  <si>
    <t>181</t>
  </si>
  <si>
    <t>Sadové úpravy</t>
  </si>
  <si>
    <t>181909001R00</t>
  </si>
  <si>
    <t>Sadové úpravy - viz samostatný položkový rozpočet</t>
  </si>
  <si>
    <t>soubor</t>
  </si>
  <si>
    <t>2</t>
  </si>
  <si>
    <t>Základy a zvláštní zakládání</t>
  </si>
  <si>
    <t>271531111R00</t>
  </si>
  <si>
    <t>Polštář základu z kameniva hr. drceného 16-63 mm (položku použít v případě nesourodého podkladu)</t>
  </si>
  <si>
    <t>1,8*22,8*0,15*4</t>
  </si>
  <si>
    <t>1,8*29,4*0,15</t>
  </si>
  <si>
    <t>274122011R00</t>
  </si>
  <si>
    <t>Montáž základ. pasů, prahů a věnců ze ŽB do 1,5 t včetně jeřábu</t>
  </si>
  <si>
    <t>27412PC01</t>
  </si>
  <si>
    <t>Základový blok Z1 rozměr 600*600*600mm</t>
  </si>
  <si>
    <t>27412PC02</t>
  </si>
  <si>
    <t>Základový blok Z2 rozměr 600*600*1200mm</t>
  </si>
  <si>
    <t>27412PC03</t>
  </si>
  <si>
    <t>Základový blok Z3 rozměr 600*600*1800mm</t>
  </si>
  <si>
    <t>3</t>
  </si>
  <si>
    <t>Svislé a kompletní konstrukce</t>
  </si>
  <si>
    <t>327121111R00</t>
  </si>
  <si>
    <t>Osazení prefa dílců opěrných zdí z ŽB do 5 t na sucho včetně montáže spínacích tyčí</t>
  </si>
  <si>
    <t xml:space="preserve"> - tyče ve specifikaci</t>
  </si>
  <si>
    <t>- cena včetně jeřábu</t>
  </si>
  <si>
    <t>32712PC01</t>
  </si>
  <si>
    <t>Stěnový blok  z ŽB rozměr 600*600*1200mm OZN. 2</t>
  </si>
  <si>
    <t>32712PC02</t>
  </si>
  <si>
    <t>Stěnový blok  z ŽB rozměr 600*600*1800mm OZN. 3</t>
  </si>
  <si>
    <t>32712PC03</t>
  </si>
  <si>
    <t>Stěnový blok  z ŽB rozměr 600*600*2400mm OZN. 4</t>
  </si>
  <si>
    <t>32712PC04</t>
  </si>
  <si>
    <t>Dodávka a montáž kotevních desek - spodní + vrchní</t>
  </si>
  <si>
    <t>32712PC05</t>
  </si>
  <si>
    <t>Spínací tyče s nerez úpravou po 1,2m</t>
  </si>
  <si>
    <t>m</t>
  </si>
  <si>
    <t>75,2*4,5</t>
  </si>
  <si>
    <t>43,2*5,7</t>
  </si>
  <si>
    <t>32712PC06</t>
  </si>
  <si>
    <t>Spojovací materiál matky + podložky</t>
  </si>
  <si>
    <t>32712PC7</t>
  </si>
  <si>
    <t>Doprava železobetonových prvků základové bloky + stěnové bloky</t>
  </si>
  <si>
    <t>výroba - stavba</t>
  </si>
  <si>
    <t>celková tonáž prvků 954,82t</t>
  </si>
  <si>
    <t>5</t>
  </si>
  <si>
    <t>Komunikace</t>
  </si>
  <si>
    <t>113107213R00</t>
  </si>
  <si>
    <t>Odstranění podkladu nebo krytů v ploše nad 200 m2 z kam. těž. tl. přes 250 do 300mm</t>
  </si>
  <si>
    <t>m2</t>
  </si>
  <si>
    <t xml:space="preserve"> - vyfrézovaný asfalt</t>
  </si>
  <si>
    <t>22,2*29,40</t>
  </si>
  <si>
    <t>564861111R00</t>
  </si>
  <si>
    <t>Podklad ze štěrkodrti po zhutnění tloušťky 20 cm - podlaha přístřešku</t>
  </si>
  <si>
    <t>9,00*21,60*3</t>
  </si>
  <si>
    <t>574381111R00</t>
  </si>
  <si>
    <t>Makadam penetr.hrubý, kamen.hrubé z asfaltu, 9 cm</t>
  </si>
  <si>
    <t>576156321U00</t>
  </si>
  <si>
    <t>Asfaltový koberec otevřený hrubozrnný AKOH (AKO 16) tl 60mm š. pruhu &gt;3m</t>
  </si>
  <si>
    <t>577134121U00</t>
  </si>
  <si>
    <t>Asfaltový beton střednězrnný ABS I (ACO 11) tl. 40mm š. pruhu &gt;3m</t>
  </si>
  <si>
    <t>979084216R00</t>
  </si>
  <si>
    <t>Vodorovná doprava vybour. hmot po suchu do 5 km</t>
  </si>
  <si>
    <t>652,6*0,5</t>
  </si>
  <si>
    <t>63</t>
  </si>
  <si>
    <t>Podlahy a podlahové konstrukce</t>
  </si>
  <si>
    <t>631313611R00</t>
  </si>
  <si>
    <t>Mazanina betonová tl. 8 - 12 cm C 16/20  (B 20)  - podkladní beton pod základové pasy</t>
  </si>
  <si>
    <t>21,70</t>
  </si>
  <si>
    <t>90</t>
  </si>
  <si>
    <t>Oploceni</t>
  </si>
  <si>
    <t>901019001R00</t>
  </si>
  <si>
    <t>Dodávka a montáž oplocení  - viz samostatný položkový rozpočet oplocení</t>
  </si>
  <si>
    <t>1,0</t>
  </si>
  <si>
    <t>94</t>
  </si>
  <si>
    <t>Lešení a stavební výtahy</t>
  </si>
  <si>
    <t>941941031R00</t>
  </si>
  <si>
    <t>Montáž lešení leh.řad.s podlahami,š.do 1 m, H 10 m</t>
  </si>
  <si>
    <t>29,4*6,5</t>
  </si>
  <si>
    <t>941941191R00</t>
  </si>
  <si>
    <t>Příplatek za každý další den použití lešení k pol.</t>
  </si>
  <si>
    <t>119*10</t>
  </si>
  <si>
    <t>941941831R00</t>
  </si>
  <si>
    <t>Demontáž lešení leh.řad.s podlahami,š.1 m, H 10 m</t>
  </si>
  <si>
    <t>95</t>
  </si>
  <si>
    <t>Dokončovací konstrukce na pozemních stavbách</t>
  </si>
  <si>
    <t>952901411R00</t>
  </si>
  <si>
    <t>Vyčištění ostatních objektů - zásobníků</t>
  </si>
  <si>
    <t>652,6</t>
  </si>
  <si>
    <t>953965134R00</t>
  </si>
  <si>
    <t>Kotevní šroub pro chemické kotvy velikost M16 délka 350mm</t>
  </si>
  <si>
    <t>953981104R00</t>
  </si>
  <si>
    <t>Chemické kotvy do žel. betonu M 16, ampule</t>
  </si>
  <si>
    <t>80,0</t>
  </si>
  <si>
    <t>953999001R00</t>
  </si>
  <si>
    <t>Dodávka + montáž hasicí přístroj PHP 6kg</t>
  </si>
  <si>
    <t>998011032R00</t>
  </si>
  <si>
    <t>Přesun hmot pro budovy z bloků výšky do 12 m</t>
  </si>
  <si>
    <t>98</t>
  </si>
  <si>
    <t>Demolice</t>
  </si>
  <si>
    <t>966067111R00</t>
  </si>
  <si>
    <t>Rozebrání plotů výšky do 250cm z drát. pletiva vč. odstranění sloupků a 3KS bran 2*8m</t>
  </si>
  <si>
    <t xml:space="preserve"> - včetně uložení na skládku do 20m</t>
  </si>
  <si>
    <t>112,50</t>
  </si>
  <si>
    <t>979081111R00</t>
  </si>
  <si>
    <t>Odvoz suti a vybour. hmot na skládku do 1 km</t>
  </si>
  <si>
    <t>55,96</t>
  </si>
  <si>
    <t>979081121R00</t>
  </si>
  <si>
    <t>Příplatek k odvozu za každý další 1 km odvoz do vzdálenosti 15km</t>
  </si>
  <si>
    <t>55,96*14</t>
  </si>
  <si>
    <t>979098122U00</t>
  </si>
  <si>
    <t>Skládkovné želbeton +příměs 5%</t>
  </si>
  <si>
    <t>981513113U00</t>
  </si>
  <si>
    <t>Demolice konstrukcí objekt dělící zeď z beton. pan osaz do I nosičů č.400mm, výška zdi 2,40m</t>
  </si>
  <si>
    <t>- délka zdi 48,0m</t>
  </si>
  <si>
    <t>- použité panely 1200*1200*200mm</t>
  </si>
  <si>
    <t>- demontáž těžkými mechanizačními prostředky</t>
  </si>
  <si>
    <t>(24+24)*2,4*0,2</t>
  </si>
  <si>
    <t>998983123U00</t>
  </si>
  <si>
    <t>Přesun hmot pro demolice objektů v do 21m těžkými dopravními prostředky</t>
  </si>
  <si>
    <t>720a</t>
  </si>
  <si>
    <t>Venkovní kanalizace</t>
  </si>
  <si>
    <t>720909001R00</t>
  </si>
  <si>
    <t>Venkovní dešťová kanalizace  - viz samostatný položkový rozpočet odvodnění</t>
  </si>
  <si>
    <t>764</t>
  </si>
  <si>
    <t>Konstrukce klempířské</t>
  </si>
  <si>
    <t>764351207R00</t>
  </si>
  <si>
    <t>Žlaby z Pz plechu podokapní čtyřhranné,rš 500 mm vč. čel a háků tl. plechu 2,5mm</t>
  </si>
  <si>
    <t xml:space="preserve"> - kotveno na vazničky</t>
  </si>
  <si>
    <t>45,20</t>
  </si>
  <si>
    <t>764359232R00</t>
  </si>
  <si>
    <t>Kotlík z Pz plechu čtyřhranný 200 x 300 x 400 mm s přechodem na kruhové odpadní potrubí</t>
  </si>
  <si>
    <t>4,0</t>
  </si>
  <si>
    <t>764751113U00</t>
  </si>
  <si>
    <t>Lindab troury odpad rovné SROR D120mm</t>
  </si>
  <si>
    <t>20,80</t>
  </si>
  <si>
    <t>764751133U00</t>
  </si>
  <si>
    <t>Lindab koleno troury odpad D 120mm vč. uchycení</t>
  </si>
  <si>
    <t>764751171U00</t>
  </si>
  <si>
    <t>Lindab lapač nečistot RT s objímkou</t>
  </si>
  <si>
    <t>998764202R00</t>
  </si>
  <si>
    <t>Přesun hmot pro klempířské konstr., výšky do 12 m</t>
  </si>
  <si>
    <t>767</t>
  </si>
  <si>
    <t>Konstrukce zámečnické</t>
  </si>
  <si>
    <t>767131111R00</t>
  </si>
  <si>
    <t>Montáž stěn z plechu spojených šroubováním z lešení</t>
  </si>
  <si>
    <t>76713PC01</t>
  </si>
  <si>
    <t>Trapézový plech BTS 35/207 s povrch úpravou polyester 25um RAL 7024</t>
  </si>
  <si>
    <t xml:space="preserve"> - obvod plášť i střecha</t>
  </si>
  <si>
    <t>852,3</t>
  </si>
  <si>
    <t>767392112R00</t>
  </si>
  <si>
    <t>Montáž krytiny střech, tvar. plechem, šroubováním</t>
  </si>
  <si>
    <t>692,0</t>
  </si>
  <si>
    <t>767995103R00</t>
  </si>
  <si>
    <t>Výroba dodávka a montáž kovov atyp konstr do 20kg pol.1´; 2 povrchová úprava žárový zinek (máčením)</t>
  </si>
  <si>
    <t>kg</t>
  </si>
  <si>
    <t>1´ - kotvičky vaznic 120*120*5mm</t>
  </si>
  <si>
    <t>2 -  styčníkové plechy 300*400*15mm</t>
  </si>
  <si>
    <t>645,13</t>
  </si>
  <si>
    <t>767995104R00</t>
  </si>
  <si>
    <t>Výroba dodávka a montáž kovov atyp konstr do 50kg pol.1;4;7 povrchová úprava žárový zinek (máčením)</t>
  </si>
  <si>
    <t>1 - sloup 140*140*5mm délka 2,09m</t>
  </si>
  <si>
    <t xml:space="preserve">4 - kot. plech tl.10mm + svařenec </t>
  </si>
  <si>
    <t>7 - ocel. uzavřený profil 80*80*4mm</t>
  </si>
  <si>
    <t>729,35</t>
  </si>
  <si>
    <t>767995106R00</t>
  </si>
  <si>
    <t>Výroba dodávka a montáž kovov atyp konstr do 250kg pol. 5;6 povrchová úprava žárový zinek (máčením)</t>
  </si>
  <si>
    <t>5 - ztužující kleština ocel. uzavřený profil 80*100*6mm</t>
  </si>
  <si>
    <t>6 - vaznice uzavřený ocel. profil 80*120*6mm</t>
  </si>
  <si>
    <t>14951,45</t>
  </si>
  <si>
    <t>767995108R00</t>
  </si>
  <si>
    <t>Výroba dodávka a montáž kovov atyp konstr do 500kg pol. 3 povrchová úprava žárový zinek (máčením)</t>
  </si>
  <si>
    <t>3 - ocel. válc. nosník IPE360</t>
  </si>
  <si>
    <t>+ příruba z ocel. plechu 170*400*10mm</t>
  </si>
  <si>
    <t>+ ukončující plech 170*360*4mm</t>
  </si>
  <si>
    <t>10313,20</t>
  </si>
  <si>
    <t>76799PC02</t>
  </si>
  <si>
    <t>Spojovací materiál šrouby, podložky, matice s nerez úpravou</t>
  </si>
  <si>
    <t>76799PC04</t>
  </si>
  <si>
    <t>Výroba a montáž podpěrné ocelové konstrukce pod popínavé rostliny</t>
  </si>
  <si>
    <t>provedení:</t>
  </si>
  <si>
    <t>- kari síť oko 150*150*6mm rozměr 2000*3000mm, buď jednotlivě nebo ve dvojicích</t>
  </si>
  <si>
    <t>- kotveny k betonovým stěnovým dílcům chemickými kotvami přes ocelové trny z bet oceli průměr 16mm dl 300 mm.</t>
  </si>
  <si>
    <t>- povrchová úprava žárové zinkování</t>
  </si>
  <si>
    <t>- počet sítí 21ks</t>
  </si>
  <si>
    <t>- počet kotev 126ks včetně vrtání, chemické patrony a přivaření trnu ke kari síti.</t>
  </si>
  <si>
    <t xml:space="preserve"> - váha 1ks sítě včetně kotev 21,05kg</t>
  </si>
  <si>
    <t>21,0</t>
  </si>
  <si>
    <t>94900PC03</t>
  </si>
  <si>
    <t>Jeřáb na automobilovém podvozku do 20t - montáž ocelové konstrukce</t>
  </si>
  <si>
    <t>hod</t>
  </si>
  <si>
    <t>998767102R00</t>
  </si>
  <si>
    <t>Přesun hmot pro zámečnické konstr., výšky do 12 m</t>
  </si>
  <si>
    <t>27,93</t>
  </si>
  <si>
    <t>M211</t>
  </si>
  <si>
    <t>Hromosvod</t>
  </si>
  <si>
    <t>210019001R00</t>
  </si>
  <si>
    <t>Silnoproudé instalace - hromosvod a uzemění viz. samostatný položkový rozpočet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</si>
  <si>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</si>
  <si>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</si>
  <si>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</si>
  <si>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</si>
  <si>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</si>
  <si>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</si>
  <si>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</si>
  <si>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</si>
  <si>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KSUS VYSOČINY</t>
  </si>
  <si>
    <t>Vlasta Caklová</t>
  </si>
  <si>
    <t>KRYCÍ LIST VÝKAZU VÝMĚR</t>
  </si>
  <si>
    <t xml:space="preserve">Výkaz výměr </t>
  </si>
  <si>
    <t>Souhrnný list stavebních objektů</t>
  </si>
  <si>
    <t>Přístřešek na posypový inertní materiál v areálu KSÚSV CSM Žďár nad Sázavou - Skládka Sněžné</t>
  </si>
  <si>
    <t>JKSO:</t>
  </si>
  <si>
    <t xml:space="preserve">                    Cenová soustava RTS</t>
  </si>
  <si>
    <t>STAVEBNÍ OBJEKTY</t>
  </si>
  <si>
    <t>SO 01</t>
  </si>
  <si>
    <t>Hlavní objekt</t>
  </si>
  <si>
    <t>SO 02</t>
  </si>
  <si>
    <t>Vedlejší a ostatní náklady</t>
  </si>
  <si>
    <t>Stavební objekty celkem bez DPH</t>
  </si>
  <si>
    <t>Cena celkem bez DPH</t>
  </si>
  <si>
    <t xml:space="preserve">DPH </t>
  </si>
  <si>
    <t>z částky</t>
  </si>
  <si>
    <t>Cena celkem s DPH</t>
  </si>
  <si>
    <t>SO 02 - Vedlajší a ostatní náklady</t>
  </si>
  <si>
    <t>Cenová soustava RTS</t>
  </si>
  <si>
    <t>HB PROJEKT - Vlasta Caklová</t>
  </si>
  <si>
    <t>SO 02 - Vedlejší a ostatní náklady</t>
  </si>
  <si>
    <t>VRN</t>
  </si>
  <si>
    <t>Vedlejší náklady</t>
  </si>
  <si>
    <t>Ostatní náklady</t>
  </si>
  <si>
    <t>005121010R</t>
  </si>
  <si>
    <t>Náklady spojené s pronájmem prostor pro zařízení staveniště a sociální zařízení pro zaměstnance</t>
  </si>
  <si>
    <t>005121020R</t>
  </si>
  <si>
    <t>Provoz zařízení staveniště náklady na spotřebu el. energie a vody</t>
  </si>
  <si>
    <t>005121030R</t>
  </si>
  <si>
    <t>Úprava povrchu komunikací zasažených používáním stavebních strojů vzniklých provozem stavby</t>
  </si>
  <si>
    <t>005241010R</t>
  </si>
  <si>
    <t>Vytyčení inženýrských síťí před zahájením stavebních prací</t>
  </si>
  <si>
    <t>005241020R</t>
  </si>
  <si>
    <t>Náklady na geometrické zaměření dokončeného díla</t>
  </si>
  <si>
    <t>005241030R</t>
  </si>
  <si>
    <t>Náklady na vyhotovení dokumentace skutečného provedení stavby</t>
  </si>
  <si>
    <t>VÝKAZ VÝMĚR</t>
  </si>
  <si>
    <t>Výkaz výměr</t>
  </si>
  <si>
    <t xml:space="preserve">                                                          výkaz výměr</t>
  </si>
  <si>
    <t xml:space="preserve">                                                     D1.4 SADOVÉ ÚPRAVY</t>
  </si>
  <si>
    <t>SPECIFIKACE 1/1 - rostliny</t>
  </si>
  <si>
    <t>Poř. číslo</t>
  </si>
  <si>
    <t>Druh</t>
  </si>
  <si>
    <t>Počet ks celkem</t>
  </si>
  <si>
    <t>velikost</t>
  </si>
  <si>
    <t>jc</t>
  </si>
  <si>
    <t>cena celkem</t>
  </si>
  <si>
    <t>Cornus sanquinea – svída krvavá</t>
  </si>
  <si>
    <t>40-60</t>
  </si>
  <si>
    <t>Corylus avellana – líska obecná</t>
  </si>
  <si>
    <t>Viburnum opulus – kalina obecná</t>
  </si>
  <si>
    <t>Hedera helix – břečťan popínavý</t>
  </si>
  <si>
    <t>40</t>
  </si>
  <si>
    <t>Parthenocissus quinquifolia – přísavník pětiprstý</t>
  </si>
  <si>
    <t>Mezisoučet</t>
  </si>
  <si>
    <t>Ztratné</t>
  </si>
  <si>
    <t>PPN</t>
  </si>
  <si>
    <t>CELKEM SPECIFIKACE  1/1</t>
  </si>
  <si>
    <t>SPECIFIKACE 1/2 - materiál</t>
  </si>
  <si>
    <t xml:space="preserve"> popis</t>
  </si>
  <si>
    <t>mn.</t>
  </si>
  <si>
    <t>m.j</t>
  </si>
  <si>
    <t>j.c</t>
  </si>
  <si>
    <t>cena Kč</t>
  </si>
  <si>
    <t>Borka (vrstva 15 cm - jemná)</t>
  </si>
  <si>
    <t xml:space="preserve">  </t>
  </si>
  <si>
    <t>Herbicid Roundup</t>
  </si>
  <si>
    <t>l</t>
  </si>
  <si>
    <t>Netkaná textilie - překryv 10 %</t>
  </si>
  <si>
    <t>Tabletové hnojivo ke dřevinám (2 ks keře)</t>
  </si>
  <si>
    <t>ks</t>
  </si>
  <si>
    <t>Travní směs parková - 25g/m2</t>
  </si>
  <si>
    <t>mezisoučet</t>
  </si>
  <si>
    <t>PPN 15 %</t>
  </si>
  <si>
    <t>SPECIFIKACE HSV 1/2</t>
  </si>
  <si>
    <t xml:space="preserve">                                                                     </t>
  </si>
  <si>
    <t>Celkem specifikace 1/1 a 1/2  Kč</t>
  </si>
  <si>
    <t>č. položky</t>
  </si>
  <si>
    <t>popis</t>
  </si>
  <si>
    <t>mj.</t>
  </si>
  <si>
    <t xml:space="preserve">Montáž          </t>
  </si>
  <si>
    <t>C 823-1</t>
  </si>
  <si>
    <t>181 11-1111</t>
  </si>
  <si>
    <t>Plošná úprava terénu s urovnáním povrchu, bez doplnění ornice, v hornině 1-4 při nerovnostech terénu přes + - 50 do + - 100 mm v rovině nebo na svahu do 1:5</t>
  </si>
  <si>
    <t>302</t>
  </si>
  <si>
    <t>183 40-3113</t>
  </si>
  <si>
    <t>Obdělání půdy frézováním v rovině nebo na svahu do 1:5</t>
  </si>
  <si>
    <t>270</t>
  </si>
  <si>
    <t>183 40-3131</t>
  </si>
  <si>
    <t>Obdělání půdy rytím půdy hl. do 200 mm v hornině 1-2 v rovině nebo na svahu 1:5</t>
  </si>
  <si>
    <t>32</t>
  </si>
  <si>
    <t>183 40-3153</t>
  </si>
  <si>
    <t>Obdělání půdy hrabáním v rovině nebo na svahu do 1:5, 2x</t>
  </si>
  <si>
    <t>604</t>
  </si>
  <si>
    <t>183 40-3161</t>
  </si>
  <si>
    <t xml:space="preserve">dtt válením </t>
  </si>
  <si>
    <t>220</t>
  </si>
  <si>
    <t>183 10-1111</t>
  </si>
  <si>
    <t xml:space="preserve">Hloubení jamek pro vysazování rostlin s výměnou půdy na 50% s případným naložením přebytečných výkopků na dopravní prostředek, odvozem na vzdálenost do 20 km a se složením v rovině nebo na svahu do 1:5, objemu přes 0,01 do 0,02 m3 </t>
  </si>
  <si>
    <t>183 10-1112</t>
  </si>
  <si>
    <t xml:space="preserve">Hloubení jamek pro vysazování rostlin s výměnou půdy na 100% s případným naložením přebytečných výkopků na dopravní prostředek, odvozem na vzdálenost do 20 km a se složením v rovině nebo na svahu do 1:5, objemu přes 0,02 do 0,05 m3 </t>
  </si>
  <si>
    <t>18410-2110</t>
  </si>
  <si>
    <t>Výsadba dřevin s balem do předem vyhloubené jamky do 100 mm</t>
  </si>
  <si>
    <t>184 10-2111</t>
  </si>
  <si>
    <t>Výsadba dřevin s balem do předem vyhloubené jamky do 200 mm</t>
  </si>
  <si>
    <t>P</t>
  </si>
  <si>
    <t>Uvázání popínavých dřevin ke konstrukci</t>
  </si>
  <si>
    <t>183 20-5111</t>
  </si>
  <si>
    <t>Založení záhonu pro výsadbu rostlin s urovnáním a s případným naložení odpadu na dopravní prostředek, odvozem do 20 km a se složením v rovině nebo na svahu do 1:5 v hornině 1-2</t>
  </si>
  <si>
    <t>184 80-2111</t>
  </si>
  <si>
    <t>Chemické odplevelení půdy před založením kultury, trávníku nebo zpevněných ploch o výměře jednotlivě přes 20 m2 v rovině nebo na svahu do 1:5 postřikem na široko</t>
  </si>
  <si>
    <t>185 80-2134</t>
  </si>
  <si>
    <t>Hnojení půdy umělým hnojivem s rozdělením k jednotlivým rostlinám</t>
  </si>
  <si>
    <t>184 91-1431</t>
  </si>
  <si>
    <t>Mulčování vysazených rostlin s případným naložením odpadu na dopravní prostředek, odvozem do 20 km a se složením při tloušťce mulče přes 100 do 150 mm v rovině nebo na svahu do 1:5</t>
  </si>
  <si>
    <t>181 41-1131</t>
  </si>
  <si>
    <t>Založení trávníku parkového na půdě předem připravené s pokosením, naložením, odvozem odpadu do 20 km a se složením parkového výsevem v rovině nebo na svahu do 1:5</t>
  </si>
  <si>
    <t>184 91-1311</t>
  </si>
  <si>
    <t>Položení mulčovací textilie</t>
  </si>
  <si>
    <t>185 85-1121</t>
  </si>
  <si>
    <t>Dovoz vody pro zálivku rostlin do 1000 m - 3 x</t>
  </si>
  <si>
    <t>185 80-4312</t>
  </si>
  <si>
    <t>Zalití rostlin  vodou - plochy jednotlivě přes 20 m2</t>
  </si>
  <si>
    <t>184 80-1131</t>
  </si>
  <si>
    <t>Ošetření vysazených dřevin ve skupinách</t>
  </si>
  <si>
    <t>Specifikace</t>
  </si>
  <si>
    <t>Celkem bez DPH</t>
  </si>
  <si>
    <t>DPH 21 %</t>
  </si>
  <si>
    <t>CELKEM ZA SADOVÉ ÚPRAVY Kč</t>
  </si>
  <si>
    <r>
      <t xml:space="preserve">
   </t>
    </r>
    <r>
      <rPr>
        <b/>
        <sz val="11"/>
        <rFont val="Arial"/>
        <family val="2"/>
      </rPr>
      <t>PŘÍSTŘEŠEK NA POSYPOVÝ INERTNÍ MATERIÁL  V AREÁLU KSÚS ŽĎÁR NAD SÁZAVOU, SKLÁDKA SNĚŽNÉ</t>
    </r>
  </si>
  <si>
    <t>Soupis prací</t>
  </si>
  <si>
    <t>Skládka Sněžné</t>
  </si>
  <si>
    <t>Brány a branky</t>
  </si>
  <si>
    <t>Espace Plus dvoukřídlá  (rám: jekl 60x60)</t>
  </si>
  <si>
    <t>výška 1,75 m</t>
  </si>
  <si>
    <t>šíře vjezdu 8,00 m</t>
  </si>
  <si>
    <t>povrchová úprava - epoxy zinek + barevný lak</t>
  </si>
  <si>
    <t>manuální, klika/klika, zámek LOCINOX + vložka</t>
  </si>
  <si>
    <t>výplet - svařovaná síť 5x5</t>
  </si>
  <si>
    <t>Systémové oplocení</t>
  </si>
  <si>
    <t>svařované - Bastila, Arizona, Axial</t>
  </si>
  <si>
    <t>AXIAL Super PVC 2,5/50,8x50-125/1800/25</t>
  </si>
  <si>
    <t>sloupky, vzpěry</t>
  </si>
  <si>
    <t>sl. UNIVERS D48/2500</t>
  </si>
  <si>
    <t>vzpěra UNIVERZAL D38/1,2/2500</t>
  </si>
  <si>
    <t>hlavy, objímky, dráty, spony, napínáky</t>
  </si>
  <si>
    <t>Spona vázací UNIVERS nerez (bal.500)</t>
  </si>
  <si>
    <t>Zemní práce při montážích</t>
  </si>
  <si>
    <t xml:space="preserve">Hloubení jam - ruční výkop v hor. do tř. 4,  hloubka do 1m, odvoz kolečkem na hromadu do 50 m </t>
  </si>
  <si>
    <t>pro branky, brány otočné, šíře 5-10 m               0,5 m3</t>
  </si>
  <si>
    <t>pro plotové sloupky                                            0,06 m3</t>
  </si>
  <si>
    <t>pro vzpěry                                                             0,06 m3</t>
  </si>
  <si>
    <t>Beton základových patek prostý C16/20</t>
  </si>
  <si>
    <t>pro plotové sloupky                                         0,06 m3</t>
  </si>
  <si>
    <t>pro vzpěry                                                          0,06 m3</t>
  </si>
  <si>
    <t>Beton základových patek C 25/30 s ocelovou výstuží</t>
  </si>
  <si>
    <t>Montáže</t>
  </si>
  <si>
    <t>brány</t>
  </si>
  <si>
    <t>Osazení - brána otočná jednokřídlá, dvoukřídlá</t>
  </si>
  <si>
    <t xml:space="preserve">Osazení sloupků plot.ocelových do 2,6 m, zabet.C16/20 </t>
  </si>
  <si>
    <t xml:space="preserve">Osazení vzpěr plot.ocelových do 2,6 m, zabet.C16/20 </t>
  </si>
  <si>
    <t>oplocení</t>
  </si>
  <si>
    <t>Fluidex 533, Bastilla - natažení + napnutí pletiva</t>
  </si>
  <si>
    <t>Přesun hmot</t>
  </si>
  <si>
    <t>Doprava materiálu (jeden závoz na stavbu)</t>
  </si>
  <si>
    <t>km</t>
  </si>
  <si>
    <t xml:space="preserve">Příprava akce, přesun hmot , doprava pracovníků </t>
  </si>
  <si>
    <t>Celkový součet položek</t>
  </si>
  <si>
    <t>Slepý rozpočet</t>
  </si>
  <si>
    <t>Přístřešek na posyp. inertní materiál v areálu KSÚ</t>
  </si>
  <si>
    <t>Odvodnění</t>
  </si>
  <si>
    <t>131201109</t>
  </si>
  <si>
    <t xml:space="preserve">Příplatek za lepivost - hloubení nezap.jam v hor.3 </t>
  </si>
  <si>
    <t>131201112</t>
  </si>
  <si>
    <t xml:space="preserve">Hloubení nezapaž. jam hor.3 do 1000 m3, STROJNĚ </t>
  </si>
  <si>
    <t>132201209</t>
  </si>
  <si>
    <t xml:space="preserve">Příplatek za lepivost - hloubení rýh 200cm v hor.3 </t>
  </si>
  <si>
    <t>132201212</t>
  </si>
  <si>
    <t xml:space="preserve">Hloubení rýh š.do 200 cm hor.3 do 1000m3,STROJNĚ </t>
  </si>
  <si>
    <t>151101101</t>
  </si>
  <si>
    <t xml:space="preserve">Pažení a rozepření stěn rýh - příložné - hl. do 2m </t>
  </si>
  <si>
    <t>151101111</t>
  </si>
  <si>
    <t xml:space="preserve">Odstranění pažení stěn rýh - příložné - hl. do 2 m </t>
  </si>
  <si>
    <t>151401501</t>
  </si>
  <si>
    <t xml:space="preserve">Přepažení rozepření - příložné - hl. do 4 m </t>
  </si>
  <si>
    <t>161101101</t>
  </si>
  <si>
    <t xml:space="preserve">Svislé přemístění výkopku z hor.1-4 do 2,5 m </t>
  </si>
  <si>
    <t>162201102</t>
  </si>
  <si>
    <t xml:space="preserve">Vodorovné přemístění výkopku z hor.1-4 do 50 m </t>
  </si>
  <si>
    <t>162701101</t>
  </si>
  <si>
    <t xml:space="preserve">Vodorovné přemístění výkopku z hor.1-4 do 6000 m </t>
  </si>
  <si>
    <t>162701105</t>
  </si>
  <si>
    <t xml:space="preserve">Vodorovné přemístění výkopku z hor.1-4 do 10000 m </t>
  </si>
  <si>
    <t>171201201</t>
  </si>
  <si>
    <t xml:space="preserve">Uložení sypaniny na skl.-modelace na výšku přes 2m </t>
  </si>
  <si>
    <t>174101101</t>
  </si>
  <si>
    <t xml:space="preserve">Zásyp jam, rýh, šachet se zhutněním </t>
  </si>
  <si>
    <t>175101101</t>
  </si>
  <si>
    <t xml:space="preserve">Obsyp potrubí bez prohození sypaniny </t>
  </si>
  <si>
    <t>175101201</t>
  </si>
  <si>
    <t xml:space="preserve">Obsyp objektu bez prohození sypaniny </t>
  </si>
  <si>
    <t>58344197</t>
  </si>
  <si>
    <t>Štěrkodrtě frakce 0-63 A</t>
  </si>
  <si>
    <t>T</t>
  </si>
  <si>
    <t>213151111</t>
  </si>
  <si>
    <t xml:space="preserve">Montáž vsakovacího bloku nebo tunelu do V 450 l </t>
  </si>
  <si>
    <t>18</t>
  </si>
  <si>
    <t>286979101</t>
  </si>
  <si>
    <t>Blok vsakovací PP  300 l dl.1200mm zelený</t>
  </si>
  <si>
    <t>28697915</t>
  </si>
  <si>
    <t>Části spojovací vsakovacích bloků Rain Bloc 10 ks</t>
  </si>
  <si>
    <t>sada</t>
  </si>
  <si>
    <t>28697916</t>
  </si>
  <si>
    <t>Hlavice odvětrávací DN 100 Rain Bloc</t>
  </si>
  <si>
    <t>28697924</t>
  </si>
  <si>
    <t>Adaptér přítok/odtok DN 100/110/150/200</t>
  </si>
  <si>
    <t>28697932</t>
  </si>
  <si>
    <t>Geotextilie filtrační 225 g/m2 pro vsakovací modul</t>
  </si>
  <si>
    <t>25</t>
  </si>
  <si>
    <t>28697935</t>
  </si>
  <si>
    <t>Šachta filtrační podzemní pochozí do 500m2 Glynwed</t>
  </si>
  <si>
    <t>4</t>
  </si>
  <si>
    <t>Vodorovné konstrukce</t>
  </si>
  <si>
    <t>451572111</t>
  </si>
  <si>
    <t xml:space="preserve">Lože pod potrubí z kameniva těženého 0 - 4 mm </t>
  </si>
  <si>
    <t>8</t>
  </si>
  <si>
    <t>Trubní vedení</t>
  </si>
  <si>
    <t>871313121</t>
  </si>
  <si>
    <t xml:space="preserve">Montáž trub z plastu, gumový kroužek, DN 150 </t>
  </si>
  <si>
    <t>871353121</t>
  </si>
  <si>
    <t xml:space="preserve">Montáž trub z plastu, gumový kroužek, DN 200 </t>
  </si>
  <si>
    <t>894432112</t>
  </si>
  <si>
    <t xml:space="preserve">Osazení plastové šachty revizní prům.425 mm, Wavin </t>
  </si>
  <si>
    <t>899101111</t>
  </si>
  <si>
    <t xml:space="preserve">Osazení poklopu s rámem do 50 kg </t>
  </si>
  <si>
    <t>28611262.A</t>
  </si>
  <si>
    <t>Trubka kanalizační KGEM SN 8 PVC 160x4,7x5000</t>
  </si>
  <si>
    <t>28611265.A</t>
  </si>
  <si>
    <t>Trubka kanalizační KGEM SN 8 PVC 200x5,9x5000</t>
  </si>
  <si>
    <t>286971491</t>
  </si>
  <si>
    <t>Roura šachtová korugovaná bez hrdla 400/2000 mm</t>
  </si>
  <si>
    <t>286971495</t>
  </si>
  <si>
    <t>Roura šach. teleskop.bez hrdla a těsnění 315/375mm</t>
  </si>
  <si>
    <t>286971601</t>
  </si>
  <si>
    <t>Manžeta těsnicí redukční 400/315 pro korug. rouru</t>
  </si>
  <si>
    <t>28697195</t>
  </si>
  <si>
    <t>Dno šachetní Wavin PP DN 400/110 mm KG sběrné T2</t>
  </si>
  <si>
    <t>55241703</t>
  </si>
  <si>
    <t>Poklop litina 315/12,5 t čtverec do teleskopu</t>
  </si>
  <si>
    <t>583314007</t>
  </si>
  <si>
    <t>Kamenivo těžené frakce  4/8  E Jihomor. kraj</t>
  </si>
  <si>
    <t>99</t>
  </si>
  <si>
    <t>Staveništní přesun hmot</t>
  </si>
  <si>
    <t>998276101</t>
  </si>
  <si>
    <t xml:space="preserve">Přesun hmot, trubní vedení plastová, otevř. výkop </t>
  </si>
  <si>
    <t>998276201</t>
  </si>
  <si>
    <t xml:space="preserve">Přesun hmot, trub.vedení plast. obsypaná kamenivem </t>
  </si>
  <si>
    <t>721</t>
  </si>
  <si>
    <t>Vnitřní kanalizace</t>
  </si>
  <si>
    <t>721176243</t>
  </si>
  <si>
    <t xml:space="preserve">Potrubí KG dešťové (svislé) DN 125 x 3,2 mm </t>
  </si>
  <si>
    <t>721242125</t>
  </si>
  <si>
    <t xml:space="preserve">Lapače střešních splavenin PP HL600 DN 125, kloub </t>
  </si>
  <si>
    <t>Celkem</t>
  </si>
  <si>
    <t>Bill of quantities</t>
  </si>
  <si>
    <t>Name building</t>
  </si>
  <si>
    <t>název stavby</t>
  </si>
  <si>
    <t>Přístřešek Sněžné</t>
  </si>
  <si>
    <t>Hromosvod a uzemnění (dodávka + montáž)</t>
  </si>
  <si>
    <t>description</t>
  </si>
  <si>
    <t xml:space="preserve">    Název výrobku</t>
  </si>
  <si>
    <t>Jed.</t>
  </si>
  <si>
    <t>počet</t>
  </si>
  <si>
    <t>p.cena/jedn</t>
  </si>
  <si>
    <t>celkem</t>
  </si>
  <si>
    <t>Označovací štítek</t>
  </si>
  <si>
    <t>FeZn pás 30x4vel.bal.,40mikr.Zn,1kg=1,05m</t>
  </si>
  <si>
    <t>FeZn drát pr.10mm - bal.20-50kg</t>
  </si>
  <si>
    <t>FeZn drát pr.8mm</t>
  </si>
  <si>
    <t>podpěra vedení PV22, PV01</t>
  </si>
  <si>
    <t>svorka SU,SK,SO</t>
  </si>
  <si>
    <t>svorkaSZ a</t>
  </si>
  <si>
    <t>svařovaný spoj + ochr.nátěr</t>
  </si>
  <si>
    <t>tvarování dílu</t>
  </si>
  <si>
    <t>Svařované spoje</t>
  </si>
  <si>
    <t>Ochtranný nátěr  spojů</t>
  </si>
  <si>
    <t>Pomocný materiál</t>
  </si>
  <si>
    <t>kpl</t>
  </si>
  <si>
    <t>Pomocné práce</t>
  </si>
  <si>
    <t>Plošiny</t>
  </si>
  <si>
    <t>Material+works excl. VAT</t>
  </si>
  <si>
    <t>mat.+ práce celkem bez DPH</t>
  </si>
  <si>
    <t>Subtotal</t>
  </si>
  <si>
    <t>Design works</t>
  </si>
  <si>
    <t>dokumentace skut. stavu</t>
  </si>
  <si>
    <t>Measurement and commission</t>
  </si>
  <si>
    <t>výchozí revize NN, hromosvod</t>
  </si>
  <si>
    <t>TOTAL Excl. VAT</t>
  </si>
  <si>
    <t>celkem bez DPH</t>
  </si>
  <si>
    <t>Base of 5% VAT</t>
  </si>
  <si>
    <t>Base of 22% VAT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</si>
</sst>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0.0%"/>
    <numFmt numFmtId="168" formatCode="0.000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0"/>
      <name val="CityBlueprint"/>
      <family val="0"/>
    </font>
    <font>
      <b/>
      <i/>
      <sz val="16"/>
      <color indexed="12"/>
      <name val="Century Gothic"/>
      <family val="2"/>
    </font>
    <font>
      <b/>
      <i/>
      <sz val="16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sz val="11"/>
      <name val="Century Gothic"/>
      <family val="2"/>
    </font>
    <font>
      <b/>
      <sz val="11"/>
      <name val="Century Gothic"/>
      <family val="2"/>
    </font>
    <font>
      <b/>
      <i/>
      <sz val="12"/>
      <name val="Century Gothic"/>
      <family val="2"/>
    </font>
    <font>
      <sz val="11"/>
      <name val="Century Gothic"/>
      <family val="2"/>
    </font>
    <font>
      <sz val="11"/>
      <name val="CityBlueprint"/>
      <family val="0"/>
    </font>
    <font>
      <sz val="11"/>
      <name val="Arial CE"/>
      <family val="0"/>
    </font>
    <font>
      <sz val="12"/>
      <name val="Century Gothic"/>
      <family val="2"/>
    </font>
    <font>
      <b/>
      <i/>
      <sz val="14"/>
      <name val="Century Gothic"/>
      <family val="2"/>
    </font>
    <font>
      <b/>
      <i/>
      <sz val="10"/>
      <name val="Century Gothic"/>
      <family val="2"/>
    </font>
    <font>
      <b/>
      <i/>
      <sz val="18"/>
      <name val="Century Gothic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name val="SWISS"/>
      <family val="0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Cambria"/>
      <family val="1"/>
    </font>
    <font>
      <b/>
      <sz val="10"/>
      <name val="Arial"/>
      <family val="2"/>
    </font>
    <font>
      <sz val="8"/>
      <name val="Cambria"/>
      <family val="1"/>
    </font>
    <font>
      <b/>
      <sz val="8"/>
      <color indexed="10"/>
      <name val="Cambria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sz val="6"/>
      <color indexed="10"/>
      <name val="Arial"/>
      <family val="2"/>
    </font>
    <font>
      <sz val="6"/>
      <color indexed="17"/>
      <name val="Arial"/>
      <family val="2"/>
    </font>
    <font>
      <b/>
      <u val="single"/>
      <sz val="10"/>
      <color indexed="10"/>
      <name val="Arial CE"/>
      <family val="2"/>
    </font>
    <font>
      <b/>
      <u val="single"/>
      <sz val="10"/>
      <color indexed="10"/>
      <name val="Cambria"/>
      <family val="1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9"/>
      <name val="Arial"/>
      <family val="2"/>
    </font>
    <font>
      <sz val="12"/>
      <name val="Arial CE"/>
      <family val="2"/>
    </font>
    <font>
      <sz val="10"/>
      <color indexed="18"/>
      <name val="Arial CE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9" borderId="2" applyNumberFormat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1" fillId="0" borderId="4" applyNumberFormat="0" applyFill="0" applyAlignment="0" applyProtection="0"/>
    <xf numFmtId="0" fontId="28" fillId="0" borderId="5" applyNumberFormat="0" applyFill="0" applyAlignment="0" applyProtection="0"/>
    <xf numFmtId="0" fontId="62" fillId="0" borderId="6" applyNumberFormat="0" applyFill="0" applyAlignment="0" applyProtection="0"/>
    <xf numFmtId="0" fontId="29" fillId="0" borderId="7" applyNumberFormat="0" applyFill="0" applyAlignment="0" applyProtection="0"/>
    <xf numFmtId="0" fontId="63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11" borderId="0" applyNumberFormat="0" applyBorder="0" applyAlignment="0" applyProtection="0"/>
    <xf numFmtId="0" fontId="31" fillId="11" borderId="0" applyNumberFormat="0" applyBorder="0" applyAlignment="0" applyProtection="0"/>
    <xf numFmtId="0" fontId="65" fillId="20" borderId="0">
      <alignment/>
      <protection/>
    </xf>
    <xf numFmtId="0" fontId="65" fillId="2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65" fillId="4" borderId="9" applyNumberFormat="0" applyFont="0" applyAlignment="0" applyProtection="0"/>
    <xf numFmtId="0" fontId="66" fillId="0" borderId="10" applyNumberFormat="0" applyFill="0" applyAlignment="0" applyProtection="0"/>
    <xf numFmtId="9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34" fillId="6" borderId="0" applyNumberFormat="0" applyBorder="0" applyAlignment="0" applyProtection="0"/>
    <xf numFmtId="0" fontId="35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11" borderId="13" applyNumberFormat="0" applyAlignment="0" applyProtection="0"/>
    <xf numFmtId="0" fontId="36" fillId="5" borderId="13" applyNumberFormat="0" applyAlignment="0" applyProtection="0"/>
    <xf numFmtId="0" fontId="37" fillId="20" borderId="13" applyNumberFormat="0" applyAlignment="0" applyProtection="0"/>
    <xf numFmtId="0" fontId="68" fillId="21" borderId="13" applyNumberFormat="0" applyAlignment="0" applyProtection="0"/>
    <xf numFmtId="0" fontId="38" fillId="20" borderId="14" applyNumberFormat="0" applyAlignment="0" applyProtection="0"/>
    <xf numFmtId="0" fontId="38" fillId="21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</cellStyleXfs>
  <cellXfs count="61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5" fillId="21" borderId="19" xfId="0" applyNumberFormat="1" applyFont="1" applyFill="1" applyBorder="1" applyAlignment="1">
      <alignment/>
    </xf>
    <xf numFmtId="49" fontId="0" fillId="21" borderId="20" xfId="0" applyNumberFormat="1" applyFill="1" applyBorder="1" applyAlignment="1">
      <alignment/>
    </xf>
    <xf numFmtId="0" fontId="3" fillId="21" borderId="0" xfId="0" applyFont="1" applyFill="1" applyBorder="1" applyAlignment="1">
      <alignment/>
    </xf>
    <xf numFmtId="0" fontId="0" fillId="21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left"/>
    </xf>
    <xf numFmtId="0" fontId="0" fillId="0" borderId="25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3" fontId="0" fillId="0" borderId="0" xfId="0" applyNumberFormat="1" applyAlignment="1">
      <alignment/>
    </xf>
    <xf numFmtId="0" fontId="4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64" fontId="0" fillId="0" borderId="25" xfId="0" applyNumberFormat="1" applyBorder="1" applyAlignment="1">
      <alignment horizontal="right"/>
    </xf>
    <xf numFmtId="165" fontId="0" fillId="0" borderId="29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21" borderId="48" xfId="0" applyFont="1" applyFill="1" applyBorder="1" applyAlignment="1">
      <alignment/>
    </xf>
    <xf numFmtId="0" fontId="7" fillId="21" borderId="49" xfId="0" applyFont="1" applyFill="1" applyBorder="1" applyAlignment="1">
      <alignment/>
    </xf>
    <xf numFmtId="0" fontId="7" fillId="21" borderId="52" xfId="0" applyFont="1" applyFill="1" applyBorder="1" applyAlignment="1">
      <alignment/>
    </xf>
    <xf numFmtId="165" fontId="7" fillId="21" borderId="49" xfId="0" applyNumberFormat="1" applyFont="1" applyFill="1" applyBorder="1" applyAlignment="1">
      <alignment/>
    </xf>
    <xf numFmtId="0" fontId="7" fillId="21" borderId="5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4" xfId="80" applyFont="1" applyBorder="1">
      <alignment/>
      <protection/>
    </xf>
    <xf numFmtId="0" fontId="0" fillId="0" borderId="54" xfId="80" applyBorder="1">
      <alignment/>
      <protection/>
    </xf>
    <xf numFmtId="0" fontId="0" fillId="0" borderId="54" xfId="80" applyBorder="1" applyAlignment="1">
      <alignment horizontal="right"/>
      <protection/>
    </xf>
    <xf numFmtId="0" fontId="0" fillId="0" borderId="55" xfId="80" applyFont="1" applyBorder="1">
      <alignment/>
      <protection/>
    </xf>
    <xf numFmtId="0" fontId="0" fillId="0" borderId="54" xfId="0" applyNumberFormat="1" applyBorder="1" applyAlignment="1">
      <alignment horizontal="left"/>
    </xf>
    <xf numFmtId="0" fontId="0" fillId="0" borderId="56" xfId="0" applyNumberFormat="1" applyBorder="1" applyAlignment="1">
      <alignment/>
    </xf>
    <xf numFmtId="0" fontId="3" fillId="0" borderId="57" xfId="80" applyFont="1" applyBorder="1">
      <alignment/>
      <protection/>
    </xf>
    <xf numFmtId="0" fontId="0" fillId="0" borderId="57" xfId="80" applyBorder="1">
      <alignment/>
      <protection/>
    </xf>
    <xf numFmtId="0" fontId="0" fillId="0" borderId="57" xfId="80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19" borderId="35" xfId="0" applyNumberFormat="1" applyFont="1" applyFill="1" applyBorder="1" applyAlignment="1">
      <alignment/>
    </xf>
    <xf numFmtId="0" fontId="1" fillId="19" borderId="36" xfId="0" applyFont="1" applyFill="1" applyBorder="1" applyAlignment="1">
      <alignment/>
    </xf>
    <xf numFmtId="0" fontId="1" fillId="19" borderId="37" xfId="0" applyFont="1" applyFill="1" applyBorder="1" applyAlignment="1">
      <alignment/>
    </xf>
    <xf numFmtId="0" fontId="1" fillId="19" borderId="58" xfId="0" applyFont="1" applyFill="1" applyBorder="1" applyAlignment="1">
      <alignment/>
    </xf>
    <xf numFmtId="0" fontId="1" fillId="19" borderId="59" xfId="0" applyFont="1" applyFill="1" applyBorder="1" applyAlignment="1">
      <alignment/>
    </xf>
    <xf numFmtId="0" fontId="1" fillId="19" borderId="6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21" borderId="35" xfId="0" applyFont="1" applyFill="1" applyBorder="1" applyAlignment="1">
      <alignment/>
    </xf>
    <xf numFmtId="0" fontId="1" fillId="21" borderId="36" xfId="0" applyFont="1" applyFill="1" applyBorder="1" applyAlignment="1">
      <alignment/>
    </xf>
    <xf numFmtId="3" fontId="1" fillId="21" borderId="37" xfId="0" applyNumberFormat="1" applyFont="1" applyFill="1" applyBorder="1" applyAlignment="1">
      <alignment/>
    </xf>
    <xf numFmtId="3" fontId="1" fillId="21" borderId="58" xfId="0" applyNumberFormat="1" applyFont="1" applyFill="1" applyBorder="1" applyAlignment="1">
      <alignment/>
    </xf>
    <xf numFmtId="3" fontId="1" fillId="21" borderId="59" xfId="0" applyNumberFormat="1" applyFont="1" applyFill="1" applyBorder="1" applyAlignment="1">
      <alignment/>
    </xf>
    <xf numFmtId="3" fontId="1" fillId="21" borderId="6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27" borderId="41" xfId="0" applyFont="1" applyFill="1" applyBorder="1" applyAlignment="1">
      <alignment/>
    </xf>
    <xf numFmtId="0" fontId="1" fillId="27" borderId="42" xfId="0" applyFont="1" applyFill="1" applyBorder="1" applyAlignment="1">
      <alignment/>
    </xf>
    <xf numFmtId="0" fontId="0" fillId="27" borderId="61" xfId="0" applyFill="1" applyBorder="1" applyAlignment="1">
      <alignment/>
    </xf>
    <xf numFmtId="0" fontId="1" fillId="27" borderId="62" xfId="0" applyFont="1" applyFill="1" applyBorder="1" applyAlignment="1">
      <alignment horizontal="right"/>
    </xf>
    <xf numFmtId="0" fontId="1" fillId="27" borderId="42" xfId="0" applyFont="1" applyFill="1" applyBorder="1" applyAlignment="1">
      <alignment horizontal="right"/>
    </xf>
    <xf numFmtId="0" fontId="1" fillId="27" borderId="43" xfId="0" applyFont="1" applyFill="1" applyBorder="1" applyAlignment="1">
      <alignment horizontal="center"/>
    </xf>
    <xf numFmtId="4" fontId="6" fillId="27" borderId="42" xfId="0" applyNumberFormat="1" applyFont="1" applyFill="1" applyBorder="1" applyAlignment="1">
      <alignment horizontal="right"/>
    </xf>
    <xf numFmtId="4" fontId="6" fillId="27" borderId="61" xfId="0" applyNumberFormat="1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63" xfId="0" applyFont="1" applyBorder="1" applyAlignment="1">
      <alignment/>
    </xf>
    <xf numFmtId="3" fontId="0" fillId="0" borderId="45" xfId="0" applyNumberFormat="1" applyFont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0" fontId="0" fillId="21" borderId="48" xfId="0" applyFill="1" applyBorder="1" applyAlignment="1">
      <alignment/>
    </xf>
    <xf numFmtId="0" fontId="1" fillId="21" borderId="49" xfId="0" applyFont="1" applyFill="1" applyBorder="1" applyAlignment="1">
      <alignment/>
    </xf>
    <xf numFmtId="0" fontId="0" fillId="21" borderId="49" xfId="0" applyFill="1" applyBorder="1" applyAlignment="1">
      <alignment/>
    </xf>
    <xf numFmtId="4" fontId="0" fillId="21" borderId="66" xfId="0" applyNumberFormat="1" applyFill="1" applyBorder="1" applyAlignment="1">
      <alignment/>
    </xf>
    <xf numFmtId="4" fontId="0" fillId="21" borderId="48" xfId="0" applyNumberFormat="1" applyFill="1" applyBorder="1" applyAlignment="1">
      <alignment/>
    </xf>
    <xf numFmtId="4" fontId="0" fillId="21" borderId="49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80">
      <alignment/>
      <protection/>
    </xf>
    <xf numFmtId="0" fontId="11" fillId="0" borderId="0" xfId="80" applyFont="1" applyAlignment="1">
      <alignment horizontal="centerContinuous"/>
      <protection/>
    </xf>
    <xf numFmtId="0" fontId="12" fillId="0" borderId="0" xfId="80" applyFont="1" applyAlignment="1">
      <alignment horizontal="centerContinuous"/>
      <protection/>
    </xf>
    <xf numFmtId="0" fontId="12" fillId="0" borderId="0" xfId="80" applyFont="1" applyAlignment="1">
      <alignment horizontal="right"/>
      <protection/>
    </xf>
    <xf numFmtId="0" fontId="9" fillId="0" borderId="55" xfId="80" applyFont="1" applyBorder="1" applyAlignment="1">
      <alignment horizontal="right"/>
      <protection/>
    </xf>
    <xf numFmtId="0" fontId="0" fillId="0" borderId="54" xfId="80" applyBorder="1" applyAlignment="1">
      <alignment horizontal="left"/>
      <protection/>
    </xf>
    <xf numFmtId="0" fontId="0" fillId="0" borderId="56" xfId="80" applyBorder="1">
      <alignment/>
      <protection/>
    </xf>
    <xf numFmtId="0" fontId="9" fillId="0" borderId="0" xfId="80" applyFont="1">
      <alignment/>
      <protection/>
    </xf>
    <xf numFmtId="0" fontId="0" fillId="0" borderId="0" xfId="80" applyFont="1">
      <alignment/>
      <protection/>
    </xf>
    <xf numFmtId="0" fontId="0" fillId="0" borderId="0" xfId="80" applyAlignment="1">
      <alignment horizontal="right"/>
      <protection/>
    </xf>
    <xf numFmtId="0" fontId="0" fillId="0" borderId="0" xfId="80" applyAlignment="1">
      <alignment/>
      <protection/>
    </xf>
    <xf numFmtId="49" fontId="9" fillId="19" borderId="64" xfId="80" applyNumberFormat="1" applyFont="1" applyFill="1" applyBorder="1">
      <alignment/>
      <protection/>
    </xf>
    <xf numFmtId="0" fontId="9" fillId="19" borderId="44" xfId="80" applyFont="1" applyFill="1" applyBorder="1" applyAlignment="1">
      <alignment horizontal="center"/>
      <protection/>
    </xf>
    <xf numFmtId="0" fontId="9" fillId="19" borderId="44" xfId="80" applyNumberFormat="1" applyFont="1" applyFill="1" applyBorder="1" applyAlignment="1">
      <alignment horizontal="center"/>
      <protection/>
    </xf>
    <xf numFmtId="0" fontId="9" fillId="19" borderId="64" xfId="80" applyFont="1" applyFill="1" applyBorder="1" applyAlignment="1">
      <alignment horizontal="center"/>
      <protection/>
    </xf>
    <xf numFmtId="0" fontId="1" fillId="0" borderId="67" xfId="80" applyFont="1" applyBorder="1" applyAlignment="1">
      <alignment horizontal="center"/>
      <protection/>
    </xf>
    <xf numFmtId="49" fontId="1" fillId="0" borderId="67" xfId="80" applyNumberFormat="1" applyFont="1" applyBorder="1" applyAlignment="1">
      <alignment horizontal="left"/>
      <protection/>
    </xf>
    <xf numFmtId="0" fontId="1" fillId="0" borderId="67" xfId="80" applyFont="1" applyBorder="1">
      <alignment/>
      <protection/>
    </xf>
    <xf numFmtId="0" fontId="0" fillId="0" borderId="67" xfId="80" applyBorder="1" applyAlignment="1">
      <alignment horizontal="center"/>
      <protection/>
    </xf>
    <xf numFmtId="0" fontId="0" fillId="0" borderId="67" xfId="80" applyNumberFormat="1" applyBorder="1" applyAlignment="1">
      <alignment horizontal="right"/>
      <protection/>
    </xf>
    <xf numFmtId="0" fontId="0" fillId="0" borderId="67" xfId="80" applyNumberFormat="1" applyBorder="1">
      <alignment/>
      <protection/>
    </xf>
    <xf numFmtId="0" fontId="0" fillId="0" borderId="0" xfId="80" applyNumberFormat="1">
      <alignment/>
      <protection/>
    </xf>
    <xf numFmtId="0" fontId="13" fillId="0" borderId="0" xfId="80" applyFont="1">
      <alignment/>
      <protection/>
    </xf>
    <xf numFmtId="0" fontId="0" fillId="0" borderId="67" xfId="80" applyFont="1" applyBorder="1" applyAlignment="1">
      <alignment horizontal="center" vertical="top"/>
      <protection/>
    </xf>
    <xf numFmtId="49" fontId="8" fillId="0" borderId="67" xfId="80" applyNumberFormat="1" applyFont="1" applyBorder="1" applyAlignment="1">
      <alignment horizontal="left" vertical="top"/>
      <protection/>
    </xf>
    <xf numFmtId="0" fontId="8" fillId="0" borderId="67" xfId="80" applyFont="1" applyBorder="1" applyAlignment="1">
      <alignment wrapText="1"/>
      <protection/>
    </xf>
    <xf numFmtId="49" fontId="8" fillId="0" borderId="67" xfId="80" applyNumberFormat="1" applyFont="1" applyBorder="1" applyAlignment="1">
      <alignment horizontal="center" shrinkToFit="1"/>
      <protection/>
    </xf>
    <xf numFmtId="4" fontId="8" fillId="0" borderId="67" xfId="80" applyNumberFormat="1" applyFont="1" applyBorder="1" applyAlignment="1">
      <alignment horizontal="right"/>
      <protection/>
    </xf>
    <xf numFmtId="4" fontId="8" fillId="0" borderId="67" xfId="80" applyNumberFormat="1" applyFont="1" applyBorder="1">
      <alignment/>
      <protection/>
    </xf>
    <xf numFmtId="0" fontId="9" fillId="0" borderId="67" xfId="80" applyFont="1" applyBorder="1" applyAlignment="1">
      <alignment horizontal="center"/>
      <protection/>
    </xf>
    <xf numFmtId="49" fontId="9" fillId="0" borderId="67" xfId="80" applyNumberFormat="1" applyFont="1" applyBorder="1" applyAlignment="1">
      <alignment horizontal="left"/>
      <protection/>
    </xf>
    <xf numFmtId="0" fontId="16" fillId="0" borderId="0" xfId="80" applyFont="1" applyAlignment="1">
      <alignment wrapText="1"/>
      <protection/>
    </xf>
    <xf numFmtId="4" fontId="17" fillId="28" borderId="67" xfId="80" applyNumberFormat="1" applyFont="1" applyFill="1" applyBorder="1" applyAlignment="1">
      <alignment horizontal="right" wrapText="1"/>
      <protection/>
    </xf>
    <xf numFmtId="0" fontId="17" fillId="28" borderId="67" xfId="80" applyFont="1" applyFill="1" applyBorder="1" applyAlignment="1">
      <alignment horizontal="left" wrapText="1"/>
      <protection/>
    </xf>
    <xf numFmtId="0" fontId="17" fillId="0" borderId="67" xfId="0" applyFont="1" applyBorder="1" applyAlignment="1">
      <alignment horizontal="right"/>
    </xf>
    <xf numFmtId="0" fontId="0" fillId="21" borderId="68" xfId="80" applyFill="1" applyBorder="1" applyAlignment="1">
      <alignment horizontal="center"/>
      <protection/>
    </xf>
    <xf numFmtId="49" fontId="3" fillId="21" borderId="68" xfId="80" applyNumberFormat="1" applyFont="1" applyFill="1" applyBorder="1" applyAlignment="1">
      <alignment horizontal="left"/>
      <protection/>
    </xf>
    <xf numFmtId="0" fontId="3" fillId="21" borderId="68" xfId="80" applyFont="1" applyFill="1" applyBorder="1">
      <alignment/>
      <protection/>
    </xf>
    <xf numFmtId="4" fontId="0" fillId="21" borderId="68" xfId="80" applyNumberFormat="1" applyFill="1" applyBorder="1" applyAlignment="1">
      <alignment horizontal="right"/>
      <protection/>
    </xf>
    <xf numFmtId="4" fontId="1" fillId="21" borderId="68" xfId="80" applyNumberFormat="1" applyFont="1" applyFill="1" applyBorder="1">
      <alignment/>
      <protection/>
    </xf>
    <xf numFmtId="3" fontId="0" fillId="0" borderId="0" xfId="80" applyNumberFormat="1">
      <alignment/>
      <protection/>
    </xf>
    <xf numFmtId="0" fontId="0" fillId="0" borderId="0" xfId="80" applyBorder="1">
      <alignment/>
      <protection/>
    </xf>
    <xf numFmtId="0" fontId="19" fillId="0" borderId="0" xfId="80" applyFont="1" applyAlignment="1">
      <alignment/>
      <protection/>
    </xf>
    <xf numFmtId="0" fontId="20" fillId="0" borderId="0" xfId="80" applyFont="1" applyBorder="1">
      <alignment/>
      <protection/>
    </xf>
    <xf numFmtId="3" fontId="20" fillId="0" borderId="0" xfId="80" applyNumberFormat="1" applyFont="1" applyBorder="1" applyAlignment="1">
      <alignment horizontal="right"/>
      <protection/>
    </xf>
    <xf numFmtId="4" fontId="20" fillId="0" borderId="0" xfId="80" applyNumberFormat="1" applyFont="1" applyBorder="1">
      <alignment/>
      <protection/>
    </xf>
    <xf numFmtId="0" fontId="19" fillId="0" borderId="0" xfId="80" applyFont="1" applyBorder="1" applyAlignment="1">
      <alignment/>
      <protection/>
    </xf>
    <xf numFmtId="0" fontId="0" fillId="0" borderId="0" xfId="80" applyBorder="1" applyAlignment="1">
      <alignment horizontal="right"/>
      <protection/>
    </xf>
    <xf numFmtId="49" fontId="9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" fontId="46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4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0" xfId="0" applyFont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165" fontId="48" fillId="0" borderId="0" xfId="0" applyNumberFormat="1" applyFont="1" applyBorder="1" applyAlignment="1">
      <alignment horizontal="right"/>
    </xf>
    <xf numFmtId="0" fontId="46" fillId="21" borderId="30" xfId="0" applyFont="1" applyFill="1" applyBorder="1" applyAlignment="1">
      <alignment horizontal="center"/>
    </xf>
    <xf numFmtId="0" fontId="41" fillId="21" borderId="29" xfId="0" applyFont="1" applyFill="1" applyBorder="1" applyAlignment="1">
      <alignment/>
    </xf>
    <xf numFmtId="0" fontId="41" fillId="21" borderId="29" xfId="0" applyFont="1" applyFill="1" applyBorder="1" applyAlignment="1">
      <alignment horizontal="left"/>
    </xf>
    <xf numFmtId="0" fontId="53" fillId="21" borderId="29" xfId="0" applyFont="1" applyFill="1" applyBorder="1" applyAlignment="1">
      <alignment/>
    </xf>
    <xf numFmtId="0" fontId="40" fillId="21" borderId="44" xfId="0" applyFont="1" applyFill="1" applyBorder="1" applyAlignment="1">
      <alignment/>
    </xf>
    <xf numFmtId="0" fontId="40" fillId="0" borderId="70" xfId="0" applyFont="1" applyFill="1" applyBorder="1" applyAlignment="1">
      <alignment/>
    </xf>
    <xf numFmtId="0" fontId="46" fillId="0" borderId="39" xfId="0" applyFont="1" applyFill="1" applyBorder="1" applyAlignment="1">
      <alignment horizontal="center"/>
    </xf>
    <xf numFmtId="0" fontId="46" fillId="0" borderId="39" xfId="0" applyFont="1" applyFill="1" applyBorder="1" applyAlignment="1">
      <alignment/>
    </xf>
    <xf numFmtId="0" fontId="46" fillId="0" borderId="39" xfId="0" applyFont="1" applyFill="1" applyBorder="1" applyAlignment="1">
      <alignment horizontal="left"/>
    </xf>
    <xf numFmtId="0" fontId="40" fillId="0" borderId="39" xfId="0" applyFont="1" applyFill="1" applyBorder="1" applyAlignment="1">
      <alignment/>
    </xf>
    <xf numFmtId="165" fontId="45" fillId="0" borderId="39" xfId="0" applyNumberFormat="1" applyFont="1" applyFill="1" applyBorder="1" applyAlignment="1">
      <alignment horizontal="right"/>
    </xf>
    <xf numFmtId="0" fontId="40" fillId="0" borderId="65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165" fontId="45" fillId="0" borderId="0" xfId="0" applyNumberFormat="1" applyFont="1" applyFill="1" applyBorder="1" applyAlignment="1">
      <alignment horizontal="right"/>
    </xf>
    <xf numFmtId="0" fontId="40" fillId="0" borderId="15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21" borderId="30" xfId="0" applyFont="1" applyFill="1" applyBorder="1" applyAlignment="1">
      <alignment/>
    </xf>
    <xf numFmtId="0" fontId="54" fillId="21" borderId="29" xfId="0" applyFont="1" applyFill="1" applyBorder="1" applyAlignment="1">
      <alignment/>
    </xf>
    <xf numFmtId="0" fontId="55" fillId="21" borderId="29" xfId="0" applyFont="1" applyFill="1" applyBorder="1" applyAlignment="1">
      <alignment horizontal="left"/>
    </xf>
    <xf numFmtId="0" fontId="40" fillId="0" borderId="21" xfId="0" applyFont="1" applyBorder="1" applyAlignment="1">
      <alignment/>
    </xf>
    <xf numFmtId="0" fontId="40" fillId="0" borderId="0" xfId="0" applyFont="1" applyAlignment="1">
      <alignment/>
    </xf>
    <xf numFmtId="167" fontId="46" fillId="0" borderId="0" xfId="0" applyNumberFormat="1" applyFont="1" applyBorder="1" applyAlignment="1">
      <alignment/>
    </xf>
    <xf numFmtId="167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right"/>
    </xf>
    <xf numFmtId="0" fontId="40" fillId="21" borderId="35" xfId="0" applyFont="1" applyFill="1" applyBorder="1" applyAlignment="1">
      <alignment/>
    </xf>
    <xf numFmtId="0" fontId="44" fillId="21" borderId="36" xfId="0" applyFont="1" applyFill="1" applyBorder="1" applyAlignment="1">
      <alignment/>
    </xf>
    <xf numFmtId="0" fontId="55" fillId="21" borderId="36" xfId="0" applyFont="1" applyFill="1" applyBorder="1" applyAlignment="1">
      <alignment horizontal="left"/>
    </xf>
    <xf numFmtId="0" fontId="40" fillId="21" borderId="37" xfId="0" applyFont="1" applyFill="1" applyBorder="1" applyAlignment="1">
      <alignment/>
    </xf>
    <xf numFmtId="0" fontId="40" fillId="0" borderId="71" xfId="0" applyFont="1" applyBorder="1" applyAlignment="1">
      <alignment/>
    </xf>
    <xf numFmtId="0" fontId="40" fillId="0" borderId="72" xfId="0" applyFont="1" applyBorder="1" applyAlignment="1">
      <alignment/>
    </xf>
    <xf numFmtId="0" fontId="40" fillId="0" borderId="53" xfId="0" applyFont="1" applyBorder="1" applyAlignment="1">
      <alignment/>
    </xf>
    <xf numFmtId="0" fontId="57" fillId="0" borderId="0" xfId="83" applyFill="1">
      <alignment/>
      <protection/>
    </xf>
    <xf numFmtId="0" fontId="57" fillId="0" borderId="0" xfId="83" applyFill="1" applyAlignment="1">
      <alignment horizontal="center" wrapText="1"/>
      <protection/>
    </xf>
    <xf numFmtId="0" fontId="57" fillId="0" borderId="0" xfId="83" applyFill="1" applyAlignment="1">
      <alignment horizontal="center"/>
      <protection/>
    </xf>
    <xf numFmtId="0" fontId="57" fillId="0" borderId="0" xfId="83" applyAlignment="1">
      <alignment horizontal="center"/>
      <protection/>
    </xf>
    <xf numFmtId="0" fontId="57" fillId="0" borderId="0" xfId="83">
      <alignment/>
      <protection/>
    </xf>
    <xf numFmtId="0" fontId="59" fillId="0" borderId="0" xfId="83" applyFont="1">
      <alignment/>
      <protection/>
    </xf>
    <xf numFmtId="0" fontId="60" fillId="9" borderId="64" xfId="83" applyFont="1" applyFill="1" applyBorder="1" applyAlignment="1">
      <alignment horizontal="center" vertical="top" wrapText="1"/>
      <protection/>
    </xf>
    <xf numFmtId="0" fontId="58" fillId="9" borderId="64" xfId="83" applyFont="1" applyFill="1" applyBorder="1" applyAlignment="1">
      <alignment horizontal="justify" vertical="top" wrapText="1"/>
      <protection/>
    </xf>
    <xf numFmtId="49" fontId="60" fillId="9" borderId="64" xfId="83" applyNumberFormat="1" applyFont="1" applyFill="1" applyBorder="1" applyAlignment="1">
      <alignment horizontal="center"/>
      <protection/>
    </xf>
    <xf numFmtId="0" fontId="60" fillId="9" borderId="64" xfId="83" applyFont="1" applyFill="1" applyBorder="1" applyAlignment="1">
      <alignment horizontal="center"/>
      <protection/>
    </xf>
    <xf numFmtId="0" fontId="58" fillId="0" borderId="64" xfId="83" applyFont="1" applyBorder="1" applyAlignment="1">
      <alignment horizontal="center" vertical="top" wrapText="1"/>
      <protection/>
    </xf>
    <xf numFmtId="49" fontId="58" fillId="0" borderId="64" xfId="83" applyNumberFormat="1" applyFont="1" applyBorder="1" applyAlignment="1">
      <alignment horizontal="center" vertical="top"/>
      <protection/>
    </xf>
    <xf numFmtId="0" fontId="58" fillId="0" borderId="64" xfId="83" applyFont="1" applyBorder="1" applyAlignment="1">
      <alignment horizontal="center" vertical="top"/>
      <protection/>
    </xf>
    <xf numFmtId="0" fontId="60" fillId="0" borderId="64" xfId="83" applyFont="1" applyBorder="1" applyAlignment="1">
      <alignment horizontal="center" vertical="top" wrapText="1"/>
      <protection/>
    </xf>
    <xf numFmtId="0" fontId="60" fillId="0" borderId="64" xfId="83" applyFont="1" applyBorder="1" applyAlignment="1">
      <alignment horizontal="justify" vertical="top" wrapText="1"/>
      <protection/>
    </xf>
    <xf numFmtId="0" fontId="60" fillId="0" borderId="64" xfId="83" applyFont="1" applyBorder="1" applyAlignment="1">
      <alignment horizontal="center" vertical="top" wrapText="1"/>
      <protection/>
    </xf>
    <xf numFmtId="49" fontId="60" fillId="0" borderId="64" xfId="83" applyNumberFormat="1" applyFont="1" applyBorder="1" applyAlignment="1">
      <alignment horizontal="center"/>
      <protection/>
    </xf>
    <xf numFmtId="0" fontId="60" fillId="0" borderId="64" xfId="83" applyFont="1" applyBorder="1" applyAlignment="1">
      <alignment horizontal="center"/>
      <protection/>
    </xf>
    <xf numFmtId="0" fontId="60" fillId="0" borderId="64" xfId="83" applyFont="1" applyBorder="1" applyAlignment="1">
      <alignment vertical="top" wrapText="1"/>
      <protection/>
    </xf>
    <xf numFmtId="2" fontId="60" fillId="0" borderId="64" xfId="83" applyNumberFormat="1" applyFont="1" applyBorder="1" applyAlignment="1">
      <alignment horizontal="center"/>
      <protection/>
    </xf>
    <xf numFmtId="9" fontId="60" fillId="0" borderId="64" xfId="83" applyNumberFormat="1" applyFont="1" applyBorder="1" applyAlignment="1">
      <alignment horizontal="center" vertical="top" wrapText="1"/>
      <protection/>
    </xf>
    <xf numFmtId="2" fontId="60" fillId="0" borderId="64" xfId="88" applyNumberFormat="1" applyFont="1" applyBorder="1" applyAlignment="1">
      <alignment horizontal="center"/>
    </xf>
    <xf numFmtId="0" fontId="58" fillId="0" borderId="0" xfId="83" applyFont="1" applyAlignment="1">
      <alignment horizontal="left"/>
      <protection/>
    </xf>
    <xf numFmtId="0" fontId="60" fillId="0" borderId="0" xfId="83" applyFont="1" applyBorder="1" applyAlignment="1">
      <alignment horizontal="center" vertical="top" wrapText="1"/>
      <protection/>
    </xf>
    <xf numFmtId="0" fontId="60" fillId="0" borderId="0" xfId="83" applyFont="1" applyBorder="1" applyAlignment="1">
      <alignment vertical="top" wrapText="1"/>
      <protection/>
    </xf>
    <xf numFmtId="49" fontId="60" fillId="0" borderId="0" xfId="83" applyNumberFormat="1" applyFont="1" applyBorder="1" applyAlignment="1">
      <alignment horizontal="center"/>
      <protection/>
    </xf>
    <xf numFmtId="0" fontId="60" fillId="0" borderId="0" xfId="83" applyFont="1" applyBorder="1" applyAlignment="1">
      <alignment horizontal="center"/>
      <protection/>
    </xf>
    <xf numFmtId="2" fontId="60" fillId="0" borderId="0" xfId="83" applyNumberFormat="1" applyFont="1" applyBorder="1" applyAlignment="1">
      <alignment horizontal="center"/>
      <protection/>
    </xf>
    <xf numFmtId="0" fontId="60" fillId="0" borderId="0" xfId="83" applyFont="1" applyAlignment="1">
      <alignment horizontal="center"/>
      <protection/>
    </xf>
    <xf numFmtId="0" fontId="60" fillId="0" borderId="0" xfId="83" applyFont="1">
      <alignment/>
      <protection/>
    </xf>
    <xf numFmtId="49" fontId="60" fillId="0" borderId="0" xfId="83" applyNumberFormat="1" applyFont="1" applyAlignment="1">
      <alignment horizontal="center"/>
      <protection/>
    </xf>
    <xf numFmtId="0" fontId="57" fillId="9" borderId="64" xfId="83" applyFill="1" applyBorder="1" applyAlignment="1">
      <alignment horizontal="center"/>
      <protection/>
    </xf>
    <xf numFmtId="0" fontId="58" fillId="9" borderId="64" xfId="83" applyFont="1" applyFill="1" applyBorder="1" applyAlignment="1">
      <alignment vertical="top" wrapText="1"/>
      <protection/>
    </xf>
    <xf numFmtId="0" fontId="58" fillId="9" borderId="64" xfId="83" applyFont="1" applyFill="1" applyBorder="1" applyAlignment="1">
      <alignment horizontal="center" vertical="top" wrapText="1"/>
      <protection/>
    </xf>
    <xf numFmtId="49" fontId="58" fillId="9" borderId="64" xfId="83" applyNumberFormat="1" applyFont="1" applyFill="1" applyBorder="1" applyAlignment="1">
      <alignment horizontal="center" vertical="top" wrapText="1"/>
      <protection/>
    </xf>
    <xf numFmtId="0" fontId="58" fillId="9" borderId="64" xfId="83" applyFont="1" applyFill="1" applyBorder="1" applyAlignment="1">
      <alignment horizontal="center"/>
      <protection/>
    </xf>
    <xf numFmtId="0" fontId="58" fillId="0" borderId="64" xfId="83" applyFont="1" applyBorder="1" applyAlignment="1">
      <alignment horizontal="center" vertical="top" wrapText="1"/>
      <protection/>
    </xf>
    <xf numFmtId="0" fontId="58" fillId="0" borderId="64" xfId="83" applyFont="1" applyBorder="1" applyAlignment="1">
      <alignment vertical="top" wrapText="1"/>
      <protection/>
    </xf>
    <xf numFmtId="49" fontId="58" fillId="0" borderId="64" xfId="83" applyNumberFormat="1" applyFont="1" applyBorder="1" applyAlignment="1">
      <alignment horizontal="center" vertical="top" wrapText="1"/>
      <protection/>
    </xf>
    <xf numFmtId="0" fontId="58" fillId="0" borderId="64" xfId="83" applyFont="1" applyBorder="1" applyAlignment="1">
      <alignment horizontal="center"/>
      <protection/>
    </xf>
    <xf numFmtId="0" fontId="60" fillId="0" borderId="0" xfId="83" applyFont="1" applyBorder="1">
      <alignment/>
      <protection/>
    </xf>
    <xf numFmtId="0" fontId="57" fillId="0" borderId="0" xfId="83" applyBorder="1">
      <alignment/>
      <protection/>
    </xf>
    <xf numFmtId="0" fontId="60" fillId="0" borderId="64" xfId="83" applyFont="1" applyBorder="1" applyAlignment="1">
      <alignment horizontal="center" vertical="top" wrapText="1"/>
      <protection/>
    </xf>
    <xf numFmtId="0" fontId="60" fillId="0" borderId="64" xfId="83" applyFont="1" applyBorder="1" applyAlignment="1">
      <alignment vertical="top" wrapText="1"/>
      <protection/>
    </xf>
    <xf numFmtId="49" fontId="60" fillId="0" borderId="64" xfId="83" applyNumberFormat="1" applyFont="1" applyBorder="1" applyAlignment="1">
      <alignment horizontal="center" vertical="top" wrapText="1"/>
      <protection/>
    </xf>
    <xf numFmtId="0" fontId="60" fillId="0" borderId="64" xfId="83" applyNumberFormat="1" applyFont="1" applyBorder="1" applyAlignment="1">
      <alignment horizontal="center" vertical="top" wrapText="1"/>
      <protection/>
    </xf>
    <xf numFmtId="0" fontId="60" fillId="0" borderId="64" xfId="83" applyFont="1" applyBorder="1" applyAlignment="1">
      <alignment horizontal="center"/>
      <protection/>
    </xf>
    <xf numFmtId="0" fontId="60" fillId="0" borderId="64" xfId="83" applyFont="1" applyBorder="1" applyAlignment="1">
      <alignment horizontal="center" vertical="top"/>
      <protection/>
    </xf>
    <xf numFmtId="4" fontId="60" fillId="0" borderId="64" xfId="83" applyNumberFormat="1" applyFont="1" applyBorder="1" applyAlignment="1">
      <alignment horizontal="center"/>
      <protection/>
    </xf>
    <xf numFmtId="4" fontId="58" fillId="0" borderId="64" xfId="83" applyNumberFormat="1" applyFont="1" applyBorder="1" applyAlignment="1">
      <alignment horizontal="center"/>
      <protection/>
    </xf>
    <xf numFmtId="0" fontId="58" fillId="0" borderId="0" xfId="83" applyFont="1" applyBorder="1" applyAlignment="1">
      <alignment horizontal="center" vertical="top" wrapText="1"/>
      <protection/>
    </xf>
    <xf numFmtId="0" fontId="58" fillId="0" borderId="0" xfId="83" applyFont="1" applyBorder="1" applyAlignment="1">
      <alignment vertical="top" wrapText="1"/>
      <protection/>
    </xf>
    <xf numFmtId="49" fontId="58" fillId="0" borderId="0" xfId="83" applyNumberFormat="1" applyFont="1" applyBorder="1" applyAlignment="1">
      <alignment horizontal="center" vertical="top" wrapText="1"/>
      <protection/>
    </xf>
    <xf numFmtId="4" fontId="58" fillId="0" borderId="0" xfId="83" applyNumberFormat="1" applyFont="1" applyBorder="1" applyAlignment="1">
      <alignment horizontal="center"/>
      <protection/>
    </xf>
    <xf numFmtId="0" fontId="60" fillId="0" borderId="0" xfId="83" applyFont="1" applyAlignment="1">
      <alignment horizontal="center"/>
      <protection/>
    </xf>
    <xf numFmtId="49" fontId="60" fillId="0" borderId="0" xfId="83" applyNumberFormat="1" applyFont="1" applyAlignment="1">
      <alignment horizontal="center"/>
      <protection/>
    </xf>
    <xf numFmtId="0" fontId="58" fillId="9" borderId="64" xfId="83" applyFont="1" applyFill="1" applyBorder="1" applyAlignment="1">
      <alignment horizontal="center" vertical="top" wrapText="1"/>
      <protection/>
    </xf>
    <xf numFmtId="49" fontId="58" fillId="9" borderId="64" xfId="83" applyNumberFormat="1" applyFont="1" applyFill="1" applyBorder="1" applyAlignment="1">
      <alignment horizontal="center" vertical="top" wrapText="1"/>
      <protection/>
    </xf>
    <xf numFmtId="0" fontId="58" fillId="9" borderId="64" xfId="83" applyFont="1" applyFill="1" applyBorder="1" applyAlignment="1">
      <alignment horizontal="center"/>
      <protection/>
    </xf>
    <xf numFmtId="0" fontId="58" fillId="0" borderId="64" xfId="83" applyFont="1" applyBorder="1" applyAlignment="1">
      <alignment horizontal="center" vertical="top" wrapText="1"/>
      <protection/>
    </xf>
    <xf numFmtId="0" fontId="58" fillId="0" borderId="64" xfId="83" applyFont="1" applyBorder="1" applyAlignment="1">
      <alignment vertical="top" wrapText="1"/>
      <protection/>
    </xf>
    <xf numFmtId="49" fontId="58" fillId="0" borderId="64" xfId="83" applyNumberFormat="1" applyFont="1" applyBorder="1" applyAlignment="1">
      <alignment horizontal="center" vertical="top" wrapText="1"/>
      <protection/>
    </xf>
    <xf numFmtId="49" fontId="60" fillId="0" borderId="64" xfId="83" applyNumberFormat="1" applyFont="1" applyBorder="1" applyAlignment="1">
      <alignment horizontal="center" vertical="top" wrapText="1"/>
      <protection/>
    </xf>
    <xf numFmtId="0" fontId="60" fillId="0" borderId="64" xfId="83" applyFont="1" applyBorder="1" applyAlignment="1">
      <alignment horizontal="justify" vertical="top" wrapText="1"/>
      <protection/>
    </xf>
    <xf numFmtId="49" fontId="60" fillId="0" borderId="64" xfId="83" applyNumberFormat="1" applyFont="1" applyBorder="1" applyAlignment="1">
      <alignment horizontal="center" vertical="top"/>
      <protection/>
    </xf>
    <xf numFmtId="0" fontId="60" fillId="0" borderId="64" xfId="83" applyNumberFormat="1" applyFont="1" applyBorder="1" applyAlignment="1">
      <alignment horizontal="center" vertical="top" wrapText="1"/>
      <protection/>
    </xf>
    <xf numFmtId="2" fontId="60" fillId="0" borderId="64" xfId="83" applyNumberFormat="1" applyFont="1" applyBorder="1" applyAlignment="1">
      <alignment horizontal="center" vertical="top" wrapText="1"/>
      <protection/>
    </xf>
    <xf numFmtId="2" fontId="58" fillId="0" borderId="64" xfId="83" applyNumberFormat="1" applyFont="1" applyBorder="1" applyAlignment="1">
      <alignment horizontal="center"/>
      <protection/>
    </xf>
    <xf numFmtId="0" fontId="58" fillId="0" borderId="0" xfId="83" applyFont="1" applyBorder="1" applyAlignment="1">
      <alignment horizontal="center" vertical="top" wrapText="1"/>
      <protection/>
    </xf>
    <xf numFmtId="0" fontId="58" fillId="0" borderId="0" xfId="83" applyFont="1" applyBorder="1" applyAlignment="1">
      <alignment vertical="top" wrapText="1"/>
      <protection/>
    </xf>
    <xf numFmtId="2" fontId="58" fillId="0" borderId="0" xfId="83" applyNumberFormat="1" applyFont="1" applyBorder="1" applyAlignment="1">
      <alignment horizontal="center"/>
      <protection/>
    </xf>
    <xf numFmtId="0" fontId="0" fillId="0" borderId="0" xfId="81">
      <alignment/>
      <protection/>
    </xf>
    <xf numFmtId="0" fontId="57" fillId="0" borderId="0" xfId="81" applyFont="1">
      <alignment/>
      <protection/>
    </xf>
    <xf numFmtId="0" fontId="70" fillId="0" borderId="0" xfId="81" applyFont="1" applyAlignment="1">
      <alignment horizontal="centerContinuous"/>
      <protection/>
    </xf>
    <xf numFmtId="0" fontId="71" fillId="0" borderId="0" xfId="81" applyFont="1" applyAlignment="1">
      <alignment horizontal="centerContinuous"/>
      <protection/>
    </xf>
    <xf numFmtId="168" fontId="72" fillId="0" borderId="0" xfId="81" applyNumberFormat="1" applyFont="1" applyAlignment="1">
      <alignment horizontal="right"/>
      <protection/>
    </xf>
    <xf numFmtId="0" fontId="72" fillId="0" borderId="0" xfId="81" applyFont="1" applyAlignment="1">
      <alignment horizontal="centerContinuous"/>
      <protection/>
    </xf>
    <xf numFmtId="168" fontId="74" fillId="0" borderId="55" xfId="81" applyNumberFormat="1" applyFont="1" applyBorder="1" applyAlignment="1">
      <alignment horizontal="left"/>
      <protection/>
    </xf>
    <xf numFmtId="0" fontId="75" fillId="0" borderId="54" xfId="81" applyFont="1" applyBorder="1" applyAlignment="1">
      <alignment horizontal="left"/>
      <protection/>
    </xf>
    <xf numFmtId="0" fontId="74" fillId="0" borderId="56" xfId="81" applyFont="1" applyBorder="1">
      <alignment/>
      <protection/>
    </xf>
    <xf numFmtId="0" fontId="76" fillId="0" borderId="0" xfId="81" applyFont="1">
      <alignment/>
      <protection/>
    </xf>
    <xf numFmtId="168" fontId="74" fillId="0" borderId="0" xfId="81" applyNumberFormat="1" applyFont="1" applyAlignment="1">
      <alignment horizontal="right"/>
      <protection/>
    </xf>
    <xf numFmtId="0" fontId="74" fillId="0" borderId="0" xfId="81" applyFont="1">
      <alignment/>
      <protection/>
    </xf>
    <xf numFmtId="0" fontId="74" fillId="0" borderId="0" xfId="81" applyFont="1" applyAlignment="1">
      <alignment/>
      <protection/>
    </xf>
    <xf numFmtId="49" fontId="76" fillId="21" borderId="64" xfId="81" applyNumberFormat="1" applyFont="1" applyFill="1" applyBorder="1">
      <alignment/>
      <protection/>
    </xf>
    <xf numFmtId="0" fontId="76" fillId="21" borderId="44" xfId="81" applyFont="1" applyFill="1" applyBorder="1" applyAlignment="1">
      <alignment horizontal="center"/>
      <protection/>
    </xf>
    <xf numFmtId="168" fontId="77" fillId="21" borderId="44" xfId="81" applyNumberFormat="1" applyFont="1" applyFill="1" applyBorder="1" applyAlignment="1">
      <alignment horizontal="center"/>
      <protection/>
    </xf>
    <xf numFmtId="0" fontId="77" fillId="21" borderId="44" xfId="81" applyFont="1" applyFill="1" applyBorder="1" applyAlignment="1">
      <alignment horizontal="center"/>
      <protection/>
    </xf>
    <xf numFmtId="0" fontId="77" fillId="21" borderId="30" xfId="81" applyFont="1" applyFill="1" applyBorder="1" applyAlignment="1">
      <alignment horizontal="center"/>
      <protection/>
    </xf>
    <xf numFmtId="0" fontId="73" fillId="0" borderId="67" xfId="81" applyFont="1" applyBorder="1" applyAlignment="1">
      <alignment horizontal="center"/>
      <protection/>
    </xf>
    <xf numFmtId="0" fontId="73" fillId="0" borderId="67" xfId="81" applyNumberFormat="1" applyFont="1" applyBorder="1" applyAlignment="1">
      <alignment horizontal="left"/>
      <protection/>
    </xf>
    <xf numFmtId="0" fontId="73" fillId="0" borderId="30" xfId="81" applyFont="1" applyBorder="1">
      <alignment/>
      <protection/>
    </xf>
    <xf numFmtId="0" fontId="57" fillId="0" borderId="29" xfId="81" applyFont="1" applyBorder="1" applyAlignment="1">
      <alignment horizontal="center"/>
      <protection/>
    </xf>
    <xf numFmtId="168" fontId="77" fillId="0" borderId="29" xfId="81" applyNumberFormat="1" applyFont="1" applyBorder="1" applyAlignment="1">
      <alignment horizontal="right"/>
      <protection/>
    </xf>
    <xf numFmtId="0" fontId="77" fillId="0" borderId="29" xfId="81" applyNumberFormat="1" applyFont="1" applyBorder="1" applyAlignment="1">
      <alignment horizontal="right"/>
      <protection/>
    </xf>
    <xf numFmtId="0" fontId="77" fillId="0" borderId="29" xfId="81" applyNumberFormat="1" applyFont="1" applyBorder="1">
      <alignment/>
      <protection/>
    </xf>
    <xf numFmtId="0" fontId="77" fillId="0" borderId="73" xfId="81" applyFont="1" applyBorder="1" applyAlignment="1">
      <alignment horizontal="center" vertical="top"/>
      <protection/>
    </xf>
    <xf numFmtId="0" fontId="77" fillId="0" borderId="73" xfId="81" applyNumberFormat="1" applyFont="1" applyBorder="1" applyAlignment="1">
      <alignment horizontal="left" vertical="top"/>
      <protection/>
    </xf>
    <xf numFmtId="0" fontId="78" fillId="0" borderId="73" xfId="81" applyFont="1" applyBorder="1" applyAlignment="1">
      <alignment vertical="top" wrapText="1"/>
      <protection/>
    </xf>
    <xf numFmtId="49" fontId="77" fillId="0" borderId="64" xfId="81" applyNumberFormat="1" applyFont="1" applyBorder="1" applyAlignment="1">
      <alignment horizontal="center" shrinkToFit="1"/>
      <protection/>
    </xf>
    <xf numFmtId="168" fontId="77" fillId="0" borderId="64" xfId="81" applyNumberFormat="1" applyFont="1" applyBorder="1" applyAlignment="1">
      <alignment horizontal="right"/>
      <protection/>
    </xf>
    <xf numFmtId="2" fontId="77" fillId="0" borderId="64" xfId="81" applyNumberFormat="1" applyFont="1" applyBorder="1">
      <alignment/>
      <protection/>
    </xf>
    <xf numFmtId="4" fontId="77" fillId="0" borderId="30" xfId="81" applyNumberFormat="1" applyFont="1" applyBorder="1">
      <alignment/>
      <protection/>
    </xf>
    <xf numFmtId="0" fontId="77" fillId="0" borderId="67" xfId="81" applyFont="1" applyBorder="1" applyAlignment="1">
      <alignment horizontal="center" vertical="top"/>
      <protection/>
    </xf>
    <xf numFmtId="0" fontId="77" fillId="0" borderId="67" xfId="81" applyNumberFormat="1" applyFont="1" applyBorder="1" applyAlignment="1">
      <alignment horizontal="left" vertical="top"/>
      <protection/>
    </xf>
    <xf numFmtId="0" fontId="79" fillId="28" borderId="67" xfId="81" applyFont="1" applyFill="1" applyBorder="1" applyAlignment="1">
      <alignment horizontal="left" wrapText="1" indent="1"/>
      <protection/>
    </xf>
    <xf numFmtId="49" fontId="77" fillId="0" borderId="25" xfId="81" applyNumberFormat="1" applyFont="1" applyBorder="1" applyAlignment="1">
      <alignment horizontal="center" shrinkToFit="1"/>
      <protection/>
    </xf>
    <xf numFmtId="168" fontId="77" fillId="0" borderId="24" xfId="81" applyNumberFormat="1" applyFont="1" applyBorder="1" applyAlignment="1">
      <alignment horizontal="right"/>
      <protection/>
    </xf>
    <xf numFmtId="4" fontId="77" fillId="0" borderId="24" xfId="81" applyNumberFormat="1" applyFont="1" applyBorder="1" applyAlignment="1">
      <alignment horizontal="right"/>
      <protection/>
    </xf>
    <xf numFmtId="4" fontId="77" fillId="0" borderId="23" xfId="81" applyNumberFormat="1" applyFont="1" applyBorder="1">
      <alignment/>
      <protection/>
    </xf>
    <xf numFmtId="49" fontId="77" fillId="0" borderId="27" xfId="81" applyNumberFormat="1" applyFont="1" applyBorder="1" applyAlignment="1">
      <alignment horizontal="center" shrinkToFit="1"/>
      <protection/>
    </xf>
    <xf numFmtId="168" fontId="77" fillId="0" borderId="0" xfId="81" applyNumberFormat="1" applyFont="1" applyBorder="1" applyAlignment="1">
      <alignment horizontal="right"/>
      <protection/>
    </xf>
    <xf numFmtId="4" fontId="77" fillId="0" borderId="0" xfId="81" applyNumberFormat="1" applyFont="1" applyBorder="1" applyAlignment="1">
      <alignment horizontal="right"/>
      <protection/>
    </xf>
    <xf numFmtId="4" fontId="77" fillId="0" borderId="20" xfId="81" applyNumberFormat="1" applyFont="1" applyBorder="1">
      <alignment/>
      <protection/>
    </xf>
    <xf numFmtId="0" fontId="76" fillId="0" borderId="67" xfId="81" applyFont="1" applyBorder="1" applyAlignment="1">
      <alignment horizontal="center"/>
      <protection/>
    </xf>
    <xf numFmtId="0" fontId="76" fillId="0" borderId="67" xfId="81" applyNumberFormat="1" applyFont="1" applyBorder="1" applyAlignment="1">
      <alignment horizontal="left"/>
      <protection/>
    </xf>
    <xf numFmtId="0" fontId="80" fillId="0" borderId="27" xfId="0" applyNumberFormat="1" applyFont="1" applyBorder="1" applyAlignment="1">
      <alignment/>
    </xf>
    <xf numFmtId="0" fontId="80" fillId="0" borderId="0" xfId="0" applyNumberFormat="1" applyFont="1" applyBorder="1" applyAlignment="1">
      <alignment/>
    </xf>
    <xf numFmtId="0" fontId="80" fillId="0" borderId="20" xfId="0" applyNumberFormat="1" applyFont="1" applyBorder="1" applyAlignment="1">
      <alignment/>
    </xf>
    <xf numFmtId="0" fontId="80" fillId="0" borderId="70" xfId="0" applyNumberFormat="1" applyFont="1" applyBorder="1" applyAlignment="1">
      <alignment/>
    </xf>
    <xf numFmtId="0" fontId="80" fillId="0" borderId="39" xfId="0" applyNumberFormat="1" applyFont="1" applyBorder="1" applyAlignment="1">
      <alignment/>
    </xf>
    <xf numFmtId="0" fontId="80" fillId="0" borderId="65" xfId="0" applyNumberFormat="1" applyFont="1" applyBorder="1" applyAlignment="1">
      <alignment/>
    </xf>
    <xf numFmtId="0" fontId="57" fillId="21" borderId="73" xfId="81" applyFont="1" applyFill="1" applyBorder="1" applyAlignment="1">
      <alignment horizontal="center"/>
      <protection/>
    </xf>
    <xf numFmtId="0" fontId="81" fillId="21" borderId="73" xfId="81" applyNumberFormat="1" applyFont="1" applyFill="1" applyBorder="1" applyAlignment="1">
      <alignment horizontal="left"/>
      <protection/>
    </xf>
    <xf numFmtId="0" fontId="81" fillId="21" borderId="25" xfId="81" applyFont="1" applyFill="1" applyBorder="1">
      <alignment/>
      <protection/>
    </xf>
    <xf numFmtId="0" fontId="57" fillId="21" borderId="0" xfId="81" applyFont="1" applyFill="1" applyBorder="1" applyAlignment="1">
      <alignment horizontal="center"/>
      <protection/>
    </xf>
    <xf numFmtId="168" fontId="77" fillId="21" borderId="0" xfId="81" applyNumberFormat="1" applyFont="1" applyFill="1" applyBorder="1" applyAlignment="1">
      <alignment horizontal="right"/>
      <protection/>
    </xf>
    <xf numFmtId="4" fontId="77" fillId="21" borderId="20" xfId="81" applyNumberFormat="1" applyFont="1" applyFill="1" applyBorder="1" applyAlignment="1">
      <alignment horizontal="right"/>
      <protection/>
    </xf>
    <xf numFmtId="4" fontId="78" fillId="21" borderId="27" xfId="81" applyNumberFormat="1" applyFont="1" applyFill="1" applyBorder="1">
      <alignment/>
      <protection/>
    </xf>
    <xf numFmtId="0" fontId="73" fillId="0" borderId="64" xfId="81" applyFont="1" applyBorder="1" applyAlignment="1">
      <alignment horizontal="center"/>
      <protection/>
    </xf>
    <xf numFmtId="0" fontId="73" fillId="0" borderId="64" xfId="81" applyNumberFormat="1" applyFont="1" applyBorder="1" applyAlignment="1">
      <alignment horizontal="left"/>
      <protection/>
    </xf>
    <xf numFmtId="0" fontId="77" fillId="0" borderId="30" xfId="81" applyFont="1" applyBorder="1" applyAlignment="1">
      <alignment horizontal="center" vertical="top"/>
      <protection/>
    </xf>
    <xf numFmtId="0" fontId="77" fillId="0" borderId="29" xfId="81" applyNumberFormat="1" applyFont="1" applyBorder="1" applyAlignment="1">
      <alignment horizontal="left" vertical="top"/>
      <protection/>
    </xf>
    <xf numFmtId="0" fontId="73" fillId="29" borderId="29" xfId="81" applyFont="1" applyFill="1" applyBorder="1" applyAlignment="1">
      <alignment horizontal="center" vertical="top" wrapText="1"/>
      <protection/>
    </xf>
    <xf numFmtId="49" fontId="77" fillId="0" borderId="29" xfId="81" applyNumberFormat="1" applyFont="1" applyBorder="1" applyAlignment="1">
      <alignment horizontal="center" shrinkToFit="1"/>
      <protection/>
    </xf>
    <xf numFmtId="4" fontId="77" fillId="0" borderId="29" xfId="81" applyNumberFormat="1" applyFont="1" applyBorder="1" applyAlignment="1">
      <alignment horizontal="right"/>
      <protection/>
    </xf>
    <xf numFmtId="4" fontId="77" fillId="0" borderId="29" xfId="81" applyNumberFormat="1" applyFont="1" applyBorder="1">
      <alignment/>
      <protection/>
    </xf>
    <xf numFmtId="0" fontId="77" fillId="0" borderId="64" xfId="81" applyFont="1" applyBorder="1" applyAlignment="1">
      <alignment horizontal="center" vertical="top"/>
      <protection/>
    </xf>
    <xf numFmtId="0" fontId="77" fillId="0" borderId="68" xfId="81" applyNumberFormat="1" applyFont="1" applyBorder="1">
      <alignment/>
      <protection/>
    </xf>
    <xf numFmtId="0" fontId="77" fillId="0" borderId="64" xfId="81" applyFont="1" applyFill="1" applyBorder="1" applyAlignment="1">
      <alignment vertical="top" wrapText="1"/>
      <protection/>
    </xf>
    <xf numFmtId="49" fontId="77" fillId="0" borderId="64" xfId="81" applyNumberFormat="1" applyFont="1" applyFill="1" applyBorder="1" applyAlignment="1">
      <alignment horizontal="center" shrinkToFit="1"/>
      <protection/>
    </xf>
    <xf numFmtId="168" fontId="77" fillId="0" borderId="64" xfId="81" applyNumberFormat="1" applyFont="1" applyFill="1" applyBorder="1" applyAlignment="1">
      <alignment horizontal="right"/>
      <protection/>
    </xf>
    <xf numFmtId="4" fontId="77" fillId="0" borderId="64" xfId="81" applyNumberFormat="1" applyFont="1" applyFill="1" applyBorder="1" applyAlignment="1">
      <alignment horizontal="right"/>
      <protection/>
    </xf>
    <xf numFmtId="4" fontId="77" fillId="0" borderId="64" xfId="81" applyNumberFormat="1" applyFont="1" applyFill="1" applyBorder="1">
      <alignment/>
      <protection/>
    </xf>
    <xf numFmtId="0" fontId="77" fillId="0" borderId="25" xfId="81" applyNumberFormat="1" applyFont="1" applyBorder="1">
      <alignment/>
      <protection/>
    </xf>
    <xf numFmtId="0" fontId="77" fillId="0" borderId="25" xfId="81" applyFont="1" applyBorder="1" applyAlignment="1">
      <alignment vertical="top" wrapText="1"/>
      <protection/>
    </xf>
    <xf numFmtId="168" fontId="77" fillId="0" borderId="73" xfId="81" applyNumberFormat="1" applyFont="1" applyBorder="1" applyAlignment="1">
      <alignment horizontal="right"/>
      <protection/>
    </xf>
    <xf numFmtId="4" fontId="77" fillId="0" borderId="73" xfId="81" applyNumberFormat="1" applyFont="1" applyBorder="1" applyAlignment="1">
      <alignment horizontal="right"/>
      <protection/>
    </xf>
    <xf numFmtId="0" fontId="77" fillId="0" borderId="68" xfId="81" applyFont="1" applyBorder="1" applyAlignment="1">
      <alignment horizontal="center" vertical="top"/>
      <protection/>
    </xf>
    <xf numFmtId="0" fontId="77" fillId="0" borderId="70" xfId="81" applyNumberFormat="1" applyFont="1" applyBorder="1">
      <alignment/>
      <protection/>
    </xf>
    <xf numFmtId="0" fontId="77" fillId="0" borderId="70" xfId="81" applyFont="1" applyBorder="1" applyAlignment="1">
      <alignment vertical="top" wrapText="1"/>
      <protection/>
    </xf>
    <xf numFmtId="49" fontId="77" fillId="0" borderId="70" xfId="81" applyNumberFormat="1" applyFont="1" applyBorder="1" applyAlignment="1">
      <alignment horizontal="center" shrinkToFit="1"/>
      <protection/>
    </xf>
    <xf numFmtId="168" fontId="77" fillId="0" borderId="68" xfId="81" applyNumberFormat="1" applyFont="1" applyBorder="1" applyAlignment="1">
      <alignment horizontal="right"/>
      <protection/>
    </xf>
    <xf numFmtId="4" fontId="77" fillId="0" borderId="68" xfId="81" applyNumberFormat="1" applyFont="1" applyBorder="1" applyAlignment="1">
      <alignment horizontal="right"/>
      <protection/>
    </xf>
    <xf numFmtId="4" fontId="77" fillId="0" borderId="65" xfId="81" applyNumberFormat="1" applyFont="1" applyBorder="1">
      <alignment/>
      <protection/>
    </xf>
    <xf numFmtId="0" fontId="77" fillId="0" borderId="68" xfId="81" applyFont="1" applyBorder="1" applyAlignment="1">
      <alignment vertical="top" wrapText="1"/>
      <protection/>
    </xf>
    <xf numFmtId="49" fontId="77" fillId="0" borderId="68" xfId="81" applyNumberFormat="1" applyFont="1" applyBorder="1" applyAlignment="1">
      <alignment horizontal="center" shrinkToFit="1"/>
      <protection/>
    </xf>
    <xf numFmtId="0" fontId="77" fillId="0" borderId="73" xfId="81" applyNumberFormat="1" applyFont="1" applyBorder="1">
      <alignment/>
      <protection/>
    </xf>
    <xf numFmtId="4" fontId="77" fillId="0" borderId="44" xfId="81" applyNumberFormat="1" applyFont="1" applyBorder="1" applyAlignment="1">
      <alignment horizontal="right"/>
      <protection/>
    </xf>
    <xf numFmtId="0" fontId="57" fillId="21" borderId="64" xfId="81" applyFont="1" applyFill="1" applyBorder="1" applyAlignment="1">
      <alignment horizontal="center"/>
      <protection/>
    </xf>
    <xf numFmtId="0" fontId="81" fillId="21" borderId="64" xfId="81" applyNumberFormat="1" applyFont="1" applyFill="1" applyBorder="1" applyAlignment="1">
      <alignment horizontal="left"/>
      <protection/>
    </xf>
    <xf numFmtId="0" fontId="81" fillId="21" borderId="30" xfId="81" applyFont="1" applyFill="1" applyBorder="1">
      <alignment/>
      <protection/>
    </xf>
    <xf numFmtId="0" fontId="57" fillId="21" borderId="29" xfId="81" applyFont="1" applyFill="1" applyBorder="1" applyAlignment="1">
      <alignment horizontal="center"/>
      <protection/>
    </xf>
    <xf numFmtId="168" fontId="77" fillId="21" borderId="29" xfId="81" applyNumberFormat="1" applyFont="1" applyFill="1" applyBorder="1" applyAlignment="1">
      <alignment horizontal="right"/>
      <protection/>
    </xf>
    <xf numFmtId="4" fontId="77" fillId="21" borderId="44" xfId="81" applyNumberFormat="1" applyFont="1" applyFill="1" applyBorder="1" applyAlignment="1">
      <alignment horizontal="right"/>
      <protection/>
    </xf>
    <xf numFmtId="4" fontId="78" fillId="21" borderId="30" xfId="81" applyNumberFormat="1" applyFont="1" applyFill="1" applyBorder="1">
      <alignment/>
      <protection/>
    </xf>
    <xf numFmtId="0" fontId="77" fillId="0" borderId="25" xfId="81" applyNumberFormat="1" applyFont="1" applyBorder="1" applyAlignment="1">
      <alignment horizontal="left" vertical="top"/>
      <protection/>
    </xf>
    <xf numFmtId="0" fontId="77" fillId="0" borderId="73" xfId="81" applyFont="1" applyBorder="1" applyAlignment="1">
      <alignment vertical="top" wrapText="1"/>
      <protection/>
    </xf>
    <xf numFmtId="49" fontId="77" fillId="0" borderId="73" xfId="81" applyNumberFormat="1" applyFont="1" applyBorder="1" applyAlignment="1">
      <alignment horizontal="center" shrinkToFit="1"/>
      <protection/>
    </xf>
    <xf numFmtId="4" fontId="77" fillId="0" borderId="64" xfId="81" applyNumberFormat="1" applyFont="1" applyBorder="1" applyAlignment="1">
      <alignment horizontal="right"/>
      <protection/>
    </xf>
    <xf numFmtId="0" fontId="76" fillId="0" borderId="27" xfId="81" applyNumberFormat="1" applyFont="1" applyBorder="1" applyAlignment="1">
      <alignment horizontal="left"/>
      <protection/>
    </xf>
    <xf numFmtId="0" fontId="79" fillId="28" borderId="74" xfId="81" applyNumberFormat="1" applyFont="1" applyFill="1" applyBorder="1" applyAlignment="1">
      <alignment horizontal="left" wrapText="1" indent="1"/>
      <protection/>
    </xf>
    <xf numFmtId="1" fontId="82" fillId="28" borderId="75" xfId="81" applyNumberFormat="1" applyFont="1" applyFill="1" applyBorder="1" applyAlignment="1">
      <alignment horizontal="left" wrapText="1"/>
      <protection/>
    </xf>
    <xf numFmtId="0" fontId="83" fillId="28" borderId="76" xfId="81" applyNumberFormat="1" applyFont="1" applyFill="1" applyBorder="1" applyAlignment="1">
      <alignment horizontal="right" wrapText="1"/>
      <protection/>
    </xf>
    <xf numFmtId="0" fontId="79" fillId="28" borderId="0" xfId="81" applyNumberFormat="1" applyFont="1" applyFill="1" applyBorder="1" applyAlignment="1">
      <alignment horizontal="left" wrapText="1" indent="1"/>
      <protection/>
    </xf>
    <xf numFmtId="0" fontId="79" fillId="28" borderId="77" xfId="81" applyNumberFormat="1" applyFont="1" applyFill="1" applyBorder="1" applyAlignment="1">
      <alignment horizontal="left" wrapText="1" indent="1"/>
      <protection/>
    </xf>
    <xf numFmtId="1" fontId="82" fillId="28" borderId="78" xfId="81" applyNumberFormat="1" applyFont="1" applyFill="1" applyBorder="1" applyAlignment="1">
      <alignment horizontal="left" wrapText="1"/>
      <protection/>
    </xf>
    <xf numFmtId="0" fontId="83" fillId="28" borderId="79" xfId="81" applyNumberFormat="1" applyFont="1" applyFill="1" applyBorder="1" applyAlignment="1">
      <alignment horizontal="right" wrapText="1"/>
      <protection/>
    </xf>
    <xf numFmtId="0" fontId="77" fillId="0" borderId="67" xfId="81" applyFont="1" applyBorder="1" applyAlignment="1">
      <alignment vertical="top" wrapText="1"/>
      <protection/>
    </xf>
    <xf numFmtId="49" fontId="77" fillId="0" borderId="67" xfId="81" applyNumberFormat="1" applyFont="1" applyBorder="1" applyAlignment="1">
      <alignment horizontal="center" shrinkToFit="1"/>
      <protection/>
    </xf>
    <xf numFmtId="168" fontId="77" fillId="0" borderId="67" xfId="81" applyNumberFormat="1" applyFont="1" applyBorder="1" applyAlignment="1">
      <alignment horizontal="right"/>
      <protection/>
    </xf>
    <xf numFmtId="0" fontId="73" fillId="0" borderId="25" xfId="81" applyFont="1" applyBorder="1">
      <alignment/>
      <protection/>
    </xf>
    <xf numFmtId="0" fontId="57" fillId="0" borderId="24" xfId="81" applyFont="1" applyBorder="1" applyAlignment="1">
      <alignment horizontal="center"/>
      <protection/>
    </xf>
    <xf numFmtId="0" fontId="77" fillId="0" borderId="24" xfId="81" applyNumberFormat="1" applyFont="1" applyBorder="1" applyAlignment="1">
      <alignment horizontal="right"/>
      <protection/>
    </xf>
    <xf numFmtId="0" fontId="77" fillId="0" borderId="24" xfId="81" applyNumberFormat="1" applyFont="1" applyBorder="1">
      <alignment/>
      <protection/>
    </xf>
    <xf numFmtId="0" fontId="73" fillId="12" borderId="29" xfId="81" applyFont="1" applyFill="1" applyBorder="1" applyAlignment="1">
      <alignment horizontal="center" vertical="top" wrapText="1"/>
      <protection/>
    </xf>
    <xf numFmtId="4" fontId="77" fillId="0" borderId="67" xfId="81" applyNumberFormat="1" applyFont="1" applyBorder="1" applyAlignment="1">
      <alignment horizontal="right"/>
      <protection/>
    </xf>
    <xf numFmtId="0" fontId="77" fillId="0" borderId="64" xfId="81" applyNumberFormat="1" applyFont="1" applyBorder="1" applyAlignment="1">
      <alignment horizontal="left" vertical="top"/>
      <protection/>
    </xf>
    <xf numFmtId="0" fontId="77" fillId="0" borderId="64" xfId="81" applyFont="1" applyBorder="1" applyAlignment="1">
      <alignment vertical="top" wrapText="1"/>
      <protection/>
    </xf>
    <xf numFmtId="0" fontId="57" fillId="21" borderId="68" xfId="81" applyFont="1" applyFill="1" applyBorder="1" applyAlignment="1">
      <alignment horizontal="center"/>
      <protection/>
    </xf>
    <xf numFmtId="0" fontId="81" fillId="21" borderId="68" xfId="81" applyNumberFormat="1" applyFont="1" applyFill="1" applyBorder="1" applyAlignment="1">
      <alignment horizontal="left"/>
      <protection/>
    </xf>
    <xf numFmtId="0" fontId="81" fillId="21" borderId="70" xfId="81" applyFont="1" applyFill="1" applyBorder="1">
      <alignment/>
      <protection/>
    </xf>
    <xf numFmtId="0" fontId="57" fillId="21" borderId="39" xfId="81" applyFont="1" applyFill="1" applyBorder="1" applyAlignment="1">
      <alignment horizontal="center"/>
      <protection/>
    </xf>
    <xf numFmtId="168" fontId="77" fillId="21" borderId="39" xfId="81" applyNumberFormat="1" applyFont="1" applyFill="1" applyBorder="1" applyAlignment="1">
      <alignment horizontal="right"/>
      <protection/>
    </xf>
    <xf numFmtId="4" fontId="77" fillId="21" borderId="65" xfId="81" applyNumberFormat="1" applyFont="1" applyFill="1" applyBorder="1" applyAlignment="1">
      <alignment horizontal="right"/>
      <protection/>
    </xf>
    <xf numFmtId="4" fontId="78" fillId="21" borderId="70" xfId="81" applyNumberFormat="1" applyFont="1" applyFill="1" applyBorder="1">
      <alignment/>
      <protection/>
    </xf>
    <xf numFmtId="0" fontId="77" fillId="0" borderId="64" xfId="81" applyFont="1" applyBorder="1" applyAlignment="1">
      <alignment horizontal="center"/>
      <protection/>
    </xf>
    <xf numFmtId="0" fontId="77" fillId="0" borderId="30" xfId="81" applyFont="1" applyBorder="1">
      <alignment/>
      <protection/>
    </xf>
    <xf numFmtId="0" fontId="0" fillId="0" borderId="0" xfId="81" applyFont="1">
      <alignment/>
      <protection/>
    </xf>
    <xf numFmtId="0" fontId="84" fillId="0" borderId="35" xfId="81" applyFont="1" applyBorder="1">
      <alignment/>
      <protection/>
    </xf>
    <xf numFmtId="0" fontId="84" fillId="0" borderId="36" xfId="81" applyFont="1" applyBorder="1">
      <alignment/>
      <protection/>
    </xf>
    <xf numFmtId="168" fontId="85" fillId="0" borderId="36" xfId="81" applyNumberFormat="1" applyFont="1" applyBorder="1" applyAlignment="1">
      <alignment horizontal="right"/>
      <protection/>
    </xf>
    <xf numFmtId="0" fontId="85" fillId="0" borderId="36" xfId="81" applyFont="1" applyBorder="1">
      <alignment/>
      <protection/>
    </xf>
    <xf numFmtId="3" fontId="85" fillId="0" borderId="37" xfId="81" applyNumberFormat="1" applyFont="1" applyBorder="1">
      <alignment/>
      <protection/>
    </xf>
    <xf numFmtId="4" fontId="74" fillId="0" borderId="0" xfId="81" applyNumberFormat="1" applyFont="1">
      <alignment/>
      <protection/>
    </xf>
    <xf numFmtId="0" fontId="57" fillId="0" borderId="0" xfId="80" applyFont="1">
      <alignment/>
      <protection/>
    </xf>
    <xf numFmtId="0" fontId="70" fillId="0" borderId="0" xfId="80" applyFont="1" applyAlignment="1">
      <alignment horizontal="centerContinuous"/>
      <protection/>
    </xf>
    <xf numFmtId="0" fontId="71" fillId="0" borderId="0" xfId="80" applyFont="1" applyAlignment="1">
      <alignment horizontal="centerContinuous"/>
      <protection/>
    </xf>
    <xf numFmtId="0" fontId="71" fillId="0" borderId="0" xfId="80" applyFont="1" applyAlignment="1">
      <alignment horizontal="right"/>
      <protection/>
    </xf>
    <xf numFmtId="49" fontId="73" fillId="0" borderId="54" xfId="80" applyNumberFormat="1" applyFont="1" applyBorder="1">
      <alignment/>
      <protection/>
    </xf>
    <xf numFmtId="0" fontId="57" fillId="0" borderId="54" xfId="80" applyFont="1" applyBorder="1">
      <alignment/>
      <protection/>
    </xf>
    <xf numFmtId="0" fontId="76" fillId="0" borderId="55" xfId="80" applyFont="1" applyBorder="1" applyAlignment="1">
      <alignment horizontal="right"/>
      <protection/>
    </xf>
    <xf numFmtId="49" fontId="57" fillId="0" borderId="54" xfId="80" applyNumberFormat="1" applyFont="1" applyBorder="1" applyAlignment="1">
      <alignment horizontal="left"/>
      <protection/>
    </xf>
    <xf numFmtId="0" fontId="57" fillId="0" borderId="56" xfId="80" applyFont="1" applyBorder="1">
      <alignment/>
      <protection/>
    </xf>
    <xf numFmtId="49" fontId="73" fillId="0" borderId="57" xfId="80" applyNumberFormat="1" applyFont="1" applyBorder="1">
      <alignment/>
      <protection/>
    </xf>
    <xf numFmtId="0" fontId="57" fillId="0" borderId="57" xfId="80" applyFont="1" applyBorder="1">
      <alignment/>
      <protection/>
    </xf>
    <xf numFmtId="0" fontId="76" fillId="0" borderId="0" xfId="80" applyFont="1">
      <alignment/>
      <protection/>
    </xf>
    <xf numFmtId="0" fontId="57" fillId="0" borderId="0" xfId="80" applyFont="1" applyAlignment="1">
      <alignment horizontal="right"/>
      <protection/>
    </xf>
    <xf numFmtId="0" fontId="57" fillId="0" borderId="0" xfId="80" applyFont="1" applyAlignment="1">
      <alignment/>
      <protection/>
    </xf>
    <xf numFmtId="49" fontId="76" fillId="21" borderId="64" xfId="80" applyNumberFormat="1" applyFont="1" applyFill="1" applyBorder="1">
      <alignment/>
      <protection/>
    </xf>
    <xf numFmtId="0" fontId="76" fillId="21" borderId="44" xfId="80" applyFont="1" applyFill="1" applyBorder="1" applyAlignment="1">
      <alignment horizontal="center"/>
      <protection/>
    </xf>
    <xf numFmtId="0" fontId="76" fillId="21" borderId="44" xfId="80" applyNumberFormat="1" applyFont="1" applyFill="1" applyBorder="1" applyAlignment="1">
      <alignment horizontal="center"/>
      <protection/>
    </xf>
    <xf numFmtId="0" fontId="76" fillId="21" borderId="64" xfId="80" applyFont="1" applyFill="1" applyBorder="1" applyAlignment="1">
      <alignment horizontal="center"/>
      <protection/>
    </xf>
    <xf numFmtId="0" fontId="73" fillId="0" borderId="67" xfId="80" applyFont="1" applyBorder="1" applyAlignment="1">
      <alignment horizontal="center"/>
      <protection/>
    </xf>
    <xf numFmtId="49" fontId="73" fillId="0" borderId="67" xfId="80" applyNumberFormat="1" applyFont="1" applyBorder="1" applyAlignment="1">
      <alignment horizontal="left"/>
      <protection/>
    </xf>
    <xf numFmtId="0" fontId="73" fillId="0" borderId="30" xfId="80" applyFont="1" applyBorder="1">
      <alignment/>
      <protection/>
    </xf>
    <xf numFmtId="0" fontId="57" fillId="0" borderId="29" xfId="80" applyFont="1" applyBorder="1" applyAlignment="1">
      <alignment horizontal="center"/>
      <protection/>
    </xf>
    <xf numFmtId="0" fontId="57" fillId="0" borderId="29" xfId="80" applyNumberFormat="1" applyFont="1" applyBorder="1" applyAlignment="1">
      <alignment horizontal="right"/>
      <protection/>
    </xf>
    <xf numFmtId="0" fontId="57" fillId="0" borderId="44" xfId="80" applyNumberFormat="1" applyFont="1" applyBorder="1">
      <alignment/>
      <protection/>
    </xf>
    <xf numFmtId="0" fontId="77" fillId="0" borderId="73" xfId="80" applyFont="1" applyBorder="1" applyAlignment="1">
      <alignment horizontal="center" vertical="top"/>
      <protection/>
    </xf>
    <xf numFmtId="49" fontId="77" fillId="0" borderId="73" xfId="80" applyNumberFormat="1" applyFont="1" applyBorder="1" applyAlignment="1">
      <alignment horizontal="left" vertical="top"/>
      <protection/>
    </xf>
    <xf numFmtId="0" fontId="77" fillId="0" borderId="73" xfId="80" applyFont="1" applyBorder="1" applyAlignment="1">
      <alignment vertical="top" wrapText="1"/>
      <protection/>
    </xf>
    <xf numFmtId="49" fontId="77" fillId="0" borderId="73" xfId="80" applyNumberFormat="1" applyFont="1" applyBorder="1" applyAlignment="1">
      <alignment horizontal="center" shrinkToFit="1"/>
      <protection/>
    </xf>
    <xf numFmtId="4" fontId="77" fillId="0" borderId="73" xfId="80" applyNumberFormat="1" applyFont="1" applyBorder="1" applyAlignment="1">
      <alignment horizontal="right"/>
      <protection/>
    </xf>
    <xf numFmtId="4" fontId="77" fillId="0" borderId="73" xfId="80" applyNumberFormat="1" applyFont="1" applyBorder="1">
      <alignment/>
      <protection/>
    </xf>
    <xf numFmtId="0" fontId="13" fillId="0" borderId="0" xfId="80" applyFont="1">
      <alignment/>
      <protection/>
    </xf>
    <xf numFmtId="0" fontId="57" fillId="21" borderId="64" xfId="80" applyFont="1" applyFill="1" applyBorder="1" applyAlignment="1">
      <alignment horizontal="center"/>
      <protection/>
    </xf>
    <xf numFmtId="49" fontId="81" fillId="21" borderId="64" xfId="80" applyNumberFormat="1" applyFont="1" applyFill="1" applyBorder="1" applyAlignment="1">
      <alignment horizontal="left"/>
      <protection/>
    </xf>
    <xf numFmtId="0" fontId="81" fillId="21" borderId="30" xfId="80" applyFont="1" applyFill="1" applyBorder="1">
      <alignment/>
      <protection/>
    </xf>
    <xf numFmtId="0" fontId="57" fillId="21" borderId="29" xfId="80" applyFont="1" applyFill="1" applyBorder="1" applyAlignment="1">
      <alignment horizontal="center"/>
      <protection/>
    </xf>
    <xf numFmtId="4" fontId="57" fillId="21" borderId="29" xfId="80" applyNumberFormat="1" applyFont="1" applyFill="1" applyBorder="1" applyAlignment="1">
      <alignment horizontal="right"/>
      <protection/>
    </xf>
    <xf numFmtId="4" fontId="57" fillId="21" borderId="44" xfId="80" applyNumberFormat="1" applyFont="1" applyFill="1" applyBorder="1" applyAlignment="1">
      <alignment horizontal="right"/>
      <protection/>
    </xf>
    <xf numFmtId="4" fontId="73" fillId="21" borderId="64" xfId="80" applyNumberFormat="1" applyFont="1" applyFill="1" applyBorder="1">
      <alignment/>
      <protection/>
    </xf>
    <xf numFmtId="0" fontId="76" fillId="0" borderId="67" xfId="80" applyFont="1" applyBorder="1" applyAlignment="1">
      <alignment horizontal="center"/>
      <protection/>
    </xf>
    <xf numFmtId="49" fontId="76" fillId="0" borderId="67" xfId="80" applyNumberFormat="1" applyFont="1" applyBorder="1" applyAlignment="1">
      <alignment horizontal="right"/>
      <protection/>
    </xf>
    <xf numFmtId="4" fontId="86" fillId="28" borderId="80" xfId="80" applyNumberFormat="1" applyFont="1" applyFill="1" applyBorder="1" applyAlignment="1">
      <alignment horizontal="right" wrapText="1"/>
      <protection/>
    </xf>
    <xf numFmtId="0" fontId="86" fillId="28" borderId="27" xfId="80" applyFont="1" applyFill="1" applyBorder="1" applyAlignment="1">
      <alignment horizontal="left" wrapText="1"/>
      <protection/>
    </xf>
    <xf numFmtId="0" fontId="86" fillId="0" borderId="20" xfId="0" applyFont="1" applyBorder="1" applyAlignment="1">
      <alignment horizontal="right"/>
    </xf>
    <xf numFmtId="0" fontId="88" fillId="0" borderId="0" xfId="80" applyFont="1" applyAlignment="1">
      <alignment wrapText="1"/>
      <protection/>
    </xf>
    <xf numFmtId="0" fontId="1" fillId="0" borderId="0" xfId="80" applyFont="1">
      <alignment/>
      <protection/>
    </xf>
    <xf numFmtId="4" fontId="1" fillId="0" borderId="0" xfId="80" applyNumberFormat="1" applyFont="1">
      <alignment/>
      <protection/>
    </xf>
    <xf numFmtId="2" fontId="1" fillId="0" borderId="0" xfId="78" applyNumberFormat="1" applyFont="1" applyBorder="1" applyProtection="1">
      <alignment/>
      <protection locked="0"/>
    </xf>
    <xf numFmtId="0" fontId="1" fillId="0" borderId="72" xfId="78" applyFont="1" applyBorder="1" applyProtection="1">
      <alignment/>
      <protection locked="0"/>
    </xf>
    <xf numFmtId="0" fontId="0" fillId="0" borderId="0" xfId="78" applyFont="1" applyBorder="1" applyAlignment="1" applyProtection="1">
      <alignment horizontal="center"/>
      <protection locked="0"/>
    </xf>
    <xf numFmtId="0" fontId="0" fillId="0" borderId="0" xfId="78" applyFont="1" applyBorder="1" applyAlignment="1" applyProtection="1">
      <alignment horizontal="right"/>
      <protection locked="0"/>
    </xf>
    <xf numFmtId="2" fontId="0" fillId="0" borderId="0" xfId="78" applyNumberFormat="1" applyFont="1" applyProtection="1">
      <alignment/>
      <protection locked="0"/>
    </xf>
    <xf numFmtId="3" fontId="0" fillId="0" borderId="0" xfId="78" applyNumberFormat="1" applyFont="1" applyProtection="1">
      <alignment/>
      <protection locked="0"/>
    </xf>
    <xf numFmtId="14" fontId="0" fillId="11" borderId="0" xfId="78" applyNumberFormat="1" applyFont="1" applyFill="1" applyProtection="1">
      <alignment/>
      <protection locked="0"/>
    </xf>
    <xf numFmtId="0" fontId="0" fillId="0" borderId="0" xfId="78" applyFont="1" applyAlignment="1" applyProtection="1">
      <alignment/>
      <protection locked="0"/>
    </xf>
    <xf numFmtId="0" fontId="0" fillId="0" borderId="0" xfId="78" applyFont="1">
      <alignment/>
      <protection/>
    </xf>
    <xf numFmtId="0" fontId="0" fillId="0" borderId="0" xfId="78" applyFont="1" applyBorder="1">
      <alignment/>
      <protection/>
    </xf>
    <xf numFmtId="0" fontId="7" fillId="0" borderId="0" xfId="78" applyFont="1">
      <alignment/>
      <protection/>
    </xf>
    <xf numFmtId="0" fontId="7" fillId="0" borderId="0" xfId="78" applyFont="1" applyBorder="1" applyAlignment="1">
      <alignment/>
      <protection/>
    </xf>
    <xf numFmtId="0" fontId="89" fillId="0" borderId="0" xfId="78" applyFont="1" applyAlignment="1">
      <alignment horizontal="center"/>
      <protection/>
    </xf>
    <xf numFmtId="0" fontId="89" fillId="0" borderId="0" xfId="78" applyFont="1" applyBorder="1" applyAlignment="1">
      <alignment horizontal="right"/>
      <protection/>
    </xf>
    <xf numFmtId="2" fontId="89" fillId="0" borderId="0" xfId="78" applyNumberFormat="1" applyFont="1">
      <alignment/>
      <protection/>
    </xf>
    <xf numFmtId="3" fontId="89" fillId="0" borderId="0" xfId="78" applyNumberFormat="1" applyFont="1">
      <alignment/>
      <protection/>
    </xf>
    <xf numFmtId="0" fontId="89" fillId="0" borderId="0" xfId="78" applyFont="1" applyAlignment="1">
      <alignment/>
      <protection/>
    </xf>
    <xf numFmtId="0" fontId="73" fillId="0" borderId="0" xfId="78" applyFont="1">
      <alignment/>
      <protection/>
    </xf>
    <xf numFmtId="0" fontId="0" fillId="0" borderId="0" xfId="78" applyFont="1" applyBorder="1" applyAlignment="1">
      <alignment horizontal="center"/>
      <protection/>
    </xf>
    <xf numFmtId="0" fontId="0" fillId="0" borderId="0" xfId="78" applyFont="1" applyBorder="1" applyAlignment="1">
      <alignment horizontal="right"/>
      <protection/>
    </xf>
    <xf numFmtId="3" fontId="0" fillId="0" borderId="0" xfId="78" applyNumberFormat="1" applyFont="1" applyBorder="1">
      <alignment/>
      <protection/>
    </xf>
    <xf numFmtId="0" fontId="0" fillId="0" borderId="0" xfId="78" applyFont="1" applyBorder="1" applyAlignment="1">
      <alignment/>
      <protection/>
    </xf>
    <xf numFmtId="0" fontId="0" fillId="0" borderId="0" xfId="78" applyFont="1" applyBorder="1" applyAlignment="1" applyProtection="1">
      <alignment horizontal="center"/>
      <protection hidden="1"/>
    </xf>
    <xf numFmtId="0" fontId="0" fillId="0" borderId="0" xfId="78" applyFont="1" applyBorder="1" applyAlignment="1" applyProtection="1">
      <alignment horizontal="right"/>
      <protection hidden="1"/>
    </xf>
    <xf numFmtId="0" fontId="0" fillId="0" borderId="0" xfId="78" applyFont="1" applyAlignment="1">
      <alignment horizontal="right"/>
      <protection/>
    </xf>
    <xf numFmtId="3" fontId="1" fillId="0" borderId="0" xfId="78" applyNumberFormat="1" applyFont="1" applyAlignment="1">
      <alignment horizontal="right"/>
      <protection/>
    </xf>
    <xf numFmtId="9" fontId="0" fillId="0" borderId="0" xfId="78" applyNumberFormat="1" applyFont="1" applyAlignment="1">
      <alignment horizontal="center"/>
      <protection/>
    </xf>
    <xf numFmtId="0" fontId="0" fillId="0" borderId="0" xfId="78" applyFont="1" applyAlignment="1" applyProtection="1">
      <alignment/>
      <protection hidden="1"/>
    </xf>
    <xf numFmtId="0" fontId="0" fillId="0" borderId="0" xfId="78" applyFont="1" applyBorder="1" applyAlignment="1" applyProtection="1">
      <alignment horizontal="left"/>
      <protection locked="0"/>
    </xf>
    <xf numFmtId="0" fontId="0" fillId="0" borderId="0" xfId="78" applyFont="1" applyBorder="1" applyProtection="1">
      <alignment/>
      <protection locked="0"/>
    </xf>
    <xf numFmtId="2" fontId="0" fillId="0" borderId="0" xfId="78" applyNumberFormat="1" applyFont="1" applyBorder="1" applyProtection="1">
      <alignment/>
      <protection locked="0"/>
    </xf>
    <xf numFmtId="3" fontId="0" fillId="0" borderId="0" xfId="78" applyNumberFormat="1" applyFont="1" applyBorder="1" applyProtection="1">
      <alignment/>
      <protection locked="0"/>
    </xf>
    <xf numFmtId="2" fontId="0" fillId="0" borderId="0" xfId="78" applyNumberFormat="1" applyFont="1" applyBorder="1">
      <alignment/>
      <protection/>
    </xf>
    <xf numFmtId="0" fontId="0" fillId="0" borderId="0" xfId="78" applyFont="1" applyProtection="1">
      <alignment/>
      <protection locked="0"/>
    </xf>
    <xf numFmtId="0" fontId="0" fillId="0" borderId="0" xfId="78" applyFont="1" applyAlignment="1" applyProtection="1">
      <alignment horizontal="center"/>
      <protection locked="0"/>
    </xf>
    <xf numFmtId="0" fontId="0" fillId="0" borderId="0" xfId="78" applyFont="1" applyAlignment="1" applyProtection="1">
      <alignment horizontal="right"/>
      <protection locked="0"/>
    </xf>
    <xf numFmtId="49" fontId="57" fillId="0" borderId="0" xfId="79" applyNumberFormat="1" applyFont="1" applyBorder="1">
      <alignment/>
      <protection/>
    </xf>
    <xf numFmtId="49" fontId="57" fillId="0" borderId="0" xfId="79" applyNumberFormat="1" applyFont="1" applyBorder="1" applyAlignment="1">
      <alignment horizontal="left"/>
      <protection/>
    </xf>
    <xf numFmtId="0" fontId="57" fillId="0" borderId="0" xfId="79" applyFont="1" applyBorder="1" applyAlignment="1">
      <alignment horizontal="center"/>
      <protection/>
    </xf>
    <xf numFmtId="0" fontId="0" fillId="0" borderId="0" xfId="78" applyFont="1" applyFill="1" applyBorder="1" applyAlignment="1">
      <alignment horizontal="right"/>
      <protection/>
    </xf>
    <xf numFmtId="0" fontId="0" fillId="0" borderId="0" xfId="78" applyFont="1" applyFill="1" applyBorder="1" applyAlignment="1">
      <alignment/>
      <protection/>
    </xf>
    <xf numFmtId="0" fontId="0" fillId="0" borderId="0" xfId="78" applyFont="1" applyFill="1" applyBorder="1" applyAlignment="1">
      <alignment horizontal="center"/>
      <protection/>
    </xf>
    <xf numFmtId="0" fontId="1" fillId="0" borderId="0" xfId="78" applyFont="1" applyAlignment="1">
      <alignment horizontal="left"/>
      <protection/>
    </xf>
    <xf numFmtId="0" fontId="0" fillId="0" borderId="0" xfId="78" applyFont="1" applyAlignment="1">
      <alignment horizontal="center"/>
      <protection/>
    </xf>
    <xf numFmtId="2" fontId="0" fillId="0" borderId="0" xfId="78" applyNumberFormat="1" applyFont="1">
      <alignment/>
      <protection/>
    </xf>
    <xf numFmtId="3" fontId="0" fillId="0" borderId="0" xfId="78" applyNumberFormat="1" applyFont="1">
      <alignment/>
      <protection/>
    </xf>
    <xf numFmtId="0" fontId="0" fillId="0" borderId="0" xfId="78" applyFont="1" applyAlignment="1">
      <alignment/>
      <protection/>
    </xf>
    <xf numFmtId="0" fontId="0" fillId="0" borderId="0" xfId="78" applyFont="1" applyAlignment="1" applyProtection="1">
      <alignment horizontal="left"/>
      <protection locked="0"/>
    </xf>
    <xf numFmtId="0" fontId="1" fillId="0" borderId="0" xfId="78" applyFont="1" applyProtection="1">
      <alignment/>
      <protection locked="0"/>
    </xf>
    <xf numFmtId="0" fontId="0" fillId="0" borderId="0" xfId="78">
      <alignment/>
      <protection/>
    </xf>
    <xf numFmtId="3" fontId="0" fillId="0" borderId="0" xfId="78" applyNumberFormat="1" applyFont="1" applyBorder="1" applyProtection="1">
      <alignment/>
      <protection/>
    </xf>
    <xf numFmtId="0" fontId="1" fillId="0" borderId="0" xfId="78" applyFont="1" applyAlignment="1" applyProtection="1">
      <alignment horizontal="center"/>
      <protection locked="0"/>
    </xf>
    <xf numFmtId="0" fontId="1" fillId="0" borderId="0" xfId="78" applyFont="1" applyAlignment="1" applyProtection="1">
      <alignment horizontal="right"/>
      <protection locked="0"/>
    </xf>
    <xf numFmtId="2" fontId="1" fillId="0" borderId="0" xfId="78" applyNumberFormat="1" applyFont="1" applyProtection="1">
      <alignment/>
      <protection locked="0"/>
    </xf>
    <xf numFmtId="3" fontId="1" fillId="0" borderId="0" xfId="78" applyNumberFormat="1" applyFont="1" applyProtection="1">
      <alignment/>
      <protection locked="0"/>
    </xf>
    <xf numFmtId="0" fontId="1" fillId="0" borderId="0" xfId="78" applyFont="1" applyAlignment="1" applyProtection="1">
      <alignment/>
      <protection locked="0"/>
    </xf>
    <xf numFmtId="0" fontId="0" fillId="0" borderId="0" xfId="78" applyFont="1" applyFill="1" applyProtection="1">
      <alignment/>
      <protection locked="0"/>
    </xf>
    <xf numFmtId="0" fontId="90" fillId="0" borderId="0" xfId="78" applyFont="1" applyProtection="1">
      <alignment/>
      <protection locked="0"/>
    </xf>
    <xf numFmtId="0" fontId="60" fillId="0" borderId="64" xfId="82" applyFont="1" applyBorder="1" applyAlignment="1">
      <alignment horizontal="center"/>
      <protection/>
    </xf>
    <xf numFmtId="0" fontId="60" fillId="0" borderId="64" xfId="82" applyNumberFormat="1" applyFont="1" applyBorder="1" applyAlignment="1">
      <alignment horizontal="center" vertical="top" wrapText="1"/>
      <protection/>
    </xf>
    <xf numFmtId="0" fontId="60" fillId="0" borderId="64" xfId="82" applyFont="1" applyBorder="1" applyAlignment="1">
      <alignment horizontal="center" vertical="top" wrapText="1"/>
      <protection/>
    </xf>
    <xf numFmtId="0" fontId="60" fillId="0" borderId="64" xfId="82" applyFont="1" applyBorder="1" applyAlignment="1">
      <alignment horizontal="center" vertical="top" wrapText="1"/>
      <protection/>
    </xf>
    <xf numFmtId="2" fontId="58" fillId="0" borderId="64" xfId="83" applyNumberFormat="1" applyFont="1" applyBorder="1" applyAlignment="1">
      <alignment horizontal="center"/>
      <protection/>
    </xf>
    <xf numFmtId="165" fontId="48" fillId="0" borderId="81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165" fontId="48" fillId="0" borderId="82" xfId="0" applyNumberFormat="1" applyFont="1" applyBorder="1" applyAlignment="1">
      <alignment horizontal="right"/>
    </xf>
    <xf numFmtId="165" fontId="41" fillId="21" borderId="29" xfId="0" applyNumberFormat="1" applyFont="1" applyFill="1" applyBorder="1" applyAlignment="1">
      <alignment horizontal="right"/>
    </xf>
    <xf numFmtId="165" fontId="56" fillId="21" borderId="36" xfId="0" applyNumberFormat="1" applyFont="1" applyFill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justify"/>
    </xf>
    <xf numFmtId="0" fontId="49" fillId="0" borderId="0" xfId="0" applyFont="1" applyBorder="1" applyAlignment="1">
      <alignment horizontal="left"/>
    </xf>
    <xf numFmtId="165" fontId="48" fillId="0" borderId="39" xfId="0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165" fontId="44" fillId="21" borderId="29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29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3" fontId="1" fillId="21" borderId="49" xfId="0" applyNumberFormat="1" applyFont="1" applyFill="1" applyBorder="1" applyAlignment="1">
      <alignment horizontal="right"/>
    </xf>
    <xf numFmtId="3" fontId="1" fillId="21" borderId="66" xfId="0" applyNumberFormat="1" applyFont="1" applyFill="1" applyBorder="1" applyAlignment="1">
      <alignment horizontal="right"/>
    </xf>
    <xf numFmtId="0" fontId="0" fillId="0" borderId="83" xfId="80" applyFont="1" applyBorder="1" applyAlignment="1">
      <alignment horizontal="center"/>
      <protection/>
    </xf>
    <xf numFmtId="0" fontId="0" fillId="0" borderId="84" xfId="80" applyFont="1" applyBorder="1" applyAlignment="1">
      <alignment horizontal="center"/>
      <protection/>
    </xf>
    <xf numFmtId="0" fontId="0" fillId="0" borderId="85" xfId="80" applyFont="1" applyBorder="1" applyAlignment="1">
      <alignment horizontal="center"/>
      <protection/>
    </xf>
    <xf numFmtId="0" fontId="0" fillId="0" borderId="86" xfId="80" applyFont="1" applyBorder="1" applyAlignment="1">
      <alignment horizontal="center"/>
      <protection/>
    </xf>
    <xf numFmtId="0" fontId="0" fillId="0" borderId="87" xfId="80" applyFont="1" applyBorder="1" applyAlignment="1">
      <alignment horizontal="left"/>
      <protection/>
    </xf>
    <xf numFmtId="0" fontId="0" fillId="0" borderId="57" xfId="80" applyFont="1" applyBorder="1" applyAlignment="1">
      <alignment horizontal="left"/>
      <protection/>
    </xf>
    <xf numFmtId="0" fontId="0" fillId="0" borderId="88" xfId="80" applyFont="1" applyBorder="1" applyAlignment="1">
      <alignment horizontal="left"/>
      <protection/>
    </xf>
    <xf numFmtId="0" fontId="14" fillId="28" borderId="27" xfId="80" applyFont="1" applyFill="1" applyBorder="1" applyAlignment="1">
      <alignment horizontal="left" wrapText="1" indent="1"/>
      <protection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17" fillId="28" borderId="27" xfId="80" applyFont="1" applyFill="1" applyBorder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3" fontId="17" fillId="28" borderId="27" xfId="80" applyNumberFormat="1" applyFont="1" applyFill="1" applyBorder="1" applyAlignment="1">
      <alignment horizontal="left" wrapText="1"/>
      <protection/>
    </xf>
    <xf numFmtId="0" fontId="10" fillId="0" borderId="0" xfId="80" applyFont="1" applyAlignment="1">
      <alignment horizontal="center"/>
      <protection/>
    </xf>
    <xf numFmtId="49" fontId="0" fillId="0" borderId="85" xfId="80" applyNumberFormat="1" applyFont="1" applyBorder="1" applyAlignment="1">
      <alignment horizontal="center"/>
      <protection/>
    </xf>
    <xf numFmtId="0" fontId="0" fillId="0" borderId="87" xfId="80" applyBorder="1" applyAlignment="1">
      <alignment horizontal="center" shrinkToFit="1"/>
      <protection/>
    </xf>
    <xf numFmtId="0" fontId="0" fillId="0" borderId="57" xfId="80" applyBorder="1" applyAlignment="1">
      <alignment horizontal="center" shrinkToFit="1"/>
      <protection/>
    </xf>
    <xf numFmtId="0" fontId="0" fillId="0" borderId="88" xfId="80" applyBorder="1" applyAlignment="1">
      <alignment horizontal="center" shrinkToFit="1"/>
      <protection/>
    </xf>
    <xf numFmtId="0" fontId="3" fillId="21" borderId="70" xfId="0" applyFont="1" applyFill="1" applyBorder="1" applyAlignment="1">
      <alignment horizontal="left" vertical="justify"/>
    </xf>
    <xf numFmtId="0" fontId="3" fillId="21" borderId="39" xfId="0" applyFont="1" applyFill="1" applyBorder="1" applyAlignment="1">
      <alignment horizontal="left" vertical="justify"/>
    </xf>
    <xf numFmtId="0" fontId="3" fillId="21" borderId="63" xfId="0" applyFont="1" applyFill="1" applyBorder="1" applyAlignment="1">
      <alignment horizontal="left" vertical="justify"/>
    </xf>
    <xf numFmtId="0" fontId="3" fillId="0" borderId="55" xfId="80" applyFont="1" applyBorder="1" applyAlignment="1">
      <alignment horizontal="left" vertical="justify"/>
      <protection/>
    </xf>
    <xf numFmtId="0" fontId="3" fillId="0" borderId="54" xfId="80" applyFont="1" applyBorder="1" applyAlignment="1">
      <alignment horizontal="left" vertical="justify"/>
      <protection/>
    </xf>
    <xf numFmtId="0" fontId="3" fillId="0" borderId="84" xfId="80" applyFont="1" applyBorder="1" applyAlignment="1">
      <alignment horizontal="left" vertical="justify"/>
      <protection/>
    </xf>
    <xf numFmtId="0" fontId="0" fillId="0" borderId="87" xfId="80" applyFont="1" applyBorder="1" applyAlignment="1">
      <alignment horizontal="center" shrinkToFit="1"/>
      <protection/>
    </xf>
    <xf numFmtId="0" fontId="57" fillId="9" borderId="0" xfId="83" applyFill="1" applyAlignment="1">
      <alignment horizontal="center" wrapText="1"/>
      <protection/>
    </xf>
    <xf numFmtId="0" fontId="57" fillId="9" borderId="0" xfId="83" applyFill="1" applyAlignment="1">
      <alignment horizontal="center"/>
      <protection/>
    </xf>
    <xf numFmtId="0" fontId="69" fillId="0" borderId="0" xfId="81" applyFont="1" applyAlignment="1">
      <alignment horizontal="center"/>
      <protection/>
    </xf>
    <xf numFmtId="0" fontId="57" fillId="0" borderId="83" xfId="81" applyFont="1" applyBorder="1" applyAlignment="1">
      <alignment horizontal="center"/>
      <protection/>
    </xf>
    <xf numFmtId="0" fontId="57" fillId="0" borderId="84" xfId="81" applyFont="1" applyBorder="1" applyAlignment="1">
      <alignment horizontal="center"/>
      <protection/>
    </xf>
    <xf numFmtId="49" fontId="57" fillId="0" borderId="85" xfId="81" applyNumberFormat="1" applyFont="1" applyBorder="1" applyAlignment="1">
      <alignment horizontal="center"/>
      <protection/>
    </xf>
    <xf numFmtId="0" fontId="57" fillId="0" borderId="86" xfId="81" applyFont="1" applyBorder="1" applyAlignment="1">
      <alignment horizontal="center"/>
      <protection/>
    </xf>
    <xf numFmtId="0" fontId="74" fillId="0" borderId="87" xfId="81" applyFont="1" applyBorder="1" applyAlignment="1">
      <alignment horizontal="center" shrinkToFit="1"/>
      <protection/>
    </xf>
    <xf numFmtId="0" fontId="74" fillId="0" borderId="57" xfId="81" applyFont="1" applyBorder="1" applyAlignment="1">
      <alignment horizontal="center" shrinkToFit="1"/>
      <protection/>
    </xf>
    <xf numFmtId="0" fontId="74" fillId="0" borderId="88" xfId="81" applyFont="1" applyBorder="1" applyAlignment="1">
      <alignment horizontal="center" shrinkToFit="1"/>
      <protection/>
    </xf>
    <xf numFmtId="0" fontId="73" fillId="0" borderId="55" xfId="81" applyFont="1" applyBorder="1" applyAlignment="1">
      <alignment horizontal="center"/>
      <protection/>
    </xf>
    <xf numFmtId="0" fontId="73" fillId="0" borderId="84" xfId="81" applyFont="1" applyBorder="1" applyAlignment="1">
      <alignment horizontal="center"/>
      <protection/>
    </xf>
    <xf numFmtId="0" fontId="73" fillId="0" borderId="87" xfId="81" applyFont="1" applyBorder="1" applyAlignment="1">
      <alignment horizontal="center"/>
      <protection/>
    </xf>
    <xf numFmtId="0" fontId="73" fillId="0" borderId="86" xfId="81" applyFont="1" applyBorder="1" applyAlignment="1">
      <alignment horizontal="center"/>
      <protection/>
    </xf>
    <xf numFmtId="49" fontId="86" fillId="28" borderId="89" xfId="80" applyNumberFormat="1" applyFont="1" applyFill="1" applyBorder="1" applyAlignment="1">
      <alignment horizontal="left" wrapText="1"/>
      <protection/>
    </xf>
    <xf numFmtId="49" fontId="87" fillId="0" borderId="90" xfId="0" applyNumberFormat="1" applyFont="1" applyBorder="1" applyAlignment="1">
      <alignment horizontal="left" wrapText="1"/>
    </xf>
    <xf numFmtId="0" fontId="69" fillId="0" borderId="0" xfId="80" applyFont="1" applyAlignment="1">
      <alignment horizontal="center"/>
      <protection/>
    </xf>
    <xf numFmtId="0" fontId="57" fillId="0" borderId="83" xfId="80" applyFont="1" applyBorder="1" applyAlignment="1">
      <alignment horizontal="center"/>
      <protection/>
    </xf>
    <xf numFmtId="0" fontId="57" fillId="0" borderId="84" xfId="80" applyFont="1" applyBorder="1" applyAlignment="1">
      <alignment horizontal="center"/>
      <protection/>
    </xf>
    <xf numFmtId="49" fontId="57" fillId="0" borderId="85" xfId="80" applyNumberFormat="1" applyFont="1" applyBorder="1" applyAlignment="1">
      <alignment horizontal="center"/>
      <protection/>
    </xf>
    <xf numFmtId="0" fontId="57" fillId="0" borderId="86" xfId="80" applyFont="1" applyBorder="1" applyAlignment="1">
      <alignment horizontal="center"/>
      <protection/>
    </xf>
    <xf numFmtId="0" fontId="57" fillId="0" borderId="87" xfId="80" applyFont="1" applyBorder="1" applyAlignment="1">
      <alignment horizontal="center" shrinkToFit="1"/>
      <protection/>
    </xf>
    <xf numFmtId="0" fontId="57" fillId="0" borderId="57" xfId="80" applyFont="1" applyBorder="1" applyAlignment="1">
      <alignment horizontal="center" shrinkToFit="1"/>
      <protection/>
    </xf>
    <xf numFmtId="0" fontId="57" fillId="0" borderId="88" xfId="80" applyFont="1" applyBorder="1" applyAlignment="1">
      <alignment horizontal="center" shrinkToFit="1"/>
      <protection/>
    </xf>
  </cellXfs>
  <cellStyles count="10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– Zvýraznění6 2" xfId="33"/>
    <cellStyle name="40 % - zvýraznenie1" xfId="34"/>
    <cellStyle name="40 % - zvýraznenie2" xfId="35"/>
    <cellStyle name="40 % - zvýraznenie3" xfId="36"/>
    <cellStyle name="40 % - zvýraznenie4" xfId="37"/>
    <cellStyle name="40 % - zvýraznenie5" xfId="38"/>
    <cellStyle name="40 % - zvýraznenie6" xfId="39"/>
    <cellStyle name="60 % – Zvýraznění1" xfId="40"/>
    <cellStyle name="60 % – Zvýraznění2" xfId="41"/>
    <cellStyle name="60 % – Zvýraznění3" xfId="42"/>
    <cellStyle name="60 % – Zvýraznění4" xfId="43"/>
    <cellStyle name="60 % – Zvýraznění5" xfId="44"/>
    <cellStyle name="60 % – Zvýraznění6" xfId="45"/>
    <cellStyle name="60 % - zvýraznenie1" xfId="46"/>
    <cellStyle name="60 % - zvýraznenie2" xfId="47"/>
    <cellStyle name="60 % - zvýraznenie3" xfId="48"/>
    <cellStyle name="60 % - zvýraznenie4" xfId="49"/>
    <cellStyle name="60 % - zvýraznenie5" xfId="50"/>
    <cellStyle name="60 % - zvýraznenie6" xfId="51"/>
    <cellStyle name="Celkem" xfId="52"/>
    <cellStyle name="Comma" xfId="53"/>
    <cellStyle name="Comma [0]" xfId="54"/>
    <cellStyle name="Dobrá" xfId="55"/>
    <cellStyle name="Hyperlink" xfId="56"/>
    <cellStyle name="Hypertextový odkaz 2" xfId="57"/>
    <cellStyle name="Chybně" xfId="58"/>
    <cellStyle name="Kontrolná bunka" xfId="59"/>
    <cellStyle name="Kontrolní buňka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eutrálna" xfId="72"/>
    <cellStyle name="Neutrální" xfId="73"/>
    <cellStyle name="Non défini" xfId="74"/>
    <cellStyle name="normálne_Hárok2" xfId="75"/>
    <cellStyle name="Normální 2" xfId="76"/>
    <cellStyle name="Normální 3" xfId="77"/>
    <cellStyle name="normální_Elektroinstalace - soupis prací" xfId="78"/>
    <cellStyle name="normální_List1" xfId="79"/>
    <cellStyle name="normální_POL.XLS" xfId="80"/>
    <cellStyle name="normální_POL.XLS_OPLOCENÍ - soupis prací" xfId="81"/>
    <cellStyle name="normální_Sadové úpravy - položkový rozpočet" xfId="82"/>
    <cellStyle name="normální_Sadové úpravy - soupis prací" xfId="83"/>
    <cellStyle name="Poznámka" xfId="84"/>
    <cellStyle name="Poznámka 2" xfId="85"/>
    <cellStyle name="Poznámka 3" xfId="86"/>
    <cellStyle name="Prepojená bunka" xfId="87"/>
    <cellStyle name="Percent" xfId="88"/>
    <cellStyle name="Propojená buňka" xfId="89"/>
    <cellStyle name="Followed Hyperlink" xfId="90"/>
    <cellStyle name="Spolu" xfId="91"/>
    <cellStyle name="Správně" xfId="92"/>
    <cellStyle name="Styl 1" xfId="93"/>
    <cellStyle name="Text upozornění" xfId="94"/>
    <cellStyle name="Text upozornenia" xfId="95"/>
    <cellStyle name="Titul" xfId="96"/>
    <cellStyle name="Vstup" xfId="97"/>
    <cellStyle name="Vstup 2" xfId="98"/>
    <cellStyle name="Výpočet" xfId="99"/>
    <cellStyle name="Výpočet 2" xfId="100"/>
    <cellStyle name="Výstup" xfId="101"/>
    <cellStyle name="Výstup 2" xfId="102"/>
    <cellStyle name="Vysvětlující text" xfId="103"/>
    <cellStyle name="Vysvetľujúci text" xfId="104"/>
    <cellStyle name="Zlá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  <cellStyle name="Zvýraznenie1" xfId="112"/>
    <cellStyle name="Zvýraznenie2" xfId="113"/>
    <cellStyle name="Zvýraznenie3" xfId="114"/>
    <cellStyle name="Zvýraznenie4" xfId="115"/>
    <cellStyle name="Zvýraznenie5" xfId="116"/>
    <cellStyle name="Zvýraznenie6" xfId="11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RCHIV\%Archiv_firma_all\%Zakazky_2003\23012_ONE&#352;_PP\Rozpocty\Podkl-cn\22048_RD-Rozdrojovice\RD-Rozdrojovice_%20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Zak&#225;zky%20rok%202013%20T&#193;TA%20pr&#225;ce\P&#345;&#237;st&#345;e&#353;ek%20na%20posypov&#253;%20materi&#225;l%20Mor%20Bud&#283;jovice%20PLATN&#201;\POLO&#381;KOV&#221;%20ROZPO&#268;ET%20DLE%20VYHL&#193;&#352;KY%20Moravsk&#233;%20Bud&#283;jovice\P&#345;&#237;st&#345;e&#353;ek%20Moravske%20Budejovice%20-%20podlaha%20-%20polo&#382;kov&#253;%20rozpo&#269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LOCEN&#205;%20-%20soupis%20prac&#2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N%20Dirickx%20Bohemia-1.15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Objekt rodinného domu</v>
          </cell>
        </row>
        <row r="6">
          <cell r="A6" t="str">
            <v>22048</v>
          </cell>
          <cell r="C6" t="str">
            <v>Vystavba rodinneho domu Rozdrojovice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SO 02 - Podlaha přístřešku</v>
          </cell>
        </row>
        <row r="6">
          <cell r="A6" t="str">
            <v>13905</v>
          </cell>
          <cell r="C6" t="str">
            <v>Přístřešek na posypový inertní materiál Moravské Budějovice</v>
          </cell>
        </row>
      </sheetData>
      <sheetData sheetId="1">
        <row r="10">
          <cell r="E10">
            <v>266715.84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5">
          <cell r="A15" t="str">
            <v>Ztížené výrobní podmínky</v>
          </cell>
          <cell r="I15">
            <v>0</v>
          </cell>
        </row>
        <row r="16">
          <cell r="A16" t="str">
            <v>Oborová přirážka</v>
          </cell>
          <cell r="I16">
            <v>0</v>
          </cell>
        </row>
        <row r="17">
          <cell r="A17" t="str">
            <v>Přesun stavebních kapacit</v>
          </cell>
          <cell r="I17">
            <v>0</v>
          </cell>
        </row>
        <row r="18">
          <cell r="A18" t="str">
            <v>Mimostaveništní doprava</v>
          </cell>
          <cell r="I18">
            <v>0</v>
          </cell>
        </row>
        <row r="19">
          <cell r="A19" t="str">
            <v>Zařízení staveniště</v>
          </cell>
        </row>
        <row r="20">
          <cell r="A20" t="str">
            <v>Provoz investora</v>
          </cell>
          <cell r="I20">
            <v>0</v>
          </cell>
        </row>
        <row r="21">
          <cell r="A21" t="str">
            <v>Kompletační činnost (IČD)</v>
          </cell>
          <cell r="I21">
            <v>0</v>
          </cell>
        </row>
        <row r="23">
          <cell r="H23">
            <v>2667.1584000000003</v>
          </cell>
        </row>
      </sheetData>
      <sheetData sheetId="2">
        <row r="9">
          <cell r="BB9">
            <v>0</v>
          </cell>
          <cell r="BC9">
            <v>0</v>
          </cell>
          <cell r="BD9">
            <v>0</v>
          </cell>
          <cell r="BE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locení-samostat soupis prací "/>
      <sheetName val="Ceník brány"/>
      <sheetName val="Ceník ploty"/>
      <sheetName val="popis"/>
      <sheetName val="Data-krycí list"/>
    </sheetNames>
    <sheetDataSet>
      <sheetData sheetId="2">
        <row r="196">
          <cell r="D196" t="str">
            <v>AXIAL Horizontal 2,3/76,2x50,8/1000/25</v>
          </cell>
          <cell r="E196">
            <v>44</v>
          </cell>
          <cell r="F196">
            <v>53</v>
          </cell>
          <cell r="G196" t="str">
            <v>GS410101</v>
          </cell>
        </row>
        <row r="197">
          <cell r="D197" t="str">
            <v>AXIAL Horizontal 2,3/76,2x50,8/1200/25</v>
          </cell>
          <cell r="E197">
            <v>51</v>
          </cell>
          <cell r="F197">
            <v>62</v>
          </cell>
          <cell r="G197" t="str">
            <v>GS410103</v>
          </cell>
        </row>
        <row r="198">
          <cell r="D198" t="str">
            <v>AXIAL Horizontal 2,3/76,2x50,8/1500/25</v>
          </cell>
          <cell r="E198">
            <v>70</v>
          </cell>
          <cell r="F198">
            <v>85</v>
          </cell>
          <cell r="G198" t="str">
            <v>GS410102</v>
          </cell>
        </row>
        <row r="199">
          <cell r="D199" t="str">
            <v>AXIAL Horizontal 2,3/76,2x50,8/1800/25</v>
          </cell>
          <cell r="E199">
            <v>80</v>
          </cell>
          <cell r="F199">
            <v>97</v>
          </cell>
          <cell r="G199" t="str">
            <v>GS410104</v>
          </cell>
        </row>
        <row r="200">
          <cell r="D200" t="str">
            <v>AXIAL Horizontal 2,3/76,2x50,8/2000/25</v>
          </cell>
          <cell r="E200">
            <v>87</v>
          </cell>
          <cell r="F200">
            <v>105</v>
          </cell>
          <cell r="G200" t="str">
            <v>GS410105</v>
          </cell>
        </row>
        <row r="201">
          <cell r="D201" t="str">
            <v>AXIAL Vertikal 2,1/50,8x101,6/1000/25</v>
          </cell>
          <cell r="E201">
            <v>37</v>
          </cell>
          <cell r="F201">
            <v>45</v>
          </cell>
          <cell r="G201" t="str">
            <v>GS470013</v>
          </cell>
        </row>
        <row r="202">
          <cell r="D202" t="str">
            <v>AXIAL Vertikal 2,1/50,8x101,6/1200/25</v>
          </cell>
          <cell r="E202">
            <v>45</v>
          </cell>
          <cell r="F202">
            <v>54</v>
          </cell>
          <cell r="G202" t="str">
            <v>GS470014</v>
          </cell>
        </row>
        <row r="203">
          <cell r="D203" t="str">
            <v>AXIAL Vertikal 2,1/50,8x101,6/1500/25</v>
          </cell>
          <cell r="E203">
            <v>65</v>
          </cell>
          <cell r="F203">
            <v>79</v>
          </cell>
          <cell r="G203" t="str">
            <v>GS470015</v>
          </cell>
        </row>
        <row r="204">
          <cell r="D204" t="str">
            <v>AXIAL Vertikal 2,1/50,8x101,6/1800/25</v>
          </cell>
          <cell r="E204">
            <v>67</v>
          </cell>
          <cell r="F204">
            <v>81</v>
          </cell>
          <cell r="G204" t="str">
            <v>GS470016</v>
          </cell>
        </row>
        <row r="205">
          <cell r="D205" t="str">
            <v>AXIAL Vertikal 2,1/50,8x101,6/2000/25</v>
          </cell>
          <cell r="E205">
            <v>72</v>
          </cell>
          <cell r="F205">
            <v>87</v>
          </cell>
          <cell r="G205" t="str">
            <v>000</v>
          </cell>
        </row>
        <row r="206">
          <cell r="D206" t="str">
            <v>AXIAL Super PVC 2,5/50,8x50-125/1000/25</v>
          </cell>
          <cell r="E206">
            <v>49</v>
          </cell>
          <cell r="F206">
            <v>59</v>
          </cell>
          <cell r="G206" t="str">
            <v>GS300001</v>
          </cell>
        </row>
        <row r="207">
          <cell r="D207" t="str">
            <v>AXIAL Super PVC 2,5/50,8x50-125/1200/25</v>
          </cell>
          <cell r="E207">
            <v>56</v>
          </cell>
          <cell r="F207">
            <v>68</v>
          </cell>
          <cell r="G207" t="str">
            <v>GS300002</v>
          </cell>
        </row>
        <row r="208">
          <cell r="D208" t="str">
            <v>AXIAL Super PVC 2,5/50,8x50-125/1500/25</v>
          </cell>
          <cell r="E208">
            <v>76</v>
          </cell>
          <cell r="F208">
            <v>92</v>
          </cell>
          <cell r="G208" t="str">
            <v>GS300003</v>
          </cell>
        </row>
        <row r="209">
          <cell r="D209" t="str">
            <v>AXIAL Super PVC 2,5/50,8x50-125/1800/25</v>
          </cell>
          <cell r="E209">
            <v>88</v>
          </cell>
          <cell r="F209">
            <v>106</v>
          </cell>
          <cell r="G209" t="str">
            <v>GS300004</v>
          </cell>
        </row>
        <row r="210">
          <cell r="D210" t="str">
            <v>AXIAL Super PVC 2,5/50,8x50-125/2000/25</v>
          </cell>
          <cell r="E210">
            <v>95</v>
          </cell>
          <cell r="F210">
            <v>115</v>
          </cell>
          <cell r="G210" t="str">
            <v>GS300005</v>
          </cell>
        </row>
        <row r="211">
          <cell r="D211" t="str">
            <v>AXIAL Residence PVC 2,1/76,2x76,2/1000/25</v>
          </cell>
          <cell r="E211">
            <v>32</v>
          </cell>
          <cell r="F211">
            <v>39</v>
          </cell>
          <cell r="G211" t="str">
            <v>GS150001</v>
          </cell>
        </row>
        <row r="212">
          <cell r="D212" t="str">
            <v>AXIAL Residence PVC 2,1/76,2x76,2/1200/25</v>
          </cell>
          <cell r="E212">
            <v>37</v>
          </cell>
          <cell r="F212">
            <v>45</v>
          </cell>
          <cell r="G212" t="str">
            <v>GS150002</v>
          </cell>
        </row>
        <row r="213">
          <cell r="D213" t="str">
            <v>AXIAL Residence PVC 2,1/76,2x76,2/1500/25</v>
          </cell>
          <cell r="E213">
            <v>51</v>
          </cell>
          <cell r="F213">
            <v>62</v>
          </cell>
          <cell r="G213" t="str">
            <v>GS150003</v>
          </cell>
        </row>
        <row r="214">
          <cell r="D214" t="str">
            <v>AXIAL Forte PVC 2,5/50x50/1000/25</v>
          </cell>
          <cell r="E214">
            <v>62</v>
          </cell>
          <cell r="F214">
            <v>75</v>
          </cell>
          <cell r="G214" t="str">
            <v>GS410002</v>
          </cell>
        </row>
        <row r="215">
          <cell r="D215" t="str">
            <v>AXIAL Forte PVC 2,5/50x50/1500/25</v>
          </cell>
          <cell r="E215">
            <v>90</v>
          </cell>
          <cell r="F215">
            <v>109</v>
          </cell>
          <cell r="G215" t="str">
            <v>GS410008</v>
          </cell>
        </row>
        <row r="216">
          <cell r="D216" t="str">
            <v>AXIAL Forte PVC 2,5/50x50/2000/25</v>
          </cell>
          <cell r="E216">
            <v>117</v>
          </cell>
          <cell r="F216">
            <v>142</v>
          </cell>
          <cell r="G216" t="str">
            <v>GS410014</v>
          </cell>
        </row>
        <row r="817">
          <cell r="D817" t="str">
            <v>sl. UNIVERS D38/750</v>
          </cell>
          <cell r="E817">
            <v>110</v>
          </cell>
          <cell r="F817">
            <v>133</v>
          </cell>
          <cell r="G817" t="str">
            <v>PR400001</v>
          </cell>
        </row>
        <row r="818">
          <cell r="D818" t="str">
            <v>sl. UNIVERS D38/1000</v>
          </cell>
          <cell r="E818">
            <v>130</v>
          </cell>
          <cell r="F818">
            <v>157</v>
          </cell>
          <cell r="G818" t="str">
            <v>PR400002</v>
          </cell>
        </row>
        <row r="819">
          <cell r="D819" t="str">
            <v>sl. UNIVERS D38/1250</v>
          </cell>
          <cell r="E819">
            <v>151</v>
          </cell>
          <cell r="F819">
            <v>183</v>
          </cell>
          <cell r="G819" t="str">
            <v>PR400003</v>
          </cell>
        </row>
        <row r="820">
          <cell r="D820" t="str">
            <v>sl. UNIVERS D38/1500</v>
          </cell>
          <cell r="E820">
            <v>168</v>
          </cell>
          <cell r="F820">
            <v>203</v>
          </cell>
          <cell r="G820" t="str">
            <v>PR400004</v>
          </cell>
        </row>
        <row r="821">
          <cell r="D821" t="str">
            <v>sl. UNIVERS D38/1750</v>
          </cell>
          <cell r="E821">
            <v>191</v>
          </cell>
          <cell r="F821">
            <v>231</v>
          </cell>
          <cell r="G821" t="str">
            <v>PR400005</v>
          </cell>
        </row>
        <row r="822">
          <cell r="D822" t="str">
            <v>sl. UNIVERS D38/2000</v>
          </cell>
          <cell r="E822">
            <v>223</v>
          </cell>
          <cell r="F822">
            <v>270</v>
          </cell>
          <cell r="G822" t="str">
            <v>PR400006</v>
          </cell>
        </row>
        <row r="823">
          <cell r="D823" t="str">
            <v>sl. UNIVERS D48/1750</v>
          </cell>
          <cell r="E823">
            <v>260</v>
          </cell>
          <cell r="F823">
            <v>315</v>
          </cell>
          <cell r="G823" t="str">
            <v>PR400201</v>
          </cell>
        </row>
        <row r="824">
          <cell r="D824" t="str">
            <v>sl. UNIVERS D48/2000</v>
          </cell>
          <cell r="E824">
            <v>273</v>
          </cell>
          <cell r="F824">
            <v>330</v>
          </cell>
          <cell r="G824" t="str">
            <v>PR400202</v>
          </cell>
        </row>
        <row r="825">
          <cell r="D825" t="str">
            <v>sl. UNIVERS D48/2250</v>
          </cell>
          <cell r="E825">
            <v>323</v>
          </cell>
          <cell r="F825">
            <v>391</v>
          </cell>
          <cell r="G825" t="str">
            <v>PR400203</v>
          </cell>
        </row>
        <row r="826">
          <cell r="D826" t="str">
            <v>sl. UNIVERS D48/2500</v>
          </cell>
          <cell r="E826">
            <v>335</v>
          </cell>
          <cell r="F826">
            <v>405</v>
          </cell>
          <cell r="G826" t="str">
            <v>PR400204</v>
          </cell>
        </row>
        <row r="827">
          <cell r="D827" t="str">
            <v>sl. UNIVERS D48/2750</v>
          </cell>
          <cell r="E827">
            <v>411</v>
          </cell>
          <cell r="F827">
            <v>497</v>
          </cell>
          <cell r="G827" t="str">
            <v>PR400205</v>
          </cell>
        </row>
        <row r="828">
          <cell r="D828" t="str">
            <v>sl. UNIVERS D48/3000</v>
          </cell>
          <cell r="E828">
            <v>457</v>
          </cell>
          <cell r="F828">
            <v>553</v>
          </cell>
          <cell r="G828" t="str">
            <v>PR400206</v>
          </cell>
        </row>
        <row r="829">
          <cell r="D829" t="str">
            <v>sl. UNIVERS D60/2250</v>
          </cell>
          <cell r="E829">
            <v>557</v>
          </cell>
          <cell r="F829">
            <v>674</v>
          </cell>
          <cell r="G829" t="str">
            <v>PR400401</v>
          </cell>
        </row>
        <row r="830">
          <cell r="D830" t="str">
            <v>sl. UNIVERS D60/2500</v>
          </cell>
          <cell r="E830">
            <v>585</v>
          </cell>
          <cell r="F830">
            <v>708</v>
          </cell>
          <cell r="G830" t="str">
            <v>PR400402</v>
          </cell>
        </row>
        <row r="831">
          <cell r="D831" t="str">
            <v>sl. UNIVERS D60/2750</v>
          </cell>
          <cell r="E831">
            <v>648</v>
          </cell>
          <cell r="F831">
            <v>784</v>
          </cell>
          <cell r="G831" t="str">
            <v>PR400403</v>
          </cell>
        </row>
        <row r="832">
          <cell r="D832" t="str">
            <v>sl. UNIVERS D60/3000</v>
          </cell>
          <cell r="E832">
            <v>706</v>
          </cell>
          <cell r="F832">
            <v>854</v>
          </cell>
          <cell r="G832" t="str">
            <v>PR400404</v>
          </cell>
        </row>
        <row r="833">
          <cell r="D833" t="str">
            <v>sl. UNIVERS D60/3250</v>
          </cell>
          <cell r="E833">
            <v>762</v>
          </cell>
          <cell r="F833">
            <v>922</v>
          </cell>
          <cell r="G833" t="str">
            <v>PR400405</v>
          </cell>
        </row>
        <row r="834">
          <cell r="D834" t="str">
            <v>sl. UNIVERS D60/3500</v>
          </cell>
          <cell r="E834">
            <v>839</v>
          </cell>
          <cell r="F834">
            <v>1015</v>
          </cell>
          <cell r="G834" t="str">
            <v>PR400406</v>
          </cell>
        </row>
        <row r="835">
          <cell r="D835" t="str">
            <v>sl. UNIVERS D60/3750</v>
          </cell>
          <cell r="E835">
            <v>895</v>
          </cell>
          <cell r="F835">
            <v>1083</v>
          </cell>
          <cell r="G835" t="str">
            <v>PR400407</v>
          </cell>
        </row>
        <row r="984">
          <cell r="G984" t="str">
            <v>GA200017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ložky"/>
      <sheetName val="Ceník brány"/>
      <sheetName val="Ceník ploty"/>
      <sheetName val="popis"/>
      <sheetName val="Instrukce"/>
      <sheetName val="Data-krycí list"/>
      <sheetName val="Mapa OZ"/>
    </sheetNames>
    <sheetDataSet>
      <sheetData sheetId="3">
        <row r="865">
          <cell r="D865" t="str">
            <v>vzpěra UNIVERZAL D38/1,2/1500</v>
          </cell>
          <cell r="E865">
            <v>186</v>
          </cell>
          <cell r="F865">
            <v>225</v>
          </cell>
          <cell r="G865" t="str">
            <v>PR414620</v>
          </cell>
        </row>
        <row r="866">
          <cell r="D866" t="str">
            <v>vzpěra UNIVERZAL D38/1,2/1750</v>
          </cell>
          <cell r="E866">
            <v>205</v>
          </cell>
          <cell r="F866">
            <v>248</v>
          </cell>
          <cell r="G866" t="str">
            <v>PR414621</v>
          </cell>
        </row>
        <row r="867">
          <cell r="D867" t="str">
            <v>vzpěra UNIVERZAL D38/1,2/2000</v>
          </cell>
          <cell r="E867">
            <v>224</v>
          </cell>
          <cell r="F867">
            <v>271</v>
          </cell>
          <cell r="G867" t="str">
            <v>PR414622</v>
          </cell>
        </row>
        <row r="868">
          <cell r="D868" t="str">
            <v>vzpěra UNIVERZAL D38/1,2/2200</v>
          </cell>
          <cell r="E868">
            <v>240</v>
          </cell>
          <cell r="F868">
            <v>290</v>
          </cell>
          <cell r="G868" t="str">
            <v>PR414623</v>
          </cell>
        </row>
        <row r="869">
          <cell r="D869" t="str">
            <v>vzpěra UNIVERZAL D38/1,2/2400</v>
          </cell>
          <cell r="E869">
            <v>254</v>
          </cell>
          <cell r="F869">
            <v>307</v>
          </cell>
          <cell r="G869" t="str">
            <v>PR414624</v>
          </cell>
        </row>
        <row r="870">
          <cell r="D870" t="str">
            <v>vzpěra UNIVERZAL D38/1,2/2500</v>
          </cell>
          <cell r="E870">
            <v>263</v>
          </cell>
          <cell r="F870">
            <v>318</v>
          </cell>
          <cell r="G870" t="str">
            <v>PR414625</v>
          </cell>
        </row>
        <row r="871">
          <cell r="D871" t="str">
            <v>vzpěra UNIVERZAL D38/1,2/3000</v>
          </cell>
          <cell r="E871">
            <v>301</v>
          </cell>
          <cell r="F871">
            <v>364</v>
          </cell>
          <cell r="G871" t="str">
            <v>PR414627</v>
          </cell>
        </row>
        <row r="872">
          <cell r="D872" t="str">
            <v>vzpěra UNIVERZAL D48/1,5/1500</v>
          </cell>
          <cell r="E872">
            <v>276</v>
          </cell>
          <cell r="F872">
            <v>334</v>
          </cell>
          <cell r="G872" t="str">
            <v>PR414630</v>
          </cell>
        </row>
        <row r="873">
          <cell r="D873" t="str">
            <v>vzpěra UNIVERZAL D48/1,5/1750</v>
          </cell>
          <cell r="E873">
            <v>302</v>
          </cell>
          <cell r="F873">
            <v>365</v>
          </cell>
          <cell r="G873" t="str">
            <v>000</v>
          </cell>
        </row>
        <row r="874">
          <cell r="D874" t="str">
            <v>vzpěra UNIVERZAL D48/1,5/2000</v>
          </cell>
          <cell r="E874">
            <v>330</v>
          </cell>
          <cell r="F874">
            <v>399</v>
          </cell>
          <cell r="G874" t="str">
            <v>000</v>
          </cell>
        </row>
        <row r="875">
          <cell r="D875" t="str">
            <v>vzpěra UNIVERZAL D48/1,5/2200</v>
          </cell>
          <cell r="E875">
            <v>358</v>
          </cell>
          <cell r="F875">
            <v>433</v>
          </cell>
          <cell r="G875" t="str">
            <v>000</v>
          </cell>
        </row>
        <row r="876">
          <cell r="D876" t="str">
            <v>vzpěra UNIVERZAL D48/1,5/2400</v>
          </cell>
          <cell r="E876">
            <v>371</v>
          </cell>
          <cell r="F876">
            <v>449</v>
          </cell>
          <cell r="G876" t="str">
            <v>PR414637</v>
          </cell>
        </row>
        <row r="877">
          <cell r="D877" t="str">
            <v>vzpěra UNIVERZAL D48/1,5/2500</v>
          </cell>
          <cell r="E877">
            <v>385</v>
          </cell>
          <cell r="F877">
            <v>466</v>
          </cell>
          <cell r="G877" t="str">
            <v>PR414635</v>
          </cell>
        </row>
        <row r="878">
          <cell r="D878" t="str">
            <v>vzpěra UNIVERZAL D48/1,5/2600</v>
          </cell>
          <cell r="E878">
            <v>412</v>
          </cell>
          <cell r="F878">
            <v>499</v>
          </cell>
          <cell r="G878" t="str">
            <v>PR414636</v>
          </cell>
        </row>
        <row r="879">
          <cell r="D879" t="str">
            <v>vzpěra UNIVERZAL D48/1,5/3000</v>
          </cell>
          <cell r="E879">
            <v>439</v>
          </cell>
          <cell r="F879">
            <v>531</v>
          </cell>
          <cell r="G879" t="str">
            <v>PR414638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ovo56@iol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zoomScalePageLayoutView="0" workbookViewId="0" topLeftCell="A1">
      <selection activeCell="J20" sqref="J20:K20"/>
    </sheetView>
  </sheetViews>
  <sheetFormatPr defaultColWidth="9.00390625" defaultRowHeight="12.75"/>
  <cols>
    <col min="1" max="1" width="1.875" style="0" customWidth="1"/>
    <col min="2" max="2" width="1.625" style="0" customWidth="1"/>
    <col min="3" max="3" width="8.125" style="0" customWidth="1"/>
    <col min="4" max="4" width="7.25390625" style="0" customWidth="1"/>
    <col min="5" max="5" width="4.25390625" style="0" customWidth="1"/>
    <col min="6" max="6" width="18.875" style="0" customWidth="1"/>
    <col min="7" max="7" width="15.875" style="0" customWidth="1"/>
    <col min="8" max="8" width="12.375" style="0" customWidth="1"/>
    <col min="9" max="9" width="11.125" style="0" customWidth="1"/>
    <col min="10" max="11" width="11.875" style="0" customWidth="1"/>
    <col min="12" max="12" width="1.75390625" style="0" customWidth="1"/>
    <col min="13" max="13" width="2.00390625" style="0" customWidth="1"/>
    <col min="14" max="14" width="4.25390625" style="0" customWidth="1"/>
    <col min="15" max="15" width="2.875" style="0" customWidth="1"/>
  </cols>
  <sheetData>
    <row r="1" spans="1:14" ht="20.25" customHeight="1">
      <c r="A1" s="173"/>
      <c r="B1" s="173"/>
      <c r="C1" s="554" t="s">
        <v>355</v>
      </c>
      <c r="D1" s="554"/>
      <c r="E1" s="554"/>
      <c r="F1" s="554"/>
      <c r="G1" s="554"/>
      <c r="H1" s="554"/>
      <c r="I1" s="554"/>
      <c r="J1" s="554"/>
      <c r="K1" s="554"/>
      <c r="L1" s="173"/>
      <c r="M1" s="173"/>
      <c r="N1" s="174"/>
    </row>
    <row r="2" spans="1:14" ht="43.5" customHeight="1">
      <c r="A2" s="173"/>
      <c r="B2" s="173"/>
      <c r="C2" s="555" t="s">
        <v>356</v>
      </c>
      <c r="D2" s="555"/>
      <c r="E2" s="555"/>
      <c r="F2" s="555"/>
      <c r="G2" s="555"/>
      <c r="H2" s="555"/>
      <c r="I2" s="555"/>
      <c r="J2" s="555"/>
      <c r="K2" s="555"/>
      <c r="L2" s="173"/>
      <c r="M2" s="173"/>
      <c r="N2" s="174"/>
    </row>
    <row r="3" spans="1:15" ht="29.25" customHeight="1">
      <c r="A3" s="173"/>
      <c r="B3" s="173"/>
      <c r="C3" s="558"/>
      <c r="D3" s="558"/>
      <c r="E3" s="558"/>
      <c r="F3" s="558"/>
      <c r="G3" s="558"/>
      <c r="H3" s="558"/>
      <c r="I3" s="558"/>
      <c r="J3" s="558"/>
      <c r="K3" s="558"/>
      <c r="L3" s="173"/>
      <c r="M3" s="173"/>
      <c r="N3" s="174"/>
      <c r="O3" s="175"/>
    </row>
    <row r="4" spans="1:16" ht="11.25" customHeight="1">
      <c r="A4" s="173"/>
      <c r="B4" s="173"/>
      <c r="C4" s="559"/>
      <c r="D4" s="559"/>
      <c r="E4" s="559"/>
      <c r="F4" s="559"/>
      <c r="G4" s="559"/>
      <c r="H4" s="559"/>
      <c r="I4" s="559"/>
      <c r="J4" s="559"/>
      <c r="K4" s="559"/>
      <c r="L4" s="173"/>
      <c r="M4" s="173"/>
      <c r="N4" s="174"/>
      <c r="O4" s="175"/>
      <c r="P4" s="176"/>
    </row>
    <row r="5" spans="1:14" ht="21.75" customHeight="1">
      <c r="A5" s="173"/>
      <c r="B5" s="173"/>
      <c r="C5" s="177"/>
      <c r="D5" s="177"/>
      <c r="E5" s="177"/>
      <c r="F5" s="177"/>
      <c r="G5" s="177"/>
      <c r="H5" s="177"/>
      <c r="I5" s="177"/>
      <c r="J5" s="178" t="s">
        <v>357</v>
      </c>
      <c r="K5" s="179">
        <v>8127441</v>
      </c>
      <c r="L5" s="173"/>
      <c r="M5" s="173"/>
      <c r="N5" s="174"/>
    </row>
    <row r="6" spans="1:14" ht="15.75" customHeight="1">
      <c r="A6" s="173"/>
      <c r="B6" s="173"/>
      <c r="C6" s="180"/>
      <c r="D6" s="180"/>
      <c r="E6" s="180"/>
      <c r="F6" s="180"/>
      <c r="G6" s="180"/>
      <c r="H6" s="180"/>
      <c r="I6" s="180"/>
      <c r="J6" s="181" t="s">
        <v>358</v>
      </c>
      <c r="K6" s="180"/>
      <c r="L6" s="173"/>
      <c r="M6" s="173"/>
      <c r="N6" s="174"/>
    </row>
    <row r="7" spans="1:14" ht="8.25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3"/>
      <c r="M7" s="185"/>
      <c r="N7" s="174"/>
    </row>
    <row r="8" spans="1:14" ht="23.25" customHeight="1">
      <c r="A8" s="186"/>
      <c r="B8" s="173"/>
      <c r="C8" s="556" t="s">
        <v>359</v>
      </c>
      <c r="D8" s="556"/>
      <c r="E8" s="556"/>
      <c r="F8" s="556"/>
      <c r="G8" s="173"/>
      <c r="H8" s="173"/>
      <c r="I8" s="173"/>
      <c r="J8" s="173"/>
      <c r="K8" s="173"/>
      <c r="L8" s="173"/>
      <c r="M8" s="187"/>
      <c r="N8" s="174"/>
    </row>
    <row r="9" spans="1:14" s="194" customFormat="1" ht="24.75" customHeight="1">
      <c r="A9" s="188"/>
      <c r="B9" s="189"/>
      <c r="C9" s="190" t="s">
        <v>360</v>
      </c>
      <c r="D9" s="191" t="s">
        <v>361</v>
      </c>
      <c r="E9" s="191"/>
      <c r="F9" s="191"/>
      <c r="G9" s="190"/>
      <c r="H9" s="191"/>
      <c r="I9" s="191"/>
      <c r="J9" s="557">
        <f>'Krycí list - SO 01'!F29</f>
        <v>0</v>
      </c>
      <c r="K9" s="557"/>
      <c r="L9" s="189"/>
      <c r="M9" s="192"/>
      <c r="N9" s="193"/>
    </row>
    <row r="10" spans="1:14" s="194" customFormat="1" ht="24.75" customHeight="1">
      <c r="A10" s="188"/>
      <c r="B10" s="189"/>
      <c r="C10" s="190" t="s">
        <v>362</v>
      </c>
      <c r="D10" s="191" t="s">
        <v>363</v>
      </c>
      <c r="E10" s="191"/>
      <c r="F10" s="191"/>
      <c r="G10" s="191"/>
      <c r="I10" s="191"/>
      <c r="J10" s="557">
        <f>'Krycí list - SO 02 VRN'!F29</f>
        <v>0</v>
      </c>
      <c r="K10" s="557"/>
      <c r="L10" s="189"/>
      <c r="M10" s="192"/>
      <c r="N10" s="193"/>
    </row>
    <row r="11" spans="1:14" ht="7.5" customHeight="1">
      <c r="A11" s="186"/>
      <c r="B11" s="173"/>
      <c r="C11" s="195"/>
      <c r="D11" s="196"/>
      <c r="E11" s="196"/>
      <c r="F11" s="196"/>
      <c r="G11" s="196"/>
      <c r="H11" s="196"/>
      <c r="I11" s="173"/>
      <c r="J11" s="197"/>
      <c r="K11" s="197"/>
      <c r="L11" s="173"/>
      <c r="M11" s="187"/>
      <c r="N11" s="174"/>
    </row>
    <row r="12" spans="1:14" ht="6.75" customHeight="1">
      <c r="A12" s="186"/>
      <c r="B12" s="173"/>
      <c r="C12" s="173"/>
      <c r="D12" s="173"/>
      <c r="E12" s="173"/>
      <c r="F12" s="195"/>
      <c r="G12" s="173"/>
      <c r="H12" s="173"/>
      <c r="I12" s="173"/>
      <c r="J12" s="173"/>
      <c r="K12" s="173"/>
      <c r="L12" s="173"/>
      <c r="M12" s="187"/>
      <c r="N12" s="174"/>
    </row>
    <row r="13" spans="1:14" ht="9.75" customHeight="1">
      <c r="A13" s="186"/>
      <c r="B13" s="173"/>
      <c r="C13" s="195"/>
      <c r="D13" s="196"/>
      <c r="E13" s="196"/>
      <c r="F13" s="196"/>
      <c r="G13" s="196"/>
      <c r="H13" s="196"/>
      <c r="I13" s="173"/>
      <c r="J13" s="197"/>
      <c r="K13" s="197"/>
      <c r="L13" s="173"/>
      <c r="M13" s="187"/>
      <c r="N13" s="174"/>
    </row>
    <row r="14" spans="1:14" ht="18" customHeight="1">
      <c r="A14" s="186"/>
      <c r="B14" s="198"/>
      <c r="C14" s="199" t="s">
        <v>364</v>
      </c>
      <c r="D14" s="200"/>
      <c r="E14" s="200"/>
      <c r="F14" s="200"/>
      <c r="G14" s="200"/>
      <c r="H14" s="200"/>
      <c r="I14" s="201"/>
      <c r="J14" s="552">
        <f>SUM(J9:K10)</f>
        <v>0</v>
      </c>
      <c r="K14" s="552"/>
      <c r="L14" s="202"/>
      <c r="M14" s="187"/>
      <c r="N14" s="174"/>
    </row>
    <row r="15" spans="1:14" s="211" customFormat="1" ht="12" customHeight="1">
      <c r="A15" s="203"/>
      <c r="B15" s="204"/>
      <c r="C15" s="205"/>
      <c r="D15" s="206"/>
      <c r="E15" s="206"/>
      <c r="F15" s="206"/>
      <c r="G15" s="206"/>
      <c r="H15" s="206"/>
      <c r="I15" s="207"/>
      <c r="J15" s="208"/>
      <c r="K15" s="208"/>
      <c r="L15" s="207"/>
      <c r="M15" s="209"/>
      <c r="N15" s="210"/>
    </row>
    <row r="16" spans="1:14" s="211" customFormat="1" ht="8.25" customHeight="1" thickBot="1">
      <c r="A16" s="212"/>
      <c r="B16" s="190"/>
      <c r="C16" s="213"/>
      <c r="D16" s="214"/>
      <c r="E16" s="214"/>
      <c r="F16" s="214"/>
      <c r="G16" s="214"/>
      <c r="H16" s="214"/>
      <c r="I16" s="212"/>
      <c r="J16" s="215"/>
      <c r="K16" s="215"/>
      <c r="L16" s="212"/>
      <c r="M16" s="212"/>
      <c r="N16" s="210"/>
    </row>
    <row r="17" spans="1:14" ht="11.25" customHeigh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8"/>
      <c r="N17" s="174"/>
    </row>
    <row r="18" spans="1:14" ht="20.25">
      <c r="A18" s="219"/>
      <c r="B18" s="220"/>
      <c r="C18" s="221" t="s">
        <v>365</v>
      </c>
      <c r="D18" s="222"/>
      <c r="E18" s="222"/>
      <c r="F18" s="222"/>
      <c r="G18" s="222"/>
      <c r="H18" s="222"/>
      <c r="I18" s="560">
        <f>J14</f>
        <v>0</v>
      </c>
      <c r="J18" s="560"/>
      <c r="K18" s="560"/>
      <c r="L18" s="202"/>
      <c r="M18" s="223"/>
      <c r="N18" s="174"/>
    </row>
    <row r="19" spans="1:15" s="224" customFormat="1" ht="8.25" customHeight="1">
      <c r="A19" s="219"/>
      <c r="B19" s="173"/>
      <c r="C19" s="173" t="s">
        <v>3</v>
      </c>
      <c r="D19" s="173"/>
      <c r="E19" s="173"/>
      <c r="F19" s="173"/>
      <c r="G19" s="173"/>
      <c r="H19" s="173"/>
      <c r="I19" s="173"/>
      <c r="J19" s="173"/>
      <c r="K19" s="173"/>
      <c r="L19" s="173"/>
      <c r="M19" s="223"/>
      <c r="N19" s="173"/>
      <c r="O19" s="173"/>
    </row>
    <row r="20" spans="1:15" s="224" customFormat="1" ht="18" customHeight="1">
      <c r="A20" s="219"/>
      <c r="B20" s="173"/>
      <c r="C20" s="195" t="s">
        <v>366</v>
      </c>
      <c r="D20" s="225">
        <v>0.21</v>
      </c>
      <c r="E20" s="226"/>
      <c r="F20" s="227" t="s">
        <v>367</v>
      </c>
      <c r="G20" s="550">
        <f>+I18-G21</f>
        <v>0</v>
      </c>
      <c r="H20" s="550"/>
      <c r="I20" s="173"/>
      <c r="J20" s="549">
        <f>+D20*G20</f>
        <v>0</v>
      </c>
      <c r="K20" s="549"/>
      <c r="L20" s="173"/>
      <c r="M20" s="223"/>
      <c r="N20" s="173"/>
      <c r="O20" s="173"/>
    </row>
    <row r="21" spans="1:15" s="224" customFormat="1" ht="18" customHeight="1">
      <c r="A21" s="219"/>
      <c r="B21" s="173"/>
      <c r="C21" s="195" t="s">
        <v>366</v>
      </c>
      <c r="D21" s="225">
        <v>0.15</v>
      </c>
      <c r="E21" s="173"/>
      <c r="F21" s="227" t="s">
        <v>367</v>
      </c>
      <c r="G21" s="550">
        <v>0</v>
      </c>
      <c r="H21" s="550"/>
      <c r="I21" s="173"/>
      <c r="J21" s="551">
        <f>+D21*G21</f>
        <v>0</v>
      </c>
      <c r="K21" s="551"/>
      <c r="L21" s="173"/>
      <c r="M21" s="223"/>
      <c r="N21" s="173"/>
      <c r="O21" s="173"/>
    </row>
    <row r="22" spans="1:15" s="224" customFormat="1" ht="9.75" customHeight="1" thickBot="1">
      <c r="A22" s="219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223"/>
      <c r="N22" s="173"/>
      <c r="O22" s="173"/>
    </row>
    <row r="23" spans="1:15" s="224" customFormat="1" ht="23.25" customHeight="1" thickBot="1">
      <c r="A23" s="219"/>
      <c r="B23" s="228"/>
      <c r="C23" s="229" t="s">
        <v>368</v>
      </c>
      <c r="D23" s="230"/>
      <c r="E23" s="230"/>
      <c r="F23" s="230"/>
      <c r="G23" s="230"/>
      <c r="H23" s="230"/>
      <c r="I23" s="553">
        <f>SUM(I18:K21)</f>
        <v>0</v>
      </c>
      <c r="J23" s="553"/>
      <c r="K23" s="553"/>
      <c r="L23" s="231"/>
      <c r="M23" s="223"/>
      <c r="N23" s="173"/>
      <c r="O23" s="173"/>
    </row>
    <row r="24" spans="1:15" s="224" customFormat="1" ht="14.25" thickBot="1">
      <c r="A24" s="232"/>
      <c r="B24" s="233"/>
      <c r="C24" s="233"/>
      <c r="D24" s="233" t="s">
        <v>3</v>
      </c>
      <c r="E24" s="233"/>
      <c r="F24" s="233"/>
      <c r="G24" s="233"/>
      <c r="H24" s="233"/>
      <c r="I24" s="233"/>
      <c r="J24" s="233"/>
      <c r="K24" s="233"/>
      <c r="L24" s="233"/>
      <c r="M24" s="234"/>
      <c r="N24" s="173"/>
      <c r="O24" s="173"/>
    </row>
  </sheetData>
  <sheetProtection/>
  <mergeCells count="14">
    <mergeCell ref="C4:K4"/>
    <mergeCell ref="J10:K10"/>
    <mergeCell ref="I18:K18"/>
    <mergeCell ref="G20:H20"/>
    <mergeCell ref="J20:K20"/>
    <mergeCell ref="G21:H21"/>
    <mergeCell ref="J21:K21"/>
    <mergeCell ref="J14:K14"/>
    <mergeCell ref="I23:K23"/>
    <mergeCell ref="C1:K1"/>
    <mergeCell ref="C2:K2"/>
    <mergeCell ref="C8:F8"/>
    <mergeCell ref="J9:K9"/>
    <mergeCell ref="C3:K3"/>
  </mergeCells>
  <printOptions horizontalCentered="1"/>
  <pageMargins left="0.41" right="0.2755905511811024" top="0.39" bottom="0.31496062992125984" header="0.2755905511811024" footer="0.1968503937007874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Z140"/>
  <sheetViews>
    <sheetView showGridLines="0" showZeros="0" zoomScalePageLayoutView="0" workbookViewId="0" topLeftCell="A31">
      <selection activeCell="F73" sqref="F73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1" width="9.125" style="121" customWidth="1"/>
    <col min="12" max="12" width="75.375" style="121" customWidth="1"/>
    <col min="13" max="13" width="45.25390625" style="121" customWidth="1"/>
    <col min="14" max="16384" width="9.125" style="121" customWidth="1"/>
  </cols>
  <sheetData>
    <row r="1" spans="1:7" ht="15.75">
      <c r="A1" s="611" t="s">
        <v>520</v>
      </c>
      <c r="B1" s="611"/>
      <c r="C1" s="611"/>
      <c r="D1" s="611"/>
      <c r="E1" s="611"/>
      <c r="F1" s="611"/>
      <c r="G1" s="611"/>
    </row>
    <row r="2" spans="1:7" ht="14.25" customHeight="1" thickBot="1">
      <c r="A2" s="440"/>
      <c r="B2" s="441"/>
      <c r="C2" s="442"/>
      <c r="D2" s="442"/>
      <c r="E2" s="443"/>
      <c r="F2" s="442"/>
      <c r="G2" s="442"/>
    </row>
    <row r="3" spans="1:9" ht="13.5" thickTop="1">
      <c r="A3" s="612" t="s">
        <v>4</v>
      </c>
      <c r="B3" s="613"/>
      <c r="C3" s="444" t="s">
        <v>521</v>
      </c>
      <c r="D3" s="445"/>
      <c r="E3" s="446" t="s">
        <v>57</v>
      </c>
      <c r="F3" s="447"/>
      <c r="G3" s="448"/>
      <c r="I3" s="129"/>
    </row>
    <row r="4" spans="1:9" ht="13.5" thickBot="1">
      <c r="A4" s="614" t="s">
        <v>0</v>
      </c>
      <c r="B4" s="615"/>
      <c r="C4" s="449" t="s">
        <v>522</v>
      </c>
      <c r="D4" s="450"/>
      <c r="E4" s="616"/>
      <c r="F4" s="617"/>
      <c r="G4" s="618"/>
      <c r="I4" s="129"/>
    </row>
    <row r="5" spans="1:7" ht="13.5" thickTop="1">
      <c r="A5" s="451"/>
      <c r="B5" s="440"/>
      <c r="C5" s="440"/>
      <c r="D5" s="440"/>
      <c r="E5" s="452"/>
      <c r="F5" s="440"/>
      <c r="G5" s="453"/>
    </row>
    <row r="6" spans="1:7" ht="12.75">
      <c r="A6" s="454" t="s">
        <v>58</v>
      </c>
      <c r="B6" s="455" t="s">
        <v>59</v>
      </c>
      <c r="C6" s="455" t="s">
        <v>60</v>
      </c>
      <c r="D6" s="455" t="s">
        <v>61</v>
      </c>
      <c r="E6" s="456" t="s">
        <v>62</v>
      </c>
      <c r="F6" s="455" t="s">
        <v>63</v>
      </c>
      <c r="G6" s="457" t="s">
        <v>64</v>
      </c>
    </row>
    <row r="7" spans="1:15" ht="12.75">
      <c r="A7" s="458" t="s">
        <v>65</v>
      </c>
      <c r="B7" s="459" t="s">
        <v>66</v>
      </c>
      <c r="C7" s="460" t="s">
        <v>67</v>
      </c>
      <c r="D7" s="461"/>
      <c r="E7" s="462"/>
      <c r="F7" s="462"/>
      <c r="G7" s="463"/>
      <c r="H7" s="142"/>
      <c r="I7" s="142"/>
      <c r="O7" s="143">
        <v>1</v>
      </c>
    </row>
    <row r="8" spans="1:104" ht="12.75">
      <c r="A8" s="464">
        <v>1</v>
      </c>
      <c r="B8" s="465" t="s">
        <v>523</v>
      </c>
      <c r="C8" s="466" t="s">
        <v>524</v>
      </c>
      <c r="D8" s="467" t="s">
        <v>91</v>
      </c>
      <c r="E8" s="468">
        <v>14.96</v>
      </c>
      <c r="F8" s="468">
        <v>0</v>
      </c>
      <c r="G8" s="469">
        <f aca="true" t="shared" si="0" ref="G8:G23">E8*F8</f>
        <v>0</v>
      </c>
      <c r="O8" s="143">
        <v>2</v>
      </c>
      <c r="AA8" s="121">
        <v>1</v>
      </c>
      <c r="AB8" s="121">
        <v>1</v>
      </c>
      <c r="AC8" s="121">
        <v>1</v>
      </c>
      <c r="AZ8" s="121">
        <v>1</v>
      </c>
      <c r="BA8" s="121">
        <f aca="true" t="shared" si="1" ref="BA8:BA23">IF(AZ8=1,G8,0)</f>
        <v>0</v>
      </c>
      <c r="BB8" s="121">
        <f aca="true" t="shared" si="2" ref="BB8:BB23">IF(AZ8=2,G8,0)</f>
        <v>0</v>
      </c>
      <c r="BC8" s="121">
        <f aca="true" t="shared" si="3" ref="BC8:BC23">IF(AZ8=3,G8,0)</f>
        <v>0</v>
      </c>
      <c r="BD8" s="121">
        <f aca="true" t="shared" si="4" ref="BD8:BD23">IF(AZ8=4,G8,0)</f>
        <v>0</v>
      </c>
      <c r="BE8" s="121">
        <f aca="true" t="shared" si="5" ref="BE8:BE23">IF(AZ8=5,G8,0)</f>
        <v>0</v>
      </c>
      <c r="CA8" s="470">
        <v>1</v>
      </c>
      <c r="CB8" s="470">
        <v>1</v>
      </c>
      <c r="CZ8" s="121">
        <v>0</v>
      </c>
    </row>
    <row r="9" spans="1:104" ht="12.75">
      <c r="A9" s="464">
        <v>2</v>
      </c>
      <c r="B9" s="465" t="s">
        <v>525</v>
      </c>
      <c r="C9" s="466" t="s">
        <v>526</v>
      </c>
      <c r="D9" s="467" t="s">
        <v>91</v>
      </c>
      <c r="E9" s="468">
        <v>14.96</v>
      </c>
      <c r="F9" s="468">
        <v>0</v>
      </c>
      <c r="G9" s="469">
        <f t="shared" si="0"/>
        <v>0</v>
      </c>
      <c r="O9" s="143">
        <v>2</v>
      </c>
      <c r="AA9" s="121">
        <v>1</v>
      </c>
      <c r="AB9" s="121">
        <v>1</v>
      </c>
      <c r="AC9" s="121">
        <v>1</v>
      </c>
      <c r="AZ9" s="121">
        <v>1</v>
      </c>
      <c r="BA9" s="121">
        <f t="shared" si="1"/>
        <v>0</v>
      </c>
      <c r="BB9" s="121">
        <f t="shared" si="2"/>
        <v>0</v>
      </c>
      <c r="BC9" s="121">
        <f t="shared" si="3"/>
        <v>0</v>
      </c>
      <c r="BD9" s="121">
        <f t="shared" si="4"/>
        <v>0</v>
      </c>
      <c r="BE9" s="121">
        <f t="shared" si="5"/>
        <v>0</v>
      </c>
      <c r="CA9" s="470">
        <v>1</v>
      </c>
      <c r="CB9" s="470">
        <v>1</v>
      </c>
      <c r="CZ9" s="121">
        <v>0</v>
      </c>
    </row>
    <row r="10" spans="1:104" ht="12.75">
      <c r="A10" s="464">
        <v>3</v>
      </c>
      <c r="B10" s="465" t="s">
        <v>527</v>
      </c>
      <c r="C10" s="466" t="s">
        <v>528</v>
      </c>
      <c r="D10" s="467" t="s">
        <v>91</v>
      </c>
      <c r="E10" s="468">
        <v>37.665</v>
      </c>
      <c r="F10" s="468">
        <v>0</v>
      </c>
      <c r="G10" s="469">
        <f t="shared" si="0"/>
        <v>0</v>
      </c>
      <c r="O10" s="143">
        <v>2</v>
      </c>
      <c r="AA10" s="121">
        <v>1</v>
      </c>
      <c r="AB10" s="121">
        <v>1</v>
      </c>
      <c r="AC10" s="121">
        <v>1</v>
      </c>
      <c r="AZ10" s="121">
        <v>1</v>
      </c>
      <c r="BA10" s="121">
        <f t="shared" si="1"/>
        <v>0</v>
      </c>
      <c r="BB10" s="121">
        <f t="shared" si="2"/>
        <v>0</v>
      </c>
      <c r="BC10" s="121">
        <f t="shared" si="3"/>
        <v>0</v>
      </c>
      <c r="BD10" s="121">
        <f t="shared" si="4"/>
        <v>0</v>
      </c>
      <c r="BE10" s="121">
        <f t="shared" si="5"/>
        <v>0</v>
      </c>
      <c r="CA10" s="470">
        <v>1</v>
      </c>
      <c r="CB10" s="470">
        <v>1</v>
      </c>
      <c r="CZ10" s="121">
        <v>0</v>
      </c>
    </row>
    <row r="11" spans="1:104" ht="12.75">
      <c r="A11" s="464">
        <v>4</v>
      </c>
      <c r="B11" s="465" t="s">
        <v>529</v>
      </c>
      <c r="C11" s="466" t="s">
        <v>530</v>
      </c>
      <c r="D11" s="467" t="s">
        <v>91</v>
      </c>
      <c r="E11" s="468">
        <v>125.55</v>
      </c>
      <c r="F11" s="468">
        <v>0</v>
      </c>
      <c r="G11" s="469">
        <f t="shared" si="0"/>
        <v>0</v>
      </c>
      <c r="O11" s="143">
        <v>2</v>
      </c>
      <c r="AA11" s="121">
        <v>1</v>
      </c>
      <c r="AB11" s="121">
        <v>1</v>
      </c>
      <c r="AC11" s="121">
        <v>1</v>
      </c>
      <c r="AZ11" s="121">
        <v>1</v>
      </c>
      <c r="BA11" s="121">
        <f t="shared" si="1"/>
        <v>0</v>
      </c>
      <c r="BB11" s="121">
        <f t="shared" si="2"/>
        <v>0</v>
      </c>
      <c r="BC11" s="121">
        <f t="shared" si="3"/>
        <v>0</v>
      </c>
      <c r="BD11" s="121">
        <f t="shared" si="4"/>
        <v>0</v>
      </c>
      <c r="BE11" s="121">
        <f t="shared" si="5"/>
        <v>0</v>
      </c>
      <c r="CA11" s="470">
        <v>1</v>
      </c>
      <c r="CB11" s="470">
        <v>1</v>
      </c>
      <c r="CZ11" s="121">
        <v>0</v>
      </c>
    </row>
    <row r="12" spans="1:104" ht="12.75">
      <c r="A12" s="464">
        <v>5</v>
      </c>
      <c r="B12" s="465" t="s">
        <v>531</v>
      </c>
      <c r="C12" s="466" t="s">
        <v>532</v>
      </c>
      <c r="D12" s="467" t="s">
        <v>194</v>
      </c>
      <c r="E12" s="468">
        <v>27.9</v>
      </c>
      <c r="F12" s="468">
        <v>0</v>
      </c>
      <c r="G12" s="469">
        <f t="shared" si="0"/>
        <v>0</v>
      </c>
      <c r="O12" s="143">
        <v>2</v>
      </c>
      <c r="AA12" s="121">
        <v>1</v>
      </c>
      <c r="AB12" s="121">
        <v>1</v>
      </c>
      <c r="AC12" s="121">
        <v>1</v>
      </c>
      <c r="AZ12" s="121">
        <v>1</v>
      </c>
      <c r="BA12" s="121">
        <f t="shared" si="1"/>
        <v>0</v>
      </c>
      <c r="BB12" s="121">
        <f t="shared" si="2"/>
        <v>0</v>
      </c>
      <c r="BC12" s="121">
        <f t="shared" si="3"/>
        <v>0</v>
      </c>
      <c r="BD12" s="121">
        <f t="shared" si="4"/>
        <v>0</v>
      </c>
      <c r="BE12" s="121">
        <f t="shared" si="5"/>
        <v>0</v>
      </c>
      <c r="CA12" s="470">
        <v>1</v>
      </c>
      <c r="CB12" s="470">
        <v>1</v>
      </c>
      <c r="CZ12" s="121">
        <v>0.00099</v>
      </c>
    </row>
    <row r="13" spans="1:104" ht="12.75">
      <c r="A13" s="464">
        <v>6</v>
      </c>
      <c r="B13" s="465" t="s">
        <v>533</v>
      </c>
      <c r="C13" s="466" t="s">
        <v>534</v>
      </c>
      <c r="D13" s="467" t="s">
        <v>194</v>
      </c>
      <c r="E13" s="468">
        <v>27.9</v>
      </c>
      <c r="F13" s="468">
        <v>0</v>
      </c>
      <c r="G13" s="469">
        <f t="shared" si="0"/>
        <v>0</v>
      </c>
      <c r="O13" s="143">
        <v>2</v>
      </c>
      <c r="AA13" s="121">
        <v>1</v>
      </c>
      <c r="AB13" s="121">
        <v>1</v>
      </c>
      <c r="AC13" s="121">
        <v>1</v>
      </c>
      <c r="AZ13" s="121">
        <v>1</v>
      </c>
      <c r="BA13" s="121">
        <f t="shared" si="1"/>
        <v>0</v>
      </c>
      <c r="BB13" s="121">
        <f t="shared" si="2"/>
        <v>0</v>
      </c>
      <c r="BC13" s="121">
        <f t="shared" si="3"/>
        <v>0</v>
      </c>
      <c r="BD13" s="121">
        <f t="shared" si="4"/>
        <v>0</v>
      </c>
      <c r="BE13" s="121">
        <f t="shared" si="5"/>
        <v>0</v>
      </c>
      <c r="CA13" s="470">
        <v>1</v>
      </c>
      <c r="CB13" s="470">
        <v>1</v>
      </c>
      <c r="CZ13" s="121">
        <v>0</v>
      </c>
    </row>
    <row r="14" spans="1:104" ht="12.75">
      <c r="A14" s="464">
        <v>7</v>
      </c>
      <c r="B14" s="465" t="s">
        <v>535</v>
      </c>
      <c r="C14" s="466" t="s">
        <v>536</v>
      </c>
      <c r="D14" s="467" t="s">
        <v>91</v>
      </c>
      <c r="E14" s="468">
        <v>125.55</v>
      </c>
      <c r="F14" s="468">
        <v>0</v>
      </c>
      <c r="G14" s="469">
        <f t="shared" si="0"/>
        <v>0</v>
      </c>
      <c r="O14" s="143">
        <v>2</v>
      </c>
      <c r="AA14" s="121">
        <v>1</v>
      </c>
      <c r="AB14" s="121">
        <v>1</v>
      </c>
      <c r="AC14" s="121">
        <v>1</v>
      </c>
      <c r="AZ14" s="121">
        <v>1</v>
      </c>
      <c r="BA14" s="121">
        <f t="shared" si="1"/>
        <v>0</v>
      </c>
      <c r="BB14" s="121">
        <f t="shared" si="2"/>
        <v>0</v>
      </c>
      <c r="BC14" s="121">
        <f t="shared" si="3"/>
        <v>0</v>
      </c>
      <c r="BD14" s="121">
        <f t="shared" si="4"/>
        <v>0</v>
      </c>
      <c r="BE14" s="121">
        <f t="shared" si="5"/>
        <v>0</v>
      </c>
      <c r="CA14" s="470">
        <v>1</v>
      </c>
      <c r="CB14" s="470">
        <v>1</v>
      </c>
      <c r="CZ14" s="121">
        <v>0</v>
      </c>
    </row>
    <row r="15" spans="1:104" ht="12.75">
      <c r="A15" s="464">
        <v>8</v>
      </c>
      <c r="B15" s="465" t="s">
        <v>537</v>
      </c>
      <c r="C15" s="466" t="s">
        <v>538</v>
      </c>
      <c r="D15" s="467" t="s">
        <v>91</v>
      </c>
      <c r="E15" s="468">
        <v>62.775</v>
      </c>
      <c r="F15" s="468">
        <v>0</v>
      </c>
      <c r="G15" s="469">
        <f t="shared" si="0"/>
        <v>0</v>
      </c>
      <c r="O15" s="143">
        <v>2</v>
      </c>
      <c r="AA15" s="121">
        <v>1</v>
      </c>
      <c r="AB15" s="121">
        <v>1</v>
      </c>
      <c r="AC15" s="121">
        <v>1</v>
      </c>
      <c r="AZ15" s="121">
        <v>1</v>
      </c>
      <c r="BA15" s="121">
        <f t="shared" si="1"/>
        <v>0</v>
      </c>
      <c r="BB15" s="121">
        <f t="shared" si="2"/>
        <v>0</v>
      </c>
      <c r="BC15" s="121">
        <f t="shared" si="3"/>
        <v>0</v>
      </c>
      <c r="BD15" s="121">
        <f t="shared" si="4"/>
        <v>0</v>
      </c>
      <c r="BE15" s="121">
        <f t="shared" si="5"/>
        <v>0</v>
      </c>
      <c r="CA15" s="470">
        <v>1</v>
      </c>
      <c r="CB15" s="470">
        <v>1</v>
      </c>
      <c r="CZ15" s="121">
        <v>0</v>
      </c>
    </row>
    <row r="16" spans="1:104" ht="12.75">
      <c r="A16" s="464">
        <v>9</v>
      </c>
      <c r="B16" s="465" t="s">
        <v>539</v>
      </c>
      <c r="C16" s="466" t="s">
        <v>540</v>
      </c>
      <c r="D16" s="467" t="s">
        <v>91</v>
      </c>
      <c r="E16" s="468">
        <v>4.05</v>
      </c>
      <c r="F16" s="468">
        <v>0</v>
      </c>
      <c r="G16" s="469">
        <f t="shared" si="0"/>
        <v>0</v>
      </c>
      <c r="O16" s="143">
        <v>2</v>
      </c>
      <c r="AA16" s="121">
        <v>1</v>
      </c>
      <c r="AB16" s="121">
        <v>1</v>
      </c>
      <c r="AC16" s="121">
        <v>1</v>
      </c>
      <c r="AZ16" s="121">
        <v>1</v>
      </c>
      <c r="BA16" s="121">
        <f t="shared" si="1"/>
        <v>0</v>
      </c>
      <c r="BB16" s="121">
        <f t="shared" si="2"/>
        <v>0</v>
      </c>
      <c r="BC16" s="121">
        <f t="shared" si="3"/>
        <v>0</v>
      </c>
      <c r="BD16" s="121">
        <f t="shared" si="4"/>
        <v>0</v>
      </c>
      <c r="BE16" s="121">
        <f t="shared" si="5"/>
        <v>0</v>
      </c>
      <c r="CA16" s="470">
        <v>1</v>
      </c>
      <c r="CB16" s="470">
        <v>1</v>
      </c>
      <c r="CZ16" s="121">
        <v>0</v>
      </c>
    </row>
    <row r="17" spans="1:104" ht="12.75">
      <c r="A17" s="464">
        <v>10</v>
      </c>
      <c r="B17" s="465" t="s">
        <v>541</v>
      </c>
      <c r="C17" s="466" t="s">
        <v>542</v>
      </c>
      <c r="D17" s="467" t="s">
        <v>91</v>
      </c>
      <c r="E17" s="468">
        <v>51.396</v>
      </c>
      <c r="F17" s="468">
        <v>0</v>
      </c>
      <c r="G17" s="469">
        <f t="shared" si="0"/>
        <v>0</v>
      </c>
      <c r="O17" s="143">
        <v>2</v>
      </c>
      <c r="AA17" s="121">
        <v>1</v>
      </c>
      <c r="AB17" s="121">
        <v>1</v>
      </c>
      <c r="AC17" s="121">
        <v>1</v>
      </c>
      <c r="AZ17" s="121">
        <v>1</v>
      </c>
      <c r="BA17" s="121">
        <f t="shared" si="1"/>
        <v>0</v>
      </c>
      <c r="BB17" s="121">
        <f t="shared" si="2"/>
        <v>0</v>
      </c>
      <c r="BC17" s="121">
        <f t="shared" si="3"/>
        <v>0</v>
      </c>
      <c r="BD17" s="121">
        <f t="shared" si="4"/>
        <v>0</v>
      </c>
      <c r="BE17" s="121">
        <f t="shared" si="5"/>
        <v>0</v>
      </c>
      <c r="CA17" s="470">
        <v>1</v>
      </c>
      <c r="CB17" s="470">
        <v>1</v>
      </c>
      <c r="CZ17" s="121">
        <v>0</v>
      </c>
    </row>
    <row r="18" spans="1:104" ht="12.75">
      <c r="A18" s="464">
        <v>11</v>
      </c>
      <c r="B18" s="465" t="s">
        <v>543</v>
      </c>
      <c r="C18" s="466" t="s">
        <v>544</v>
      </c>
      <c r="D18" s="467" t="s">
        <v>91</v>
      </c>
      <c r="E18" s="468">
        <v>20.43</v>
      </c>
      <c r="F18" s="468">
        <v>0</v>
      </c>
      <c r="G18" s="469">
        <f t="shared" si="0"/>
        <v>0</v>
      </c>
      <c r="O18" s="143">
        <v>2</v>
      </c>
      <c r="AA18" s="121">
        <v>1</v>
      </c>
      <c r="AB18" s="121">
        <v>1</v>
      </c>
      <c r="AC18" s="121">
        <v>1</v>
      </c>
      <c r="AZ18" s="121">
        <v>1</v>
      </c>
      <c r="BA18" s="121">
        <f t="shared" si="1"/>
        <v>0</v>
      </c>
      <c r="BB18" s="121">
        <f t="shared" si="2"/>
        <v>0</v>
      </c>
      <c r="BC18" s="121">
        <f t="shared" si="3"/>
        <v>0</v>
      </c>
      <c r="BD18" s="121">
        <f t="shared" si="4"/>
        <v>0</v>
      </c>
      <c r="BE18" s="121">
        <f t="shared" si="5"/>
        <v>0</v>
      </c>
      <c r="CA18" s="470">
        <v>1</v>
      </c>
      <c r="CB18" s="470">
        <v>1</v>
      </c>
      <c r="CZ18" s="121">
        <v>0</v>
      </c>
    </row>
    <row r="19" spans="1:104" ht="12.75">
      <c r="A19" s="464">
        <v>12</v>
      </c>
      <c r="B19" s="465" t="s">
        <v>545</v>
      </c>
      <c r="C19" s="466" t="s">
        <v>546</v>
      </c>
      <c r="D19" s="467" t="s">
        <v>91</v>
      </c>
      <c r="E19" s="468">
        <v>66.356</v>
      </c>
      <c r="F19" s="468">
        <v>0</v>
      </c>
      <c r="G19" s="469">
        <f t="shared" si="0"/>
        <v>0</v>
      </c>
      <c r="O19" s="143">
        <v>2</v>
      </c>
      <c r="AA19" s="121">
        <v>1</v>
      </c>
      <c r="AB19" s="121">
        <v>1</v>
      </c>
      <c r="AC19" s="121">
        <v>1</v>
      </c>
      <c r="AZ19" s="121">
        <v>1</v>
      </c>
      <c r="BA19" s="121">
        <f t="shared" si="1"/>
        <v>0</v>
      </c>
      <c r="BB19" s="121">
        <f t="shared" si="2"/>
        <v>0</v>
      </c>
      <c r="BC19" s="121">
        <f t="shared" si="3"/>
        <v>0</v>
      </c>
      <c r="BD19" s="121">
        <f t="shared" si="4"/>
        <v>0</v>
      </c>
      <c r="BE19" s="121">
        <f t="shared" si="5"/>
        <v>0</v>
      </c>
      <c r="CA19" s="470">
        <v>1</v>
      </c>
      <c r="CB19" s="470">
        <v>1</v>
      </c>
      <c r="CZ19" s="121">
        <v>0</v>
      </c>
    </row>
    <row r="20" spans="1:104" ht="12.75">
      <c r="A20" s="464">
        <v>13</v>
      </c>
      <c r="B20" s="465" t="s">
        <v>547</v>
      </c>
      <c r="C20" s="466" t="s">
        <v>548</v>
      </c>
      <c r="D20" s="467" t="s">
        <v>91</v>
      </c>
      <c r="E20" s="468">
        <v>78.204</v>
      </c>
      <c r="F20" s="468">
        <v>0</v>
      </c>
      <c r="G20" s="469">
        <f t="shared" si="0"/>
        <v>0</v>
      </c>
      <c r="O20" s="143">
        <v>2</v>
      </c>
      <c r="AA20" s="121">
        <v>1</v>
      </c>
      <c r="AB20" s="121">
        <v>1</v>
      </c>
      <c r="AC20" s="121">
        <v>1</v>
      </c>
      <c r="AZ20" s="121">
        <v>1</v>
      </c>
      <c r="BA20" s="121">
        <f t="shared" si="1"/>
        <v>0</v>
      </c>
      <c r="BB20" s="121">
        <f t="shared" si="2"/>
        <v>0</v>
      </c>
      <c r="BC20" s="121">
        <f t="shared" si="3"/>
        <v>0</v>
      </c>
      <c r="BD20" s="121">
        <f t="shared" si="4"/>
        <v>0</v>
      </c>
      <c r="BE20" s="121">
        <f t="shared" si="5"/>
        <v>0</v>
      </c>
      <c r="CA20" s="470">
        <v>1</v>
      </c>
      <c r="CB20" s="470">
        <v>1</v>
      </c>
      <c r="CZ20" s="121">
        <v>0</v>
      </c>
    </row>
    <row r="21" spans="1:104" ht="12.75">
      <c r="A21" s="464">
        <v>14</v>
      </c>
      <c r="B21" s="465" t="s">
        <v>549</v>
      </c>
      <c r="C21" s="466" t="s">
        <v>550</v>
      </c>
      <c r="D21" s="467" t="s">
        <v>91</v>
      </c>
      <c r="E21" s="468">
        <v>40.14</v>
      </c>
      <c r="F21" s="468">
        <v>0</v>
      </c>
      <c r="G21" s="469">
        <f t="shared" si="0"/>
        <v>0</v>
      </c>
      <c r="O21" s="143">
        <v>2</v>
      </c>
      <c r="AA21" s="121">
        <v>1</v>
      </c>
      <c r="AB21" s="121">
        <v>1</v>
      </c>
      <c r="AC21" s="121">
        <v>1</v>
      </c>
      <c r="AZ21" s="121">
        <v>1</v>
      </c>
      <c r="BA21" s="121">
        <f t="shared" si="1"/>
        <v>0</v>
      </c>
      <c r="BB21" s="121">
        <f t="shared" si="2"/>
        <v>0</v>
      </c>
      <c r="BC21" s="121">
        <f t="shared" si="3"/>
        <v>0</v>
      </c>
      <c r="BD21" s="121">
        <f t="shared" si="4"/>
        <v>0</v>
      </c>
      <c r="BE21" s="121">
        <f t="shared" si="5"/>
        <v>0</v>
      </c>
      <c r="CA21" s="470">
        <v>1</v>
      </c>
      <c r="CB21" s="470">
        <v>1</v>
      </c>
      <c r="CZ21" s="121">
        <v>0</v>
      </c>
    </row>
    <row r="22" spans="1:104" ht="12.75">
      <c r="A22" s="464">
        <v>15</v>
      </c>
      <c r="B22" s="465" t="s">
        <v>551</v>
      </c>
      <c r="C22" s="466" t="s">
        <v>552</v>
      </c>
      <c r="D22" s="467" t="s">
        <v>91</v>
      </c>
      <c r="E22" s="468">
        <v>5.47</v>
      </c>
      <c r="F22" s="468">
        <v>0</v>
      </c>
      <c r="G22" s="469">
        <f t="shared" si="0"/>
        <v>0</v>
      </c>
      <c r="O22" s="143">
        <v>2</v>
      </c>
      <c r="AA22" s="121">
        <v>1</v>
      </c>
      <c r="AB22" s="121">
        <v>1</v>
      </c>
      <c r="AC22" s="121">
        <v>1</v>
      </c>
      <c r="AZ22" s="121">
        <v>1</v>
      </c>
      <c r="BA22" s="121">
        <f t="shared" si="1"/>
        <v>0</v>
      </c>
      <c r="BB22" s="121">
        <f t="shared" si="2"/>
        <v>0</v>
      </c>
      <c r="BC22" s="121">
        <f t="shared" si="3"/>
        <v>0</v>
      </c>
      <c r="BD22" s="121">
        <f t="shared" si="4"/>
        <v>0</v>
      </c>
      <c r="BE22" s="121">
        <f t="shared" si="5"/>
        <v>0</v>
      </c>
      <c r="CA22" s="470">
        <v>1</v>
      </c>
      <c r="CB22" s="470">
        <v>1</v>
      </c>
      <c r="CZ22" s="121">
        <v>0</v>
      </c>
    </row>
    <row r="23" spans="1:104" ht="12.75">
      <c r="A23" s="464">
        <v>16</v>
      </c>
      <c r="B23" s="465" t="s">
        <v>553</v>
      </c>
      <c r="C23" s="466" t="s">
        <v>554</v>
      </c>
      <c r="D23" s="467" t="s">
        <v>555</v>
      </c>
      <c r="E23" s="468">
        <v>9.1349</v>
      </c>
      <c r="F23" s="468">
        <v>0</v>
      </c>
      <c r="G23" s="469">
        <f t="shared" si="0"/>
        <v>0</v>
      </c>
      <c r="O23" s="143">
        <v>2</v>
      </c>
      <c r="AA23" s="121">
        <v>3</v>
      </c>
      <c r="AB23" s="121">
        <v>0</v>
      </c>
      <c r="AC23" s="121">
        <v>58344197</v>
      </c>
      <c r="AZ23" s="121">
        <v>1</v>
      </c>
      <c r="BA23" s="121">
        <f t="shared" si="1"/>
        <v>0</v>
      </c>
      <c r="BB23" s="121">
        <f t="shared" si="2"/>
        <v>0</v>
      </c>
      <c r="BC23" s="121">
        <f t="shared" si="3"/>
        <v>0</v>
      </c>
      <c r="BD23" s="121">
        <f t="shared" si="4"/>
        <v>0</v>
      </c>
      <c r="BE23" s="121">
        <f t="shared" si="5"/>
        <v>0</v>
      </c>
      <c r="CA23" s="470">
        <v>3</v>
      </c>
      <c r="CB23" s="470">
        <v>0</v>
      </c>
      <c r="CZ23" s="121">
        <v>1</v>
      </c>
    </row>
    <row r="24" spans="1:57" ht="12.75">
      <c r="A24" s="471"/>
      <c r="B24" s="472" t="s">
        <v>68</v>
      </c>
      <c r="C24" s="473" t="str">
        <f>CONCATENATE(B7," ",C7)</f>
        <v>1 Zemní práce</v>
      </c>
      <c r="D24" s="474"/>
      <c r="E24" s="475"/>
      <c r="F24" s="476"/>
      <c r="G24" s="477">
        <f>SUM(G7:G23)</f>
        <v>0</v>
      </c>
      <c r="O24" s="143">
        <v>4</v>
      </c>
      <c r="BA24" s="161">
        <f>SUM(BA7:BA23)</f>
        <v>0</v>
      </c>
      <c r="BB24" s="161">
        <f>SUM(BB7:BB23)</f>
        <v>0</v>
      </c>
      <c r="BC24" s="161">
        <f>SUM(BC7:BC23)</f>
        <v>0</v>
      </c>
      <c r="BD24" s="161">
        <f>SUM(BD7:BD23)</f>
        <v>0</v>
      </c>
      <c r="BE24" s="161">
        <f>SUM(BE7:BE23)</f>
        <v>0</v>
      </c>
    </row>
    <row r="25" spans="1:15" ht="12.75">
      <c r="A25" s="458" t="s">
        <v>65</v>
      </c>
      <c r="B25" s="459" t="s">
        <v>151</v>
      </c>
      <c r="C25" s="460" t="s">
        <v>152</v>
      </c>
      <c r="D25" s="461"/>
      <c r="E25" s="462"/>
      <c r="F25" s="462"/>
      <c r="G25" s="463"/>
      <c r="H25" s="142"/>
      <c r="I25" s="142"/>
      <c r="O25" s="143">
        <v>1</v>
      </c>
    </row>
    <row r="26" spans="1:104" ht="12.75">
      <c r="A26" s="464">
        <v>17</v>
      </c>
      <c r="B26" s="465" t="s">
        <v>556</v>
      </c>
      <c r="C26" s="466" t="s">
        <v>557</v>
      </c>
      <c r="D26" s="467" t="s">
        <v>75</v>
      </c>
      <c r="E26" s="468">
        <v>18</v>
      </c>
      <c r="F26" s="468">
        <v>0</v>
      </c>
      <c r="G26" s="469">
        <f>E26*F26</f>
        <v>0</v>
      </c>
      <c r="O26" s="143">
        <v>2</v>
      </c>
      <c r="AA26" s="121">
        <v>1</v>
      </c>
      <c r="AB26" s="121">
        <v>1</v>
      </c>
      <c r="AC26" s="121">
        <v>1</v>
      </c>
      <c r="AZ26" s="121">
        <v>1</v>
      </c>
      <c r="BA26" s="121">
        <f>IF(AZ26=1,G26,0)</f>
        <v>0</v>
      </c>
      <c r="BB26" s="121">
        <f>IF(AZ26=2,G26,0)</f>
        <v>0</v>
      </c>
      <c r="BC26" s="121">
        <f>IF(AZ26=3,G26,0)</f>
        <v>0</v>
      </c>
      <c r="BD26" s="121">
        <f>IF(AZ26=4,G26,0)</f>
        <v>0</v>
      </c>
      <c r="BE26" s="121">
        <f>IF(AZ26=5,G26,0)</f>
        <v>0</v>
      </c>
      <c r="CA26" s="470">
        <v>1</v>
      </c>
      <c r="CB26" s="470">
        <v>1</v>
      </c>
      <c r="CZ26" s="121">
        <v>0</v>
      </c>
    </row>
    <row r="27" spans="1:15" ht="12.75">
      <c r="A27" s="478"/>
      <c r="B27" s="479"/>
      <c r="C27" s="609" t="s">
        <v>558</v>
      </c>
      <c r="D27" s="610"/>
      <c r="E27" s="480">
        <v>18</v>
      </c>
      <c r="F27" s="481"/>
      <c r="G27" s="482"/>
      <c r="M27" s="483">
        <v>18</v>
      </c>
      <c r="O27" s="143"/>
    </row>
    <row r="28" spans="1:104" ht="12.75">
      <c r="A28" s="464">
        <v>18</v>
      </c>
      <c r="B28" s="465" t="s">
        <v>559</v>
      </c>
      <c r="C28" s="466" t="s">
        <v>560</v>
      </c>
      <c r="D28" s="467" t="s">
        <v>75</v>
      </c>
      <c r="E28" s="468">
        <v>18</v>
      </c>
      <c r="F28" s="468">
        <v>0</v>
      </c>
      <c r="G28" s="469">
        <f>E28*F28</f>
        <v>0</v>
      </c>
      <c r="O28" s="143">
        <v>2</v>
      </c>
      <c r="AA28" s="121">
        <v>3</v>
      </c>
      <c r="AB28" s="121">
        <v>1</v>
      </c>
      <c r="AC28" s="121">
        <v>286979101</v>
      </c>
      <c r="AZ28" s="121">
        <v>1</v>
      </c>
      <c r="BA28" s="121">
        <f>IF(AZ28=1,G28,0)</f>
        <v>0</v>
      </c>
      <c r="BB28" s="121">
        <f>IF(AZ28=2,G28,0)</f>
        <v>0</v>
      </c>
      <c r="BC28" s="121">
        <f>IF(AZ28=3,G28,0)</f>
        <v>0</v>
      </c>
      <c r="BD28" s="121">
        <f>IF(AZ28=4,G28,0)</f>
        <v>0</v>
      </c>
      <c r="BE28" s="121">
        <f>IF(AZ28=5,G28,0)</f>
        <v>0</v>
      </c>
      <c r="CA28" s="470">
        <v>3</v>
      </c>
      <c r="CB28" s="470">
        <v>1</v>
      </c>
      <c r="CZ28" s="121">
        <v>0.015</v>
      </c>
    </row>
    <row r="29" spans="1:15" ht="12.75">
      <c r="A29" s="478"/>
      <c r="B29" s="479"/>
      <c r="C29" s="609" t="s">
        <v>558</v>
      </c>
      <c r="D29" s="610"/>
      <c r="E29" s="480">
        <v>18</v>
      </c>
      <c r="F29" s="481"/>
      <c r="G29" s="482"/>
      <c r="M29" s="483">
        <v>18</v>
      </c>
      <c r="O29" s="143"/>
    </row>
    <row r="30" spans="1:104" ht="12.75">
      <c r="A30" s="464">
        <v>19</v>
      </c>
      <c r="B30" s="465" t="s">
        <v>561</v>
      </c>
      <c r="C30" s="466" t="s">
        <v>562</v>
      </c>
      <c r="D30" s="467" t="s">
        <v>563</v>
      </c>
      <c r="E30" s="468">
        <v>18</v>
      </c>
      <c r="F30" s="468">
        <v>0</v>
      </c>
      <c r="G30" s="469">
        <f>E30*F30</f>
        <v>0</v>
      </c>
      <c r="O30" s="143">
        <v>2</v>
      </c>
      <c r="AA30" s="121">
        <v>3</v>
      </c>
      <c r="AB30" s="121">
        <v>1</v>
      </c>
      <c r="AC30" s="121">
        <v>28697915</v>
      </c>
      <c r="AZ30" s="121">
        <v>1</v>
      </c>
      <c r="BA30" s="121">
        <f>IF(AZ30=1,G30,0)</f>
        <v>0</v>
      </c>
      <c r="BB30" s="121">
        <f>IF(AZ30=2,G30,0)</f>
        <v>0</v>
      </c>
      <c r="BC30" s="121">
        <f>IF(AZ30=3,G30,0)</f>
        <v>0</v>
      </c>
      <c r="BD30" s="121">
        <f>IF(AZ30=4,G30,0)</f>
        <v>0</v>
      </c>
      <c r="BE30" s="121">
        <f>IF(AZ30=5,G30,0)</f>
        <v>0</v>
      </c>
      <c r="CA30" s="470">
        <v>3</v>
      </c>
      <c r="CB30" s="470">
        <v>1</v>
      </c>
      <c r="CZ30" s="121">
        <v>0.001</v>
      </c>
    </row>
    <row r="31" spans="1:15" ht="12.75">
      <c r="A31" s="478"/>
      <c r="B31" s="479"/>
      <c r="C31" s="609" t="s">
        <v>558</v>
      </c>
      <c r="D31" s="610"/>
      <c r="E31" s="480">
        <v>18</v>
      </c>
      <c r="F31" s="481"/>
      <c r="G31" s="482"/>
      <c r="M31" s="483">
        <v>18</v>
      </c>
      <c r="O31" s="143"/>
    </row>
    <row r="32" spans="1:104" ht="12.75">
      <c r="A32" s="464">
        <v>20</v>
      </c>
      <c r="B32" s="465" t="s">
        <v>564</v>
      </c>
      <c r="C32" s="466" t="s">
        <v>565</v>
      </c>
      <c r="D32" s="467" t="s">
        <v>75</v>
      </c>
      <c r="E32" s="468">
        <v>1</v>
      </c>
      <c r="F32" s="468">
        <v>0</v>
      </c>
      <c r="G32" s="469">
        <f>E32*F32</f>
        <v>0</v>
      </c>
      <c r="O32" s="143">
        <v>2</v>
      </c>
      <c r="AA32" s="121">
        <v>3</v>
      </c>
      <c r="AB32" s="121">
        <v>1</v>
      </c>
      <c r="AC32" s="121">
        <v>28697916</v>
      </c>
      <c r="AZ32" s="121">
        <v>1</v>
      </c>
      <c r="BA32" s="121">
        <f>IF(AZ32=1,G32,0)</f>
        <v>0</v>
      </c>
      <c r="BB32" s="121">
        <f>IF(AZ32=2,G32,0)</f>
        <v>0</v>
      </c>
      <c r="BC32" s="121">
        <f>IF(AZ32=3,G32,0)</f>
        <v>0</v>
      </c>
      <c r="BD32" s="121">
        <f>IF(AZ32=4,G32,0)</f>
        <v>0</v>
      </c>
      <c r="BE32" s="121">
        <f>IF(AZ32=5,G32,0)</f>
        <v>0</v>
      </c>
      <c r="CA32" s="470">
        <v>3</v>
      </c>
      <c r="CB32" s="470">
        <v>1</v>
      </c>
      <c r="CZ32" s="121">
        <v>0.003</v>
      </c>
    </row>
    <row r="33" spans="1:15" ht="12.75">
      <c r="A33" s="478"/>
      <c r="B33" s="479"/>
      <c r="C33" s="609" t="s">
        <v>66</v>
      </c>
      <c r="D33" s="610"/>
      <c r="E33" s="480">
        <v>1</v>
      </c>
      <c r="F33" s="481"/>
      <c r="G33" s="482"/>
      <c r="M33" s="483">
        <v>1</v>
      </c>
      <c r="O33" s="143"/>
    </row>
    <row r="34" spans="1:104" ht="12.75">
      <c r="A34" s="464">
        <v>21</v>
      </c>
      <c r="B34" s="465" t="s">
        <v>566</v>
      </c>
      <c r="C34" s="466" t="s">
        <v>567</v>
      </c>
      <c r="D34" s="467" t="s">
        <v>75</v>
      </c>
      <c r="E34" s="468">
        <v>1</v>
      </c>
      <c r="F34" s="468">
        <v>0</v>
      </c>
      <c r="G34" s="469">
        <f>E34*F34</f>
        <v>0</v>
      </c>
      <c r="O34" s="143">
        <v>2</v>
      </c>
      <c r="AA34" s="121">
        <v>3</v>
      </c>
      <c r="AB34" s="121">
        <v>1</v>
      </c>
      <c r="AC34" s="121">
        <v>28697924</v>
      </c>
      <c r="AZ34" s="121">
        <v>1</v>
      </c>
      <c r="BA34" s="121">
        <f>IF(AZ34=1,G34,0)</f>
        <v>0</v>
      </c>
      <c r="BB34" s="121">
        <f>IF(AZ34=2,G34,0)</f>
        <v>0</v>
      </c>
      <c r="BC34" s="121">
        <f>IF(AZ34=3,G34,0)</f>
        <v>0</v>
      </c>
      <c r="BD34" s="121">
        <f>IF(AZ34=4,G34,0)</f>
        <v>0</v>
      </c>
      <c r="BE34" s="121">
        <f>IF(AZ34=5,G34,0)</f>
        <v>0</v>
      </c>
      <c r="CA34" s="470">
        <v>3</v>
      </c>
      <c r="CB34" s="470">
        <v>1</v>
      </c>
      <c r="CZ34" s="121">
        <v>0.002</v>
      </c>
    </row>
    <row r="35" spans="1:15" ht="12.75">
      <c r="A35" s="478"/>
      <c r="B35" s="479"/>
      <c r="C35" s="609" t="s">
        <v>66</v>
      </c>
      <c r="D35" s="610"/>
      <c r="E35" s="480">
        <v>1</v>
      </c>
      <c r="F35" s="481"/>
      <c r="G35" s="482"/>
      <c r="M35" s="483">
        <v>1</v>
      </c>
      <c r="O35" s="143"/>
    </row>
    <row r="36" spans="1:104" ht="12.75">
      <c r="A36" s="464">
        <v>22</v>
      </c>
      <c r="B36" s="465" t="s">
        <v>568</v>
      </c>
      <c r="C36" s="466" t="s">
        <v>569</v>
      </c>
      <c r="D36" s="467" t="s">
        <v>194</v>
      </c>
      <c r="E36" s="468">
        <v>25</v>
      </c>
      <c r="F36" s="468">
        <v>0</v>
      </c>
      <c r="G36" s="469">
        <f>E36*F36</f>
        <v>0</v>
      </c>
      <c r="O36" s="143">
        <v>2</v>
      </c>
      <c r="AA36" s="121">
        <v>3</v>
      </c>
      <c r="AB36" s="121">
        <v>1</v>
      </c>
      <c r="AC36" s="121">
        <v>28697932</v>
      </c>
      <c r="AZ36" s="121">
        <v>1</v>
      </c>
      <c r="BA36" s="121">
        <f>IF(AZ36=1,G36,0)</f>
        <v>0</v>
      </c>
      <c r="BB36" s="121">
        <f>IF(AZ36=2,G36,0)</f>
        <v>0</v>
      </c>
      <c r="BC36" s="121">
        <f>IF(AZ36=3,G36,0)</f>
        <v>0</v>
      </c>
      <c r="BD36" s="121">
        <f>IF(AZ36=4,G36,0)</f>
        <v>0</v>
      </c>
      <c r="BE36" s="121">
        <f>IF(AZ36=5,G36,0)</f>
        <v>0</v>
      </c>
      <c r="CA36" s="470">
        <v>3</v>
      </c>
      <c r="CB36" s="470">
        <v>1</v>
      </c>
      <c r="CZ36" s="121">
        <v>0.00023</v>
      </c>
    </row>
    <row r="37" spans="1:15" ht="12.75">
      <c r="A37" s="478"/>
      <c r="B37" s="479"/>
      <c r="C37" s="609" t="s">
        <v>570</v>
      </c>
      <c r="D37" s="610"/>
      <c r="E37" s="480">
        <v>25</v>
      </c>
      <c r="F37" s="481"/>
      <c r="G37" s="482"/>
      <c r="M37" s="483">
        <v>25</v>
      </c>
      <c r="O37" s="143"/>
    </row>
    <row r="38" spans="1:104" ht="12.75">
      <c r="A38" s="464">
        <v>23</v>
      </c>
      <c r="B38" s="465" t="s">
        <v>571</v>
      </c>
      <c r="C38" s="466" t="s">
        <v>572</v>
      </c>
      <c r="D38" s="467" t="s">
        <v>75</v>
      </c>
      <c r="E38" s="468">
        <v>1</v>
      </c>
      <c r="F38" s="468">
        <v>0</v>
      </c>
      <c r="G38" s="469">
        <f>E38*F38</f>
        <v>0</v>
      </c>
      <c r="O38" s="143">
        <v>2</v>
      </c>
      <c r="AA38" s="121">
        <v>3</v>
      </c>
      <c r="AB38" s="121">
        <v>1</v>
      </c>
      <c r="AC38" s="121">
        <v>28697935</v>
      </c>
      <c r="AZ38" s="121">
        <v>1</v>
      </c>
      <c r="BA38" s="121">
        <f>IF(AZ38=1,G38,0)</f>
        <v>0</v>
      </c>
      <c r="BB38" s="121">
        <f>IF(AZ38=2,G38,0)</f>
        <v>0</v>
      </c>
      <c r="BC38" s="121">
        <f>IF(AZ38=3,G38,0)</f>
        <v>0</v>
      </c>
      <c r="BD38" s="121">
        <f>IF(AZ38=4,G38,0)</f>
        <v>0</v>
      </c>
      <c r="BE38" s="121">
        <f>IF(AZ38=5,G38,0)</f>
        <v>0</v>
      </c>
      <c r="CA38" s="470">
        <v>3</v>
      </c>
      <c r="CB38" s="470">
        <v>1</v>
      </c>
      <c r="CZ38" s="121">
        <v>0.01</v>
      </c>
    </row>
    <row r="39" spans="1:15" ht="12.75">
      <c r="A39" s="478"/>
      <c r="B39" s="479"/>
      <c r="C39" s="609" t="s">
        <v>66</v>
      </c>
      <c r="D39" s="610"/>
      <c r="E39" s="480">
        <v>1</v>
      </c>
      <c r="F39" s="481"/>
      <c r="G39" s="482"/>
      <c r="M39" s="483">
        <v>1</v>
      </c>
      <c r="O39" s="143"/>
    </row>
    <row r="40" spans="1:57" ht="12.75">
      <c r="A40" s="471"/>
      <c r="B40" s="472" t="s">
        <v>68</v>
      </c>
      <c r="C40" s="473" t="str">
        <f>CONCATENATE(B25," ",C25)</f>
        <v>2 Základy a zvláštní zakládání</v>
      </c>
      <c r="D40" s="474"/>
      <c r="E40" s="475"/>
      <c r="F40" s="476"/>
      <c r="G40" s="477">
        <f>SUM(G25:G39)</f>
        <v>0</v>
      </c>
      <c r="O40" s="143">
        <v>4</v>
      </c>
      <c r="BA40" s="161">
        <f>SUM(BA25:BA39)</f>
        <v>0</v>
      </c>
      <c r="BB40" s="161">
        <f>SUM(BB25:BB39)</f>
        <v>0</v>
      </c>
      <c r="BC40" s="161">
        <f>SUM(BC25:BC39)</f>
        <v>0</v>
      </c>
      <c r="BD40" s="161">
        <f>SUM(BD25:BD39)</f>
        <v>0</v>
      </c>
      <c r="BE40" s="161">
        <f>SUM(BE25:BE39)</f>
        <v>0</v>
      </c>
    </row>
    <row r="41" spans="1:15" ht="12.75">
      <c r="A41" s="458" t="s">
        <v>65</v>
      </c>
      <c r="B41" s="459" t="s">
        <v>573</v>
      </c>
      <c r="C41" s="460" t="s">
        <v>574</v>
      </c>
      <c r="D41" s="461"/>
      <c r="E41" s="462"/>
      <c r="F41" s="462"/>
      <c r="G41" s="463"/>
      <c r="H41" s="142"/>
      <c r="I41" s="142"/>
      <c r="O41" s="143">
        <v>1</v>
      </c>
    </row>
    <row r="42" spans="1:104" ht="12.75">
      <c r="A42" s="464">
        <v>24</v>
      </c>
      <c r="B42" s="465" t="s">
        <v>575</v>
      </c>
      <c r="C42" s="466" t="s">
        <v>576</v>
      </c>
      <c r="D42" s="467" t="s">
        <v>91</v>
      </c>
      <c r="E42" s="468">
        <v>9.816</v>
      </c>
      <c r="F42" s="468">
        <v>0</v>
      </c>
      <c r="G42" s="469">
        <f>E42*F42</f>
        <v>0</v>
      </c>
      <c r="O42" s="143">
        <v>2</v>
      </c>
      <c r="AA42" s="121">
        <v>1</v>
      </c>
      <c r="AB42" s="121">
        <v>1</v>
      </c>
      <c r="AC42" s="121">
        <v>1</v>
      </c>
      <c r="AZ42" s="121">
        <v>1</v>
      </c>
      <c r="BA42" s="121">
        <f>IF(AZ42=1,G42,0)</f>
        <v>0</v>
      </c>
      <c r="BB42" s="121">
        <f>IF(AZ42=2,G42,0)</f>
        <v>0</v>
      </c>
      <c r="BC42" s="121">
        <f>IF(AZ42=3,G42,0)</f>
        <v>0</v>
      </c>
      <c r="BD42" s="121">
        <f>IF(AZ42=4,G42,0)</f>
        <v>0</v>
      </c>
      <c r="BE42" s="121">
        <f>IF(AZ42=5,G42,0)</f>
        <v>0</v>
      </c>
      <c r="CA42" s="470">
        <v>1</v>
      </c>
      <c r="CB42" s="470">
        <v>1</v>
      </c>
      <c r="CZ42" s="121">
        <v>1.1322</v>
      </c>
    </row>
    <row r="43" spans="1:57" ht="12.75">
      <c r="A43" s="471"/>
      <c r="B43" s="472" t="s">
        <v>68</v>
      </c>
      <c r="C43" s="473" t="str">
        <f>CONCATENATE(B41," ",C41)</f>
        <v>4 Vodorovné konstrukce</v>
      </c>
      <c r="D43" s="474"/>
      <c r="E43" s="475"/>
      <c r="F43" s="476"/>
      <c r="G43" s="477">
        <f>SUM(G41:G42)</f>
        <v>0</v>
      </c>
      <c r="O43" s="143">
        <v>4</v>
      </c>
      <c r="BA43" s="161">
        <f>SUM(BA41:BA42)</f>
        <v>0</v>
      </c>
      <c r="BB43" s="161">
        <f>SUM(BB41:BB42)</f>
        <v>0</v>
      </c>
      <c r="BC43" s="161">
        <f>SUM(BC41:BC42)</f>
        <v>0</v>
      </c>
      <c r="BD43" s="161">
        <f>SUM(BD41:BD42)</f>
        <v>0</v>
      </c>
      <c r="BE43" s="161">
        <f>SUM(BE41:BE42)</f>
        <v>0</v>
      </c>
    </row>
    <row r="44" spans="1:15" ht="12.75">
      <c r="A44" s="458" t="s">
        <v>65</v>
      </c>
      <c r="B44" s="459" t="s">
        <v>577</v>
      </c>
      <c r="C44" s="460" t="s">
        <v>578</v>
      </c>
      <c r="D44" s="461"/>
      <c r="E44" s="462"/>
      <c r="F44" s="462"/>
      <c r="G44" s="463"/>
      <c r="H44" s="142"/>
      <c r="I44" s="142"/>
      <c r="O44" s="143">
        <v>1</v>
      </c>
    </row>
    <row r="45" spans="1:104" ht="12.75">
      <c r="A45" s="464">
        <v>25</v>
      </c>
      <c r="B45" s="465" t="s">
        <v>579</v>
      </c>
      <c r="C45" s="466" t="s">
        <v>580</v>
      </c>
      <c r="D45" s="467" t="s">
        <v>181</v>
      </c>
      <c r="E45" s="468">
        <v>57</v>
      </c>
      <c r="F45" s="468">
        <v>0</v>
      </c>
      <c r="G45" s="469">
        <f aca="true" t="shared" si="6" ref="G45:G56">E45*F45</f>
        <v>0</v>
      </c>
      <c r="O45" s="143">
        <v>2</v>
      </c>
      <c r="AA45" s="121">
        <v>1</v>
      </c>
      <c r="AB45" s="121">
        <v>1</v>
      </c>
      <c r="AC45" s="121">
        <v>1</v>
      </c>
      <c r="AZ45" s="121">
        <v>1</v>
      </c>
      <c r="BA45" s="121">
        <f aca="true" t="shared" si="7" ref="BA45:BA56">IF(AZ45=1,G45,0)</f>
        <v>0</v>
      </c>
      <c r="BB45" s="121">
        <f aca="true" t="shared" si="8" ref="BB45:BB56">IF(AZ45=2,G45,0)</f>
        <v>0</v>
      </c>
      <c r="BC45" s="121">
        <f aca="true" t="shared" si="9" ref="BC45:BC56">IF(AZ45=3,G45,0)</f>
        <v>0</v>
      </c>
      <c r="BD45" s="121">
        <f aca="true" t="shared" si="10" ref="BD45:BD56">IF(AZ45=4,G45,0)</f>
        <v>0</v>
      </c>
      <c r="BE45" s="121">
        <f aca="true" t="shared" si="11" ref="BE45:BE56">IF(AZ45=5,G45,0)</f>
        <v>0</v>
      </c>
      <c r="CA45" s="470">
        <v>1</v>
      </c>
      <c r="CB45" s="470">
        <v>1</v>
      </c>
      <c r="CZ45" s="121">
        <v>0</v>
      </c>
    </row>
    <row r="46" spans="1:104" ht="12.75">
      <c r="A46" s="464">
        <v>26</v>
      </c>
      <c r="B46" s="465" t="s">
        <v>581</v>
      </c>
      <c r="C46" s="466" t="s">
        <v>582</v>
      </c>
      <c r="D46" s="467" t="s">
        <v>181</v>
      </c>
      <c r="E46" s="468">
        <v>36</v>
      </c>
      <c r="F46" s="468">
        <v>0</v>
      </c>
      <c r="G46" s="469">
        <f t="shared" si="6"/>
        <v>0</v>
      </c>
      <c r="O46" s="143">
        <v>2</v>
      </c>
      <c r="AA46" s="121">
        <v>1</v>
      </c>
      <c r="AB46" s="121">
        <v>1</v>
      </c>
      <c r="AC46" s="121">
        <v>1</v>
      </c>
      <c r="AZ46" s="121">
        <v>1</v>
      </c>
      <c r="BA46" s="121">
        <f t="shared" si="7"/>
        <v>0</v>
      </c>
      <c r="BB46" s="121">
        <f t="shared" si="8"/>
        <v>0</v>
      </c>
      <c r="BC46" s="121">
        <f t="shared" si="9"/>
        <v>0</v>
      </c>
      <c r="BD46" s="121">
        <f t="shared" si="10"/>
        <v>0</v>
      </c>
      <c r="BE46" s="121">
        <f t="shared" si="11"/>
        <v>0</v>
      </c>
      <c r="CA46" s="470">
        <v>1</v>
      </c>
      <c r="CB46" s="470">
        <v>1</v>
      </c>
      <c r="CZ46" s="121">
        <v>1E-05</v>
      </c>
    </row>
    <row r="47" spans="1:104" ht="12.75">
      <c r="A47" s="464">
        <v>27</v>
      </c>
      <c r="B47" s="465" t="s">
        <v>583</v>
      </c>
      <c r="C47" s="466" t="s">
        <v>584</v>
      </c>
      <c r="D47" s="467" t="s">
        <v>75</v>
      </c>
      <c r="E47" s="468">
        <v>2</v>
      </c>
      <c r="F47" s="468">
        <v>0</v>
      </c>
      <c r="G47" s="469">
        <f t="shared" si="6"/>
        <v>0</v>
      </c>
      <c r="O47" s="143">
        <v>2</v>
      </c>
      <c r="AA47" s="121">
        <v>1</v>
      </c>
      <c r="AB47" s="121">
        <v>1</v>
      </c>
      <c r="AC47" s="121">
        <v>1</v>
      </c>
      <c r="AZ47" s="121">
        <v>1</v>
      </c>
      <c r="BA47" s="121">
        <f t="shared" si="7"/>
        <v>0</v>
      </c>
      <c r="BB47" s="121">
        <f t="shared" si="8"/>
        <v>0</v>
      </c>
      <c r="BC47" s="121">
        <f t="shared" si="9"/>
        <v>0</v>
      </c>
      <c r="BD47" s="121">
        <f t="shared" si="10"/>
        <v>0</v>
      </c>
      <c r="BE47" s="121">
        <f t="shared" si="11"/>
        <v>0</v>
      </c>
      <c r="CA47" s="470">
        <v>1</v>
      </c>
      <c r="CB47" s="470">
        <v>1</v>
      </c>
      <c r="CZ47" s="121">
        <v>0</v>
      </c>
    </row>
    <row r="48" spans="1:104" ht="12.75">
      <c r="A48" s="464">
        <v>28</v>
      </c>
      <c r="B48" s="465" t="s">
        <v>585</v>
      </c>
      <c r="C48" s="466" t="s">
        <v>586</v>
      </c>
      <c r="D48" s="467" t="s">
        <v>75</v>
      </c>
      <c r="E48" s="468">
        <v>2</v>
      </c>
      <c r="F48" s="468">
        <v>0</v>
      </c>
      <c r="G48" s="469">
        <f t="shared" si="6"/>
        <v>0</v>
      </c>
      <c r="O48" s="143">
        <v>2</v>
      </c>
      <c r="AA48" s="121">
        <v>1</v>
      </c>
      <c r="AB48" s="121">
        <v>1</v>
      </c>
      <c r="AC48" s="121">
        <v>1</v>
      </c>
      <c r="AZ48" s="121">
        <v>1</v>
      </c>
      <c r="BA48" s="121">
        <f t="shared" si="7"/>
        <v>0</v>
      </c>
      <c r="BB48" s="121">
        <f t="shared" si="8"/>
        <v>0</v>
      </c>
      <c r="BC48" s="121">
        <f t="shared" si="9"/>
        <v>0</v>
      </c>
      <c r="BD48" s="121">
        <f t="shared" si="10"/>
        <v>0</v>
      </c>
      <c r="BE48" s="121">
        <f t="shared" si="11"/>
        <v>0</v>
      </c>
      <c r="CA48" s="470">
        <v>1</v>
      </c>
      <c r="CB48" s="470">
        <v>1</v>
      </c>
      <c r="CZ48" s="121">
        <v>0.00468</v>
      </c>
    </row>
    <row r="49" spans="1:104" ht="12.75">
      <c r="A49" s="464">
        <v>29</v>
      </c>
      <c r="B49" s="465" t="s">
        <v>587</v>
      </c>
      <c r="C49" s="466" t="s">
        <v>588</v>
      </c>
      <c r="D49" s="467" t="s">
        <v>75</v>
      </c>
      <c r="E49" s="468">
        <v>11.4</v>
      </c>
      <c r="F49" s="468">
        <v>0</v>
      </c>
      <c r="G49" s="469">
        <f t="shared" si="6"/>
        <v>0</v>
      </c>
      <c r="O49" s="143">
        <v>2</v>
      </c>
      <c r="AA49" s="121">
        <v>3</v>
      </c>
      <c r="AB49" s="121">
        <v>0</v>
      </c>
      <c r="AC49" s="121" t="s">
        <v>587</v>
      </c>
      <c r="AZ49" s="121">
        <v>1</v>
      </c>
      <c r="BA49" s="121">
        <f t="shared" si="7"/>
        <v>0</v>
      </c>
      <c r="BB49" s="121">
        <f t="shared" si="8"/>
        <v>0</v>
      </c>
      <c r="BC49" s="121">
        <f t="shared" si="9"/>
        <v>0</v>
      </c>
      <c r="BD49" s="121">
        <f t="shared" si="10"/>
        <v>0</v>
      </c>
      <c r="BE49" s="121">
        <f t="shared" si="11"/>
        <v>0</v>
      </c>
      <c r="CA49" s="470">
        <v>3</v>
      </c>
      <c r="CB49" s="470">
        <v>0</v>
      </c>
      <c r="CZ49" s="121">
        <v>0.01605</v>
      </c>
    </row>
    <row r="50" spans="1:104" ht="12.75">
      <c r="A50" s="464">
        <v>30</v>
      </c>
      <c r="B50" s="465" t="s">
        <v>589</v>
      </c>
      <c r="C50" s="466" t="s">
        <v>590</v>
      </c>
      <c r="D50" s="467" t="s">
        <v>75</v>
      </c>
      <c r="E50" s="468">
        <v>7.2</v>
      </c>
      <c r="F50" s="468">
        <v>0</v>
      </c>
      <c r="G50" s="469">
        <f t="shared" si="6"/>
        <v>0</v>
      </c>
      <c r="O50" s="143">
        <v>2</v>
      </c>
      <c r="AA50" s="121">
        <v>3</v>
      </c>
      <c r="AB50" s="121">
        <v>0</v>
      </c>
      <c r="AC50" s="121" t="s">
        <v>589</v>
      </c>
      <c r="AZ50" s="121">
        <v>1</v>
      </c>
      <c r="BA50" s="121">
        <f t="shared" si="7"/>
        <v>0</v>
      </c>
      <c r="BB50" s="121">
        <f t="shared" si="8"/>
        <v>0</v>
      </c>
      <c r="BC50" s="121">
        <f t="shared" si="9"/>
        <v>0</v>
      </c>
      <c r="BD50" s="121">
        <f t="shared" si="10"/>
        <v>0</v>
      </c>
      <c r="BE50" s="121">
        <f t="shared" si="11"/>
        <v>0</v>
      </c>
      <c r="CA50" s="470">
        <v>3</v>
      </c>
      <c r="CB50" s="470">
        <v>0</v>
      </c>
      <c r="CZ50" s="121">
        <v>0.0252</v>
      </c>
    </row>
    <row r="51" spans="1:104" ht="12.75">
      <c r="A51" s="464">
        <v>31</v>
      </c>
      <c r="B51" s="465" t="s">
        <v>591</v>
      </c>
      <c r="C51" s="466" t="s">
        <v>592</v>
      </c>
      <c r="D51" s="467" t="s">
        <v>75</v>
      </c>
      <c r="E51" s="468">
        <v>2</v>
      </c>
      <c r="F51" s="468">
        <v>0</v>
      </c>
      <c r="G51" s="469">
        <f t="shared" si="6"/>
        <v>0</v>
      </c>
      <c r="O51" s="143">
        <v>2</v>
      </c>
      <c r="AA51" s="121">
        <v>3</v>
      </c>
      <c r="AB51" s="121">
        <v>0</v>
      </c>
      <c r="AC51" s="121">
        <v>286971491</v>
      </c>
      <c r="AZ51" s="121">
        <v>1</v>
      </c>
      <c r="BA51" s="121">
        <f t="shared" si="7"/>
        <v>0</v>
      </c>
      <c r="BB51" s="121">
        <f t="shared" si="8"/>
        <v>0</v>
      </c>
      <c r="BC51" s="121">
        <f t="shared" si="9"/>
        <v>0</v>
      </c>
      <c r="BD51" s="121">
        <f t="shared" si="10"/>
        <v>0</v>
      </c>
      <c r="BE51" s="121">
        <f t="shared" si="11"/>
        <v>0</v>
      </c>
      <c r="CA51" s="470">
        <v>3</v>
      </c>
      <c r="CB51" s="470">
        <v>0</v>
      </c>
      <c r="CZ51" s="121">
        <v>0.00806</v>
      </c>
    </row>
    <row r="52" spans="1:104" ht="12.75">
      <c r="A52" s="464">
        <v>32</v>
      </c>
      <c r="B52" s="465" t="s">
        <v>593</v>
      </c>
      <c r="C52" s="466" t="s">
        <v>594</v>
      </c>
      <c r="D52" s="467" t="s">
        <v>75</v>
      </c>
      <c r="E52" s="468">
        <v>2</v>
      </c>
      <c r="F52" s="468">
        <v>0</v>
      </c>
      <c r="G52" s="469">
        <f t="shared" si="6"/>
        <v>0</v>
      </c>
      <c r="O52" s="143">
        <v>2</v>
      </c>
      <c r="AA52" s="121">
        <v>3</v>
      </c>
      <c r="AB52" s="121">
        <v>0</v>
      </c>
      <c r="AC52" s="121">
        <v>286971495</v>
      </c>
      <c r="AZ52" s="121">
        <v>1</v>
      </c>
      <c r="BA52" s="121">
        <f t="shared" si="7"/>
        <v>0</v>
      </c>
      <c r="BB52" s="121">
        <f t="shared" si="8"/>
        <v>0</v>
      </c>
      <c r="BC52" s="121">
        <f t="shared" si="9"/>
        <v>0</v>
      </c>
      <c r="BD52" s="121">
        <f t="shared" si="10"/>
        <v>0</v>
      </c>
      <c r="BE52" s="121">
        <f t="shared" si="11"/>
        <v>0</v>
      </c>
      <c r="CA52" s="470">
        <v>3</v>
      </c>
      <c r="CB52" s="470">
        <v>0</v>
      </c>
      <c r="CZ52" s="121">
        <v>0.003</v>
      </c>
    </row>
    <row r="53" spans="1:104" ht="12.75">
      <c r="A53" s="464">
        <v>33</v>
      </c>
      <c r="B53" s="465" t="s">
        <v>595</v>
      </c>
      <c r="C53" s="466" t="s">
        <v>596</v>
      </c>
      <c r="D53" s="467" t="s">
        <v>75</v>
      </c>
      <c r="E53" s="468">
        <v>2</v>
      </c>
      <c r="F53" s="468">
        <v>0</v>
      </c>
      <c r="G53" s="469">
        <f t="shared" si="6"/>
        <v>0</v>
      </c>
      <c r="O53" s="143">
        <v>2</v>
      </c>
      <c r="AA53" s="121">
        <v>3</v>
      </c>
      <c r="AB53" s="121">
        <v>0</v>
      </c>
      <c r="AC53" s="121">
        <v>286971601</v>
      </c>
      <c r="AZ53" s="121">
        <v>1</v>
      </c>
      <c r="BA53" s="121">
        <f t="shared" si="7"/>
        <v>0</v>
      </c>
      <c r="BB53" s="121">
        <f t="shared" si="8"/>
        <v>0</v>
      </c>
      <c r="BC53" s="121">
        <f t="shared" si="9"/>
        <v>0</v>
      </c>
      <c r="BD53" s="121">
        <f t="shared" si="10"/>
        <v>0</v>
      </c>
      <c r="BE53" s="121">
        <f t="shared" si="11"/>
        <v>0</v>
      </c>
      <c r="CA53" s="470">
        <v>3</v>
      </c>
      <c r="CB53" s="470">
        <v>0</v>
      </c>
      <c r="CZ53" s="121">
        <v>0.0015</v>
      </c>
    </row>
    <row r="54" spans="1:104" ht="12.75">
      <c r="A54" s="464">
        <v>34</v>
      </c>
      <c r="B54" s="465" t="s">
        <v>597</v>
      </c>
      <c r="C54" s="466" t="s">
        <v>598</v>
      </c>
      <c r="D54" s="467" t="s">
        <v>75</v>
      </c>
      <c r="E54" s="468">
        <v>2</v>
      </c>
      <c r="F54" s="468">
        <v>0</v>
      </c>
      <c r="G54" s="469">
        <f t="shared" si="6"/>
        <v>0</v>
      </c>
      <c r="O54" s="143">
        <v>2</v>
      </c>
      <c r="AA54" s="121">
        <v>3</v>
      </c>
      <c r="AB54" s="121">
        <v>0</v>
      </c>
      <c r="AC54" s="121">
        <v>28697195</v>
      </c>
      <c r="AZ54" s="121">
        <v>1</v>
      </c>
      <c r="BA54" s="121">
        <f t="shared" si="7"/>
        <v>0</v>
      </c>
      <c r="BB54" s="121">
        <f t="shared" si="8"/>
        <v>0</v>
      </c>
      <c r="BC54" s="121">
        <f t="shared" si="9"/>
        <v>0</v>
      </c>
      <c r="BD54" s="121">
        <f t="shared" si="10"/>
        <v>0</v>
      </c>
      <c r="BE54" s="121">
        <f t="shared" si="11"/>
        <v>0</v>
      </c>
      <c r="CA54" s="470">
        <v>3</v>
      </c>
      <c r="CB54" s="470">
        <v>0</v>
      </c>
      <c r="CZ54" s="121">
        <v>0.0055</v>
      </c>
    </row>
    <row r="55" spans="1:104" ht="12.75">
      <c r="A55" s="464">
        <v>35</v>
      </c>
      <c r="B55" s="465" t="s">
        <v>599</v>
      </c>
      <c r="C55" s="466" t="s">
        <v>600</v>
      </c>
      <c r="D55" s="467" t="s">
        <v>75</v>
      </c>
      <c r="E55" s="468">
        <v>2</v>
      </c>
      <c r="F55" s="468">
        <v>0</v>
      </c>
      <c r="G55" s="469">
        <f t="shared" si="6"/>
        <v>0</v>
      </c>
      <c r="O55" s="143">
        <v>2</v>
      </c>
      <c r="AA55" s="121">
        <v>3</v>
      </c>
      <c r="AB55" s="121">
        <v>0</v>
      </c>
      <c r="AC55" s="121">
        <v>55241703</v>
      </c>
      <c r="AZ55" s="121">
        <v>1</v>
      </c>
      <c r="BA55" s="121">
        <f t="shared" si="7"/>
        <v>0</v>
      </c>
      <c r="BB55" s="121">
        <f t="shared" si="8"/>
        <v>0</v>
      </c>
      <c r="BC55" s="121">
        <f t="shared" si="9"/>
        <v>0</v>
      </c>
      <c r="BD55" s="121">
        <f t="shared" si="10"/>
        <v>0</v>
      </c>
      <c r="BE55" s="121">
        <f t="shared" si="11"/>
        <v>0</v>
      </c>
      <c r="CA55" s="470">
        <v>3</v>
      </c>
      <c r="CB55" s="470">
        <v>0</v>
      </c>
      <c r="CZ55" s="121">
        <v>0.021</v>
      </c>
    </row>
    <row r="56" spans="1:104" ht="12.75">
      <c r="A56" s="464">
        <v>36</v>
      </c>
      <c r="B56" s="465" t="s">
        <v>601</v>
      </c>
      <c r="C56" s="466" t="s">
        <v>602</v>
      </c>
      <c r="D56" s="467" t="s">
        <v>555</v>
      </c>
      <c r="E56" s="468">
        <v>67.0338</v>
      </c>
      <c r="F56" s="468">
        <v>0</v>
      </c>
      <c r="G56" s="469">
        <f t="shared" si="6"/>
        <v>0</v>
      </c>
      <c r="O56" s="143">
        <v>2</v>
      </c>
      <c r="AA56" s="121">
        <v>3</v>
      </c>
      <c r="AB56" s="121">
        <v>0</v>
      </c>
      <c r="AC56" s="121">
        <v>583314007</v>
      </c>
      <c r="AZ56" s="121">
        <v>1</v>
      </c>
      <c r="BA56" s="121">
        <f t="shared" si="7"/>
        <v>0</v>
      </c>
      <c r="BB56" s="121">
        <f t="shared" si="8"/>
        <v>0</v>
      </c>
      <c r="BC56" s="121">
        <f t="shared" si="9"/>
        <v>0</v>
      </c>
      <c r="BD56" s="121">
        <f t="shared" si="10"/>
        <v>0</v>
      </c>
      <c r="BE56" s="121">
        <f t="shared" si="11"/>
        <v>0</v>
      </c>
      <c r="CA56" s="470">
        <v>3</v>
      </c>
      <c r="CB56" s="470">
        <v>0</v>
      </c>
      <c r="CZ56" s="121">
        <v>1</v>
      </c>
    </row>
    <row r="57" spans="1:57" ht="12.75">
      <c r="A57" s="471"/>
      <c r="B57" s="472" t="s">
        <v>68</v>
      </c>
      <c r="C57" s="473" t="str">
        <f>CONCATENATE(B44," ",C44)</f>
        <v>8 Trubní vedení</v>
      </c>
      <c r="D57" s="474"/>
      <c r="E57" s="475"/>
      <c r="F57" s="476"/>
      <c r="G57" s="477">
        <f>SUM(G44:G56)</f>
        <v>0</v>
      </c>
      <c r="O57" s="143">
        <v>4</v>
      </c>
      <c r="BA57" s="161">
        <f>SUM(BA44:BA56)</f>
        <v>0</v>
      </c>
      <c r="BB57" s="161">
        <f>SUM(BB44:BB56)</f>
        <v>0</v>
      </c>
      <c r="BC57" s="161">
        <f>SUM(BC44:BC56)</f>
        <v>0</v>
      </c>
      <c r="BD57" s="161">
        <f>SUM(BD44:BD56)</f>
        <v>0</v>
      </c>
      <c r="BE57" s="161">
        <f>SUM(BE44:BE56)</f>
        <v>0</v>
      </c>
    </row>
    <row r="58" spans="1:15" ht="12.75">
      <c r="A58" s="458" t="s">
        <v>65</v>
      </c>
      <c r="B58" s="459" t="s">
        <v>603</v>
      </c>
      <c r="C58" s="460" t="s">
        <v>604</v>
      </c>
      <c r="D58" s="461"/>
      <c r="E58" s="462"/>
      <c r="F58" s="462"/>
      <c r="G58" s="463"/>
      <c r="H58" s="142"/>
      <c r="I58" s="142"/>
      <c r="O58" s="143">
        <v>1</v>
      </c>
    </row>
    <row r="59" spans="1:104" ht="12.75">
      <c r="A59" s="464">
        <v>37</v>
      </c>
      <c r="B59" s="465" t="s">
        <v>605</v>
      </c>
      <c r="C59" s="466" t="s">
        <v>606</v>
      </c>
      <c r="D59" s="467" t="s">
        <v>142</v>
      </c>
      <c r="E59" s="468">
        <v>88.0709962</v>
      </c>
      <c r="F59" s="468">
        <v>0</v>
      </c>
      <c r="G59" s="469">
        <f>E59*F59</f>
        <v>0</v>
      </c>
      <c r="O59" s="143">
        <v>2</v>
      </c>
      <c r="AA59" s="121">
        <v>7</v>
      </c>
      <c r="AB59" s="121">
        <v>1</v>
      </c>
      <c r="AC59" s="121">
        <v>2</v>
      </c>
      <c r="AZ59" s="121">
        <v>1</v>
      </c>
      <c r="BA59" s="121">
        <f>IF(AZ59=1,G59,0)</f>
        <v>0</v>
      </c>
      <c r="BB59" s="121">
        <f>IF(AZ59=2,G59,0)</f>
        <v>0</v>
      </c>
      <c r="BC59" s="121">
        <f>IF(AZ59=3,G59,0)</f>
        <v>0</v>
      </c>
      <c r="BD59" s="121">
        <f>IF(AZ59=4,G59,0)</f>
        <v>0</v>
      </c>
      <c r="BE59" s="121">
        <f>IF(AZ59=5,G59,0)</f>
        <v>0</v>
      </c>
      <c r="CA59" s="470">
        <v>7</v>
      </c>
      <c r="CB59" s="470">
        <v>1</v>
      </c>
      <c r="CZ59" s="121">
        <v>0</v>
      </c>
    </row>
    <row r="60" spans="1:104" ht="12.75">
      <c r="A60" s="464">
        <v>38</v>
      </c>
      <c r="B60" s="465" t="s">
        <v>607</v>
      </c>
      <c r="C60" s="466" t="s">
        <v>608</v>
      </c>
      <c r="D60" s="467" t="s">
        <v>142</v>
      </c>
      <c r="E60" s="468">
        <v>88.0709962</v>
      </c>
      <c r="F60" s="468">
        <v>0</v>
      </c>
      <c r="G60" s="469">
        <f>E60*F60</f>
        <v>0</v>
      </c>
      <c r="O60" s="143">
        <v>2</v>
      </c>
      <c r="AA60" s="121">
        <v>7</v>
      </c>
      <c r="AB60" s="121">
        <v>1</v>
      </c>
      <c r="AC60" s="121">
        <v>2</v>
      </c>
      <c r="AZ60" s="121">
        <v>1</v>
      </c>
      <c r="BA60" s="121">
        <f>IF(AZ60=1,G60,0)</f>
        <v>0</v>
      </c>
      <c r="BB60" s="121">
        <f>IF(AZ60=2,G60,0)</f>
        <v>0</v>
      </c>
      <c r="BC60" s="121">
        <f>IF(AZ60=3,G60,0)</f>
        <v>0</v>
      </c>
      <c r="BD60" s="121">
        <f>IF(AZ60=4,G60,0)</f>
        <v>0</v>
      </c>
      <c r="BE60" s="121">
        <f>IF(AZ60=5,G60,0)</f>
        <v>0</v>
      </c>
      <c r="CA60" s="470">
        <v>7</v>
      </c>
      <c r="CB60" s="470">
        <v>1</v>
      </c>
      <c r="CZ60" s="121">
        <v>0</v>
      </c>
    </row>
    <row r="61" spans="1:57" ht="12.75">
      <c r="A61" s="471"/>
      <c r="B61" s="472" t="s">
        <v>68</v>
      </c>
      <c r="C61" s="473" t="str">
        <f>CONCATENATE(B58," ",C58)</f>
        <v>99 Staveništní přesun hmot</v>
      </c>
      <c r="D61" s="474"/>
      <c r="E61" s="475"/>
      <c r="F61" s="476"/>
      <c r="G61" s="477">
        <f>SUM(G58:G60)</f>
        <v>0</v>
      </c>
      <c r="O61" s="143">
        <v>4</v>
      </c>
      <c r="BA61" s="161">
        <f>SUM(BA58:BA60)</f>
        <v>0</v>
      </c>
      <c r="BB61" s="161">
        <f>SUM(BB58:BB60)</f>
        <v>0</v>
      </c>
      <c r="BC61" s="161">
        <f>SUM(BC58:BC60)</f>
        <v>0</v>
      </c>
      <c r="BD61" s="161">
        <f>SUM(BD58:BD60)</f>
        <v>0</v>
      </c>
      <c r="BE61" s="161">
        <f>SUM(BE58:BE60)</f>
        <v>0</v>
      </c>
    </row>
    <row r="62" spans="1:15" ht="12.75">
      <c r="A62" s="458" t="s">
        <v>65</v>
      </c>
      <c r="B62" s="459" t="s">
        <v>609</v>
      </c>
      <c r="C62" s="460" t="s">
        <v>610</v>
      </c>
      <c r="D62" s="461"/>
      <c r="E62" s="462"/>
      <c r="F62" s="462"/>
      <c r="G62" s="463"/>
      <c r="H62" s="142"/>
      <c r="I62" s="142"/>
      <c r="O62" s="143">
        <v>1</v>
      </c>
    </row>
    <row r="63" spans="1:104" ht="12.75">
      <c r="A63" s="464">
        <v>39</v>
      </c>
      <c r="B63" s="465" t="s">
        <v>611</v>
      </c>
      <c r="C63" s="466" t="s">
        <v>612</v>
      </c>
      <c r="D63" s="467" t="s">
        <v>181</v>
      </c>
      <c r="E63" s="468">
        <v>4</v>
      </c>
      <c r="F63" s="468">
        <v>0</v>
      </c>
      <c r="G63" s="469">
        <v>0</v>
      </c>
      <c r="O63" s="143">
        <v>2</v>
      </c>
      <c r="AA63" s="121">
        <v>1</v>
      </c>
      <c r="AB63" s="121">
        <v>7</v>
      </c>
      <c r="AC63" s="121">
        <v>7</v>
      </c>
      <c r="AZ63" s="121">
        <v>2</v>
      </c>
      <c r="BA63" s="121">
        <f>IF(AZ63=1,G63,0)</f>
        <v>0</v>
      </c>
      <c r="BB63" s="121">
        <f>IF(AZ63=2,G63,0)</f>
        <v>0</v>
      </c>
      <c r="BC63" s="121">
        <f>IF(AZ63=3,G63,0)</f>
        <v>0</v>
      </c>
      <c r="BD63" s="121">
        <f>IF(AZ63=4,G63,0)</f>
        <v>0</v>
      </c>
      <c r="BE63" s="121">
        <f>IF(AZ63=5,G63,0)</f>
        <v>0</v>
      </c>
      <c r="CA63" s="470">
        <v>1</v>
      </c>
      <c r="CB63" s="470">
        <v>7</v>
      </c>
      <c r="CZ63" s="121">
        <v>0.00197</v>
      </c>
    </row>
    <row r="64" spans="1:15" ht="12.75">
      <c r="A64" s="478"/>
      <c r="B64" s="479"/>
      <c r="C64" s="609" t="s">
        <v>573</v>
      </c>
      <c r="D64" s="610"/>
      <c r="E64" s="480">
        <v>4</v>
      </c>
      <c r="F64" s="481"/>
      <c r="G64" s="482"/>
      <c r="M64" s="483">
        <v>4</v>
      </c>
      <c r="O64" s="143"/>
    </row>
    <row r="65" spans="1:104" ht="12.75">
      <c r="A65" s="464">
        <v>40</v>
      </c>
      <c r="B65" s="465" t="s">
        <v>613</v>
      </c>
      <c r="C65" s="466" t="s">
        <v>614</v>
      </c>
      <c r="D65" s="467" t="s">
        <v>75</v>
      </c>
      <c r="E65" s="468">
        <v>4</v>
      </c>
      <c r="F65" s="468">
        <v>0</v>
      </c>
      <c r="G65" s="469">
        <f>E65*F65</f>
        <v>0</v>
      </c>
      <c r="O65" s="143">
        <v>2</v>
      </c>
      <c r="AA65" s="121">
        <v>1</v>
      </c>
      <c r="AB65" s="121">
        <v>7</v>
      </c>
      <c r="AC65" s="121">
        <v>7</v>
      </c>
      <c r="AZ65" s="121">
        <v>2</v>
      </c>
      <c r="BA65" s="121">
        <f>IF(AZ65=1,G65,0)</f>
        <v>0</v>
      </c>
      <c r="BB65" s="121">
        <f>IF(AZ65=2,G65,0)</f>
        <v>0</v>
      </c>
      <c r="BC65" s="121">
        <f>IF(AZ65=3,G65,0)</f>
        <v>0</v>
      </c>
      <c r="BD65" s="121">
        <f>IF(AZ65=4,G65,0)</f>
        <v>0</v>
      </c>
      <c r="BE65" s="121">
        <f>IF(AZ65=5,G65,0)</f>
        <v>0</v>
      </c>
      <c r="CA65" s="470">
        <v>1</v>
      </c>
      <c r="CB65" s="470">
        <v>7</v>
      </c>
      <c r="CZ65" s="121">
        <v>0.07382</v>
      </c>
    </row>
    <row r="66" spans="1:15" ht="12.75">
      <c r="A66" s="478"/>
      <c r="B66" s="479"/>
      <c r="C66" s="609" t="s">
        <v>573</v>
      </c>
      <c r="D66" s="610"/>
      <c r="E66" s="480">
        <v>4</v>
      </c>
      <c r="F66" s="481"/>
      <c r="G66" s="482"/>
      <c r="M66" s="483">
        <v>4</v>
      </c>
      <c r="O66" s="143"/>
    </row>
    <row r="67" spans="1:57" ht="12.75">
      <c r="A67" s="471"/>
      <c r="B67" s="472" t="s">
        <v>68</v>
      </c>
      <c r="C67" s="473" t="str">
        <f>CONCATENATE(B62," ",C62)</f>
        <v>721 Vnitřní kanalizace</v>
      </c>
      <c r="D67" s="474"/>
      <c r="E67" s="475"/>
      <c r="F67" s="476"/>
      <c r="G67" s="477">
        <f>SUM(G62:G66)</f>
        <v>0</v>
      </c>
      <c r="O67" s="143">
        <v>4</v>
      </c>
      <c r="BA67" s="161">
        <f>SUM(BA62:BA66)</f>
        <v>0</v>
      </c>
      <c r="BB67" s="161">
        <f>SUM(BB62:BB66)</f>
        <v>0</v>
      </c>
      <c r="BC67" s="161">
        <f>SUM(BC62:BC66)</f>
        <v>0</v>
      </c>
      <c r="BD67" s="161">
        <f>SUM(BD62:BD66)</f>
        <v>0</v>
      </c>
      <c r="BE67" s="161">
        <f>SUM(BE62:BE66)</f>
        <v>0</v>
      </c>
    </row>
    <row r="68" ht="12.75">
      <c r="E68" s="121"/>
    </row>
    <row r="69" spans="2:7" ht="12.75">
      <c r="B69" s="484" t="s">
        <v>615</v>
      </c>
      <c r="E69" s="121"/>
      <c r="G69" s="485">
        <f>G67+G61+G57+G43+G40+G24</f>
        <v>0</v>
      </c>
    </row>
    <row r="70" ht="12.75">
      <c r="E70" s="121"/>
    </row>
    <row r="71" ht="12.75">
      <c r="E71" s="121"/>
    </row>
    <row r="72" ht="12.75">
      <c r="E72" s="121"/>
    </row>
    <row r="73" ht="12.75">
      <c r="E73" s="121"/>
    </row>
    <row r="74" ht="12.75">
      <c r="E74" s="121"/>
    </row>
    <row r="75" ht="12.75">
      <c r="E75" s="121"/>
    </row>
    <row r="76" ht="12.75">
      <c r="E76" s="121"/>
    </row>
    <row r="77" ht="12.75">
      <c r="E77" s="121"/>
    </row>
    <row r="78" ht="12.75">
      <c r="E78" s="121"/>
    </row>
    <row r="79" ht="12.75">
      <c r="E79" s="121"/>
    </row>
    <row r="80" ht="12.75">
      <c r="E80" s="121"/>
    </row>
    <row r="81" ht="12.75">
      <c r="E81" s="121"/>
    </row>
    <row r="82" ht="12.75">
      <c r="E82" s="121"/>
    </row>
    <row r="83" ht="12.75">
      <c r="E83" s="121"/>
    </row>
    <row r="84" ht="12.75">
      <c r="E84" s="121"/>
    </row>
    <row r="85" ht="12.75">
      <c r="E85" s="121"/>
    </row>
    <row r="86" ht="12.75">
      <c r="E86" s="121"/>
    </row>
    <row r="87" ht="12.75">
      <c r="E87" s="121"/>
    </row>
    <row r="88" ht="12.75">
      <c r="E88" s="121"/>
    </row>
    <row r="89" ht="12.75">
      <c r="E89" s="121"/>
    </row>
    <row r="90" ht="12.75">
      <c r="E90" s="121"/>
    </row>
    <row r="91" spans="1:7" ht="12.75">
      <c r="A91" s="162"/>
      <c r="B91" s="162"/>
      <c r="C91" s="162"/>
      <c r="D91" s="162"/>
      <c r="E91" s="162"/>
      <c r="F91" s="162"/>
      <c r="G91" s="162"/>
    </row>
    <row r="92" spans="1:7" ht="12.75">
      <c r="A92" s="162"/>
      <c r="B92" s="162"/>
      <c r="C92" s="162"/>
      <c r="D92" s="162"/>
      <c r="E92" s="162"/>
      <c r="F92" s="162"/>
      <c r="G92" s="162"/>
    </row>
    <row r="93" spans="1:7" ht="12.75">
      <c r="A93" s="162"/>
      <c r="B93" s="162"/>
      <c r="C93" s="162"/>
      <c r="D93" s="162"/>
      <c r="E93" s="162"/>
      <c r="F93" s="162"/>
      <c r="G93" s="162"/>
    </row>
    <row r="94" spans="1:7" ht="12.75">
      <c r="A94" s="162"/>
      <c r="B94" s="162"/>
      <c r="C94" s="162"/>
      <c r="D94" s="162"/>
      <c r="E94" s="162"/>
      <c r="F94" s="162"/>
      <c r="G94" s="162"/>
    </row>
    <row r="95" ht="12.75">
      <c r="E95" s="121"/>
    </row>
    <row r="96" ht="12.75">
      <c r="E96" s="121"/>
    </row>
    <row r="97" ht="12.75">
      <c r="E97" s="121"/>
    </row>
    <row r="98" ht="12.75">
      <c r="E98" s="121"/>
    </row>
    <row r="99" ht="12.75">
      <c r="E99" s="121"/>
    </row>
    <row r="100" ht="12.75">
      <c r="E100" s="121"/>
    </row>
    <row r="101" ht="12.75">
      <c r="E101" s="121"/>
    </row>
    <row r="102" ht="12.75">
      <c r="E102" s="121"/>
    </row>
    <row r="103" ht="12.75">
      <c r="E103" s="121"/>
    </row>
    <row r="104" ht="12.75">
      <c r="E104" s="121"/>
    </row>
    <row r="105" ht="12.75">
      <c r="E105" s="121"/>
    </row>
    <row r="106" ht="12.75">
      <c r="E106" s="121"/>
    </row>
    <row r="107" ht="12.75">
      <c r="E107" s="121"/>
    </row>
    <row r="108" ht="12.75">
      <c r="E108" s="121"/>
    </row>
    <row r="109" ht="12.75">
      <c r="E109" s="121"/>
    </row>
    <row r="110" ht="12.75">
      <c r="E110" s="121"/>
    </row>
    <row r="111" ht="12.75">
      <c r="E111" s="121"/>
    </row>
    <row r="112" ht="12.75">
      <c r="E112" s="121"/>
    </row>
    <row r="113" ht="12.75">
      <c r="E113" s="121"/>
    </row>
    <row r="114" ht="12.75">
      <c r="E114" s="121"/>
    </row>
    <row r="115" ht="12.75">
      <c r="E115" s="121"/>
    </row>
    <row r="116" ht="12.75">
      <c r="E116" s="121"/>
    </row>
    <row r="117" ht="12.75">
      <c r="E117" s="121"/>
    </row>
    <row r="118" ht="12.75">
      <c r="E118" s="121"/>
    </row>
    <row r="119" ht="12.75">
      <c r="E119" s="121"/>
    </row>
    <row r="120" ht="12.75">
      <c r="E120" s="121"/>
    </row>
    <row r="121" ht="12.75">
      <c r="E121" s="121"/>
    </row>
    <row r="122" ht="12.75">
      <c r="E122" s="121"/>
    </row>
    <row r="123" ht="12.75">
      <c r="E123" s="121"/>
    </row>
    <row r="124" ht="12.75">
      <c r="E124" s="121"/>
    </row>
    <row r="125" ht="12.75">
      <c r="E125" s="121"/>
    </row>
    <row r="126" spans="1:2" ht="12.75">
      <c r="A126" s="163"/>
      <c r="B126" s="163"/>
    </row>
    <row r="127" spans="1:7" ht="12.75">
      <c r="A127" s="162"/>
      <c r="B127" s="162"/>
      <c r="C127" s="164"/>
      <c r="D127" s="164"/>
      <c r="E127" s="165"/>
      <c r="F127" s="164"/>
      <c r="G127" s="166"/>
    </row>
    <row r="128" spans="1:7" ht="12.75">
      <c r="A128" s="167"/>
      <c r="B128" s="167"/>
      <c r="C128" s="162"/>
      <c r="D128" s="162"/>
      <c r="E128" s="168"/>
      <c r="F128" s="162"/>
      <c r="G128" s="162"/>
    </row>
    <row r="129" spans="1:7" ht="12.75">
      <c r="A129" s="162"/>
      <c r="B129" s="162"/>
      <c r="C129" s="162"/>
      <c r="D129" s="162"/>
      <c r="E129" s="168"/>
      <c r="F129" s="162"/>
      <c r="G129" s="162"/>
    </row>
    <row r="130" spans="1:7" ht="12.75">
      <c r="A130" s="162"/>
      <c r="B130" s="162"/>
      <c r="C130" s="162"/>
      <c r="D130" s="162"/>
      <c r="E130" s="168"/>
      <c r="F130" s="162"/>
      <c r="G130" s="162"/>
    </row>
    <row r="131" spans="1:7" ht="12.75">
      <c r="A131" s="162"/>
      <c r="B131" s="162"/>
      <c r="C131" s="162"/>
      <c r="D131" s="162"/>
      <c r="E131" s="168"/>
      <c r="F131" s="162"/>
      <c r="G131" s="162"/>
    </row>
    <row r="132" spans="1:7" ht="12.75">
      <c r="A132" s="162"/>
      <c r="B132" s="162"/>
      <c r="C132" s="162"/>
      <c r="D132" s="162"/>
      <c r="E132" s="168"/>
      <c r="F132" s="162"/>
      <c r="G132" s="162"/>
    </row>
    <row r="133" spans="1:7" ht="12.75">
      <c r="A133" s="162"/>
      <c r="B133" s="162"/>
      <c r="C133" s="162"/>
      <c r="D133" s="162"/>
      <c r="E133" s="168"/>
      <c r="F133" s="162"/>
      <c r="G133" s="162"/>
    </row>
    <row r="134" spans="1:7" ht="12.75">
      <c r="A134" s="162"/>
      <c r="B134" s="162"/>
      <c r="C134" s="162"/>
      <c r="D134" s="162"/>
      <c r="E134" s="168"/>
      <c r="F134" s="162"/>
      <c r="G134" s="162"/>
    </row>
    <row r="135" spans="1:7" ht="12.75">
      <c r="A135" s="162"/>
      <c r="B135" s="162"/>
      <c r="C135" s="162"/>
      <c r="D135" s="162"/>
      <c r="E135" s="168"/>
      <c r="F135" s="162"/>
      <c r="G135" s="162"/>
    </row>
    <row r="136" spans="1:7" ht="12.75">
      <c r="A136" s="162"/>
      <c r="B136" s="162"/>
      <c r="C136" s="162"/>
      <c r="D136" s="162"/>
      <c r="E136" s="168"/>
      <c r="F136" s="162"/>
      <c r="G136" s="162"/>
    </row>
    <row r="137" spans="1:7" ht="12.75">
      <c r="A137" s="162"/>
      <c r="B137" s="162"/>
      <c r="C137" s="162"/>
      <c r="D137" s="162"/>
      <c r="E137" s="168"/>
      <c r="F137" s="162"/>
      <c r="G137" s="162"/>
    </row>
    <row r="138" spans="1:7" ht="12.75">
      <c r="A138" s="162"/>
      <c r="B138" s="162"/>
      <c r="C138" s="162"/>
      <c r="D138" s="162"/>
      <c r="E138" s="168"/>
      <c r="F138" s="162"/>
      <c r="G138" s="162"/>
    </row>
    <row r="139" spans="1:7" ht="12.75">
      <c r="A139" s="162"/>
      <c r="B139" s="162"/>
      <c r="C139" s="162"/>
      <c r="D139" s="162"/>
      <c r="E139" s="168"/>
      <c r="F139" s="162"/>
      <c r="G139" s="162"/>
    </row>
    <row r="140" spans="1:7" ht="12.75">
      <c r="A140" s="162"/>
      <c r="B140" s="162"/>
      <c r="C140" s="162"/>
      <c r="D140" s="162"/>
      <c r="E140" s="168"/>
      <c r="F140" s="162"/>
      <c r="G140" s="162"/>
    </row>
  </sheetData>
  <sheetProtection/>
  <mergeCells count="13">
    <mergeCell ref="C64:D64"/>
    <mergeCell ref="C66:D66"/>
    <mergeCell ref="C27:D27"/>
    <mergeCell ref="C29:D29"/>
    <mergeCell ref="C31:D31"/>
    <mergeCell ref="C33:D33"/>
    <mergeCell ref="C35:D35"/>
    <mergeCell ref="C37:D37"/>
    <mergeCell ref="C39:D39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pane xSplit="5" ySplit="7" topLeftCell="F11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26" sqref="A26:IV26"/>
    </sheetView>
  </sheetViews>
  <sheetFormatPr defaultColWidth="9.00390625" defaultRowHeight="12.75" outlineLevelRow="1"/>
  <cols>
    <col min="1" max="1" width="33.375" style="519" hidden="1" customWidth="1"/>
    <col min="2" max="2" width="41.375" style="519" customWidth="1"/>
    <col min="3" max="3" width="5.00390625" style="520" customWidth="1"/>
    <col min="4" max="4" width="7.625" style="521" customWidth="1"/>
    <col min="5" max="5" width="11.00390625" style="490" customWidth="1"/>
    <col min="6" max="6" width="11.125" style="491" customWidth="1"/>
    <col min="7" max="7" width="11.00390625" style="490" customWidth="1"/>
    <col min="8" max="16384" width="9.125" style="493" customWidth="1"/>
  </cols>
  <sheetData>
    <row r="1" spans="1:7" ht="13.5" thickBot="1">
      <c r="A1" s="486" t="s">
        <v>616</v>
      </c>
      <c r="B1" s="487" t="s">
        <v>482</v>
      </c>
      <c r="C1" s="488"/>
      <c r="D1" s="489"/>
      <c r="G1" s="492">
        <v>41911</v>
      </c>
    </row>
    <row r="2" spans="1:7" ht="12.75">
      <c r="A2" s="494" t="s">
        <v>617</v>
      </c>
      <c r="B2" s="495" t="s">
        <v>618</v>
      </c>
      <c r="C2" s="488"/>
      <c r="D2" s="489"/>
      <c r="G2" s="490">
        <v>0</v>
      </c>
    </row>
    <row r="3" spans="1:7" s="502" customFormat="1" ht="15.75">
      <c r="A3" s="496" t="s">
        <v>619</v>
      </c>
      <c r="B3" s="497" t="s">
        <v>619</v>
      </c>
      <c r="C3" s="498"/>
      <c r="D3" s="499"/>
      <c r="E3" s="500"/>
      <c r="F3" s="501"/>
      <c r="G3" s="500"/>
    </row>
    <row r="4" spans="1:7" s="507" customFormat="1" ht="15.75" customHeight="1">
      <c r="A4" s="495"/>
      <c r="B4" s="503" t="s">
        <v>620</v>
      </c>
      <c r="C4" s="504"/>
      <c r="D4" s="505"/>
      <c r="E4" s="494"/>
      <c r="F4" s="506"/>
      <c r="G4" s="504" t="s">
        <v>366</v>
      </c>
    </row>
    <row r="5" spans="1:7" s="513" customFormat="1" ht="12.75">
      <c r="A5" s="508" t="s">
        <v>621</v>
      </c>
      <c r="B5" s="508" t="s">
        <v>622</v>
      </c>
      <c r="C5" s="508" t="s">
        <v>623</v>
      </c>
      <c r="D5" s="509" t="s">
        <v>624</v>
      </c>
      <c r="E5" s="510" t="s">
        <v>625</v>
      </c>
      <c r="F5" s="511" t="s">
        <v>626</v>
      </c>
      <c r="G5" s="512">
        <v>0.21</v>
      </c>
    </row>
    <row r="6" spans="1:7" ht="12.75" customHeight="1" hidden="1">
      <c r="A6" s="514"/>
      <c r="B6" s="515"/>
      <c r="C6" s="488"/>
      <c r="D6" s="489"/>
      <c r="E6" s="516">
        <v>0</v>
      </c>
      <c r="F6" s="517">
        <v>0</v>
      </c>
      <c r="G6" s="518">
        <v>0</v>
      </c>
    </row>
    <row r="7" ht="12.75" customHeight="1" hidden="1"/>
    <row r="8" spans="1:7" s="495" customFormat="1" ht="12.75" outlineLevel="1">
      <c r="A8" s="522"/>
      <c r="B8" s="523" t="s">
        <v>627</v>
      </c>
      <c r="C8" s="524" t="s">
        <v>422</v>
      </c>
      <c r="D8" s="525">
        <v>8</v>
      </c>
      <c r="E8" s="516">
        <v>0</v>
      </c>
      <c r="F8" s="517">
        <f>D8*E8</f>
        <v>0</v>
      </c>
      <c r="G8" s="518">
        <f aca="true" t="shared" si="0" ref="G8:G24">F8*0.21</f>
        <v>0</v>
      </c>
    </row>
    <row r="9" spans="1:7" s="495" customFormat="1" ht="12.75" outlineLevel="1">
      <c r="A9" s="522"/>
      <c r="B9" s="523" t="s">
        <v>628</v>
      </c>
      <c r="C9" s="524" t="s">
        <v>181</v>
      </c>
      <c r="D9" s="525">
        <v>200</v>
      </c>
      <c r="E9" s="516">
        <v>0</v>
      </c>
      <c r="F9" s="517">
        <f aca="true" t="shared" si="1" ref="F9:F23">D9*E9</f>
        <v>0</v>
      </c>
      <c r="G9" s="518">
        <f t="shared" si="0"/>
        <v>0</v>
      </c>
    </row>
    <row r="10" spans="1:7" s="495" customFormat="1" ht="12.75" outlineLevel="1">
      <c r="A10" s="522"/>
      <c r="B10" s="523" t="s">
        <v>629</v>
      </c>
      <c r="C10" s="524" t="s">
        <v>181</v>
      </c>
      <c r="D10" s="525">
        <v>25</v>
      </c>
      <c r="E10" s="516">
        <v>0</v>
      </c>
      <c r="F10" s="517">
        <f t="shared" si="1"/>
        <v>0</v>
      </c>
      <c r="G10" s="518">
        <f t="shared" si="0"/>
        <v>0</v>
      </c>
    </row>
    <row r="11" spans="1:7" s="495" customFormat="1" ht="12.75" outlineLevel="1">
      <c r="A11" s="522"/>
      <c r="B11" s="523" t="s">
        <v>630</v>
      </c>
      <c r="C11" s="524" t="s">
        <v>181</v>
      </c>
      <c r="D11" s="525">
        <v>230</v>
      </c>
      <c r="E11" s="516">
        <v>0</v>
      </c>
      <c r="F11" s="517">
        <f t="shared" si="1"/>
        <v>0</v>
      </c>
      <c r="G11" s="518">
        <f t="shared" si="0"/>
        <v>0</v>
      </c>
    </row>
    <row r="12" spans="1:7" s="495" customFormat="1" ht="12.75" outlineLevel="1">
      <c r="A12" s="523"/>
      <c r="B12" s="523" t="s">
        <v>631</v>
      </c>
      <c r="C12" s="524" t="s">
        <v>422</v>
      </c>
      <c r="D12" s="525">
        <v>200</v>
      </c>
      <c r="E12" s="516">
        <v>0</v>
      </c>
      <c r="F12" s="517">
        <f t="shared" si="1"/>
        <v>0</v>
      </c>
      <c r="G12" s="518">
        <f t="shared" si="0"/>
        <v>0</v>
      </c>
    </row>
    <row r="13" spans="1:7" s="495" customFormat="1" ht="12.75" outlineLevel="1">
      <c r="A13" s="523"/>
      <c r="B13" s="523" t="s">
        <v>632</v>
      </c>
      <c r="C13" s="524" t="s">
        <v>422</v>
      </c>
      <c r="D13" s="525">
        <v>72</v>
      </c>
      <c r="E13" s="516">
        <v>0</v>
      </c>
      <c r="F13" s="517">
        <f t="shared" si="1"/>
        <v>0</v>
      </c>
      <c r="G13" s="518">
        <f t="shared" si="0"/>
        <v>0</v>
      </c>
    </row>
    <row r="14" spans="1:7" s="495" customFormat="1" ht="12.75" outlineLevel="1">
      <c r="A14" s="523"/>
      <c r="B14" s="523" t="s">
        <v>633</v>
      </c>
      <c r="C14" s="524" t="s">
        <v>422</v>
      </c>
      <c r="D14" s="525">
        <v>8</v>
      </c>
      <c r="E14" s="516">
        <v>0</v>
      </c>
      <c r="F14" s="517">
        <f t="shared" si="1"/>
        <v>0</v>
      </c>
      <c r="G14" s="518">
        <f t="shared" si="0"/>
        <v>0</v>
      </c>
    </row>
    <row r="15" spans="1:7" s="495" customFormat="1" ht="12.75" outlineLevel="1">
      <c r="A15" s="522"/>
      <c r="B15" s="515" t="s">
        <v>634</v>
      </c>
      <c r="C15" s="488" t="s">
        <v>422</v>
      </c>
      <c r="D15" s="489">
        <v>50</v>
      </c>
      <c r="E15" s="516">
        <v>0</v>
      </c>
      <c r="F15" s="517">
        <f t="shared" si="1"/>
        <v>0</v>
      </c>
      <c r="G15" s="518">
        <f t="shared" si="0"/>
        <v>0</v>
      </c>
    </row>
    <row r="16" spans="1:7" s="495" customFormat="1" ht="12.75" outlineLevel="1">
      <c r="A16" s="522"/>
      <c r="B16" s="515" t="s">
        <v>635</v>
      </c>
      <c r="C16" s="488" t="s">
        <v>422</v>
      </c>
      <c r="D16" s="489">
        <v>35</v>
      </c>
      <c r="E16" s="516">
        <v>0</v>
      </c>
      <c r="F16" s="517">
        <f t="shared" si="1"/>
        <v>0</v>
      </c>
      <c r="G16" s="518">
        <f t="shared" si="0"/>
        <v>0</v>
      </c>
    </row>
    <row r="17" spans="1:7" ht="12.75" customHeight="1">
      <c r="A17" s="514"/>
      <c r="B17" s="526" t="s">
        <v>636</v>
      </c>
      <c r="C17" s="527" t="s">
        <v>335</v>
      </c>
      <c r="D17" s="526">
        <v>3</v>
      </c>
      <c r="E17" s="516">
        <v>0</v>
      </c>
      <c r="F17" s="517">
        <f t="shared" si="1"/>
        <v>0</v>
      </c>
      <c r="G17" s="518">
        <f t="shared" si="0"/>
        <v>0</v>
      </c>
    </row>
    <row r="18" spans="1:7" ht="12.75" customHeight="1">
      <c r="A18" s="514"/>
      <c r="B18" s="526" t="s">
        <v>637</v>
      </c>
      <c r="C18" s="527" t="s">
        <v>335</v>
      </c>
      <c r="D18" s="526">
        <v>8</v>
      </c>
      <c r="E18" s="516">
        <v>0</v>
      </c>
      <c r="F18" s="517">
        <f t="shared" si="1"/>
        <v>0</v>
      </c>
      <c r="G18" s="518">
        <f t="shared" si="0"/>
        <v>0</v>
      </c>
    </row>
    <row r="19" spans="1:7" ht="12.75" customHeight="1">
      <c r="A19" s="514"/>
      <c r="B19" s="526"/>
      <c r="C19" s="527"/>
      <c r="D19" s="526"/>
      <c r="E19" s="516">
        <v>0</v>
      </c>
      <c r="F19" s="517">
        <f t="shared" si="1"/>
        <v>0</v>
      </c>
      <c r="G19" s="518">
        <f t="shared" si="0"/>
        <v>0</v>
      </c>
    </row>
    <row r="20" spans="1:7" ht="12.75" customHeight="1">
      <c r="A20" s="514"/>
      <c r="B20" s="526" t="s">
        <v>638</v>
      </c>
      <c r="C20" s="527" t="s">
        <v>639</v>
      </c>
      <c r="D20" s="526">
        <v>1</v>
      </c>
      <c r="E20" s="516">
        <v>0</v>
      </c>
      <c r="F20" s="517">
        <f t="shared" si="1"/>
        <v>0</v>
      </c>
      <c r="G20" s="518">
        <f t="shared" si="0"/>
        <v>0</v>
      </c>
    </row>
    <row r="21" spans="1:7" ht="12.75" customHeight="1">
      <c r="A21" s="514"/>
      <c r="B21" s="526" t="s">
        <v>640</v>
      </c>
      <c r="C21" s="527" t="s">
        <v>639</v>
      </c>
      <c r="D21" s="526">
        <v>1</v>
      </c>
      <c r="E21" s="516">
        <v>0</v>
      </c>
      <c r="F21" s="517">
        <f t="shared" si="1"/>
        <v>0</v>
      </c>
      <c r="G21" s="518">
        <f t="shared" si="0"/>
        <v>0</v>
      </c>
    </row>
    <row r="22" spans="1:7" ht="12.75" customHeight="1">
      <c r="A22" s="514"/>
      <c r="B22" s="526" t="s">
        <v>641</v>
      </c>
      <c r="C22" s="527" t="s">
        <v>639</v>
      </c>
      <c r="D22" s="526">
        <v>1</v>
      </c>
      <c r="E22" s="516">
        <v>0</v>
      </c>
      <c r="F22" s="517">
        <f t="shared" si="1"/>
        <v>0</v>
      </c>
      <c r="G22" s="518">
        <f t="shared" si="0"/>
        <v>0</v>
      </c>
    </row>
    <row r="23" spans="1:7" ht="12.75" customHeight="1">
      <c r="A23" s="514"/>
      <c r="B23" s="526"/>
      <c r="C23" s="527"/>
      <c r="D23" s="526"/>
      <c r="E23" s="516">
        <v>0</v>
      </c>
      <c r="F23" s="517">
        <f t="shared" si="1"/>
        <v>0</v>
      </c>
      <c r="G23" s="518">
        <f t="shared" si="0"/>
        <v>0</v>
      </c>
    </row>
    <row r="24" ht="4.5" customHeight="1">
      <c r="G24" s="518">
        <f t="shared" si="0"/>
        <v>0</v>
      </c>
    </row>
    <row r="25" spans="1:7" s="532" customFormat="1" ht="12.75">
      <c r="A25" s="494" t="s">
        <v>642</v>
      </c>
      <c r="B25" s="528" t="s">
        <v>643</v>
      </c>
      <c r="C25" s="529"/>
      <c r="D25" s="510"/>
      <c r="E25" s="530"/>
      <c r="F25" s="531">
        <f>SUM(F8:F23)</f>
        <v>0</v>
      </c>
      <c r="G25" s="518"/>
    </row>
    <row r="26" ht="4.5" customHeight="1">
      <c r="B26" s="533"/>
    </row>
    <row r="27" spans="1:6" ht="12.75">
      <c r="A27" s="534" t="s">
        <v>644</v>
      </c>
      <c r="B27" s="533" t="s">
        <v>424</v>
      </c>
      <c r="F27" s="491">
        <f>F25</f>
        <v>0</v>
      </c>
    </row>
    <row r="28" spans="1:7" ht="12.75" customHeight="1">
      <c r="A28" s="535" t="s">
        <v>645</v>
      </c>
      <c r="B28" s="515" t="s">
        <v>646</v>
      </c>
      <c r="C28" s="488" t="s">
        <v>639</v>
      </c>
      <c r="D28" s="489">
        <v>1</v>
      </c>
      <c r="E28" s="516"/>
      <c r="F28" s="536">
        <v>0</v>
      </c>
      <c r="G28" s="518">
        <f>F28*0.21</f>
        <v>0</v>
      </c>
    </row>
    <row r="29" spans="1:7" ht="12.75" customHeight="1">
      <c r="A29" s="514" t="s">
        <v>647</v>
      </c>
      <c r="B29" s="515" t="s">
        <v>648</v>
      </c>
      <c r="C29" s="488" t="s">
        <v>639</v>
      </c>
      <c r="D29" s="489">
        <v>1</v>
      </c>
      <c r="E29" s="516"/>
      <c r="F29" s="536">
        <v>0</v>
      </c>
      <c r="G29" s="518">
        <f>F29*0.21</f>
        <v>0</v>
      </c>
    </row>
    <row r="30" ht="3.75" customHeight="1"/>
    <row r="31" spans="1:7" s="541" customFormat="1" ht="12.75">
      <c r="A31" s="534" t="s">
        <v>649</v>
      </c>
      <c r="B31" s="534" t="s">
        <v>650</v>
      </c>
      <c r="C31" s="537"/>
      <c r="D31" s="538"/>
      <c r="E31" s="539"/>
      <c r="F31" s="540">
        <f>F27+F28+F29</f>
        <v>0</v>
      </c>
      <c r="G31" s="539">
        <f>F31*0.21</f>
        <v>0</v>
      </c>
    </row>
    <row r="32" ht="12.75">
      <c r="A32" s="519" t="s">
        <v>651</v>
      </c>
    </row>
    <row r="33" ht="12.75">
      <c r="A33" s="519" t="s">
        <v>652</v>
      </c>
    </row>
    <row r="36" spans="2:7" ht="12.75">
      <c r="B36" s="520"/>
      <c r="C36" s="521"/>
      <c r="D36" s="542"/>
      <c r="E36" s="491"/>
      <c r="F36" s="543"/>
      <c r="G36" s="519"/>
    </row>
    <row r="37" spans="2:7" ht="12.75">
      <c r="B37" s="520"/>
      <c r="C37" s="521"/>
      <c r="D37" s="542"/>
      <c r="E37" s="491"/>
      <c r="F37" s="543"/>
      <c r="G37" s="519"/>
    </row>
  </sheetData>
  <sheetProtection/>
  <conditionalFormatting sqref="F25">
    <cfRule type="cellIs" priority="1" dxfId="0" operator="notEqual" stopIfTrue="1">
      <formula>#REF!+#REF!+#REF!*#REF!+#REF!*#REF!+#REF!</formula>
    </cfRule>
  </conditionalFormatting>
  <printOptions horizontalCentered="1" verticalCentered="1"/>
  <pageMargins left="0.3937007874015748" right="0.3937007874015748" top="0.7874015748031497" bottom="0.7874015748031497" header="0.31496062992125984" footer="0.31496062992125984"/>
  <pageSetup blackAndWhite="1" fitToHeight="1" fitToWidth="1" horizontalDpi="600" verticalDpi="600" orientation="portrait" paperSize="9" r:id="rId1"/>
  <headerFooter alignWithMargins="0">
    <oddHeader>&amp;C&amp;A-&amp;P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353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 t="s">
        <v>66</v>
      </c>
      <c r="B4" s="8"/>
      <c r="C4" s="9" t="s">
        <v>71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 t="s">
        <v>69</v>
      </c>
      <c r="B6" s="8"/>
      <c r="C6" s="9" t="s">
        <v>70</v>
      </c>
      <c r="D6" s="10"/>
      <c r="E6" s="10"/>
      <c r="F6" s="18"/>
      <c r="G6" s="12"/>
    </row>
    <row r="7" spans="1:9" ht="12.75">
      <c r="A7" s="13" t="s">
        <v>7</v>
      </c>
      <c r="B7" s="15"/>
      <c r="C7" s="563" t="s">
        <v>352</v>
      </c>
      <c r="D7" s="564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563" t="s">
        <v>351</v>
      </c>
      <c r="D8" s="564"/>
      <c r="E8" s="16" t="s">
        <v>10</v>
      </c>
      <c r="F8" s="15"/>
      <c r="G8" s="23">
        <f>IF(PocetMJ=0,,ROUND((F29+F31)/PocetMJ,1))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>
        <v>14911</v>
      </c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565"/>
      <c r="F11" s="566"/>
      <c r="G11" s="567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'Rekapitulace - SO 01'!A26</f>
        <v>Ztížené výrobní podmínky</v>
      </c>
      <c r="E14" s="44"/>
      <c r="F14" s="45"/>
      <c r="G14" s="42">
        <f>'Rekapitulace - SO 01'!I26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 t="str">
        <f>'Rekapitulace - SO 01'!A27</f>
        <v>Oborová přirážka</v>
      </c>
      <c r="E15" s="46"/>
      <c r="F15" s="47"/>
      <c r="G15" s="42">
        <f>'Rekapitulace - SO 01'!I27</f>
        <v>0</v>
      </c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 t="str">
        <f>'Rekapitulace - SO 01'!A28</f>
        <v>Přesun stavebních kapacit</v>
      </c>
      <c r="E16" s="46"/>
      <c r="F16" s="47"/>
      <c r="G16" s="42">
        <f>'Rekapitulace - SO 01'!I28</f>
        <v>0</v>
      </c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 t="str">
        <f>'Rekapitulace - SO 01'!A29</f>
        <v>Mimostaveništní doprava</v>
      </c>
      <c r="E17" s="46"/>
      <c r="F17" s="47"/>
      <c r="G17" s="42">
        <f>'Rekapitulace - SO 01'!I29</f>
        <v>0</v>
      </c>
    </row>
    <row r="18" spans="1:7" ht="15.75" customHeight="1">
      <c r="A18" s="49" t="s">
        <v>25</v>
      </c>
      <c r="B18" s="41"/>
      <c r="C18" s="42">
        <f>SUM(C14:C17)</f>
        <v>0</v>
      </c>
      <c r="D18" s="50" t="str">
        <f>'Rekapitulace - SO 01'!A30</f>
        <v>Zařízení staveniště</v>
      </c>
      <c r="E18" s="46"/>
      <c r="F18" s="47"/>
      <c r="G18" s="42">
        <f>'Rekapitulace - SO 01'!I30</f>
        <v>0</v>
      </c>
    </row>
    <row r="19" spans="1:7" ht="15.75" customHeight="1">
      <c r="A19" s="49"/>
      <c r="B19" s="41"/>
      <c r="C19" s="42"/>
      <c r="D19" s="24" t="str">
        <f>'Rekapitulace - SO 01'!A31</f>
        <v>Provoz investora</v>
      </c>
      <c r="E19" s="46"/>
      <c r="F19" s="47"/>
      <c r="G19" s="42">
        <f>'Rekapitulace - SO 01'!I31</f>
        <v>0</v>
      </c>
    </row>
    <row r="20" spans="1:7" ht="15.75" customHeight="1">
      <c r="A20" s="49" t="s">
        <v>26</v>
      </c>
      <c r="B20" s="41"/>
      <c r="C20" s="42">
        <f>HZS</f>
        <v>0</v>
      </c>
      <c r="D20" s="24" t="str">
        <f>'Rekapitulace - SO 01'!A32</f>
        <v>Kompletační činnost (IČD)</v>
      </c>
      <c r="E20" s="46"/>
      <c r="F20" s="47"/>
      <c r="G20" s="42">
        <f>'Rekapitulace - SO 01'!I32</f>
        <v>0</v>
      </c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21</v>
      </c>
      <c r="D29" s="15" t="s">
        <v>39</v>
      </c>
      <c r="E29" s="16"/>
      <c r="F29" s="59">
        <f>ROUND(C22-F31,0)</f>
        <v>0</v>
      </c>
      <c r="G29" s="17"/>
    </row>
    <row r="30" spans="1:7" ht="12.75">
      <c r="A30" s="13" t="s">
        <v>40</v>
      </c>
      <c r="B30" s="15"/>
      <c r="C30" s="58">
        <f>SazbaDPH1</f>
        <v>21</v>
      </c>
      <c r="D30" s="15" t="s">
        <v>39</v>
      </c>
      <c r="E30" s="16"/>
      <c r="F30" s="60">
        <f>ROUND(PRODUCT(F29,C30/100),1)</f>
        <v>0</v>
      </c>
      <c r="G30" s="27"/>
    </row>
    <row r="31" spans="1:7" ht="12.75">
      <c r="A31" s="13" t="s">
        <v>38</v>
      </c>
      <c r="B31" s="15"/>
      <c r="C31" s="58">
        <v>0</v>
      </c>
      <c r="D31" s="15" t="s">
        <v>39</v>
      </c>
      <c r="E31" s="16"/>
      <c r="F31" s="59">
        <v>0</v>
      </c>
      <c r="G31" s="17"/>
    </row>
    <row r="32" spans="1:7" ht="12.75">
      <c r="A32" s="13" t="s">
        <v>40</v>
      </c>
      <c r="B32" s="15"/>
      <c r="C32" s="58">
        <f>SazbaDPH2</f>
        <v>0</v>
      </c>
      <c r="D32" s="15" t="s">
        <v>39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41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42</v>
      </c>
      <c r="B35" s="67"/>
      <c r="C35" s="67"/>
      <c r="D35" s="67"/>
      <c r="E35" s="67"/>
      <c r="F35" s="67"/>
      <c r="G35" s="67"/>
      <c r="H35" t="s">
        <v>3</v>
      </c>
    </row>
    <row r="36" spans="1:8" ht="14.25" customHeight="1">
      <c r="A36" s="67"/>
      <c r="B36" s="562"/>
      <c r="C36" s="562"/>
      <c r="D36" s="562"/>
      <c r="E36" s="562"/>
      <c r="F36" s="562"/>
      <c r="G36" s="562"/>
      <c r="H36" t="s">
        <v>3</v>
      </c>
    </row>
    <row r="37" spans="1:8" ht="12.75" customHeight="1">
      <c r="A37" s="68"/>
      <c r="B37" s="562"/>
      <c r="C37" s="562"/>
      <c r="D37" s="562"/>
      <c r="E37" s="562"/>
      <c r="F37" s="562"/>
      <c r="G37" s="562"/>
      <c r="H37" t="s">
        <v>3</v>
      </c>
    </row>
    <row r="38" spans="1:8" ht="12.75">
      <c r="A38" s="68"/>
      <c r="B38" s="562"/>
      <c r="C38" s="562"/>
      <c r="D38" s="562"/>
      <c r="E38" s="562"/>
      <c r="F38" s="562"/>
      <c r="G38" s="562"/>
      <c r="H38" t="s">
        <v>3</v>
      </c>
    </row>
    <row r="39" spans="1:8" ht="12.75">
      <c r="A39" s="68"/>
      <c r="B39" s="562"/>
      <c r="C39" s="562"/>
      <c r="D39" s="562"/>
      <c r="E39" s="562"/>
      <c r="F39" s="562"/>
      <c r="G39" s="562"/>
      <c r="H39" t="s">
        <v>3</v>
      </c>
    </row>
    <row r="40" spans="1:8" ht="12.75">
      <c r="A40" s="68"/>
      <c r="B40" s="562"/>
      <c r="C40" s="562"/>
      <c r="D40" s="562"/>
      <c r="E40" s="562"/>
      <c r="F40" s="562"/>
      <c r="G40" s="562"/>
      <c r="H40" t="s">
        <v>3</v>
      </c>
    </row>
    <row r="41" spans="1:8" ht="12.75">
      <c r="A41" s="68"/>
      <c r="B41" s="562"/>
      <c r="C41" s="562"/>
      <c r="D41" s="562"/>
      <c r="E41" s="562"/>
      <c r="F41" s="562"/>
      <c r="G41" s="562"/>
      <c r="H41" t="s">
        <v>3</v>
      </c>
    </row>
    <row r="42" spans="1:8" ht="12.75">
      <c r="A42" s="68"/>
      <c r="B42" s="562"/>
      <c r="C42" s="562"/>
      <c r="D42" s="562"/>
      <c r="E42" s="562"/>
      <c r="F42" s="562"/>
      <c r="G42" s="562"/>
      <c r="H42" t="s">
        <v>3</v>
      </c>
    </row>
    <row r="43" spans="1:8" ht="12.75">
      <c r="A43" s="68"/>
      <c r="B43" s="562"/>
      <c r="C43" s="562"/>
      <c r="D43" s="562"/>
      <c r="E43" s="562"/>
      <c r="F43" s="562"/>
      <c r="G43" s="562"/>
      <c r="H43" t="s">
        <v>3</v>
      </c>
    </row>
    <row r="44" spans="1:8" ht="12.75">
      <c r="A44" s="68"/>
      <c r="B44" s="562"/>
      <c r="C44" s="562"/>
      <c r="D44" s="562"/>
      <c r="E44" s="562"/>
      <c r="F44" s="562"/>
      <c r="G44" s="562"/>
      <c r="H44" t="s">
        <v>3</v>
      </c>
    </row>
    <row r="45" spans="2:7" ht="12.75">
      <c r="B45" s="561"/>
      <c r="C45" s="561"/>
      <c r="D45" s="561"/>
      <c r="E45" s="561"/>
      <c r="F45" s="561"/>
      <c r="G45" s="561"/>
    </row>
    <row r="46" spans="2:7" ht="12.75">
      <c r="B46" s="561"/>
      <c r="C46" s="561"/>
      <c r="D46" s="561"/>
      <c r="E46" s="561"/>
      <c r="F46" s="561"/>
      <c r="G46" s="561"/>
    </row>
    <row r="47" spans="2:7" ht="12.75">
      <c r="B47" s="561"/>
      <c r="C47" s="561"/>
      <c r="D47" s="561"/>
      <c r="E47" s="561"/>
      <c r="F47" s="561"/>
      <c r="G47" s="561"/>
    </row>
    <row r="48" spans="2:7" ht="12.75">
      <c r="B48" s="561"/>
      <c r="C48" s="561"/>
      <c r="D48" s="561"/>
      <c r="E48" s="561"/>
      <c r="F48" s="561"/>
      <c r="G48" s="561"/>
    </row>
    <row r="49" spans="2:7" ht="12.75">
      <c r="B49" s="561"/>
      <c r="C49" s="561"/>
      <c r="D49" s="561"/>
      <c r="E49" s="561"/>
      <c r="F49" s="561"/>
      <c r="G49" s="561"/>
    </row>
    <row r="50" spans="2:7" ht="12.75">
      <c r="B50" s="561"/>
      <c r="C50" s="561"/>
      <c r="D50" s="561"/>
      <c r="E50" s="561"/>
      <c r="F50" s="561"/>
      <c r="G50" s="561"/>
    </row>
    <row r="51" spans="2:7" ht="12.75">
      <c r="B51" s="561"/>
      <c r="C51" s="561"/>
      <c r="D51" s="561"/>
      <c r="E51" s="561"/>
      <c r="F51" s="561"/>
      <c r="G51" s="561"/>
    </row>
    <row r="52" spans="2:7" ht="12.75">
      <c r="B52" s="561"/>
      <c r="C52" s="561"/>
      <c r="D52" s="561"/>
      <c r="E52" s="561"/>
      <c r="F52" s="561"/>
      <c r="G52" s="561"/>
    </row>
    <row r="53" spans="2:7" ht="12.75">
      <c r="B53" s="561"/>
      <c r="C53" s="561"/>
      <c r="D53" s="561"/>
      <c r="E53" s="561"/>
      <c r="F53" s="561"/>
      <c r="G53" s="561"/>
    </row>
    <row r="54" spans="2:7" ht="12.75">
      <c r="B54" s="561"/>
      <c r="C54" s="561"/>
      <c r="D54" s="561"/>
      <c r="E54" s="561"/>
      <c r="F54" s="561"/>
      <c r="G54" s="561"/>
    </row>
  </sheetData>
  <sheetProtection/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H34" sqref="H34:I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570" t="s">
        <v>4</v>
      </c>
      <c r="B1" s="571"/>
      <c r="C1" s="69" t="str">
        <f>CONCATENATE(cislostavby," ",nazevstavby)</f>
        <v>14911 Přístřešek na posypový inertní materiál</v>
      </c>
      <c r="D1" s="70"/>
      <c r="E1" s="71"/>
      <c r="F1" s="70"/>
      <c r="G1" s="72" t="s">
        <v>43</v>
      </c>
      <c r="H1" s="73">
        <v>1</v>
      </c>
      <c r="I1" s="74"/>
    </row>
    <row r="2" spans="1:9" ht="13.5" thickBot="1">
      <c r="A2" s="572" t="s">
        <v>0</v>
      </c>
      <c r="B2" s="573"/>
      <c r="C2" s="75" t="str">
        <f>CONCATENATE(cisloobjektu," ",nazevobjektu)</f>
        <v>1 SO 01 - Hlavní objekt</v>
      </c>
      <c r="D2" s="76"/>
      <c r="E2" s="77"/>
      <c r="F2" s="76"/>
      <c r="G2" s="574" t="s">
        <v>72</v>
      </c>
      <c r="H2" s="575"/>
      <c r="I2" s="576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26</v>
      </c>
    </row>
    <row r="7" spans="1:9" s="11" customFormat="1" ht="12.75">
      <c r="A7" s="169" t="str">
        <f>'Položky - SO 01'!B7</f>
        <v>1</v>
      </c>
      <c r="B7" s="86" t="str">
        <f>'Položky - SO 01'!C7</f>
        <v>Zemní práce</v>
      </c>
      <c r="D7" s="87"/>
      <c r="E7" s="170">
        <f>'Položky - SO 01'!BA81</f>
        <v>0</v>
      </c>
      <c r="F7" s="171">
        <f>'Položky - SO 01'!BB81</f>
        <v>0</v>
      </c>
      <c r="G7" s="171">
        <f>'Položky - SO 01'!BC81</f>
        <v>0</v>
      </c>
      <c r="H7" s="171">
        <f>'Položky - SO 01'!BD81</f>
        <v>0</v>
      </c>
      <c r="I7" s="172">
        <f>'Položky - SO 01'!BE81</f>
        <v>0</v>
      </c>
    </row>
    <row r="8" spans="1:9" s="11" customFormat="1" ht="12.75">
      <c r="A8" s="169" t="str">
        <f>'Položky - SO 01'!B82</f>
        <v>181</v>
      </c>
      <c r="B8" s="86" t="str">
        <f>'Položky - SO 01'!C82</f>
        <v>Sadové úpravy</v>
      </c>
      <c r="D8" s="87"/>
      <c r="E8" s="170">
        <f>'Položky - SO 01'!BA85</f>
        <v>0</v>
      </c>
      <c r="F8" s="171">
        <f>'Položky - SO 01'!BB85</f>
        <v>0</v>
      </c>
      <c r="G8" s="171">
        <f>'Položky - SO 01'!BC85</f>
        <v>0</v>
      </c>
      <c r="H8" s="171">
        <f>'Položky - SO 01'!BD85</f>
        <v>0</v>
      </c>
      <c r="I8" s="172">
        <f>'Položky - SO 01'!BE85</f>
        <v>0</v>
      </c>
    </row>
    <row r="9" spans="1:9" s="11" customFormat="1" ht="12.75">
      <c r="A9" s="169" t="str">
        <f>'Položky - SO 01'!B86</f>
        <v>2</v>
      </c>
      <c r="B9" s="86" t="str">
        <f>'Položky - SO 01'!C86</f>
        <v>Základy a zvláštní zakládání</v>
      </c>
      <c r="D9" s="87"/>
      <c r="E9" s="170">
        <f>'Položky - SO 01'!BA98</f>
        <v>0</v>
      </c>
      <c r="F9" s="171">
        <f>'Položky - SO 01'!BB98</f>
        <v>0</v>
      </c>
      <c r="G9" s="171">
        <f>'Položky - SO 01'!BC98</f>
        <v>0</v>
      </c>
      <c r="H9" s="171">
        <f>'Položky - SO 01'!BD98</f>
        <v>0</v>
      </c>
      <c r="I9" s="172">
        <f>'Položky - SO 01'!BE98</f>
        <v>0</v>
      </c>
    </row>
    <row r="10" spans="1:9" s="11" customFormat="1" ht="12.75">
      <c r="A10" s="169" t="str">
        <f>'Položky - SO 01'!B99</f>
        <v>3</v>
      </c>
      <c r="B10" s="86" t="str">
        <f>'Položky - SO 01'!C99</f>
        <v>Svislé a kompletní konstrukce</v>
      </c>
      <c r="D10" s="87"/>
      <c r="E10" s="170">
        <f>'Položky - SO 01'!BA121</f>
        <v>0</v>
      </c>
      <c r="F10" s="171">
        <f>'Položky - SO 01'!BB121</f>
        <v>0</v>
      </c>
      <c r="G10" s="171">
        <f>'Položky - SO 01'!BC121</f>
        <v>0</v>
      </c>
      <c r="H10" s="171">
        <f>'Položky - SO 01'!BD121</f>
        <v>0</v>
      </c>
      <c r="I10" s="172">
        <f>'Položky - SO 01'!BE121</f>
        <v>0</v>
      </c>
    </row>
    <row r="11" spans="1:9" s="11" customFormat="1" ht="12.75">
      <c r="A11" s="169" t="str">
        <f>'Položky - SO 01'!B122</f>
        <v>5</v>
      </c>
      <c r="B11" s="86" t="str">
        <f>'Položky - SO 01'!C122</f>
        <v>Komunikace</v>
      </c>
      <c r="D11" s="87"/>
      <c r="E11" s="170">
        <f>'Položky - SO 01'!BA137</f>
        <v>0</v>
      </c>
      <c r="F11" s="171">
        <f>'Položky - SO 01'!BB137</f>
        <v>0</v>
      </c>
      <c r="G11" s="171">
        <f>'Položky - SO 01'!BC137</f>
        <v>0</v>
      </c>
      <c r="H11" s="171">
        <f>'Položky - SO 01'!BD137</f>
        <v>0</v>
      </c>
      <c r="I11" s="172">
        <f>'Položky - SO 01'!BE137</f>
        <v>0</v>
      </c>
    </row>
    <row r="12" spans="1:9" s="11" customFormat="1" ht="12.75">
      <c r="A12" s="169" t="str">
        <f>'Položky - SO 01'!B138</f>
        <v>63</v>
      </c>
      <c r="B12" s="86" t="str">
        <f>'Položky - SO 01'!C138</f>
        <v>Podlahy a podlahové konstrukce</v>
      </c>
      <c r="D12" s="87"/>
      <c r="E12" s="170">
        <f>'Položky - SO 01'!BA141</f>
        <v>0</v>
      </c>
      <c r="F12" s="171">
        <f>'Položky - SO 01'!BB141</f>
        <v>0</v>
      </c>
      <c r="G12" s="171">
        <f>'Položky - SO 01'!BC141</f>
        <v>0</v>
      </c>
      <c r="H12" s="171">
        <f>'Položky - SO 01'!BD141</f>
        <v>0</v>
      </c>
      <c r="I12" s="172">
        <f>'Položky - SO 01'!BE141</f>
        <v>0</v>
      </c>
    </row>
    <row r="13" spans="1:9" s="11" customFormat="1" ht="12.75">
      <c r="A13" s="169" t="str">
        <f>'Položky - SO 01'!B142</f>
        <v>90</v>
      </c>
      <c r="B13" s="86" t="str">
        <f>'Položky - SO 01'!C142</f>
        <v>Oploceni</v>
      </c>
      <c r="D13" s="87"/>
      <c r="E13" s="170">
        <f>'Položky - SO 01'!BA145</f>
        <v>0</v>
      </c>
      <c r="F13" s="171">
        <f>'Položky - SO 01'!BB145</f>
        <v>0</v>
      </c>
      <c r="G13" s="171">
        <f>'Položky - SO 01'!BC145</f>
        <v>0</v>
      </c>
      <c r="H13" s="171">
        <f>'Položky - SO 01'!BD145</f>
        <v>0</v>
      </c>
      <c r="I13" s="172">
        <f>'Položky - SO 01'!BE145</f>
        <v>0</v>
      </c>
    </row>
    <row r="14" spans="1:9" s="11" customFormat="1" ht="12.75">
      <c r="A14" s="169" t="str">
        <f>'Položky - SO 01'!B146</f>
        <v>94</v>
      </c>
      <c r="B14" s="86" t="str">
        <f>'Položky - SO 01'!C146</f>
        <v>Lešení a stavební výtahy</v>
      </c>
      <c r="D14" s="87"/>
      <c r="E14" s="170">
        <f>'Položky - SO 01'!BA153</f>
        <v>0</v>
      </c>
      <c r="F14" s="171">
        <f>'Položky - SO 01'!BB153</f>
        <v>0</v>
      </c>
      <c r="G14" s="171">
        <f>'Položky - SO 01'!BC153</f>
        <v>0</v>
      </c>
      <c r="H14" s="171">
        <f>'Položky - SO 01'!BD153</f>
        <v>0</v>
      </c>
      <c r="I14" s="172">
        <f>'Položky - SO 01'!BE153</f>
        <v>0</v>
      </c>
    </row>
    <row r="15" spans="1:9" s="11" customFormat="1" ht="12.75">
      <c r="A15" s="169" t="str">
        <f>'Položky - SO 01'!B154</f>
        <v>95</v>
      </c>
      <c r="B15" s="86" t="str">
        <f>'Položky - SO 01'!C154</f>
        <v>Dokončovací konstrukce na pozemních stavbách</v>
      </c>
      <c r="D15" s="87"/>
      <c r="E15" s="170">
        <f>'Položky - SO 01'!BA165</f>
        <v>0</v>
      </c>
      <c r="F15" s="171">
        <f>'Položky - SO 01'!BB165</f>
        <v>0</v>
      </c>
      <c r="G15" s="171">
        <f>'Položky - SO 01'!BC165</f>
        <v>0</v>
      </c>
      <c r="H15" s="171">
        <f>'Položky - SO 01'!BD165</f>
        <v>0</v>
      </c>
      <c r="I15" s="172">
        <f>'Položky - SO 01'!BE165</f>
        <v>0</v>
      </c>
    </row>
    <row r="16" spans="1:9" s="11" customFormat="1" ht="12.75">
      <c r="A16" s="169" t="str">
        <f>'Položky - SO 01'!B166</f>
        <v>98</v>
      </c>
      <c r="B16" s="86" t="str">
        <f>'Položky - SO 01'!C166</f>
        <v>Demolice</v>
      </c>
      <c r="D16" s="87"/>
      <c r="E16" s="170">
        <f>'Položky - SO 01'!BA183</f>
        <v>0</v>
      </c>
      <c r="F16" s="171">
        <f>'Položky - SO 01'!BB183</f>
        <v>0</v>
      </c>
      <c r="G16" s="171">
        <f>'Položky - SO 01'!BC183</f>
        <v>0</v>
      </c>
      <c r="H16" s="171">
        <f>'Položky - SO 01'!BD183</f>
        <v>0</v>
      </c>
      <c r="I16" s="172">
        <f>'Položky - SO 01'!BE183</f>
        <v>0</v>
      </c>
    </row>
    <row r="17" spans="1:9" s="11" customFormat="1" ht="12.75">
      <c r="A17" s="169" t="str">
        <f>'Položky - SO 01'!B184</f>
        <v>720a</v>
      </c>
      <c r="B17" s="86" t="str">
        <f>'Položky - SO 01'!C184</f>
        <v>Venkovní kanalizace</v>
      </c>
      <c r="D17" s="87"/>
      <c r="E17" s="170">
        <f>'Položky - SO 01'!BA187</f>
        <v>0</v>
      </c>
      <c r="F17" s="171">
        <f>'Položky - SO 01'!BB187</f>
        <v>0</v>
      </c>
      <c r="G17" s="171">
        <f>'Položky - SO 01'!BC187</f>
        <v>0</v>
      </c>
      <c r="H17" s="171">
        <f>'Položky - SO 01'!BD187</f>
        <v>0</v>
      </c>
      <c r="I17" s="172">
        <f>'Položky - SO 01'!BE187</f>
        <v>0</v>
      </c>
    </row>
    <row r="18" spans="1:9" s="11" customFormat="1" ht="12.75">
      <c r="A18" s="169" t="str">
        <f>'Položky - SO 01'!B188</f>
        <v>764</v>
      </c>
      <c r="B18" s="86" t="str">
        <f>'Položky - SO 01'!C188</f>
        <v>Konstrukce klempířské</v>
      </c>
      <c r="D18" s="87"/>
      <c r="E18" s="170">
        <f>'Položky - SO 01'!BA202</f>
        <v>0</v>
      </c>
      <c r="F18" s="171">
        <f>'Položky - SO 01'!BB202</f>
        <v>0</v>
      </c>
      <c r="G18" s="171">
        <f>'Položky - SO 01'!BC202</f>
        <v>0</v>
      </c>
      <c r="H18" s="171">
        <f>'Položky - SO 01'!BD202</f>
        <v>0</v>
      </c>
      <c r="I18" s="172">
        <f>'Položky - SO 01'!BE202</f>
        <v>0</v>
      </c>
    </row>
    <row r="19" spans="1:9" s="11" customFormat="1" ht="12.75">
      <c r="A19" s="169" t="str">
        <f>'Položky - SO 01'!B203</f>
        <v>767</v>
      </c>
      <c r="B19" s="86" t="str">
        <f>'Položky - SO 01'!C203</f>
        <v>Konstrukce zámečnické</v>
      </c>
      <c r="D19" s="87"/>
      <c r="E19" s="170">
        <f>'Položky - SO 01'!BA244</f>
        <v>0</v>
      </c>
      <c r="F19" s="171">
        <f>'Položky - SO 01'!BB244</f>
        <v>0</v>
      </c>
      <c r="G19" s="171">
        <f>'Položky - SO 01'!BC244</f>
        <v>0</v>
      </c>
      <c r="H19" s="171">
        <f>'Položky - SO 01'!BD244</f>
        <v>0</v>
      </c>
      <c r="I19" s="172">
        <f>'Položky - SO 01'!BE244</f>
        <v>0</v>
      </c>
    </row>
    <row r="20" spans="1:9" s="11" customFormat="1" ht="13.5" thickBot="1">
      <c r="A20" s="169" t="str">
        <f>'Položky - SO 01'!B245</f>
        <v>M211</v>
      </c>
      <c r="B20" s="86" t="str">
        <f>'Položky - SO 01'!C245</f>
        <v>Hromosvod</v>
      </c>
      <c r="D20" s="87"/>
      <c r="E20" s="170">
        <f>'Položky - SO 01'!BA248</f>
        <v>0</v>
      </c>
      <c r="F20" s="171">
        <f>'Položky - SO 01'!BB248</f>
        <v>0</v>
      </c>
      <c r="G20" s="171">
        <f>'Položky - SO 01'!BC248</f>
        <v>0</v>
      </c>
      <c r="H20" s="171">
        <f>'Položky - SO 01'!BD248</f>
        <v>0</v>
      </c>
      <c r="I20" s="172">
        <f>'Položky - SO 01'!BE248</f>
        <v>0</v>
      </c>
    </row>
    <row r="21" spans="1:9" s="94" customFormat="1" ht="13.5" thickBot="1">
      <c r="A21" s="88"/>
      <c r="B21" s="89" t="s">
        <v>50</v>
      </c>
      <c r="C21" s="89"/>
      <c r="D21" s="90"/>
      <c r="E21" s="91">
        <f>SUM(E7:E20)</f>
        <v>0</v>
      </c>
      <c r="F21" s="92">
        <f>SUM(F7:F20)</f>
        <v>0</v>
      </c>
      <c r="G21" s="92">
        <f>SUM(G7:G20)</f>
        <v>0</v>
      </c>
      <c r="H21" s="92">
        <f>SUM(H7:H20)</f>
        <v>0</v>
      </c>
      <c r="I21" s="93">
        <f>SUM(I7:I20)</f>
        <v>0</v>
      </c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57" ht="19.5" customHeight="1">
      <c r="A23" s="1" t="s">
        <v>51</v>
      </c>
      <c r="B23" s="1"/>
      <c r="C23" s="1"/>
      <c r="D23" s="1"/>
      <c r="E23" s="1"/>
      <c r="F23" s="1"/>
      <c r="G23" s="95"/>
      <c r="H23" s="1"/>
      <c r="I23" s="1"/>
      <c r="BA23" s="30"/>
      <c r="BB23" s="30"/>
      <c r="BC23" s="30"/>
      <c r="BD23" s="30"/>
      <c r="BE23" s="30"/>
    </row>
    <row r="24" ht="13.5" thickBot="1"/>
    <row r="25" spans="1:9" ht="12.75">
      <c r="A25" s="96" t="s">
        <v>52</v>
      </c>
      <c r="B25" s="97"/>
      <c r="C25" s="97"/>
      <c r="D25" s="98"/>
      <c r="E25" s="99" t="s">
        <v>53</v>
      </c>
      <c r="F25" s="100" t="s">
        <v>54</v>
      </c>
      <c r="G25" s="101" t="s">
        <v>55</v>
      </c>
      <c r="H25" s="102"/>
      <c r="I25" s="103" t="s">
        <v>53</v>
      </c>
    </row>
    <row r="26" spans="1:53" ht="12.75">
      <c r="A26" s="104" t="s">
        <v>343</v>
      </c>
      <c r="B26" s="105"/>
      <c r="C26" s="105"/>
      <c r="D26" s="106"/>
      <c r="E26" s="107">
        <v>0</v>
      </c>
      <c r="F26" s="108">
        <v>0</v>
      </c>
      <c r="G26" s="109">
        <f aca="true" t="shared" si="0" ref="G26:G33">CHOOSE(BA26+1,HSV+PSV,HSV+PSV+Mont,HSV+PSV+Dodavka+Mont,HSV,PSV,Mont,Dodavka,Mont+Dodavka,0)</f>
        <v>0</v>
      </c>
      <c r="H26" s="110"/>
      <c r="I26" s="111">
        <f aca="true" t="shared" si="1" ref="I26:I33">E26+F26*G26/100</f>
        <v>0</v>
      </c>
      <c r="BA26">
        <v>0</v>
      </c>
    </row>
    <row r="27" spans="1:53" ht="12.75">
      <c r="A27" s="104" t="s">
        <v>344</v>
      </c>
      <c r="B27" s="105"/>
      <c r="C27" s="105"/>
      <c r="D27" s="106"/>
      <c r="E27" s="107">
        <v>0</v>
      </c>
      <c r="F27" s="108">
        <v>0</v>
      </c>
      <c r="G27" s="109">
        <f t="shared" si="0"/>
        <v>0</v>
      </c>
      <c r="H27" s="110"/>
      <c r="I27" s="111">
        <f t="shared" si="1"/>
        <v>0</v>
      </c>
      <c r="BA27">
        <v>0</v>
      </c>
    </row>
    <row r="28" spans="1:53" ht="12.75">
      <c r="A28" s="104" t="s">
        <v>345</v>
      </c>
      <c r="B28" s="105"/>
      <c r="C28" s="105"/>
      <c r="D28" s="106"/>
      <c r="E28" s="107">
        <v>0</v>
      </c>
      <c r="F28" s="108">
        <v>0</v>
      </c>
      <c r="G28" s="109">
        <f t="shared" si="0"/>
        <v>0</v>
      </c>
      <c r="H28" s="110"/>
      <c r="I28" s="111">
        <f t="shared" si="1"/>
        <v>0</v>
      </c>
      <c r="BA28">
        <v>0</v>
      </c>
    </row>
    <row r="29" spans="1:53" ht="12.75">
      <c r="A29" s="104" t="s">
        <v>346</v>
      </c>
      <c r="B29" s="105"/>
      <c r="C29" s="105"/>
      <c r="D29" s="106"/>
      <c r="E29" s="107">
        <v>0</v>
      </c>
      <c r="F29" s="108">
        <v>0</v>
      </c>
      <c r="G29" s="109">
        <f t="shared" si="0"/>
        <v>0</v>
      </c>
      <c r="H29" s="110"/>
      <c r="I29" s="111">
        <f t="shared" si="1"/>
        <v>0</v>
      </c>
      <c r="BA29">
        <v>0</v>
      </c>
    </row>
    <row r="30" spans="1:53" ht="12.75">
      <c r="A30" s="104" t="s">
        <v>347</v>
      </c>
      <c r="B30" s="105"/>
      <c r="C30" s="105"/>
      <c r="D30" s="106"/>
      <c r="E30" s="107">
        <v>0</v>
      </c>
      <c r="F30" s="108">
        <v>0</v>
      </c>
      <c r="G30" s="109">
        <f t="shared" si="0"/>
        <v>0</v>
      </c>
      <c r="H30" s="110"/>
      <c r="I30" s="111">
        <f t="shared" si="1"/>
        <v>0</v>
      </c>
      <c r="BA30">
        <v>1</v>
      </c>
    </row>
    <row r="31" spans="1:53" ht="12.75">
      <c r="A31" s="104" t="s">
        <v>348</v>
      </c>
      <c r="B31" s="105"/>
      <c r="C31" s="105"/>
      <c r="D31" s="106"/>
      <c r="E31" s="107">
        <v>0</v>
      </c>
      <c r="F31" s="108">
        <v>0</v>
      </c>
      <c r="G31" s="109">
        <f t="shared" si="0"/>
        <v>0</v>
      </c>
      <c r="H31" s="110"/>
      <c r="I31" s="111">
        <f t="shared" si="1"/>
        <v>0</v>
      </c>
      <c r="BA31">
        <v>1</v>
      </c>
    </row>
    <row r="32" spans="1:53" ht="12.75">
      <c r="A32" s="104" t="s">
        <v>349</v>
      </c>
      <c r="B32" s="105"/>
      <c r="C32" s="105"/>
      <c r="D32" s="106"/>
      <c r="E32" s="107">
        <v>0</v>
      </c>
      <c r="F32" s="108">
        <v>0</v>
      </c>
      <c r="G32" s="109">
        <f t="shared" si="0"/>
        <v>0</v>
      </c>
      <c r="H32" s="110"/>
      <c r="I32" s="111">
        <f t="shared" si="1"/>
        <v>0</v>
      </c>
      <c r="BA32">
        <v>2</v>
      </c>
    </row>
    <row r="33" spans="1:53" ht="12.75">
      <c r="A33" s="104" t="s">
        <v>350</v>
      </c>
      <c r="B33" s="105"/>
      <c r="C33" s="105"/>
      <c r="D33" s="106"/>
      <c r="E33" s="107">
        <v>0</v>
      </c>
      <c r="F33" s="108">
        <v>0</v>
      </c>
      <c r="G33" s="109">
        <f t="shared" si="0"/>
        <v>0</v>
      </c>
      <c r="H33" s="110"/>
      <c r="I33" s="111">
        <f t="shared" si="1"/>
        <v>0</v>
      </c>
      <c r="BA33">
        <v>2</v>
      </c>
    </row>
    <row r="34" spans="1:9" ht="13.5" thickBot="1">
      <c r="A34" s="112"/>
      <c r="B34" s="113" t="s">
        <v>56</v>
      </c>
      <c r="C34" s="114"/>
      <c r="D34" s="115"/>
      <c r="E34" s="116"/>
      <c r="F34" s="117"/>
      <c r="G34" s="117"/>
      <c r="H34" s="568">
        <f>SUM(I26:I33)</f>
        <v>0</v>
      </c>
      <c r="I34" s="569"/>
    </row>
    <row r="36" spans="2:9" ht="12.75">
      <c r="B36" s="94"/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  <row r="77" spans="6:9" ht="12.75">
      <c r="F77" s="118"/>
      <c r="G77" s="119"/>
      <c r="H77" s="119"/>
      <c r="I77" s="120"/>
    </row>
    <row r="78" spans="6:9" ht="12.75">
      <c r="F78" s="118"/>
      <c r="G78" s="119"/>
      <c r="H78" s="119"/>
      <c r="I78" s="120"/>
    </row>
    <row r="79" spans="6:9" ht="12.75">
      <c r="F79" s="118"/>
      <c r="G79" s="119"/>
      <c r="H79" s="119"/>
      <c r="I79" s="120"/>
    </row>
    <row r="80" spans="6:9" ht="12.75">
      <c r="F80" s="118"/>
      <c r="G80" s="119"/>
      <c r="H80" s="119"/>
      <c r="I80" s="120"/>
    </row>
    <row r="81" spans="6:9" ht="12.75">
      <c r="F81" s="118"/>
      <c r="G81" s="119"/>
      <c r="H81" s="119"/>
      <c r="I81" s="120"/>
    </row>
    <row r="82" spans="6:9" ht="12.75">
      <c r="F82" s="118"/>
      <c r="G82" s="119"/>
      <c r="H82" s="119"/>
      <c r="I82" s="120"/>
    </row>
    <row r="83" spans="6:9" ht="12.75">
      <c r="F83" s="118"/>
      <c r="G83" s="119"/>
      <c r="H83" s="119"/>
      <c r="I83" s="120"/>
    </row>
    <row r="84" spans="6:9" ht="12.75">
      <c r="F84" s="118"/>
      <c r="G84" s="119"/>
      <c r="H84" s="119"/>
      <c r="I84" s="120"/>
    </row>
    <row r="85" spans="6:9" ht="12.75">
      <c r="F85" s="118"/>
      <c r="G85" s="119"/>
      <c r="H85" s="119"/>
      <c r="I85" s="120"/>
    </row>
  </sheetData>
  <sheetProtection/>
  <mergeCells count="4">
    <mergeCell ref="H34:I3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321"/>
  <sheetViews>
    <sheetView showGridLines="0" showZeros="0" zoomScalePageLayoutView="0" workbookViewId="0" topLeftCell="A62">
      <selection activeCell="F83" sqref="F83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1" width="9.125" style="121" customWidth="1"/>
    <col min="12" max="12" width="75.375" style="121" customWidth="1"/>
    <col min="13" max="16384" width="9.125" style="121" customWidth="1"/>
  </cols>
  <sheetData>
    <row r="1" spans="1:7" ht="15.75">
      <c r="A1" s="583" t="s">
        <v>354</v>
      </c>
      <c r="B1" s="583"/>
      <c r="C1" s="583"/>
      <c r="D1" s="583"/>
      <c r="E1" s="583"/>
      <c r="F1" s="583"/>
      <c r="G1" s="583"/>
    </row>
    <row r="2" spans="2:7" ht="13.5" thickBot="1">
      <c r="B2" s="122"/>
      <c r="C2" s="123"/>
      <c r="D2" s="123"/>
      <c r="E2" s="124"/>
      <c r="F2" s="123"/>
      <c r="G2" s="123"/>
    </row>
    <row r="3" spans="1:7" ht="13.5" thickTop="1">
      <c r="A3" s="570" t="s">
        <v>4</v>
      </c>
      <c r="B3" s="571"/>
      <c r="C3" s="69" t="str">
        <f>CONCATENATE(cislostavby," ",nazevstavby)</f>
        <v>14911 Přístřešek na posypový inertní materiál</v>
      </c>
      <c r="D3" s="70"/>
      <c r="E3" s="125" t="s">
        <v>57</v>
      </c>
      <c r="F3" s="126">
        <f>'Rekapitulace - SO 01'!H1</f>
        <v>1</v>
      </c>
      <c r="G3" s="127"/>
    </row>
    <row r="4" spans="1:7" ht="13.5" thickBot="1">
      <c r="A4" s="584" t="s">
        <v>0</v>
      </c>
      <c r="B4" s="573"/>
      <c r="C4" s="75" t="str">
        <f>CONCATENATE(cisloobjektu," ",nazevobjektu)</f>
        <v>1 SO 01 - Hlavní objekt</v>
      </c>
      <c r="D4" s="76"/>
      <c r="E4" s="585" t="str">
        <f>'Rekapitulace - SO 01'!G2</f>
        <v>Přístřešek</v>
      </c>
      <c r="F4" s="586"/>
      <c r="G4" s="587"/>
    </row>
    <row r="5" spans="1:7" ht="13.5" thickTop="1">
      <c r="A5" s="128"/>
      <c r="B5" s="129"/>
      <c r="C5" s="129"/>
      <c r="G5" s="131"/>
    </row>
    <row r="6" spans="1:7" ht="12.75">
      <c r="A6" s="132" t="s">
        <v>58</v>
      </c>
      <c r="B6" s="133" t="s">
        <v>59</v>
      </c>
      <c r="C6" s="133" t="s">
        <v>60</v>
      </c>
      <c r="D6" s="133" t="s">
        <v>61</v>
      </c>
      <c r="E6" s="134" t="s">
        <v>62</v>
      </c>
      <c r="F6" s="133" t="s">
        <v>63</v>
      </c>
      <c r="G6" s="135" t="s">
        <v>64</v>
      </c>
    </row>
    <row r="7" spans="1:15" ht="12.75">
      <c r="A7" s="136" t="s">
        <v>65</v>
      </c>
      <c r="B7" s="137" t="s">
        <v>66</v>
      </c>
      <c r="C7" s="138" t="s">
        <v>67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73</v>
      </c>
      <c r="C8" s="146" t="s">
        <v>74</v>
      </c>
      <c r="D8" s="147" t="s">
        <v>75</v>
      </c>
      <c r="E8" s="148">
        <v>27</v>
      </c>
      <c r="F8" s="148">
        <v>0</v>
      </c>
      <c r="G8" s="149">
        <f>E8*F8</f>
        <v>0</v>
      </c>
      <c r="O8" s="143">
        <v>2</v>
      </c>
      <c r="AA8" s="121">
        <v>1</v>
      </c>
      <c r="AB8" s="121">
        <v>1</v>
      </c>
      <c r="AC8" s="121">
        <v>1</v>
      </c>
      <c r="AZ8" s="121">
        <v>1</v>
      </c>
      <c r="BA8" s="121">
        <f>IF(AZ8=1,G8,0)</f>
        <v>0</v>
      </c>
      <c r="BB8" s="121">
        <f>IF(AZ8=2,G8,0)</f>
        <v>0</v>
      </c>
      <c r="BC8" s="121">
        <f>IF(AZ8=3,G8,0)</f>
        <v>0</v>
      </c>
      <c r="BD8" s="121">
        <f>IF(AZ8=4,G8,0)</f>
        <v>0</v>
      </c>
      <c r="BE8" s="121">
        <f>IF(AZ8=5,G8,0)</f>
        <v>0</v>
      </c>
      <c r="CZ8" s="121">
        <v>0</v>
      </c>
    </row>
    <row r="9" spans="1:15" ht="12.75">
      <c r="A9" s="150"/>
      <c r="B9" s="151"/>
      <c r="C9" s="577" t="s">
        <v>76</v>
      </c>
      <c r="D9" s="578"/>
      <c r="E9" s="578"/>
      <c r="F9" s="578"/>
      <c r="G9" s="579"/>
      <c r="L9" s="152" t="s">
        <v>76</v>
      </c>
      <c r="O9" s="143">
        <v>3</v>
      </c>
    </row>
    <row r="10" spans="1:15" ht="12.75">
      <c r="A10" s="150"/>
      <c r="B10" s="151"/>
      <c r="C10" s="577" t="s">
        <v>77</v>
      </c>
      <c r="D10" s="578"/>
      <c r="E10" s="578"/>
      <c r="F10" s="578"/>
      <c r="G10" s="579"/>
      <c r="L10" s="152" t="s">
        <v>77</v>
      </c>
      <c r="O10" s="143">
        <v>3</v>
      </c>
    </row>
    <row r="11" spans="1:15" ht="12.75">
      <c r="A11" s="150"/>
      <c r="B11" s="151"/>
      <c r="C11" s="577" t="s">
        <v>78</v>
      </c>
      <c r="D11" s="578"/>
      <c r="E11" s="578"/>
      <c r="F11" s="578"/>
      <c r="G11" s="579"/>
      <c r="L11" s="152" t="s">
        <v>78</v>
      </c>
      <c r="O11" s="143">
        <v>3</v>
      </c>
    </row>
    <row r="12" spans="1:15" ht="12.75">
      <c r="A12" s="150"/>
      <c r="B12" s="151"/>
      <c r="C12" s="577" t="s">
        <v>79</v>
      </c>
      <c r="D12" s="578"/>
      <c r="E12" s="578"/>
      <c r="F12" s="578"/>
      <c r="G12" s="579"/>
      <c r="L12" s="152" t="s">
        <v>79</v>
      </c>
      <c r="O12" s="143">
        <v>3</v>
      </c>
    </row>
    <row r="13" spans="1:15" ht="12.75">
      <c r="A13" s="150"/>
      <c r="B13" s="151"/>
      <c r="C13" s="577"/>
      <c r="D13" s="578"/>
      <c r="E13" s="578"/>
      <c r="F13" s="578"/>
      <c r="G13" s="579"/>
      <c r="L13" s="152"/>
      <c r="O13" s="143">
        <v>3</v>
      </c>
    </row>
    <row r="14" spans="1:15" ht="12.75">
      <c r="A14" s="150"/>
      <c r="B14" s="151"/>
      <c r="C14" s="577" t="s">
        <v>80</v>
      </c>
      <c r="D14" s="578"/>
      <c r="E14" s="578"/>
      <c r="F14" s="578"/>
      <c r="G14" s="579"/>
      <c r="L14" s="152" t="s">
        <v>80</v>
      </c>
      <c r="O14" s="143">
        <v>3</v>
      </c>
    </row>
    <row r="15" spans="1:15" ht="12.75">
      <c r="A15" s="150"/>
      <c r="B15" s="151"/>
      <c r="C15" s="577" t="s">
        <v>81</v>
      </c>
      <c r="D15" s="578"/>
      <c r="E15" s="578"/>
      <c r="F15" s="578"/>
      <c r="G15" s="579"/>
      <c r="L15" s="152" t="s">
        <v>81</v>
      </c>
      <c r="O15" s="143">
        <v>3</v>
      </c>
    </row>
    <row r="16" spans="1:15" ht="12.75">
      <c r="A16" s="150"/>
      <c r="B16" s="151"/>
      <c r="C16" s="577" t="s">
        <v>82</v>
      </c>
      <c r="D16" s="578"/>
      <c r="E16" s="578"/>
      <c r="F16" s="578"/>
      <c r="G16" s="579"/>
      <c r="L16" s="152" t="s">
        <v>82</v>
      </c>
      <c r="O16" s="143">
        <v>3</v>
      </c>
    </row>
    <row r="17" spans="1:15" ht="12.75">
      <c r="A17" s="150"/>
      <c r="B17" s="151"/>
      <c r="C17" s="577" t="s">
        <v>83</v>
      </c>
      <c r="D17" s="578"/>
      <c r="E17" s="578"/>
      <c r="F17" s="578"/>
      <c r="G17" s="579"/>
      <c r="L17" s="152" t="s">
        <v>83</v>
      </c>
      <c r="O17" s="143">
        <v>3</v>
      </c>
    </row>
    <row r="18" spans="1:15" ht="12.75">
      <c r="A18" s="150"/>
      <c r="B18" s="151"/>
      <c r="C18" s="580">
        <v>27</v>
      </c>
      <c r="D18" s="581"/>
      <c r="E18" s="153">
        <v>27</v>
      </c>
      <c r="F18" s="154"/>
      <c r="G18" s="155"/>
      <c r="O18" s="143"/>
    </row>
    <row r="19" spans="1:104" ht="12.75">
      <c r="A19" s="144">
        <v>2</v>
      </c>
      <c r="B19" s="145" t="s">
        <v>84</v>
      </c>
      <c r="C19" s="146" t="s">
        <v>85</v>
      </c>
      <c r="D19" s="147" t="s">
        <v>75</v>
      </c>
      <c r="E19" s="148">
        <v>27</v>
      </c>
      <c r="F19" s="148">
        <v>0</v>
      </c>
      <c r="G19" s="149">
        <f>E19*F19</f>
        <v>0</v>
      </c>
      <c r="O19" s="143">
        <v>2</v>
      </c>
      <c r="AA19" s="121">
        <v>1</v>
      </c>
      <c r="AB19" s="121">
        <v>1</v>
      </c>
      <c r="AC19" s="121">
        <v>1</v>
      </c>
      <c r="AZ19" s="121">
        <v>1</v>
      </c>
      <c r="BA19" s="121">
        <f>IF(AZ19=1,G19,0)</f>
        <v>0</v>
      </c>
      <c r="BB19" s="121">
        <f>IF(AZ19=2,G19,0)</f>
        <v>0</v>
      </c>
      <c r="BC19" s="121">
        <f>IF(AZ19=3,G19,0)</f>
        <v>0</v>
      </c>
      <c r="BD19" s="121">
        <f>IF(AZ19=4,G19,0)</f>
        <v>0</v>
      </c>
      <c r="BE19" s="121">
        <f>IF(AZ19=5,G19,0)</f>
        <v>0</v>
      </c>
      <c r="CZ19" s="121">
        <v>0</v>
      </c>
    </row>
    <row r="20" spans="1:15" ht="12.75">
      <c r="A20" s="150"/>
      <c r="B20" s="151"/>
      <c r="C20" s="577" t="s">
        <v>86</v>
      </c>
      <c r="D20" s="578"/>
      <c r="E20" s="578"/>
      <c r="F20" s="578"/>
      <c r="G20" s="579"/>
      <c r="L20" s="152" t="s">
        <v>86</v>
      </c>
      <c r="O20" s="143">
        <v>3</v>
      </c>
    </row>
    <row r="21" spans="1:15" ht="12.75">
      <c r="A21" s="150"/>
      <c r="B21" s="151"/>
      <c r="C21" s="577"/>
      <c r="D21" s="578"/>
      <c r="E21" s="578"/>
      <c r="F21" s="578"/>
      <c r="G21" s="579"/>
      <c r="L21" s="152"/>
      <c r="O21" s="143">
        <v>3</v>
      </c>
    </row>
    <row r="22" spans="1:15" ht="12.75">
      <c r="A22" s="150"/>
      <c r="B22" s="151"/>
      <c r="C22" s="577" t="s">
        <v>87</v>
      </c>
      <c r="D22" s="578"/>
      <c r="E22" s="578"/>
      <c r="F22" s="578"/>
      <c r="G22" s="579"/>
      <c r="L22" s="152" t="s">
        <v>87</v>
      </c>
      <c r="O22" s="143">
        <v>3</v>
      </c>
    </row>
    <row r="23" spans="1:15" ht="12.75">
      <c r="A23" s="150"/>
      <c r="B23" s="151"/>
      <c r="C23" s="577" t="s">
        <v>77</v>
      </c>
      <c r="D23" s="578"/>
      <c r="E23" s="578"/>
      <c r="F23" s="578"/>
      <c r="G23" s="579"/>
      <c r="L23" s="152" t="s">
        <v>77</v>
      </c>
      <c r="O23" s="143">
        <v>3</v>
      </c>
    </row>
    <row r="24" spans="1:15" ht="12.75">
      <c r="A24" s="150"/>
      <c r="B24" s="151"/>
      <c r="C24" s="577" t="s">
        <v>78</v>
      </c>
      <c r="D24" s="578"/>
      <c r="E24" s="578"/>
      <c r="F24" s="578"/>
      <c r="G24" s="579"/>
      <c r="L24" s="152" t="s">
        <v>78</v>
      </c>
      <c r="O24" s="143">
        <v>3</v>
      </c>
    </row>
    <row r="25" spans="1:15" ht="12.75">
      <c r="A25" s="150"/>
      <c r="B25" s="151"/>
      <c r="C25" s="577" t="s">
        <v>88</v>
      </c>
      <c r="D25" s="578"/>
      <c r="E25" s="578"/>
      <c r="F25" s="578"/>
      <c r="G25" s="579"/>
      <c r="L25" s="152" t="s">
        <v>88</v>
      </c>
      <c r="O25" s="143">
        <v>3</v>
      </c>
    </row>
    <row r="26" spans="1:15" ht="12.75">
      <c r="A26" s="150"/>
      <c r="B26" s="151"/>
      <c r="C26" s="577"/>
      <c r="D26" s="578"/>
      <c r="E26" s="578"/>
      <c r="F26" s="578"/>
      <c r="G26" s="579"/>
      <c r="L26" s="152"/>
      <c r="O26" s="143">
        <v>3</v>
      </c>
    </row>
    <row r="27" spans="1:15" ht="12.75">
      <c r="A27" s="150"/>
      <c r="B27" s="151"/>
      <c r="C27" s="577" t="s">
        <v>80</v>
      </c>
      <c r="D27" s="578"/>
      <c r="E27" s="578"/>
      <c r="F27" s="578"/>
      <c r="G27" s="579"/>
      <c r="L27" s="152" t="s">
        <v>80</v>
      </c>
      <c r="O27" s="143">
        <v>3</v>
      </c>
    </row>
    <row r="28" spans="1:15" ht="12.75">
      <c r="A28" s="150"/>
      <c r="B28" s="151"/>
      <c r="C28" s="577" t="s">
        <v>81</v>
      </c>
      <c r="D28" s="578"/>
      <c r="E28" s="578"/>
      <c r="F28" s="578"/>
      <c r="G28" s="579"/>
      <c r="L28" s="152" t="s">
        <v>81</v>
      </c>
      <c r="O28" s="143">
        <v>3</v>
      </c>
    </row>
    <row r="29" spans="1:15" ht="12.75">
      <c r="A29" s="150"/>
      <c r="B29" s="151"/>
      <c r="C29" s="577" t="s">
        <v>82</v>
      </c>
      <c r="D29" s="578"/>
      <c r="E29" s="578"/>
      <c r="F29" s="578"/>
      <c r="G29" s="579"/>
      <c r="L29" s="152" t="s">
        <v>82</v>
      </c>
      <c r="O29" s="143">
        <v>3</v>
      </c>
    </row>
    <row r="30" spans="1:15" ht="12.75">
      <c r="A30" s="150"/>
      <c r="B30" s="151"/>
      <c r="C30" s="577" t="s">
        <v>83</v>
      </c>
      <c r="D30" s="578"/>
      <c r="E30" s="578"/>
      <c r="F30" s="578"/>
      <c r="G30" s="579"/>
      <c r="L30" s="152" t="s">
        <v>83</v>
      </c>
      <c r="O30" s="143">
        <v>3</v>
      </c>
    </row>
    <row r="31" spans="1:15" ht="12.75">
      <c r="A31" s="150"/>
      <c r="B31" s="151"/>
      <c r="C31" s="580">
        <v>27</v>
      </c>
      <c r="D31" s="581"/>
      <c r="E31" s="153">
        <v>27</v>
      </c>
      <c r="F31" s="154"/>
      <c r="G31" s="155"/>
      <c r="O31" s="143"/>
    </row>
    <row r="32" spans="1:104" ht="12.75">
      <c r="A32" s="144">
        <v>3</v>
      </c>
      <c r="B32" s="145" t="s">
        <v>89</v>
      </c>
      <c r="C32" s="146" t="s">
        <v>90</v>
      </c>
      <c r="D32" s="147" t="s">
        <v>91</v>
      </c>
      <c r="E32" s="148">
        <v>218.025</v>
      </c>
      <c r="F32" s="148">
        <v>0</v>
      </c>
      <c r="G32" s="149">
        <f>E32*F32</f>
        <v>0</v>
      </c>
      <c r="O32" s="143">
        <v>2</v>
      </c>
      <c r="AA32" s="121">
        <v>1</v>
      </c>
      <c r="AB32" s="121">
        <v>1</v>
      </c>
      <c r="AC32" s="121">
        <v>1</v>
      </c>
      <c r="AZ32" s="121">
        <v>1</v>
      </c>
      <c r="BA32" s="121">
        <f>IF(AZ32=1,G32,0)</f>
        <v>0</v>
      </c>
      <c r="BB32" s="121">
        <f>IF(AZ32=2,G32,0)</f>
        <v>0</v>
      </c>
      <c r="BC32" s="121">
        <f>IF(AZ32=3,G32,0)</f>
        <v>0</v>
      </c>
      <c r="BD32" s="121">
        <f>IF(AZ32=4,G32,0)</f>
        <v>0</v>
      </c>
      <c r="BE32" s="121">
        <f>IF(AZ32=5,G32,0)</f>
        <v>0</v>
      </c>
      <c r="CZ32" s="121">
        <v>0</v>
      </c>
    </row>
    <row r="33" spans="1:15" ht="12.75">
      <c r="A33" s="150"/>
      <c r="B33" s="151"/>
      <c r="C33" s="577" t="s">
        <v>92</v>
      </c>
      <c r="D33" s="578"/>
      <c r="E33" s="578"/>
      <c r="F33" s="578"/>
      <c r="G33" s="579"/>
      <c r="L33" s="152" t="s">
        <v>92</v>
      </c>
      <c r="O33" s="143">
        <v>3</v>
      </c>
    </row>
    <row r="34" spans="1:15" ht="12.75">
      <c r="A34" s="150"/>
      <c r="B34" s="151"/>
      <c r="C34" s="580" t="s">
        <v>93</v>
      </c>
      <c r="D34" s="581"/>
      <c r="E34" s="153">
        <v>218.025</v>
      </c>
      <c r="F34" s="154"/>
      <c r="G34" s="155"/>
      <c r="O34" s="143"/>
    </row>
    <row r="35" spans="1:104" ht="12.75">
      <c r="A35" s="144">
        <v>4</v>
      </c>
      <c r="B35" s="145" t="s">
        <v>94</v>
      </c>
      <c r="C35" s="146" t="s">
        <v>95</v>
      </c>
      <c r="D35" s="147" t="s">
        <v>91</v>
      </c>
      <c r="E35" s="148">
        <v>218.025</v>
      </c>
      <c r="F35" s="148">
        <v>0</v>
      </c>
      <c r="G35" s="149">
        <f>E35*F35</f>
        <v>0</v>
      </c>
      <c r="O35" s="143">
        <v>2</v>
      </c>
      <c r="AA35" s="121">
        <v>1</v>
      </c>
      <c r="AB35" s="121">
        <v>1</v>
      </c>
      <c r="AC35" s="121">
        <v>1</v>
      </c>
      <c r="AZ35" s="121">
        <v>1</v>
      </c>
      <c r="BA35" s="121">
        <f>IF(AZ35=1,G35,0)</f>
        <v>0</v>
      </c>
      <c r="BB35" s="121">
        <f>IF(AZ35=2,G35,0)</f>
        <v>0</v>
      </c>
      <c r="BC35" s="121">
        <f>IF(AZ35=3,G35,0)</f>
        <v>0</v>
      </c>
      <c r="BD35" s="121">
        <f>IF(AZ35=4,G35,0)</f>
        <v>0</v>
      </c>
      <c r="BE35" s="121">
        <f>IF(AZ35=5,G35,0)</f>
        <v>0</v>
      </c>
      <c r="CZ35" s="121">
        <v>0</v>
      </c>
    </row>
    <row r="36" spans="1:15" ht="12.75">
      <c r="A36" s="150"/>
      <c r="B36" s="151"/>
      <c r="C36" s="580" t="s">
        <v>93</v>
      </c>
      <c r="D36" s="581"/>
      <c r="E36" s="153">
        <v>218.025</v>
      </c>
      <c r="F36" s="154"/>
      <c r="G36" s="155"/>
      <c r="O36" s="143"/>
    </row>
    <row r="37" spans="1:104" ht="22.5">
      <c r="A37" s="144">
        <v>5</v>
      </c>
      <c r="B37" s="145" t="s">
        <v>96</v>
      </c>
      <c r="C37" s="146" t="s">
        <v>97</v>
      </c>
      <c r="D37" s="147" t="s">
        <v>91</v>
      </c>
      <c r="E37" s="148">
        <v>72.196</v>
      </c>
      <c r="F37" s="148">
        <v>0</v>
      </c>
      <c r="G37" s="149">
        <f>E37*F37</f>
        <v>0</v>
      </c>
      <c r="O37" s="143">
        <v>2</v>
      </c>
      <c r="AA37" s="121">
        <v>1</v>
      </c>
      <c r="AB37" s="121">
        <v>1</v>
      </c>
      <c r="AC37" s="121">
        <v>1</v>
      </c>
      <c r="AZ37" s="121">
        <v>1</v>
      </c>
      <c r="BA37" s="121">
        <f>IF(AZ37=1,G37,0)</f>
        <v>0</v>
      </c>
      <c r="BB37" s="121">
        <f>IF(AZ37=2,G37,0)</f>
        <v>0</v>
      </c>
      <c r="BC37" s="121">
        <f>IF(AZ37=3,G37,0)</f>
        <v>0</v>
      </c>
      <c r="BD37" s="121">
        <f>IF(AZ37=4,G37,0)</f>
        <v>0</v>
      </c>
      <c r="BE37" s="121">
        <f>IF(AZ37=5,G37,0)</f>
        <v>0</v>
      </c>
      <c r="CZ37" s="121">
        <v>0</v>
      </c>
    </row>
    <row r="38" spans="1:15" ht="12.75">
      <c r="A38" s="150"/>
      <c r="B38" s="151"/>
      <c r="C38" s="577" t="s">
        <v>98</v>
      </c>
      <c r="D38" s="578"/>
      <c r="E38" s="578"/>
      <c r="F38" s="578"/>
      <c r="G38" s="579"/>
      <c r="L38" s="152" t="s">
        <v>98</v>
      </c>
      <c r="O38" s="143">
        <v>3</v>
      </c>
    </row>
    <row r="39" spans="1:15" ht="12.75">
      <c r="A39" s="150"/>
      <c r="B39" s="151"/>
      <c r="C39" s="580" t="s">
        <v>99</v>
      </c>
      <c r="D39" s="581"/>
      <c r="E39" s="153">
        <v>105.84</v>
      </c>
      <c r="F39" s="154"/>
      <c r="G39" s="155"/>
      <c r="O39" s="143"/>
    </row>
    <row r="40" spans="1:15" ht="12.75">
      <c r="A40" s="150"/>
      <c r="B40" s="151"/>
      <c r="C40" s="580" t="s">
        <v>100</v>
      </c>
      <c r="D40" s="581"/>
      <c r="E40" s="153">
        <v>38.556</v>
      </c>
      <c r="F40" s="154"/>
      <c r="G40" s="155"/>
      <c r="O40" s="143"/>
    </row>
    <row r="41" spans="1:15" ht="12.75">
      <c r="A41" s="150"/>
      <c r="B41" s="151"/>
      <c r="C41" s="580" t="s">
        <v>101</v>
      </c>
      <c r="D41" s="581"/>
      <c r="E41" s="153">
        <v>-72.2</v>
      </c>
      <c r="F41" s="154"/>
      <c r="G41" s="155"/>
      <c r="O41" s="143"/>
    </row>
    <row r="42" spans="1:104" ht="12.75">
      <c r="A42" s="144">
        <v>6</v>
      </c>
      <c r="B42" s="145" t="s">
        <v>102</v>
      </c>
      <c r="C42" s="146" t="s">
        <v>103</v>
      </c>
      <c r="D42" s="147" t="s">
        <v>91</v>
      </c>
      <c r="E42" s="148">
        <v>72.196</v>
      </c>
      <c r="F42" s="148">
        <v>0</v>
      </c>
      <c r="G42" s="149">
        <f>E42*F42</f>
        <v>0</v>
      </c>
      <c r="O42" s="143">
        <v>2</v>
      </c>
      <c r="AA42" s="121">
        <v>1</v>
      </c>
      <c r="AB42" s="121">
        <v>1</v>
      </c>
      <c r="AC42" s="121">
        <v>1</v>
      </c>
      <c r="AZ42" s="121">
        <v>1</v>
      </c>
      <c r="BA42" s="121">
        <f>IF(AZ42=1,G42,0)</f>
        <v>0</v>
      </c>
      <c r="BB42" s="121">
        <f>IF(AZ42=2,G42,0)</f>
        <v>0</v>
      </c>
      <c r="BC42" s="121">
        <f>IF(AZ42=3,G42,0)</f>
        <v>0</v>
      </c>
      <c r="BD42" s="121">
        <f>IF(AZ42=4,G42,0)</f>
        <v>0</v>
      </c>
      <c r="BE42" s="121">
        <f>IF(AZ42=5,G42,0)</f>
        <v>0</v>
      </c>
      <c r="CZ42" s="121">
        <v>0</v>
      </c>
    </row>
    <row r="43" spans="1:15" ht="12.75">
      <c r="A43" s="150"/>
      <c r="B43" s="151"/>
      <c r="C43" s="580" t="s">
        <v>99</v>
      </c>
      <c r="D43" s="581"/>
      <c r="E43" s="153">
        <v>105.84</v>
      </c>
      <c r="F43" s="154"/>
      <c r="G43" s="155"/>
      <c r="O43" s="143"/>
    </row>
    <row r="44" spans="1:15" ht="12.75">
      <c r="A44" s="150"/>
      <c r="B44" s="151"/>
      <c r="C44" s="580" t="s">
        <v>100</v>
      </c>
      <c r="D44" s="581"/>
      <c r="E44" s="153">
        <v>38.556</v>
      </c>
      <c r="F44" s="154"/>
      <c r="G44" s="155"/>
      <c r="O44" s="143"/>
    </row>
    <row r="45" spans="1:15" ht="12.75">
      <c r="A45" s="150"/>
      <c r="B45" s="151"/>
      <c r="C45" s="580" t="s">
        <v>101</v>
      </c>
      <c r="D45" s="581"/>
      <c r="E45" s="153">
        <v>-72.2</v>
      </c>
      <c r="F45" s="154"/>
      <c r="G45" s="155"/>
      <c r="O45" s="143"/>
    </row>
    <row r="46" spans="1:104" ht="12.75">
      <c r="A46" s="144">
        <v>7</v>
      </c>
      <c r="B46" s="145" t="s">
        <v>104</v>
      </c>
      <c r="C46" s="146" t="s">
        <v>105</v>
      </c>
      <c r="D46" s="147" t="s">
        <v>91</v>
      </c>
      <c r="E46" s="148">
        <v>43.32</v>
      </c>
      <c r="F46" s="148">
        <v>0</v>
      </c>
      <c r="G46" s="149">
        <f>E46*F46</f>
        <v>0</v>
      </c>
      <c r="O46" s="143">
        <v>2</v>
      </c>
      <c r="AA46" s="121">
        <v>1</v>
      </c>
      <c r="AB46" s="121">
        <v>1</v>
      </c>
      <c r="AC46" s="121">
        <v>1</v>
      </c>
      <c r="AZ46" s="121">
        <v>1</v>
      </c>
      <c r="BA46" s="121">
        <f>IF(AZ46=1,G46,0)</f>
        <v>0</v>
      </c>
      <c r="BB46" s="121">
        <f>IF(AZ46=2,G46,0)</f>
        <v>0</v>
      </c>
      <c r="BC46" s="121">
        <f>IF(AZ46=3,G46,0)</f>
        <v>0</v>
      </c>
      <c r="BD46" s="121">
        <f>IF(AZ46=4,G46,0)</f>
        <v>0</v>
      </c>
      <c r="BE46" s="121">
        <f>IF(AZ46=5,G46,0)</f>
        <v>0</v>
      </c>
      <c r="CZ46" s="121">
        <v>0</v>
      </c>
    </row>
    <row r="47" spans="1:15" ht="12.75">
      <c r="A47" s="150"/>
      <c r="B47" s="151"/>
      <c r="C47" s="577" t="s">
        <v>106</v>
      </c>
      <c r="D47" s="578"/>
      <c r="E47" s="578"/>
      <c r="F47" s="578"/>
      <c r="G47" s="579"/>
      <c r="L47" s="152" t="s">
        <v>106</v>
      </c>
      <c r="O47" s="143">
        <v>3</v>
      </c>
    </row>
    <row r="48" spans="1:15" ht="12.75">
      <c r="A48" s="150"/>
      <c r="B48" s="151"/>
      <c r="C48" s="580" t="s">
        <v>107</v>
      </c>
      <c r="D48" s="581"/>
      <c r="E48" s="153">
        <v>43.32</v>
      </c>
      <c r="F48" s="154"/>
      <c r="G48" s="155"/>
      <c r="O48" s="143"/>
    </row>
    <row r="49" spans="1:104" ht="12.75">
      <c r="A49" s="144">
        <v>8</v>
      </c>
      <c r="B49" s="145" t="s">
        <v>108</v>
      </c>
      <c r="C49" s="146" t="s">
        <v>109</v>
      </c>
      <c r="D49" s="147" t="s">
        <v>91</v>
      </c>
      <c r="E49" s="148">
        <v>43.32</v>
      </c>
      <c r="F49" s="148">
        <v>0</v>
      </c>
      <c r="G49" s="149">
        <f>E49*F49</f>
        <v>0</v>
      </c>
      <c r="O49" s="143">
        <v>2</v>
      </c>
      <c r="AA49" s="121">
        <v>1</v>
      </c>
      <c r="AB49" s="121">
        <v>1</v>
      </c>
      <c r="AC49" s="121">
        <v>1</v>
      </c>
      <c r="AZ49" s="121">
        <v>1</v>
      </c>
      <c r="BA49" s="121">
        <f>IF(AZ49=1,G49,0)</f>
        <v>0</v>
      </c>
      <c r="BB49" s="121">
        <f>IF(AZ49=2,G49,0)</f>
        <v>0</v>
      </c>
      <c r="BC49" s="121">
        <f>IF(AZ49=3,G49,0)</f>
        <v>0</v>
      </c>
      <c r="BD49" s="121">
        <f>IF(AZ49=4,G49,0)</f>
        <v>0</v>
      </c>
      <c r="BE49" s="121">
        <f>IF(AZ49=5,G49,0)</f>
        <v>0</v>
      </c>
      <c r="CZ49" s="121">
        <v>0</v>
      </c>
    </row>
    <row r="50" spans="1:15" ht="12.75">
      <c r="A50" s="150"/>
      <c r="B50" s="151"/>
      <c r="C50" s="580" t="s">
        <v>107</v>
      </c>
      <c r="D50" s="581"/>
      <c r="E50" s="153">
        <v>43.32</v>
      </c>
      <c r="F50" s="154"/>
      <c r="G50" s="155"/>
      <c r="O50" s="143"/>
    </row>
    <row r="51" spans="1:104" ht="12.75">
      <c r="A51" s="144">
        <v>9</v>
      </c>
      <c r="B51" s="145" t="s">
        <v>110</v>
      </c>
      <c r="C51" s="146" t="s">
        <v>111</v>
      </c>
      <c r="D51" s="147" t="s">
        <v>91</v>
      </c>
      <c r="E51" s="148">
        <v>28.88</v>
      </c>
      <c r="F51" s="148">
        <v>0</v>
      </c>
      <c r="G51" s="149">
        <f>E51*F51</f>
        <v>0</v>
      </c>
      <c r="O51" s="143">
        <v>2</v>
      </c>
      <c r="AA51" s="121">
        <v>1</v>
      </c>
      <c r="AB51" s="121">
        <v>1</v>
      </c>
      <c r="AC51" s="121">
        <v>1</v>
      </c>
      <c r="AZ51" s="121">
        <v>1</v>
      </c>
      <c r="BA51" s="121">
        <f>IF(AZ51=1,G51,0)</f>
        <v>0</v>
      </c>
      <c r="BB51" s="121">
        <f>IF(AZ51=2,G51,0)</f>
        <v>0</v>
      </c>
      <c r="BC51" s="121">
        <f>IF(AZ51=3,G51,0)</f>
        <v>0</v>
      </c>
      <c r="BD51" s="121">
        <f>IF(AZ51=4,G51,0)</f>
        <v>0</v>
      </c>
      <c r="BE51" s="121">
        <f>IF(AZ51=5,G51,0)</f>
        <v>0</v>
      </c>
      <c r="CZ51" s="121">
        <v>0.01</v>
      </c>
    </row>
    <row r="52" spans="1:15" ht="12.75">
      <c r="A52" s="150"/>
      <c r="B52" s="151"/>
      <c r="C52" s="577" t="s">
        <v>112</v>
      </c>
      <c r="D52" s="578"/>
      <c r="E52" s="578"/>
      <c r="F52" s="578"/>
      <c r="G52" s="579"/>
      <c r="L52" s="152" t="s">
        <v>112</v>
      </c>
      <c r="O52" s="143">
        <v>3</v>
      </c>
    </row>
    <row r="53" spans="1:15" ht="12.75">
      <c r="A53" s="150"/>
      <c r="B53" s="151"/>
      <c r="C53" s="580" t="s">
        <v>113</v>
      </c>
      <c r="D53" s="581"/>
      <c r="E53" s="153">
        <v>28.88</v>
      </c>
      <c r="F53" s="154"/>
      <c r="G53" s="155"/>
      <c r="O53" s="143"/>
    </row>
    <row r="54" spans="1:104" ht="22.5">
      <c r="A54" s="144">
        <v>10</v>
      </c>
      <c r="B54" s="145" t="s">
        <v>114</v>
      </c>
      <c r="C54" s="146" t="s">
        <v>115</v>
      </c>
      <c r="D54" s="147" t="s">
        <v>75</v>
      </c>
      <c r="E54" s="148">
        <v>54</v>
      </c>
      <c r="F54" s="148">
        <v>0</v>
      </c>
      <c r="G54" s="149">
        <f>E54*F54</f>
        <v>0</v>
      </c>
      <c r="O54" s="143">
        <v>2</v>
      </c>
      <c r="AA54" s="121">
        <v>1</v>
      </c>
      <c r="AB54" s="121">
        <v>1</v>
      </c>
      <c r="AC54" s="121">
        <v>1</v>
      </c>
      <c r="AZ54" s="121">
        <v>1</v>
      </c>
      <c r="BA54" s="121">
        <f>IF(AZ54=1,G54,0)</f>
        <v>0</v>
      </c>
      <c r="BB54" s="121">
        <f>IF(AZ54=2,G54,0)</f>
        <v>0</v>
      </c>
      <c r="BC54" s="121">
        <f>IF(AZ54=3,G54,0)</f>
        <v>0</v>
      </c>
      <c r="BD54" s="121">
        <f>IF(AZ54=4,G54,0)</f>
        <v>0</v>
      </c>
      <c r="BE54" s="121">
        <f>IF(AZ54=5,G54,0)</f>
        <v>0</v>
      </c>
      <c r="CZ54" s="121">
        <v>0</v>
      </c>
    </row>
    <row r="55" spans="1:15" ht="12.75">
      <c r="A55" s="150"/>
      <c r="B55" s="151"/>
      <c r="C55" s="580">
        <v>54</v>
      </c>
      <c r="D55" s="581"/>
      <c r="E55" s="153">
        <v>54</v>
      </c>
      <c r="F55" s="154"/>
      <c r="G55" s="155"/>
      <c r="O55" s="143"/>
    </row>
    <row r="56" spans="1:104" ht="22.5">
      <c r="A56" s="144">
        <v>11</v>
      </c>
      <c r="B56" s="145" t="s">
        <v>116</v>
      </c>
      <c r="C56" s="146" t="s">
        <v>117</v>
      </c>
      <c r="D56" s="147" t="s">
        <v>91</v>
      </c>
      <c r="E56" s="148">
        <v>143.856</v>
      </c>
      <c r="F56" s="148">
        <v>0</v>
      </c>
      <c r="G56" s="149">
        <f>E56*F56</f>
        <v>0</v>
      </c>
      <c r="O56" s="143">
        <v>2</v>
      </c>
      <c r="AA56" s="121">
        <v>1</v>
      </c>
      <c r="AB56" s="121">
        <v>1</v>
      </c>
      <c r="AC56" s="121">
        <v>1</v>
      </c>
      <c r="AZ56" s="121">
        <v>1</v>
      </c>
      <c r="BA56" s="121">
        <f>IF(AZ56=1,G56,0)</f>
        <v>0</v>
      </c>
      <c r="BB56" s="121">
        <f>IF(AZ56=2,G56,0)</f>
        <v>0</v>
      </c>
      <c r="BC56" s="121">
        <f>IF(AZ56=3,G56,0)</f>
        <v>0</v>
      </c>
      <c r="BD56" s="121">
        <f>IF(AZ56=4,G56,0)</f>
        <v>0</v>
      </c>
      <c r="BE56" s="121">
        <f>IF(AZ56=5,G56,0)</f>
        <v>0</v>
      </c>
      <c r="CZ56" s="121">
        <v>0</v>
      </c>
    </row>
    <row r="57" spans="1:15" ht="12.75">
      <c r="A57" s="150"/>
      <c r="B57" s="151"/>
      <c r="C57" s="580" t="s">
        <v>118</v>
      </c>
      <c r="D57" s="581"/>
      <c r="E57" s="153">
        <v>98.496</v>
      </c>
      <c r="F57" s="154"/>
      <c r="G57" s="155"/>
      <c r="O57" s="143"/>
    </row>
    <row r="58" spans="1:15" ht="12.75">
      <c r="A58" s="150"/>
      <c r="B58" s="151"/>
      <c r="C58" s="580" t="s">
        <v>119</v>
      </c>
      <c r="D58" s="581"/>
      <c r="E58" s="153">
        <v>-45.36</v>
      </c>
      <c r="F58" s="154"/>
      <c r="G58" s="155"/>
      <c r="O58" s="143"/>
    </row>
    <row r="59" spans="1:15" ht="12.75">
      <c r="A59" s="150"/>
      <c r="B59" s="151"/>
      <c r="C59" s="580" t="s">
        <v>120</v>
      </c>
      <c r="D59" s="581"/>
      <c r="E59" s="153">
        <v>33.048</v>
      </c>
      <c r="F59" s="154"/>
      <c r="G59" s="155"/>
      <c r="O59" s="143"/>
    </row>
    <row r="60" spans="1:15" ht="12.75">
      <c r="A60" s="150"/>
      <c r="B60" s="151"/>
      <c r="C60" s="580" t="s">
        <v>121</v>
      </c>
      <c r="D60" s="581"/>
      <c r="E60" s="153">
        <v>-14.256</v>
      </c>
      <c r="F60" s="154"/>
      <c r="G60" s="155"/>
      <c r="O60" s="143"/>
    </row>
    <row r="61" spans="1:15" ht="12.75">
      <c r="A61" s="150"/>
      <c r="B61" s="151"/>
      <c r="C61" s="580" t="s">
        <v>122</v>
      </c>
      <c r="D61" s="581"/>
      <c r="E61" s="153">
        <v>0</v>
      </c>
      <c r="F61" s="154"/>
      <c r="G61" s="155"/>
      <c r="O61" s="143"/>
    </row>
    <row r="62" spans="1:15" ht="12.75">
      <c r="A62" s="150"/>
      <c r="B62" s="151"/>
      <c r="C62" s="582">
        <v>71928</v>
      </c>
      <c r="D62" s="581"/>
      <c r="E62" s="153">
        <v>71.928</v>
      </c>
      <c r="F62" s="154"/>
      <c r="G62" s="155"/>
      <c r="O62" s="143"/>
    </row>
    <row r="63" spans="1:104" ht="22.5">
      <c r="A63" s="144">
        <v>12</v>
      </c>
      <c r="B63" s="145" t="s">
        <v>123</v>
      </c>
      <c r="C63" s="146" t="s">
        <v>124</v>
      </c>
      <c r="D63" s="147" t="s">
        <v>91</v>
      </c>
      <c r="E63" s="148">
        <v>290.5</v>
      </c>
      <c r="F63" s="148">
        <v>0</v>
      </c>
      <c r="G63" s="149">
        <f>E63*F63</f>
        <v>0</v>
      </c>
      <c r="O63" s="143">
        <v>2</v>
      </c>
      <c r="AA63" s="121">
        <v>1</v>
      </c>
      <c r="AB63" s="121">
        <v>1</v>
      </c>
      <c r="AC63" s="121">
        <v>1</v>
      </c>
      <c r="AZ63" s="121">
        <v>1</v>
      </c>
      <c r="BA63" s="121">
        <f>IF(AZ63=1,G63,0)</f>
        <v>0</v>
      </c>
      <c r="BB63" s="121">
        <f>IF(AZ63=2,G63,0)</f>
        <v>0</v>
      </c>
      <c r="BC63" s="121">
        <f>IF(AZ63=3,G63,0)</f>
        <v>0</v>
      </c>
      <c r="BD63" s="121">
        <f>IF(AZ63=4,G63,0)</f>
        <v>0</v>
      </c>
      <c r="BE63" s="121">
        <f>IF(AZ63=5,G63,0)</f>
        <v>0</v>
      </c>
      <c r="CZ63" s="121">
        <v>0</v>
      </c>
    </row>
    <row r="64" spans="1:15" ht="12.75">
      <c r="A64" s="150"/>
      <c r="B64" s="151"/>
      <c r="C64" s="580" t="s">
        <v>125</v>
      </c>
      <c r="D64" s="581"/>
      <c r="E64" s="153">
        <v>0</v>
      </c>
      <c r="F64" s="154"/>
      <c r="G64" s="155"/>
      <c r="O64" s="143"/>
    </row>
    <row r="65" spans="1:15" ht="12.75">
      <c r="A65" s="150"/>
      <c r="B65" s="151"/>
      <c r="C65" s="580" t="s">
        <v>126</v>
      </c>
      <c r="D65" s="581"/>
      <c r="E65" s="153">
        <v>218.03</v>
      </c>
      <c r="F65" s="154"/>
      <c r="G65" s="155"/>
      <c r="O65" s="143"/>
    </row>
    <row r="66" spans="1:15" ht="12.75">
      <c r="A66" s="150"/>
      <c r="B66" s="151"/>
      <c r="C66" s="580" t="s">
        <v>127</v>
      </c>
      <c r="D66" s="581"/>
      <c r="E66" s="153">
        <v>0</v>
      </c>
      <c r="F66" s="154"/>
      <c r="G66" s="155"/>
      <c r="O66" s="143"/>
    </row>
    <row r="67" spans="1:15" ht="12.75">
      <c r="A67" s="150"/>
      <c r="B67" s="151"/>
      <c r="C67" s="580" t="s">
        <v>128</v>
      </c>
      <c r="D67" s="581"/>
      <c r="E67" s="153">
        <v>144.4</v>
      </c>
      <c r="F67" s="154"/>
      <c r="G67" s="155"/>
      <c r="O67" s="143"/>
    </row>
    <row r="68" spans="1:15" ht="12.75">
      <c r="A68" s="150"/>
      <c r="B68" s="151"/>
      <c r="C68" s="580" t="s">
        <v>129</v>
      </c>
      <c r="D68" s="581"/>
      <c r="E68" s="153">
        <v>0</v>
      </c>
      <c r="F68" s="154"/>
      <c r="G68" s="155"/>
      <c r="O68" s="143"/>
    </row>
    <row r="69" spans="1:15" ht="12.75">
      <c r="A69" s="150"/>
      <c r="B69" s="151"/>
      <c r="C69" s="580" t="s">
        <v>130</v>
      </c>
      <c r="D69" s="581"/>
      <c r="E69" s="153">
        <v>-71.93</v>
      </c>
      <c r="F69" s="154"/>
      <c r="G69" s="155"/>
      <c r="O69" s="143"/>
    </row>
    <row r="70" spans="1:104" ht="12.75">
      <c r="A70" s="144">
        <v>13</v>
      </c>
      <c r="B70" s="145" t="s">
        <v>131</v>
      </c>
      <c r="C70" s="146" t="s">
        <v>132</v>
      </c>
      <c r="D70" s="147" t="s">
        <v>91</v>
      </c>
      <c r="E70" s="148">
        <v>4067</v>
      </c>
      <c r="F70" s="148">
        <v>0</v>
      </c>
      <c r="G70" s="149">
        <f>E70*F70</f>
        <v>0</v>
      </c>
      <c r="O70" s="143">
        <v>2</v>
      </c>
      <c r="AA70" s="121">
        <v>1</v>
      </c>
      <c r="AB70" s="121">
        <v>1</v>
      </c>
      <c r="AC70" s="121">
        <v>1</v>
      </c>
      <c r="AZ70" s="121">
        <v>1</v>
      </c>
      <c r="BA70" s="121">
        <f>IF(AZ70=1,G70,0)</f>
        <v>0</v>
      </c>
      <c r="BB70" s="121">
        <f>IF(AZ70=2,G70,0)</f>
        <v>0</v>
      </c>
      <c r="BC70" s="121">
        <f>IF(AZ70=3,G70,0)</f>
        <v>0</v>
      </c>
      <c r="BD70" s="121">
        <f>IF(AZ70=4,G70,0)</f>
        <v>0</v>
      </c>
      <c r="BE70" s="121">
        <f>IF(AZ70=5,G70,0)</f>
        <v>0</v>
      </c>
      <c r="CZ70" s="121">
        <v>0</v>
      </c>
    </row>
    <row r="71" spans="1:15" ht="12.75">
      <c r="A71" s="150"/>
      <c r="B71" s="151"/>
      <c r="C71" s="577" t="s">
        <v>133</v>
      </c>
      <c r="D71" s="578"/>
      <c r="E71" s="578"/>
      <c r="F71" s="578"/>
      <c r="G71" s="579"/>
      <c r="L71" s="152" t="s">
        <v>133</v>
      </c>
      <c r="O71" s="143">
        <v>3</v>
      </c>
    </row>
    <row r="72" spans="1:15" ht="12.75">
      <c r="A72" s="150"/>
      <c r="B72" s="151"/>
      <c r="C72" s="580" t="s">
        <v>134</v>
      </c>
      <c r="D72" s="581"/>
      <c r="E72" s="153">
        <v>4067</v>
      </c>
      <c r="F72" s="154"/>
      <c r="G72" s="155"/>
      <c r="O72" s="143"/>
    </row>
    <row r="73" spans="1:104" ht="22.5">
      <c r="A73" s="144">
        <v>14</v>
      </c>
      <c r="B73" s="145" t="s">
        <v>135</v>
      </c>
      <c r="C73" s="146" t="s">
        <v>136</v>
      </c>
      <c r="D73" s="147" t="s">
        <v>91</v>
      </c>
      <c r="E73" s="148">
        <v>71.93</v>
      </c>
      <c r="F73" s="148">
        <v>0</v>
      </c>
      <c r="G73" s="149">
        <f>E73*F73</f>
        <v>0</v>
      </c>
      <c r="O73" s="143">
        <v>2</v>
      </c>
      <c r="AA73" s="121">
        <v>1</v>
      </c>
      <c r="AB73" s="121">
        <v>1</v>
      </c>
      <c r="AC73" s="121">
        <v>1</v>
      </c>
      <c r="AZ73" s="121">
        <v>1</v>
      </c>
      <c r="BA73" s="121">
        <f>IF(AZ73=1,G73,0)</f>
        <v>0</v>
      </c>
      <c r="BB73" s="121">
        <f>IF(AZ73=2,G73,0)</f>
        <v>0</v>
      </c>
      <c r="BC73" s="121">
        <f>IF(AZ73=3,G73,0)</f>
        <v>0</v>
      </c>
      <c r="BD73" s="121">
        <f>IF(AZ73=4,G73,0)</f>
        <v>0</v>
      </c>
      <c r="BE73" s="121">
        <f>IF(AZ73=5,G73,0)</f>
        <v>0</v>
      </c>
      <c r="CZ73" s="121">
        <v>0</v>
      </c>
    </row>
    <row r="74" spans="1:15" ht="12.75">
      <c r="A74" s="150"/>
      <c r="B74" s="151"/>
      <c r="C74" s="580" t="s">
        <v>137</v>
      </c>
      <c r="D74" s="581"/>
      <c r="E74" s="153">
        <v>71.93</v>
      </c>
      <c r="F74" s="154"/>
      <c r="G74" s="155"/>
      <c r="O74" s="143"/>
    </row>
    <row r="75" spans="1:104" ht="12.75">
      <c r="A75" s="144">
        <v>15</v>
      </c>
      <c r="B75" s="145" t="s">
        <v>138</v>
      </c>
      <c r="C75" s="146" t="s">
        <v>139</v>
      </c>
      <c r="D75" s="147" t="s">
        <v>91</v>
      </c>
      <c r="E75" s="148">
        <v>71.93</v>
      </c>
      <c r="F75" s="148">
        <v>0</v>
      </c>
      <c r="G75" s="149">
        <f>E75*F75</f>
        <v>0</v>
      </c>
      <c r="O75" s="143">
        <v>2</v>
      </c>
      <c r="AA75" s="121">
        <v>1</v>
      </c>
      <c r="AB75" s="121">
        <v>1</v>
      </c>
      <c r="AC75" s="121">
        <v>1</v>
      </c>
      <c r="AZ75" s="121">
        <v>1</v>
      </c>
      <c r="BA75" s="121">
        <f>IF(AZ75=1,G75,0)</f>
        <v>0</v>
      </c>
      <c r="BB75" s="121">
        <f>IF(AZ75=2,G75,0)</f>
        <v>0</v>
      </c>
      <c r="BC75" s="121">
        <f>IF(AZ75=3,G75,0)</f>
        <v>0</v>
      </c>
      <c r="BD75" s="121">
        <f>IF(AZ75=4,G75,0)</f>
        <v>0</v>
      </c>
      <c r="BE75" s="121">
        <f>IF(AZ75=5,G75,0)</f>
        <v>0</v>
      </c>
      <c r="CZ75" s="121">
        <v>0</v>
      </c>
    </row>
    <row r="76" spans="1:15" ht="12.75">
      <c r="A76" s="150"/>
      <c r="B76" s="151"/>
      <c r="C76" s="580" t="s">
        <v>137</v>
      </c>
      <c r="D76" s="581"/>
      <c r="E76" s="153">
        <v>71.93</v>
      </c>
      <c r="F76" s="154"/>
      <c r="G76" s="155"/>
      <c r="O76" s="143"/>
    </row>
    <row r="77" spans="1:104" ht="12.75">
      <c r="A77" s="144">
        <v>16</v>
      </c>
      <c r="B77" s="145" t="s">
        <v>140</v>
      </c>
      <c r="C77" s="146" t="s">
        <v>141</v>
      </c>
      <c r="D77" s="147" t="s">
        <v>142</v>
      </c>
      <c r="E77" s="148">
        <v>464.8</v>
      </c>
      <c r="F77" s="148">
        <v>0</v>
      </c>
      <c r="G77" s="149">
        <f>E77*F77</f>
        <v>0</v>
      </c>
      <c r="O77" s="143">
        <v>2</v>
      </c>
      <c r="AA77" s="121">
        <v>1</v>
      </c>
      <c r="AB77" s="121">
        <v>1</v>
      </c>
      <c r="AC77" s="121">
        <v>1</v>
      </c>
      <c r="AZ77" s="121">
        <v>1</v>
      </c>
      <c r="BA77" s="121">
        <f>IF(AZ77=1,G77,0)</f>
        <v>0</v>
      </c>
      <c r="BB77" s="121">
        <f>IF(AZ77=2,G77,0)</f>
        <v>0</v>
      </c>
      <c r="BC77" s="121">
        <f>IF(AZ77=3,G77,0)</f>
        <v>0</v>
      </c>
      <c r="BD77" s="121">
        <f>IF(AZ77=4,G77,0)</f>
        <v>0</v>
      </c>
      <c r="BE77" s="121">
        <f>IF(AZ77=5,G77,0)</f>
        <v>0</v>
      </c>
      <c r="CZ77" s="121">
        <v>0</v>
      </c>
    </row>
    <row r="78" spans="1:15" ht="12.75">
      <c r="A78" s="150"/>
      <c r="B78" s="151"/>
      <c r="C78" s="580" t="s">
        <v>143</v>
      </c>
      <c r="D78" s="581"/>
      <c r="E78" s="153">
        <v>464.8</v>
      </c>
      <c r="F78" s="154"/>
      <c r="G78" s="155"/>
      <c r="O78" s="143"/>
    </row>
    <row r="79" spans="1:104" ht="12.75">
      <c r="A79" s="144">
        <v>17</v>
      </c>
      <c r="B79" s="145" t="s">
        <v>144</v>
      </c>
      <c r="C79" s="146" t="s">
        <v>145</v>
      </c>
      <c r="D79" s="147" t="s">
        <v>91</v>
      </c>
      <c r="E79" s="148">
        <v>71.93</v>
      </c>
      <c r="F79" s="148">
        <v>0</v>
      </c>
      <c r="G79" s="149">
        <f>E79*F79</f>
        <v>0</v>
      </c>
      <c r="O79" s="143">
        <v>2</v>
      </c>
      <c r="AA79" s="121">
        <v>1</v>
      </c>
      <c r="AB79" s="121">
        <v>1</v>
      </c>
      <c r="AC79" s="121">
        <v>1</v>
      </c>
      <c r="AZ79" s="121">
        <v>1</v>
      </c>
      <c r="BA79" s="121">
        <f>IF(AZ79=1,G79,0)</f>
        <v>0</v>
      </c>
      <c r="BB79" s="121">
        <f>IF(AZ79=2,G79,0)</f>
        <v>0</v>
      </c>
      <c r="BC79" s="121">
        <f>IF(AZ79=3,G79,0)</f>
        <v>0</v>
      </c>
      <c r="BD79" s="121">
        <f>IF(AZ79=4,G79,0)</f>
        <v>0</v>
      </c>
      <c r="BE79" s="121">
        <f>IF(AZ79=5,G79,0)</f>
        <v>0</v>
      </c>
      <c r="CZ79" s="121">
        <v>0</v>
      </c>
    </row>
    <row r="80" spans="1:15" ht="12.75">
      <c r="A80" s="150"/>
      <c r="B80" s="151"/>
      <c r="C80" s="580" t="s">
        <v>137</v>
      </c>
      <c r="D80" s="581"/>
      <c r="E80" s="153">
        <v>71.93</v>
      </c>
      <c r="F80" s="154"/>
      <c r="G80" s="155"/>
      <c r="O80" s="143"/>
    </row>
    <row r="81" spans="1:57" ht="12.75">
      <c r="A81" s="156"/>
      <c r="B81" s="157" t="s">
        <v>68</v>
      </c>
      <c r="C81" s="158" t="str">
        <f>CONCATENATE(B7," ",C7)</f>
        <v>1 Zemní práce</v>
      </c>
      <c r="D81" s="156"/>
      <c r="E81" s="159"/>
      <c r="F81" s="159"/>
      <c r="G81" s="160">
        <f>SUM(G7:G80)</f>
        <v>0</v>
      </c>
      <c r="O81" s="143">
        <v>4</v>
      </c>
      <c r="BA81" s="161">
        <f>SUM(BA7:BA80)</f>
        <v>0</v>
      </c>
      <c r="BB81" s="161">
        <f>SUM(BB7:BB80)</f>
        <v>0</v>
      </c>
      <c r="BC81" s="161">
        <f>SUM(BC7:BC80)</f>
        <v>0</v>
      </c>
      <c r="BD81" s="161">
        <f>SUM(BD7:BD80)</f>
        <v>0</v>
      </c>
      <c r="BE81" s="161">
        <f>SUM(BE7:BE80)</f>
        <v>0</v>
      </c>
    </row>
    <row r="82" spans="1:15" ht="12.75">
      <c r="A82" s="136" t="s">
        <v>65</v>
      </c>
      <c r="B82" s="137" t="s">
        <v>146</v>
      </c>
      <c r="C82" s="138" t="s">
        <v>147</v>
      </c>
      <c r="D82" s="139"/>
      <c r="E82" s="140"/>
      <c r="F82" s="140"/>
      <c r="G82" s="141"/>
      <c r="H82" s="142"/>
      <c r="I82" s="142"/>
      <c r="O82" s="143">
        <v>1</v>
      </c>
    </row>
    <row r="83" spans="1:104" ht="12.75">
      <c r="A83" s="144">
        <v>18</v>
      </c>
      <c r="B83" s="145" t="s">
        <v>148</v>
      </c>
      <c r="C83" s="146" t="s">
        <v>149</v>
      </c>
      <c r="D83" s="147" t="s">
        <v>150</v>
      </c>
      <c r="E83" s="148">
        <v>1</v>
      </c>
      <c r="F83" s="148">
        <f>'Sad úprav-samostat soupis prací'!F59</f>
        <v>0</v>
      </c>
      <c r="G83" s="149">
        <f>E83*F83</f>
        <v>0</v>
      </c>
      <c r="O83" s="143">
        <v>2</v>
      </c>
      <c r="AA83" s="121">
        <v>1</v>
      </c>
      <c r="AB83" s="121">
        <v>1</v>
      </c>
      <c r="AC83" s="121">
        <v>1</v>
      </c>
      <c r="AZ83" s="121">
        <v>1</v>
      </c>
      <c r="BA83" s="121">
        <f>IF(AZ83=1,G83,0)</f>
        <v>0</v>
      </c>
      <c r="BB83" s="121">
        <f>IF(AZ83=2,G83,0)</f>
        <v>0</v>
      </c>
      <c r="BC83" s="121">
        <f>IF(AZ83=3,G83,0)</f>
        <v>0</v>
      </c>
      <c r="BD83" s="121">
        <f>IF(AZ83=4,G83,0)</f>
        <v>0</v>
      </c>
      <c r="BE83" s="121">
        <f>IF(AZ83=5,G83,0)</f>
        <v>0</v>
      </c>
      <c r="CZ83" s="121">
        <v>0</v>
      </c>
    </row>
    <row r="84" spans="1:15" ht="12.75">
      <c r="A84" s="150"/>
      <c r="B84" s="151"/>
      <c r="C84" s="580">
        <v>1</v>
      </c>
      <c r="D84" s="581"/>
      <c r="E84" s="153">
        <v>1</v>
      </c>
      <c r="F84" s="154"/>
      <c r="G84" s="155"/>
      <c r="O84" s="143"/>
    </row>
    <row r="85" spans="1:57" ht="12.75">
      <c r="A85" s="156"/>
      <c r="B85" s="157" t="s">
        <v>68</v>
      </c>
      <c r="C85" s="158" t="str">
        <f>CONCATENATE(B82," ",C82)</f>
        <v>181 Sadové úpravy</v>
      </c>
      <c r="D85" s="156"/>
      <c r="E85" s="159"/>
      <c r="F85" s="159"/>
      <c r="G85" s="160">
        <f>SUM(G82:G84)</f>
        <v>0</v>
      </c>
      <c r="O85" s="143">
        <v>4</v>
      </c>
      <c r="BA85" s="161">
        <f>SUM(BA82:BA84)</f>
        <v>0</v>
      </c>
      <c r="BB85" s="161">
        <f>SUM(BB82:BB84)</f>
        <v>0</v>
      </c>
      <c r="BC85" s="161">
        <f>SUM(BC82:BC84)</f>
        <v>0</v>
      </c>
      <c r="BD85" s="161">
        <f>SUM(BD82:BD84)</f>
        <v>0</v>
      </c>
      <c r="BE85" s="161">
        <f>SUM(BE82:BE84)</f>
        <v>0</v>
      </c>
    </row>
    <row r="86" spans="1:15" ht="12.75">
      <c r="A86" s="136" t="s">
        <v>65</v>
      </c>
      <c r="B86" s="137" t="s">
        <v>151</v>
      </c>
      <c r="C86" s="138" t="s">
        <v>152</v>
      </c>
      <c r="D86" s="139"/>
      <c r="E86" s="140"/>
      <c r="F86" s="140"/>
      <c r="G86" s="141"/>
      <c r="H86" s="142"/>
      <c r="I86" s="142"/>
      <c r="O86" s="143">
        <v>1</v>
      </c>
    </row>
    <row r="87" spans="1:104" ht="22.5">
      <c r="A87" s="144">
        <v>19</v>
      </c>
      <c r="B87" s="145" t="s">
        <v>153</v>
      </c>
      <c r="C87" s="146" t="s">
        <v>154</v>
      </c>
      <c r="D87" s="147" t="s">
        <v>91</v>
      </c>
      <c r="E87" s="148">
        <v>32.562</v>
      </c>
      <c r="F87" s="148">
        <v>0</v>
      </c>
      <c r="G87" s="149">
        <f>E87*F87</f>
        <v>0</v>
      </c>
      <c r="O87" s="143">
        <v>2</v>
      </c>
      <c r="AA87" s="121">
        <v>1</v>
      </c>
      <c r="AB87" s="121">
        <v>1</v>
      </c>
      <c r="AC87" s="121">
        <v>1</v>
      </c>
      <c r="AZ87" s="121">
        <v>1</v>
      </c>
      <c r="BA87" s="121">
        <f>IF(AZ87=1,G87,0)</f>
        <v>0</v>
      </c>
      <c r="BB87" s="121">
        <f>IF(AZ87=2,G87,0)</f>
        <v>0</v>
      </c>
      <c r="BC87" s="121">
        <f>IF(AZ87=3,G87,0)</f>
        <v>0</v>
      </c>
      <c r="BD87" s="121">
        <f>IF(AZ87=4,G87,0)</f>
        <v>0</v>
      </c>
      <c r="BE87" s="121">
        <f>IF(AZ87=5,G87,0)</f>
        <v>0</v>
      </c>
      <c r="CZ87" s="121">
        <v>1.78164</v>
      </c>
    </row>
    <row r="88" spans="1:15" ht="12.75">
      <c r="A88" s="150"/>
      <c r="B88" s="151"/>
      <c r="C88" s="580" t="s">
        <v>155</v>
      </c>
      <c r="D88" s="581"/>
      <c r="E88" s="153">
        <v>24.624</v>
      </c>
      <c r="F88" s="154"/>
      <c r="G88" s="155"/>
      <c r="O88" s="143"/>
    </row>
    <row r="89" spans="1:15" ht="12.75">
      <c r="A89" s="150"/>
      <c r="B89" s="151"/>
      <c r="C89" s="580" t="s">
        <v>156</v>
      </c>
      <c r="D89" s="581"/>
      <c r="E89" s="153">
        <v>7.938</v>
      </c>
      <c r="F89" s="154"/>
      <c r="G89" s="155"/>
      <c r="O89" s="143"/>
    </row>
    <row r="90" spans="1:104" ht="22.5">
      <c r="A90" s="144">
        <v>20</v>
      </c>
      <c r="B90" s="145" t="s">
        <v>157</v>
      </c>
      <c r="C90" s="146" t="s">
        <v>158</v>
      </c>
      <c r="D90" s="147" t="s">
        <v>75</v>
      </c>
      <c r="E90" s="148">
        <v>94</v>
      </c>
      <c r="F90" s="148">
        <v>0</v>
      </c>
      <c r="G90" s="149">
        <f>E90*F90</f>
        <v>0</v>
      </c>
      <c r="O90" s="143">
        <v>2</v>
      </c>
      <c r="AA90" s="121">
        <v>1</v>
      </c>
      <c r="AB90" s="121">
        <v>1</v>
      </c>
      <c r="AC90" s="121">
        <v>1</v>
      </c>
      <c r="AZ90" s="121">
        <v>1</v>
      </c>
      <c r="BA90" s="121">
        <f>IF(AZ90=1,G90,0)</f>
        <v>0</v>
      </c>
      <c r="BB90" s="121">
        <f>IF(AZ90=2,G90,0)</f>
        <v>0</v>
      </c>
      <c r="BC90" s="121">
        <f>IF(AZ90=3,G90,0)</f>
        <v>0</v>
      </c>
      <c r="BD90" s="121">
        <f>IF(AZ90=4,G90,0)</f>
        <v>0</v>
      </c>
      <c r="BE90" s="121">
        <f>IF(AZ90=5,G90,0)</f>
        <v>0</v>
      </c>
      <c r="CZ90" s="121">
        <v>0.134</v>
      </c>
    </row>
    <row r="91" spans="1:15" ht="12.75">
      <c r="A91" s="150"/>
      <c r="B91" s="151"/>
      <c r="C91" s="580">
        <v>94</v>
      </c>
      <c r="D91" s="581"/>
      <c r="E91" s="153">
        <v>94</v>
      </c>
      <c r="F91" s="154"/>
      <c r="G91" s="155"/>
      <c r="O91" s="143"/>
    </row>
    <row r="92" spans="1:104" ht="12.75">
      <c r="A92" s="144">
        <v>21</v>
      </c>
      <c r="B92" s="145" t="s">
        <v>159</v>
      </c>
      <c r="C92" s="146" t="s">
        <v>160</v>
      </c>
      <c r="D92" s="147" t="s">
        <v>75</v>
      </c>
      <c r="E92" s="148">
        <v>2</v>
      </c>
      <c r="F92" s="148">
        <v>0</v>
      </c>
      <c r="G92" s="149">
        <f>E92*F92</f>
        <v>0</v>
      </c>
      <c r="O92" s="143">
        <v>2</v>
      </c>
      <c r="AA92" s="121">
        <v>1</v>
      </c>
      <c r="AB92" s="121">
        <v>1</v>
      </c>
      <c r="AC92" s="121">
        <v>1</v>
      </c>
      <c r="AZ92" s="121">
        <v>1</v>
      </c>
      <c r="BA92" s="121">
        <f>IF(AZ92=1,G92,0)</f>
        <v>0</v>
      </c>
      <c r="BB92" s="121">
        <f>IF(AZ92=2,G92,0)</f>
        <v>0</v>
      </c>
      <c r="BC92" s="121">
        <f>IF(AZ92=3,G92,0)</f>
        <v>0</v>
      </c>
      <c r="BD92" s="121">
        <f>IF(AZ92=4,G92,0)</f>
        <v>0</v>
      </c>
      <c r="BE92" s="121">
        <f>IF(AZ92=5,G92,0)</f>
        <v>0</v>
      </c>
      <c r="CZ92" s="121">
        <v>0.54</v>
      </c>
    </row>
    <row r="93" spans="1:15" ht="12.75">
      <c r="A93" s="150"/>
      <c r="B93" s="151"/>
      <c r="C93" s="580">
        <v>2</v>
      </c>
      <c r="D93" s="581"/>
      <c r="E93" s="153">
        <v>2</v>
      </c>
      <c r="F93" s="154"/>
      <c r="G93" s="155"/>
      <c r="O93" s="143"/>
    </row>
    <row r="94" spans="1:104" ht="12.75">
      <c r="A94" s="144">
        <v>22</v>
      </c>
      <c r="B94" s="145" t="s">
        <v>161</v>
      </c>
      <c r="C94" s="146" t="s">
        <v>162</v>
      </c>
      <c r="D94" s="147" t="s">
        <v>75</v>
      </c>
      <c r="E94" s="148">
        <v>4</v>
      </c>
      <c r="F94" s="148">
        <v>0</v>
      </c>
      <c r="G94" s="149">
        <f>E94*F94</f>
        <v>0</v>
      </c>
      <c r="O94" s="143">
        <v>2</v>
      </c>
      <c r="AA94" s="121">
        <v>1</v>
      </c>
      <c r="AB94" s="121">
        <v>1</v>
      </c>
      <c r="AC94" s="121">
        <v>1</v>
      </c>
      <c r="AZ94" s="121">
        <v>1</v>
      </c>
      <c r="BA94" s="121">
        <f>IF(AZ94=1,G94,0)</f>
        <v>0</v>
      </c>
      <c r="BB94" s="121">
        <f>IF(AZ94=2,G94,0)</f>
        <v>0</v>
      </c>
      <c r="BC94" s="121">
        <f>IF(AZ94=3,G94,0)</f>
        <v>0</v>
      </c>
      <c r="BD94" s="121">
        <f>IF(AZ94=4,G94,0)</f>
        <v>0</v>
      </c>
      <c r="BE94" s="121">
        <f>IF(AZ94=5,G94,0)</f>
        <v>0</v>
      </c>
      <c r="CZ94" s="121">
        <v>1.08</v>
      </c>
    </row>
    <row r="95" spans="1:15" ht="12.75">
      <c r="A95" s="150"/>
      <c r="B95" s="151"/>
      <c r="C95" s="580">
        <v>4</v>
      </c>
      <c r="D95" s="581"/>
      <c r="E95" s="153">
        <v>4</v>
      </c>
      <c r="F95" s="154"/>
      <c r="G95" s="155"/>
      <c r="O95" s="143"/>
    </row>
    <row r="96" spans="1:104" ht="12.75">
      <c r="A96" s="144">
        <v>23</v>
      </c>
      <c r="B96" s="145" t="s">
        <v>163</v>
      </c>
      <c r="C96" s="146" t="s">
        <v>164</v>
      </c>
      <c r="D96" s="147" t="s">
        <v>75</v>
      </c>
      <c r="E96" s="148">
        <v>88</v>
      </c>
      <c r="F96" s="148">
        <v>0</v>
      </c>
      <c r="G96" s="149">
        <f>E96*F96</f>
        <v>0</v>
      </c>
      <c r="O96" s="143">
        <v>2</v>
      </c>
      <c r="AA96" s="121">
        <v>1</v>
      </c>
      <c r="AB96" s="121">
        <v>1</v>
      </c>
      <c r="AC96" s="121">
        <v>1</v>
      </c>
      <c r="AZ96" s="121">
        <v>1</v>
      </c>
      <c r="BA96" s="121">
        <f>IF(AZ96=1,G96,0)</f>
        <v>0</v>
      </c>
      <c r="BB96" s="121">
        <f>IF(AZ96=2,G96,0)</f>
        <v>0</v>
      </c>
      <c r="BC96" s="121">
        <f>IF(AZ96=3,G96,0)</f>
        <v>0</v>
      </c>
      <c r="BD96" s="121">
        <f>IF(AZ96=4,G96,0)</f>
        <v>0</v>
      </c>
      <c r="BE96" s="121">
        <f>IF(AZ96=5,G96,0)</f>
        <v>0</v>
      </c>
      <c r="CZ96" s="121">
        <v>1.62</v>
      </c>
    </row>
    <row r="97" spans="1:15" ht="12.75">
      <c r="A97" s="150"/>
      <c r="B97" s="151"/>
      <c r="C97" s="580">
        <v>88</v>
      </c>
      <c r="D97" s="581"/>
      <c r="E97" s="153">
        <v>88</v>
      </c>
      <c r="F97" s="154"/>
      <c r="G97" s="155"/>
      <c r="O97" s="143"/>
    </row>
    <row r="98" spans="1:57" ht="12.75">
      <c r="A98" s="156"/>
      <c r="B98" s="157" t="s">
        <v>68</v>
      </c>
      <c r="C98" s="158" t="str">
        <f>CONCATENATE(B86," ",C86)</f>
        <v>2 Základy a zvláštní zakládání</v>
      </c>
      <c r="D98" s="156"/>
      <c r="E98" s="159"/>
      <c r="F98" s="159"/>
      <c r="G98" s="160">
        <f>SUM(G86:G97)</f>
        <v>0</v>
      </c>
      <c r="O98" s="143">
        <v>4</v>
      </c>
      <c r="BA98" s="161">
        <f>SUM(BA86:BA97)</f>
        <v>0</v>
      </c>
      <c r="BB98" s="161">
        <f>SUM(BB86:BB97)</f>
        <v>0</v>
      </c>
      <c r="BC98" s="161">
        <f>SUM(BC86:BC97)</f>
        <v>0</v>
      </c>
      <c r="BD98" s="161">
        <f>SUM(BD86:BD97)</f>
        <v>0</v>
      </c>
      <c r="BE98" s="161">
        <f>SUM(BE86:BE97)</f>
        <v>0</v>
      </c>
    </row>
    <row r="99" spans="1:15" ht="12.75">
      <c r="A99" s="136" t="s">
        <v>65</v>
      </c>
      <c r="B99" s="137" t="s">
        <v>165</v>
      </c>
      <c r="C99" s="138" t="s">
        <v>166</v>
      </c>
      <c r="D99" s="139"/>
      <c r="E99" s="140"/>
      <c r="F99" s="140"/>
      <c r="G99" s="141"/>
      <c r="H99" s="142"/>
      <c r="I99" s="142"/>
      <c r="O99" s="143">
        <v>1</v>
      </c>
    </row>
    <row r="100" spans="1:104" ht="22.5">
      <c r="A100" s="144">
        <v>24</v>
      </c>
      <c r="B100" s="145" t="s">
        <v>167</v>
      </c>
      <c r="C100" s="146" t="s">
        <v>168</v>
      </c>
      <c r="D100" s="147" t="s">
        <v>75</v>
      </c>
      <c r="E100" s="148">
        <v>387</v>
      </c>
      <c r="F100" s="148">
        <v>0</v>
      </c>
      <c r="G100" s="149">
        <f>E100*F100</f>
        <v>0</v>
      </c>
      <c r="O100" s="143">
        <v>2</v>
      </c>
      <c r="AA100" s="121">
        <v>1</v>
      </c>
      <c r="AB100" s="121">
        <v>1</v>
      </c>
      <c r="AC100" s="121">
        <v>1</v>
      </c>
      <c r="AZ100" s="121">
        <v>1</v>
      </c>
      <c r="BA100" s="121">
        <f>IF(AZ100=1,G100,0)</f>
        <v>0</v>
      </c>
      <c r="BB100" s="121">
        <f>IF(AZ100=2,G100,0)</f>
        <v>0</v>
      </c>
      <c r="BC100" s="121">
        <f>IF(AZ100=3,G100,0)</f>
        <v>0</v>
      </c>
      <c r="BD100" s="121">
        <f>IF(AZ100=4,G100,0)</f>
        <v>0</v>
      </c>
      <c r="BE100" s="121">
        <f>IF(AZ100=5,G100,0)</f>
        <v>0</v>
      </c>
      <c r="CZ100" s="121">
        <v>0.11206</v>
      </c>
    </row>
    <row r="101" spans="1:15" ht="12.75">
      <c r="A101" s="150"/>
      <c r="B101" s="151"/>
      <c r="C101" s="577" t="s">
        <v>169</v>
      </c>
      <c r="D101" s="578"/>
      <c r="E101" s="578"/>
      <c r="F101" s="578"/>
      <c r="G101" s="579"/>
      <c r="L101" s="152" t="s">
        <v>169</v>
      </c>
      <c r="O101" s="143">
        <v>3</v>
      </c>
    </row>
    <row r="102" spans="1:15" ht="12.75">
      <c r="A102" s="150"/>
      <c r="B102" s="151"/>
      <c r="C102" s="577" t="s">
        <v>170</v>
      </c>
      <c r="D102" s="578"/>
      <c r="E102" s="578"/>
      <c r="F102" s="578"/>
      <c r="G102" s="579"/>
      <c r="L102" s="152" t="s">
        <v>170</v>
      </c>
      <c r="O102" s="143">
        <v>3</v>
      </c>
    </row>
    <row r="103" spans="1:15" ht="12.75">
      <c r="A103" s="150"/>
      <c r="B103" s="151"/>
      <c r="C103" s="580">
        <v>387</v>
      </c>
      <c r="D103" s="581"/>
      <c r="E103" s="153">
        <v>387</v>
      </c>
      <c r="F103" s="154"/>
      <c r="G103" s="155"/>
      <c r="O103" s="143"/>
    </row>
    <row r="104" spans="1:104" ht="12.75">
      <c r="A104" s="144">
        <v>25</v>
      </c>
      <c r="B104" s="145" t="s">
        <v>171</v>
      </c>
      <c r="C104" s="146" t="s">
        <v>172</v>
      </c>
      <c r="D104" s="147" t="s">
        <v>75</v>
      </c>
      <c r="E104" s="148">
        <v>2</v>
      </c>
      <c r="F104" s="148">
        <v>0</v>
      </c>
      <c r="G104" s="149">
        <f>E104*F104</f>
        <v>0</v>
      </c>
      <c r="O104" s="143">
        <v>2</v>
      </c>
      <c r="AA104" s="121">
        <v>1</v>
      </c>
      <c r="AB104" s="121">
        <v>1</v>
      </c>
      <c r="AC104" s="121">
        <v>1</v>
      </c>
      <c r="AZ104" s="121">
        <v>1</v>
      </c>
      <c r="BA104" s="121">
        <f>IF(AZ104=1,G104,0)</f>
        <v>0</v>
      </c>
      <c r="BB104" s="121">
        <f>IF(AZ104=2,G104,0)</f>
        <v>0</v>
      </c>
      <c r="BC104" s="121">
        <f>IF(AZ104=3,G104,0)</f>
        <v>0</v>
      </c>
      <c r="BD104" s="121">
        <f>IF(AZ104=4,G104,0)</f>
        <v>0</v>
      </c>
      <c r="BE104" s="121">
        <f>IF(AZ104=5,G104,0)</f>
        <v>0</v>
      </c>
      <c r="CZ104" s="121">
        <v>1.08</v>
      </c>
    </row>
    <row r="105" spans="1:15" ht="12.75">
      <c r="A105" s="150"/>
      <c r="B105" s="151"/>
      <c r="C105" s="580">
        <v>2</v>
      </c>
      <c r="D105" s="581"/>
      <c r="E105" s="153">
        <v>2</v>
      </c>
      <c r="F105" s="154"/>
      <c r="G105" s="155"/>
      <c r="O105" s="143"/>
    </row>
    <row r="106" spans="1:104" ht="12.75">
      <c r="A106" s="144">
        <v>26</v>
      </c>
      <c r="B106" s="145" t="s">
        <v>173</v>
      </c>
      <c r="C106" s="146" t="s">
        <v>174</v>
      </c>
      <c r="D106" s="147" t="s">
        <v>75</v>
      </c>
      <c r="E106" s="148">
        <v>53</v>
      </c>
      <c r="F106" s="148">
        <v>0</v>
      </c>
      <c r="G106" s="149">
        <f>E106*F106</f>
        <v>0</v>
      </c>
      <c r="O106" s="143">
        <v>2</v>
      </c>
      <c r="AA106" s="121">
        <v>1</v>
      </c>
      <c r="AB106" s="121">
        <v>1</v>
      </c>
      <c r="AC106" s="121">
        <v>1</v>
      </c>
      <c r="AZ106" s="121">
        <v>1</v>
      </c>
      <c r="BA106" s="121">
        <f>IF(AZ106=1,G106,0)</f>
        <v>0</v>
      </c>
      <c r="BB106" s="121">
        <f>IF(AZ106=2,G106,0)</f>
        <v>0</v>
      </c>
      <c r="BC106" s="121">
        <f>IF(AZ106=3,G106,0)</f>
        <v>0</v>
      </c>
      <c r="BD106" s="121">
        <f>IF(AZ106=4,G106,0)</f>
        <v>0</v>
      </c>
      <c r="BE106" s="121">
        <f>IF(AZ106=5,G106,0)</f>
        <v>0</v>
      </c>
      <c r="CZ106" s="121">
        <v>1.62</v>
      </c>
    </row>
    <row r="107" spans="1:15" ht="12.75">
      <c r="A107" s="150"/>
      <c r="B107" s="151"/>
      <c r="C107" s="580">
        <v>53</v>
      </c>
      <c r="D107" s="581"/>
      <c r="E107" s="153">
        <v>53</v>
      </c>
      <c r="F107" s="154"/>
      <c r="G107" s="155"/>
      <c r="O107" s="143"/>
    </row>
    <row r="108" spans="1:104" ht="12.75">
      <c r="A108" s="144">
        <v>27</v>
      </c>
      <c r="B108" s="145" t="s">
        <v>175</v>
      </c>
      <c r="C108" s="146" t="s">
        <v>176</v>
      </c>
      <c r="D108" s="147" t="s">
        <v>75</v>
      </c>
      <c r="E108" s="148">
        <v>332</v>
      </c>
      <c r="F108" s="148">
        <v>0</v>
      </c>
      <c r="G108" s="149">
        <f>E108*F108</f>
        <v>0</v>
      </c>
      <c r="O108" s="143">
        <v>2</v>
      </c>
      <c r="AA108" s="121">
        <v>1</v>
      </c>
      <c r="AB108" s="121">
        <v>1</v>
      </c>
      <c r="AC108" s="121">
        <v>1</v>
      </c>
      <c r="AZ108" s="121">
        <v>1</v>
      </c>
      <c r="BA108" s="121">
        <f>IF(AZ108=1,G108,0)</f>
        <v>0</v>
      </c>
      <c r="BB108" s="121">
        <f>IF(AZ108=2,G108,0)</f>
        <v>0</v>
      </c>
      <c r="BC108" s="121">
        <f>IF(AZ108=3,G108,0)</f>
        <v>0</v>
      </c>
      <c r="BD108" s="121">
        <f>IF(AZ108=4,G108,0)</f>
        <v>0</v>
      </c>
      <c r="BE108" s="121">
        <f>IF(AZ108=5,G108,0)</f>
        <v>0</v>
      </c>
      <c r="CZ108" s="121">
        <v>2.16</v>
      </c>
    </row>
    <row r="109" spans="1:15" ht="12.75">
      <c r="A109" s="150"/>
      <c r="B109" s="151"/>
      <c r="C109" s="580">
        <v>332</v>
      </c>
      <c r="D109" s="581"/>
      <c r="E109" s="153">
        <v>332</v>
      </c>
      <c r="F109" s="154"/>
      <c r="G109" s="155"/>
      <c r="O109" s="143"/>
    </row>
    <row r="110" spans="1:104" ht="12.75">
      <c r="A110" s="144">
        <v>28</v>
      </c>
      <c r="B110" s="145" t="s">
        <v>177</v>
      </c>
      <c r="C110" s="146" t="s">
        <v>178</v>
      </c>
      <c r="D110" s="147" t="s">
        <v>75</v>
      </c>
      <c r="E110" s="148">
        <v>200</v>
      </c>
      <c r="F110" s="148">
        <v>0</v>
      </c>
      <c r="G110" s="149">
        <f>E110*F110</f>
        <v>0</v>
      </c>
      <c r="O110" s="143">
        <v>2</v>
      </c>
      <c r="AA110" s="121">
        <v>1</v>
      </c>
      <c r="AB110" s="121">
        <v>1</v>
      </c>
      <c r="AC110" s="121">
        <v>1</v>
      </c>
      <c r="AZ110" s="121">
        <v>1</v>
      </c>
      <c r="BA110" s="121">
        <f>IF(AZ110=1,G110,0)</f>
        <v>0</v>
      </c>
      <c r="BB110" s="121">
        <f>IF(AZ110=2,G110,0)</f>
        <v>0</v>
      </c>
      <c r="BC110" s="121">
        <f>IF(AZ110=3,G110,0)</f>
        <v>0</v>
      </c>
      <c r="BD110" s="121">
        <f>IF(AZ110=4,G110,0)</f>
        <v>0</v>
      </c>
      <c r="BE110" s="121">
        <f>IF(AZ110=5,G110,0)</f>
        <v>0</v>
      </c>
      <c r="CZ110" s="121">
        <v>0</v>
      </c>
    </row>
    <row r="111" spans="1:15" ht="12.75">
      <c r="A111" s="150"/>
      <c r="B111" s="151"/>
      <c r="C111" s="580">
        <v>200</v>
      </c>
      <c r="D111" s="581"/>
      <c r="E111" s="153">
        <v>200</v>
      </c>
      <c r="F111" s="154"/>
      <c r="G111" s="155"/>
      <c r="O111" s="143"/>
    </row>
    <row r="112" spans="1:104" ht="12.75">
      <c r="A112" s="144">
        <v>29</v>
      </c>
      <c r="B112" s="145" t="s">
        <v>179</v>
      </c>
      <c r="C112" s="146" t="s">
        <v>180</v>
      </c>
      <c r="D112" s="147" t="s">
        <v>181</v>
      </c>
      <c r="E112" s="148">
        <v>584.64</v>
      </c>
      <c r="F112" s="148">
        <v>0</v>
      </c>
      <c r="G112" s="149">
        <f>E112*F112</f>
        <v>0</v>
      </c>
      <c r="O112" s="143">
        <v>2</v>
      </c>
      <c r="AA112" s="121">
        <v>1</v>
      </c>
      <c r="AB112" s="121">
        <v>1</v>
      </c>
      <c r="AC112" s="121">
        <v>1</v>
      </c>
      <c r="AZ112" s="121">
        <v>1</v>
      </c>
      <c r="BA112" s="121">
        <f>IF(AZ112=1,G112,0)</f>
        <v>0</v>
      </c>
      <c r="BB112" s="121">
        <f>IF(AZ112=2,G112,0)</f>
        <v>0</v>
      </c>
      <c r="BC112" s="121">
        <f>IF(AZ112=3,G112,0)</f>
        <v>0</v>
      </c>
      <c r="BD112" s="121">
        <f>IF(AZ112=4,G112,0)</f>
        <v>0</v>
      </c>
      <c r="BE112" s="121">
        <f>IF(AZ112=5,G112,0)</f>
        <v>0</v>
      </c>
      <c r="CZ112" s="121">
        <v>0</v>
      </c>
    </row>
    <row r="113" spans="1:15" ht="12.75">
      <c r="A113" s="150"/>
      <c r="B113" s="151"/>
      <c r="C113" s="580" t="s">
        <v>182</v>
      </c>
      <c r="D113" s="581"/>
      <c r="E113" s="153">
        <v>338.4</v>
      </c>
      <c r="F113" s="154"/>
      <c r="G113" s="155"/>
      <c r="O113" s="143"/>
    </row>
    <row r="114" spans="1:15" ht="12.75">
      <c r="A114" s="150"/>
      <c r="B114" s="151"/>
      <c r="C114" s="580" t="s">
        <v>183</v>
      </c>
      <c r="D114" s="581"/>
      <c r="E114" s="153">
        <v>246.24</v>
      </c>
      <c r="F114" s="154"/>
      <c r="G114" s="155"/>
      <c r="O114" s="143"/>
    </row>
    <row r="115" spans="1:104" ht="12.75">
      <c r="A115" s="144">
        <v>30</v>
      </c>
      <c r="B115" s="145" t="s">
        <v>184</v>
      </c>
      <c r="C115" s="146" t="s">
        <v>185</v>
      </c>
      <c r="D115" s="147" t="s">
        <v>150</v>
      </c>
      <c r="E115" s="148">
        <v>1</v>
      </c>
      <c r="F115" s="148">
        <v>0</v>
      </c>
      <c r="G115" s="149">
        <f>E115*F115</f>
        <v>0</v>
      </c>
      <c r="O115" s="143">
        <v>2</v>
      </c>
      <c r="AA115" s="121">
        <v>1</v>
      </c>
      <c r="AB115" s="121">
        <v>1</v>
      </c>
      <c r="AC115" s="121">
        <v>1</v>
      </c>
      <c r="AZ115" s="121">
        <v>1</v>
      </c>
      <c r="BA115" s="121">
        <f>IF(AZ115=1,G115,0)</f>
        <v>0</v>
      </c>
      <c r="BB115" s="121">
        <f>IF(AZ115=2,G115,0)</f>
        <v>0</v>
      </c>
      <c r="BC115" s="121">
        <f>IF(AZ115=3,G115,0)</f>
        <v>0</v>
      </c>
      <c r="BD115" s="121">
        <f>IF(AZ115=4,G115,0)</f>
        <v>0</v>
      </c>
      <c r="BE115" s="121">
        <f>IF(AZ115=5,G115,0)</f>
        <v>0</v>
      </c>
      <c r="CZ115" s="121">
        <v>0</v>
      </c>
    </row>
    <row r="116" spans="1:15" ht="12.75">
      <c r="A116" s="150"/>
      <c r="B116" s="151"/>
      <c r="C116" s="580">
        <v>1</v>
      </c>
      <c r="D116" s="581"/>
      <c r="E116" s="153">
        <v>1</v>
      </c>
      <c r="F116" s="154"/>
      <c r="G116" s="155"/>
      <c r="O116" s="143"/>
    </row>
    <row r="117" spans="1:104" ht="22.5">
      <c r="A117" s="144">
        <v>31</v>
      </c>
      <c r="B117" s="145" t="s">
        <v>186</v>
      </c>
      <c r="C117" s="146" t="s">
        <v>187</v>
      </c>
      <c r="D117" s="147" t="s">
        <v>150</v>
      </c>
      <c r="E117" s="148">
        <v>1</v>
      </c>
      <c r="F117" s="148">
        <v>0</v>
      </c>
      <c r="G117" s="149">
        <f>E117*F117</f>
        <v>0</v>
      </c>
      <c r="O117" s="143">
        <v>2</v>
      </c>
      <c r="AA117" s="121">
        <v>1</v>
      </c>
      <c r="AB117" s="121">
        <v>1</v>
      </c>
      <c r="AC117" s="121">
        <v>1</v>
      </c>
      <c r="AZ117" s="121">
        <v>1</v>
      </c>
      <c r="BA117" s="121">
        <f>IF(AZ117=1,G117,0)</f>
        <v>0</v>
      </c>
      <c r="BB117" s="121">
        <f>IF(AZ117=2,G117,0)</f>
        <v>0</v>
      </c>
      <c r="BC117" s="121">
        <f>IF(AZ117=3,G117,0)</f>
        <v>0</v>
      </c>
      <c r="BD117" s="121">
        <f>IF(AZ117=4,G117,0)</f>
        <v>0</v>
      </c>
      <c r="BE117" s="121">
        <f>IF(AZ117=5,G117,0)</f>
        <v>0</v>
      </c>
      <c r="CZ117" s="121">
        <v>0</v>
      </c>
    </row>
    <row r="118" spans="1:15" ht="12.75">
      <c r="A118" s="150"/>
      <c r="B118" s="151"/>
      <c r="C118" s="577" t="s">
        <v>188</v>
      </c>
      <c r="D118" s="578"/>
      <c r="E118" s="578"/>
      <c r="F118" s="578"/>
      <c r="G118" s="579"/>
      <c r="L118" s="152" t="s">
        <v>188</v>
      </c>
      <c r="O118" s="143">
        <v>3</v>
      </c>
    </row>
    <row r="119" spans="1:15" ht="12.75">
      <c r="A119" s="150"/>
      <c r="B119" s="151"/>
      <c r="C119" s="577" t="s">
        <v>189</v>
      </c>
      <c r="D119" s="578"/>
      <c r="E119" s="578"/>
      <c r="F119" s="578"/>
      <c r="G119" s="579"/>
      <c r="L119" s="152" t="s">
        <v>189</v>
      </c>
      <c r="O119" s="143">
        <v>3</v>
      </c>
    </row>
    <row r="120" spans="1:15" ht="12.75">
      <c r="A120" s="150"/>
      <c r="B120" s="151"/>
      <c r="C120" s="580">
        <v>1</v>
      </c>
      <c r="D120" s="581"/>
      <c r="E120" s="153">
        <v>1</v>
      </c>
      <c r="F120" s="154"/>
      <c r="G120" s="155"/>
      <c r="O120" s="143"/>
    </row>
    <row r="121" spans="1:57" ht="12.75">
      <c r="A121" s="156"/>
      <c r="B121" s="157" t="s">
        <v>68</v>
      </c>
      <c r="C121" s="158" t="str">
        <f>CONCATENATE(B99," ",C99)</f>
        <v>3 Svislé a kompletní konstrukce</v>
      </c>
      <c r="D121" s="156"/>
      <c r="E121" s="159"/>
      <c r="F121" s="159"/>
      <c r="G121" s="160">
        <f>SUM(G99:G120)</f>
        <v>0</v>
      </c>
      <c r="O121" s="143">
        <v>4</v>
      </c>
      <c r="BA121" s="161">
        <f>SUM(BA99:BA120)</f>
        <v>0</v>
      </c>
      <c r="BB121" s="161">
        <f>SUM(BB99:BB120)</f>
        <v>0</v>
      </c>
      <c r="BC121" s="161">
        <f>SUM(BC99:BC120)</f>
        <v>0</v>
      </c>
      <c r="BD121" s="161">
        <f>SUM(BD99:BD120)</f>
        <v>0</v>
      </c>
      <c r="BE121" s="161">
        <f>SUM(BE99:BE120)</f>
        <v>0</v>
      </c>
    </row>
    <row r="122" spans="1:15" ht="12.75">
      <c r="A122" s="136" t="s">
        <v>65</v>
      </c>
      <c r="B122" s="137" t="s">
        <v>190</v>
      </c>
      <c r="C122" s="138" t="s">
        <v>191</v>
      </c>
      <c r="D122" s="139"/>
      <c r="E122" s="140"/>
      <c r="F122" s="140"/>
      <c r="G122" s="141"/>
      <c r="H122" s="142"/>
      <c r="I122" s="142"/>
      <c r="O122" s="143">
        <v>1</v>
      </c>
    </row>
    <row r="123" spans="1:104" ht="22.5">
      <c r="A123" s="144">
        <v>32</v>
      </c>
      <c r="B123" s="145" t="s">
        <v>192</v>
      </c>
      <c r="C123" s="146" t="s">
        <v>193</v>
      </c>
      <c r="D123" s="147" t="s">
        <v>194</v>
      </c>
      <c r="E123" s="148">
        <v>652.68</v>
      </c>
      <c r="F123" s="148">
        <v>0</v>
      </c>
      <c r="G123" s="149">
        <f>E123*F123</f>
        <v>0</v>
      </c>
      <c r="O123" s="143">
        <v>2</v>
      </c>
      <c r="AA123" s="121">
        <v>1</v>
      </c>
      <c r="AB123" s="121">
        <v>1</v>
      </c>
      <c r="AC123" s="121">
        <v>1</v>
      </c>
      <c r="AZ123" s="121">
        <v>1</v>
      </c>
      <c r="BA123" s="121">
        <f>IF(AZ123=1,G123,0)</f>
        <v>0</v>
      </c>
      <c r="BB123" s="121">
        <f>IF(AZ123=2,G123,0)</f>
        <v>0</v>
      </c>
      <c r="BC123" s="121">
        <f>IF(AZ123=3,G123,0)</f>
        <v>0</v>
      </c>
      <c r="BD123" s="121">
        <f>IF(AZ123=4,G123,0)</f>
        <v>0</v>
      </c>
      <c r="BE123" s="121">
        <f>IF(AZ123=5,G123,0)</f>
        <v>0</v>
      </c>
      <c r="CZ123" s="121">
        <v>0</v>
      </c>
    </row>
    <row r="124" spans="1:15" ht="12.75">
      <c r="A124" s="150"/>
      <c r="B124" s="151"/>
      <c r="C124" s="577" t="s">
        <v>195</v>
      </c>
      <c r="D124" s="578"/>
      <c r="E124" s="578"/>
      <c r="F124" s="578"/>
      <c r="G124" s="579"/>
      <c r="L124" s="152" t="s">
        <v>195</v>
      </c>
      <c r="O124" s="143">
        <v>3</v>
      </c>
    </row>
    <row r="125" spans="1:15" ht="12.75">
      <c r="A125" s="150"/>
      <c r="B125" s="151"/>
      <c r="C125" s="580" t="s">
        <v>196</v>
      </c>
      <c r="D125" s="581"/>
      <c r="E125" s="153">
        <v>652.68</v>
      </c>
      <c r="F125" s="154"/>
      <c r="G125" s="155"/>
      <c r="O125" s="143"/>
    </row>
    <row r="126" spans="1:104" ht="22.5">
      <c r="A126" s="144">
        <v>33</v>
      </c>
      <c r="B126" s="145" t="s">
        <v>197</v>
      </c>
      <c r="C126" s="146" t="s">
        <v>198</v>
      </c>
      <c r="D126" s="147" t="s">
        <v>194</v>
      </c>
      <c r="E126" s="148">
        <v>583.2</v>
      </c>
      <c r="F126" s="148">
        <v>0</v>
      </c>
      <c r="G126" s="149">
        <f>E126*F126</f>
        <v>0</v>
      </c>
      <c r="O126" s="143">
        <v>2</v>
      </c>
      <c r="AA126" s="121">
        <v>1</v>
      </c>
      <c r="AB126" s="121">
        <v>1</v>
      </c>
      <c r="AC126" s="121">
        <v>1</v>
      </c>
      <c r="AZ126" s="121">
        <v>1</v>
      </c>
      <c r="BA126" s="121">
        <f>IF(AZ126=1,G126,0)</f>
        <v>0</v>
      </c>
      <c r="BB126" s="121">
        <f>IF(AZ126=2,G126,0)</f>
        <v>0</v>
      </c>
      <c r="BC126" s="121">
        <f>IF(AZ126=3,G126,0)</f>
        <v>0</v>
      </c>
      <c r="BD126" s="121">
        <f>IF(AZ126=4,G126,0)</f>
        <v>0</v>
      </c>
      <c r="BE126" s="121">
        <f>IF(AZ126=5,G126,0)</f>
        <v>0</v>
      </c>
      <c r="CZ126" s="121">
        <v>0.3708</v>
      </c>
    </row>
    <row r="127" spans="1:15" ht="12.75">
      <c r="A127" s="150"/>
      <c r="B127" s="151"/>
      <c r="C127" s="580" t="s">
        <v>199</v>
      </c>
      <c r="D127" s="581"/>
      <c r="E127" s="153">
        <v>583.2</v>
      </c>
      <c r="F127" s="154"/>
      <c r="G127" s="155"/>
      <c r="O127" s="143"/>
    </row>
    <row r="128" spans="1:104" ht="12.75">
      <c r="A128" s="144">
        <v>34</v>
      </c>
      <c r="B128" s="145" t="s">
        <v>200</v>
      </c>
      <c r="C128" s="146" t="s">
        <v>201</v>
      </c>
      <c r="D128" s="147" t="s">
        <v>194</v>
      </c>
      <c r="E128" s="148">
        <v>583.2</v>
      </c>
      <c r="F128" s="148">
        <v>0</v>
      </c>
      <c r="G128" s="149">
        <f>E128*F128</f>
        <v>0</v>
      </c>
      <c r="O128" s="143">
        <v>2</v>
      </c>
      <c r="AA128" s="121">
        <v>1</v>
      </c>
      <c r="AB128" s="121">
        <v>1</v>
      </c>
      <c r="AC128" s="121">
        <v>1</v>
      </c>
      <c r="AZ128" s="121">
        <v>1</v>
      </c>
      <c r="BA128" s="121">
        <f>IF(AZ128=1,G128,0)</f>
        <v>0</v>
      </c>
      <c r="BB128" s="121">
        <f>IF(AZ128=2,G128,0)</f>
        <v>0</v>
      </c>
      <c r="BC128" s="121">
        <f>IF(AZ128=3,G128,0)</f>
        <v>0</v>
      </c>
      <c r="BD128" s="121">
        <f>IF(AZ128=4,G128,0)</f>
        <v>0</v>
      </c>
      <c r="BE128" s="121">
        <f>IF(AZ128=5,G128,0)</f>
        <v>0</v>
      </c>
      <c r="CZ128" s="121">
        <v>0.20604</v>
      </c>
    </row>
    <row r="129" spans="1:15" ht="12.75">
      <c r="A129" s="150"/>
      <c r="B129" s="151"/>
      <c r="C129" s="580" t="s">
        <v>199</v>
      </c>
      <c r="D129" s="581"/>
      <c r="E129" s="153">
        <v>583.2</v>
      </c>
      <c r="F129" s="154"/>
      <c r="G129" s="155"/>
      <c r="O129" s="143"/>
    </row>
    <row r="130" spans="1:104" ht="22.5">
      <c r="A130" s="144">
        <v>35</v>
      </c>
      <c r="B130" s="145" t="s">
        <v>202</v>
      </c>
      <c r="C130" s="146" t="s">
        <v>203</v>
      </c>
      <c r="D130" s="147" t="s">
        <v>194</v>
      </c>
      <c r="E130" s="148">
        <v>583.2</v>
      </c>
      <c r="F130" s="148">
        <v>0</v>
      </c>
      <c r="G130" s="149">
        <f>E130*F130</f>
        <v>0</v>
      </c>
      <c r="O130" s="143">
        <v>2</v>
      </c>
      <c r="AA130" s="121">
        <v>1</v>
      </c>
      <c r="AB130" s="121">
        <v>1</v>
      </c>
      <c r="AC130" s="121">
        <v>1</v>
      </c>
      <c r="AZ130" s="121">
        <v>1</v>
      </c>
      <c r="BA130" s="121">
        <f>IF(AZ130=1,G130,0)</f>
        <v>0</v>
      </c>
      <c r="BB130" s="121">
        <f>IF(AZ130=2,G130,0)</f>
        <v>0</v>
      </c>
      <c r="BC130" s="121">
        <f>IF(AZ130=3,G130,0)</f>
        <v>0</v>
      </c>
      <c r="BD130" s="121">
        <f>IF(AZ130=4,G130,0)</f>
        <v>0</v>
      </c>
      <c r="BE130" s="121">
        <f>IF(AZ130=5,G130,0)</f>
        <v>0</v>
      </c>
      <c r="CZ130" s="121">
        <v>0.1392</v>
      </c>
    </row>
    <row r="131" spans="1:15" ht="12.75">
      <c r="A131" s="150"/>
      <c r="B131" s="151"/>
      <c r="C131" s="580" t="s">
        <v>199</v>
      </c>
      <c r="D131" s="581"/>
      <c r="E131" s="153">
        <v>583.2</v>
      </c>
      <c r="F131" s="154"/>
      <c r="G131" s="155"/>
      <c r="O131" s="143"/>
    </row>
    <row r="132" spans="1:104" ht="22.5">
      <c r="A132" s="144">
        <v>36</v>
      </c>
      <c r="B132" s="145" t="s">
        <v>204</v>
      </c>
      <c r="C132" s="146" t="s">
        <v>205</v>
      </c>
      <c r="D132" s="147" t="s">
        <v>194</v>
      </c>
      <c r="E132" s="148">
        <v>583.2</v>
      </c>
      <c r="F132" s="148">
        <v>0</v>
      </c>
      <c r="G132" s="149">
        <f>E132*F132</f>
        <v>0</v>
      </c>
      <c r="O132" s="143">
        <v>2</v>
      </c>
      <c r="AA132" s="121">
        <v>1</v>
      </c>
      <c r="AB132" s="121">
        <v>1</v>
      </c>
      <c r="AC132" s="121">
        <v>1</v>
      </c>
      <c r="AZ132" s="121">
        <v>1</v>
      </c>
      <c r="BA132" s="121">
        <f>IF(AZ132=1,G132,0)</f>
        <v>0</v>
      </c>
      <c r="BB132" s="121">
        <f>IF(AZ132=2,G132,0)</f>
        <v>0</v>
      </c>
      <c r="BC132" s="121">
        <f>IF(AZ132=3,G132,0)</f>
        <v>0</v>
      </c>
      <c r="BD132" s="121">
        <f>IF(AZ132=4,G132,0)</f>
        <v>0</v>
      </c>
      <c r="BE132" s="121">
        <f>IF(AZ132=5,G132,0)</f>
        <v>0</v>
      </c>
      <c r="CZ132" s="121">
        <v>0.10373</v>
      </c>
    </row>
    <row r="133" spans="1:15" ht="12.75">
      <c r="A133" s="150"/>
      <c r="B133" s="151"/>
      <c r="C133" s="580" t="s">
        <v>199</v>
      </c>
      <c r="D133" s="581"/>
      <c r="E133" s="153">
        <v>583.2</v>
      </c>
      <c r="F133" s="154"/>
      <c r="G133" s="155"/>
      <c r="O133" s="143"/>
    </row>
    <row r="134" spans="1:104" ht="12.75">
      <c r="A134" s="144">
        <v>37</v>
      </c>
      <c r="B134" s="145" t="s">
        <v>206</v>
      </c>
      <c r="C134" s="146" t="s">
        <v>207</v>
      </c>
      <c r="D134" s="147" t="s">
        <v>142</v>
      </c>
      <c r="E134" s="148">
        <v>326.3</v>
      </c>
      <c r="F134" s="148">
        <v>0</v>
      </c>
      <c r="G134" s="149">
        <f>E134*F134</f>
        <v>0</v>
      </c>
      <c r="O134" s="143">
        <v>2</v>
      </c>
      <c r="AA134" s="121">
        <v>1</v>
      </c>
      <c r="AB134" s="121">
        <v>3</v>
      </c>
      <c r="AC134" s="121">
        <v>3</v>
      </c>
      <c r="AZ134" s="121">
        <v>1</v>
      </c>
      <c r="BA134" s="121">
        <f>IF(AZ134=1,G134,0)</f>
        <v>0</v>
      </c>
      <c r="BB134" s="121">
        <f>IF(AZ134=2,G134,0)</f>
        <v>0</v>
      </c>
      <c r="BC134" s="121">
        <f>IF(AZ134=3,G134,0)</f>
        <v>0</v>
      </c>
      <c r="BD134" s="121">
        <f>IF(AZ134=4,G134,0)</f>
        <v>0</v>
      </c>
      <c r="BE134" s="121">
        <f>IF(AZ134=5,G134,0)</f>
        <v>0</v>
      </c>
      <c r="CZ134" s="121">
        <v>0</v>
      </c>
    </row>
    <row r="135" spans="1:15" ht="12.75">
      <c r="A135" s="150"/>
      <c r="B135" s="151"/>
      <c r="C135" s="577"/>
      <c r="D135" s="578"/>
      <c r="E135" s="578"/>
      <c r="F135" s="578"/>
      <c r="G135" s="579"/>
      <c r="L135" s="152"/>
      <c r="O135" s="143">
        <v>3</v>
      </c>
    </row>
    <row r="136" spans="1:15" ht="12.75">
      <c r="A136" s="150"/>
      <c r="B136" s="151"/>
      <c r="C136" s="580" t="s">
        <v>208</v>
      </c>
      <c r="D136" s="581"/>
      <c r="E136" s="153">
        <v>326.3</v>
      </c>
      <c r="F136" s="154"/>
      <c r="G136" s="155"/>
      <c r="O136" s="143"/>
    </row>
    <row r="137" spans="1:57" ht="12.75">
      <c r="A137" s="156"/>
      <c r="B137" s="157" t="s">
        <v>68</v>
      </c>
      <c r="C137" s="158" t="str">
        <f>CONCATENATE(B122," ",C122)</f>
        <v>5 Komunikace</v>
      </c>
      <c r="D137" s="156"/>
      <c r="E137" s="159"/>
      <c r="F137" s="159"/>
      <c r="G137" s="160">
        <f>SUM(G122:G136)</f>
        <v>0</v>
      </c>
      <c r="O137" s="143">
        <v>4</v>
      </c>
      <c r="BA137" s="161">
        <f>SUM(BA122:BA136)</f>
        <v>0</v>
      </c>
      <c r="BB137" s="161">
        <f>SUM(BB122:BB136)</f>
        <v>0</v>
      </c>
      <c r="BC137" s="161">
        <f>SUM(BC122:BC136)</f>
        <v>0</v>
      </c>
      <c r="BD137" s="161">
        <f>SUM(BD122:BD136)</f>
        <v>0</v>
      </c>
      <c r="BE137" s="161">
        <f>SUM(BE122:BE136)</f>
        <v>0</v>
      </c>
    </row>
    <row r="138" spans="1:15" ht="12.75">
      <c r="A138" s="136" t="s">
        <v>65</v>
      </c>
      <c r="B138" s="137" t="s">
        <v>209</v>
      </c>
      <c r="C138" s="138" t="s">
        <v>210</v>
      </c>
      <c r="D138" s="139"/>
      <c r="E138" s="140"/>
      <c r="F138" s="140"/>
      <c r="G138" s="141"/>
      <c r="H138" s="142"/>
      <c r="I138" s="142"/>
      <c r="O138" s="143">
        <v>1</v>
      </c>
    </row>
    <row r="139" spans="1:104" ht="22.5">
      <c r="A139" s="144">
        <v>38</v>
      </c>
      <c r="B139" s="145" t="s">
        <v>211</v>
      </c>
      <c r="C139" s="146" t="s">
        <v>212</v>
      </c>
      <c r="D139" s="147" t="s">
        <v>91</v>
      </c>
      <c r="E139" s="148">
        <v>21.7</v>
      </c>
      <c r="F139" s="148">
        <v>0</v>
      </c>
      <c r="G139" s="149">
        <f>E139*F139</f>
        <v>0</v>
      </c>
      <c r="O139" s="143">
        <v>2</v>
      </c>
      <c r="AA139" s="121">
        <v>1</v>
      </c>
      <c r="AB139" s="121">
        <v>1</v>
      </c>
      <c r="AC139" s="121">
        <v>1</v>
      </c>
      <c r="AZ139" s="121">
        <v>1</v>
      </c>
      <c r="BA139" s="121">
        <f>IF(AZ139=1,G139,0)</f>
        <v>0</v>
      </c>
      <c r="BB139" s="121">
        <f>IF(AZ139=2,G139,0)</f>
        <v>0</v>
      </c>
      <c r="BC139" s="121">
        <f>IF(AZ139=3,G139,0)</f>
        <v>0</v>
      </c>
      <c r="BD139" s="121">
        <f>IF(AZ139=4,G139,0)</f>
        <v>0</v>
      </c>
      <c r="BE139" s="121">
        <f>IF(AZ139=5,G139,0)</f>
        <v>0</v>
      </c>
      <c r="CZ139" s="121">
        <v>2.42198</v>
      </c>
    </row>
    <row r="140" spans="1:15" ht="12.75">
      <c r="A140" s="150"/>
      <c r="B140" s="151"/>
      <c r="C140" s="580" t="s">
        <v>213</v>
      </c>
      <c r="D140" s="581"/>
      <c r="E140" s="153">
        <v>21.7</v>
      </c>
      <c r="F140" s="154"/>
      <c r="G140" s="155"/>
      <c r="O140" s="143"/>
    </row>
    <row r="141" spans="1:57" ht="12.75">
      <c r="A141" s="156"/>
      <c r="B141" s="157" t="s">
        <v>68</v>
      </c>
      <c r="C141" s="158" t="str">
        <f>CONCATENATE(B138," ",C138)</f>
        <v>63 Podlahy a podlahové konstrukce</v>
      </c>
      <c r="D141" s="156"/>
      <c r="E141" s="159"/>
      <c r="F141" s="159"/>
      <c r="G141" s="160">
        <f>SUM(G138:G140)</f>
        <v>0</v>
      </c>
      <c r="O141" s="143">
        <v>4</v>
      </c>
      <c r="BA141" s="161">
        <f>SUM(BA138:BA140)</f>
        <v>0</v>
      </c>
      <c r="BB141" s="161">
        <f>SUM(BB138:BB140)</f>
        <v>0</v>
      </c>
      <c r="BC141" s="161">
        <f>SUM(BC138:BC140)</f>
        <v>0</v>
      </c>
      <c r="BD141" s="161">
        <f>SUM(BD138:BD140)</f>
        <v>0</v>
      </c>
      <c r="BE141" s="161">
        <f>SUM(BE138:BE140)</f>
        <v>0</v>
      </c>
    </row>
    <row r="142" spans="1:15" ht="12.75">
      <c r="A142" s="136" t="s">
        <v>65</v>
      </c>
      <c r="B142" s="137" t="s">
        <v>214</v>
      </c>
      <c r="C142" s="138" t="s">
        <v>215</v>
      </c>
      <c r="D142" s="139"/>
      <c r="E142" s="140"/>
      <c r="F142" s="140"/>
      <c r="G142" s="141"/>
      <c r="H142" s="142"/>
      <c r="I142" s="142"/>
      <c r="O142" s="143">
        <v>1</v>
      </c>
    </row>
    <row r="143" spans="1:104" ht="22.5">
      <c r="A143" s="144">
        <v>39</v>
      </c>
      <c r="B143" s="145" t="s">
        <v>216</v>
      </c>
      <c r="C143" s="146" t="s">
        <v>217</v>
      </c>
      <c r="D143" s="147" t="s">
        <v>150</v>
      </c>
      <c r="E143" s="148">
        <v>1</v>
      </c>
      <c r="F143" s="148">
        <f>'Oplocení-samostat soupis prací '!H64</f>
        <v>0</v>
      </c>
      <c r="G143" s="149">
        <f>E143*F143</f>
        <v>0</v>
      </c>
      <c r="O143" s="143">
        <v>2</v>
      </c>
      <c r="AA143" s="121">
        <v>1</v>
      </c>
      <c r="AB143" s="121">
        <v>1</v>
      </c>
      <c r="AC143" s="121">
        <v>1</v>
      </c>
      <c r="AZ143" s="121">
        <v>1</v>
      </c>
      <c r="BA143" s="121">
        <f>IF(AZ143=1,G143,0)</f>
        <v>0</v>
      </c>
      <c r="BB143" s="121">
        <f>IF(AZ143=2,G143,0)</f>
        <v>0</v>
      </c>
      <c r="BC143" s="121">
        <f>IF(AZ143=3,G143,0)</f>
        <v>0</v>
      </c>
      <c r="BD143" s="121">
        <f>IF(AZ143=4,G143,0)</f>
        <v>0</v>
      </c>
      <c r="BE143" s="121">
        <f>IF(AZ143=5,G143,0)</f>
        <v>0</v>
      </c>
      <c r="CZ143" s="121">
        <v>0</v>
      </c>
    </row>
    <row r="144" spans="1:15" ht="12.75">
      <c r="A144" s="150"/>
      <c r="B144" s="151"/>
      <c r="C144" s="580" t="s">
        <v>218</v>
      </c>
      <c r="D144" s="581"/>
      <c r="E144" s="153">
        <v>1</v>
      </c>
      <c r="F144" s="154"/>
      <c r="G144" s="155"/>
      <c r="O144" s="143"/>
    </row>
    <row r="145" spans="1:57" ht="12.75">
      <c r="A145" s="156"/>
      <c r="B145" s="157" t="s">
        <v>68</v>
      </c>
      <c r="C145" s="158" t="str">
        <f>CONCATENATE(B142," ",C142)</f>
        <v>90 Oploceni</v>
      </c>
      <c r="D145" s="156"/>
      <c r="E145" s="159"/>
      <c r="F145" s="159"/>
      <c r="G145" s="160">
        <f>SUM(G142:G144)</f>
        <v>0</v>
      </c>
      <c r="O145" s="143">
        <v>4</v>
      </c>
      <c r="BA145" s="161">
        <f>SUM(BA142:BA144)</f>
        <v>0</v>
      </c>
      <c r="BB145" s="161">
        <f>SUM(BB142:BB144)</f>
        <v>0</v>
      </c>
      <c r="BC145" s="161">
        <f>SUM(BC142:BC144)</f>
        <v>0</v>
      </c>
      <c r="BD145" s="161">
        <f>SUM(BD142:BD144)</f>
        <v>0</v>
      </c>
      <c r="BE145" s="161">
        <f>SUM(BE142:BE144)</f>
        <v>0</v>
      </c>
    </row>
    <row r="146" spans="1:15" ht="12.75">
      <c r="A146" s="136" t="s">
        <v>65</v>
      </c>
      <c r="B146" s="137" t="s">
        <v>219</v>
      </c>
      <c r="C146" s="138" t="s">
        <v>220</v>
      </c>
      <c r="D146" s="139"/>
      <c r="E146" s="140"/>
      <c r="F146" s="140"/>
      <c r="G146" s="141"/>
      <c r="H146" s="142"/>
      <c r="I146" s="142"/>
      <c r="O146" s="143">
        <v>1</v>
      </c>
    </row>
    <row r="147" spans="1:104" ht="12.75">
      <c r="A147" s="144">
        <v>40</v>
      </c>
      <c r="B147" s="145" t="s">
        <v>221</v>
      </c>
      <c r="C147" s="146" t="s">
        <v>222</v>
      </c>
      <c r="D147" s="147" t="s">
        <v>194</v>
      </c>
      <c r="E147" s="148">
        <v>191.1</v>
      </c>
      <c r="F147" s="148">
        <v>0</v>
      </c>
      <c r="G147" s="149">
        <f>E147*F147</f>
        <v>0</v>
      </c>
      <c r="O147" s="143">
        <v>2</v>
      </c>
      <c r="AA147" s="121">
        <v>1</v>
      </c>
      <c r="AB147" s="121">
        <v>1</v>
      </c>
      <c r="AC147" s="121">
        <v>1</v>
      </c>
      <c r="AZ147" s="121">
        <v>1</v>
      </c>
      <c r="BA147" s="121">
        <f>IF(AZ147=1,G147,0)</f>
        <v>0</v>
      </c>
      <c r="BB147" s="121">
        <f>IF(AZ147=2,G147,0)</f>
        <v>0</v>
      </c>
      <c r="BC147" s="121">
        <f>IF(AZ147=3,G147,0)</f>
        <v>0</v>
      </c>
      <c r="BD147" s="121">
        <f>IF(AZ147=4,G147,0)</f>
        <v>0</v>
      </c>
      <c r="BE147" s="121">
        <f>IF(AZ147=5,G147,0)</f>
        <v>0</v>
      </c>
      <c r="CZ147" s="121">
        <v>0</v>
      </c>
    </row>
    <row r="148" spans="1:15" ht="12.75">
      <c r="A148" s="150"/>
      <c r="B148" s="151"/>
      <c r="C148" s="580" t="s">
        <v>223</v>
      </c>
      <c r="D148" s="581"/>
      <c r="E148" s="153">
        <v>191.1</v>
      </c>
      <c r="F148" s="154"/>
      <c r="G148" s="155"/>
      <c r="O148" s="143"/>
    </row>
    <row r="149" spans="1:104" ht="12.75">
      <c r="A149" s="144">
        <v>41</v>
      </c>
      <c r="B149" s="145" t="s">
        <v>224</v>
      </c>
      <c r="C149" s="146" t="s">
        <v>225</v>
      </c>
      <c r="D149" s="147" t="s">
        <v>194</v>
      </c>
      <c r="E149" s="148">
        <v>1190</v>
      </c>
      <c r="F149" s="148">
        <v>0</v>
      </c>
      <c r="G149" s="149">
        <f>E149*F149</f>
        <v>0</v>
      </c>
      <c r="O149" s="143">
        <v>2</v>
      </c>
      <c r="AA149" s="121">
        <v>1</v>
      </c>
      <c r="AB149" s="121">
        <v>1</v>
      </c>
      <c r="AC149" s="121">
        <v>1</v>
      </c>
      <c r="AZ149" s="121">
        <v>1</v>
      </c>
      <c r="BA149" s="121">
        <f>IF(AZ149=1,G149,0)</f>
        <v>0</v>
      </c>
      <c r="BB149" s="121">
        <f>IF(AZ149=2,G149,0)</f>
        <v>0</v>
      </c>
      <c r="BC149" s="121">
        <f>IF(AZ149=3,G149,0)</f>
        <v>0</v>
      </c>
      <c r="BD149" s="121">
        <f>IF(AZ149=4,G149,0)</f>
        <v>0</v>
      </c>
      <c r="BE149" s="121">
        <f>IF(AZ149=5,G149,0)</f>
        <v>0</v>
      </c>
      <c r="CZ149" s="121">
        <v>0</v>
      </c>
    </row>
    <row r="150" spans="1:15" ht="12.75">
      <c r="A150" s="150"/>
      <c r="B150" s="151"/>
      <c r="C150" s="580" t="s">
        <v>226</v>
      </c>
      <c r="D150" s="581"/>
      <c r="E150" s="153">
        <v>1190</v>
      </c>
      <c r="F150" s="154"/>
      <c r="G150" s="155"/>
      <c r="O150" s="143"/>
    </row>
    <row r="151" spans="1:104" ht="12.75">
      <c r="A151" s="144">
        <v>42</v>
      </c>
      <c r="B151" s="145" t="s">
        <v>227</v>
      </c>
      <c r="C151" s="146" t="s">
        <v>228</v>
      </c>
      <c r="D151" s="147" t="s">
        <v>194</v>
      </c>
      <c r="E151" s="148">
        <v>191.1</v>
      </c>
      <c r="F151" s="148">
        <v>0</v>
      </c>
      <c r="G151" s="149">
        <f>E151*F151</f>
        <v>0</v>
      </c>
      <c r="O151" s="143">
        <v>2</v>
      </c>
      <c r="AA151" s="121">
        <v>1</v>
      </c>
      <c r="AB151" s="121">
        <v>1</v>
      </c>
      <c r="AC151" s="121">
        <v>1</v>
      </c>
      <c r="AZ151" s="121">
        <v>1</v>
      </c>
      <c r="BA151" s="121">
        <f>IF(AZ151=1,G151,0)</f>
        <v>0</v>
      </c>
      <c r="BB151" s="121">
        <f>IF(AZ151=2,G151,0)</f>
        <v>0</v>
      </c>
      <c r="BC151" s="121">
        <f>IF(AZ151=3,G151,0)</f>
        <v>0</v>
      </c>
      <c r="BD151" s="121">
        <f>IF(AZ151=4,G151,0)</f>
        <v>0</v>
      </c>
      <c r="BE151" s="121">
        <f>IF(AZ151=5,G151,0)</f>
        <v>0</v>
      </c>
      <c r="CZ151" s="121">
        <v>0</v>
      </c>
    </row>
    <row r="152" spans="1:15" ht="12.75">
      <c r="A152" s="150"/>
      <c r="B152" s="151"/>
      <c r="C152" s="580" t="s">
        <v>223</v>
      </c>
      <c r="D152" s="581"/>
      <c r="E152" s="153">
        <v>191.1</v>
      </c>
      <c r="F152" s="154"/>
      <c r="G152" s="155"/>
      <c r="O152" s="143"/>
    </row>
    <row r="153" spans="1:57" ht="12.75">
      <c r="A153" s="156"/>
      <c r="B153" s="157" t="s">
        <v>68</v>
      </c>
      <c r="C153" s="158" t="str">
        <f>CONCATENATE(B146," ",C146)</f>
        <v>94 Lešení a stavební výtahy</v>
      </c>
      <c r="D153" s="156"/>
      <c r="E153" s="159"/>
      <c r="F153" s="159"/>
      <c r="G153" s="160">
        <f>SUM(G146:G152)</f>
        <v>0</v>
      </c>
      <c r="O153" s="143">
        <v>4</v>
      </c>
      <c r="BA153" s="161">
        <f>SUM(BA146:BA152)</f>
        <v>0</v>
      </c>
      <c r="BB153" s="161">
        <f>SUM(BB146:BB152)</f>
        <v>0</v>
      </c>
      <c r="BC153" s="161">
        <f>SUM(BC146:BC152)</f>
        <v>0</v>
      </c>
      <c r="BD153" s="161">
        <f>SUM(BD146:BD152)</f>
        <v>0</v>
      </c>
      <c r="BE153" s="161">
        <f>SUM(BE146:BE152)</f>
        <v>0</v>
      </c>
    </row>
    <row r="154" spans="1:15" ht="12.75">
      <c r="A154" s="136" t="s">
        <v>65</v>
      </c>
      <c r="B154" s="137" t="s">
        <v>229</v>
      </c>
      <c r="C154" s="138" t="s">
        <v>230</v>
      </c>
      <c r="D154" s="139"/>
      <c r="E154" s="140"/>
      <c r="F154" s="140"/>
      <c r="G154" s="141"/>
      <c r="H154" s="142"/>
      <c r="I154" s="142"/>
      <c r="O154" s="143">
        <v>1</v>
      </c>
    </row>
    <row r="155" spans="1:104" ht="12.75">
      <c r="A155" s="144">
        <v>43</v>
      </c>
      <c r="B155" s="145" t="s">
        <v>231</v>
      </c>
      <c r="C155" s="146" t="s">
        <v>232</v>
      </c>
      <c r="D155" s="147" t="s">
        <v>194</v>
      </c>
      <c r="E155" s="148">
        <v>652.6</v>
      </c>
      <c r="F155" s="148">
        <v>0</v>
      </c>
      <c r="G155" s="149">
        <f>E155*F155</f>
        <v>0</v>
      </c>
      <c r="O155" s="143">
        <v>2</v>
      </c>
      <c r="AA155" s="121">
        <v>1</v>
      </c>
      <c r="AB155" s="121">
        <v>1</v>
      </c>
      <c r="AC155" s="121">
        <v>1</v>
      </c>
      <c r="AZ155" s="121">
        <v>1</v>
      </c>
      <c r="BA155" s="121">
        <f>IF(AZ155=1,G155,0)</f>
        <v>0</v>
      </c>
      <c r="BB155" s="121">
        <f>IF(AZ155=2,G155,0)</f>
        <v>0</v>
      </c>
      <c r="BC155" s="121">
        <f>IF(AZ155=3,G155,0)</f>
        <v>0</v>
      </c>
      <c r="BD155" s="121">
        <f>IF(AZ155=4,G155,0)</f>
        <v>0</v>
      </c>
      <c r="BE155" s="121">
        <f>IF(AZ155=5,G155,0)</f>
        <v>0</v>
      </c>
      <c r="CZ155" s="121">
        <v>0</v>
      </c>
    </row>
    <row r="156" spans="1:15" ht="12.75">
      <c r="A156" s="150"/>
      <c r="B156" s="151"/>
      <c r="C156" s="580" t="s">
        <v>233</v>
      </c>
      <c r="D156" s="581"/>
      <c r="E156" s="153">
        <v>652.6</v>
      </c>
      <c r="F156" s="154"/>
      <c r="G156" s="155"/>
      <c r="O156" s="143"/>
    </row>
    <row r="157" spans="1:104" ht="22.5">
      <c r="A157" s="144">
        <v>44</v>
      </c>
      <c r="B157" s="145" t="s">
        <v>234</v>
      </c>
      <c r="C157" s="146" t="s">
        <v>235</v>
      </c>
      <c r="D157" s="147" t="s">
        <v>75</v>
      </c>
      <c r="E157" s="148">
        <v>80</v>
      </c>
      <c r="F157" s="148">
        <v>0</v>
      </c>
      <c r="G157" s="149">
        <f>E157*F157</f>
        <v>0</v>
      </c>
      <c r="O157" s="143">
        <v>2</v>
      </c>
      <c r="AA157" s="121">
        <v>1</v>
      </c>
      <c r="AB157" s="121">
        <v>1</v>
      </c>
      <c r="AC157" s="121">
        <v>1</v>
      </c>
      <c r="AZ157" s="121">
        <v>1</v>
      </c>
      <c r="BA157" s="121">
        <f>IF(AZ157=1,G157,0)</f>
        <v>0</v>
      </c>
      <c r="BB157" s="121">
        <f>IF(AZ157=2,G157,0)</f>
        <v>0</v>
      </c>
      <c r="BC157" s="121">
        <f>IF(AZ157=3,G157,0)</f>
        <v>0</v>
      </c>
      <c r="BD157" s="121">
        <f>IF(AZ157=4,G157,0)</f>
        <v>0</v>
      </c>
      <c r="BE157" s="121">
        <f>IF(AZ157=5,G157,0)</f>
        <v>0</v>
      </c>
      <c r="CZ157" s="121">
        <v>0</v>
      </c>
    </row>
    <row r="158" spans="1:15" ht="12.75">
      <c r="A158" s="150"/>
      <c r="B158" s="151"/>
      <c r="C158" s="580">
        <v>80</v>
      </c>
      <c r="D158" s="581"/>
      <c r="E158" s="153">
        <v>80</v>
      </c>
      <c r="F158" s="154"/>
      <c r="G158" s="155"/>
      <c r="O158" s="143"/>
    </row>
    <row r="159" spans="1:104" ht="12.75">
      <c r="A159" s="144">
        <v>45</v>
      </c>
      <c r="B159" s="145" t="s">
        <v>236</v>
      </c>
      <c r="C159" s="146" t="s">
        <v>237</v>
      </c>
      <c r="D159" s="147" t="s">
        <v>75</v>
      </c>
      <c r="E159" s="148">
        <v>80</v>
      </c>
      <c r="F159" s="148">
        <v>0</v>
      </c>
      <c r="G159" s="149">
        <f>E159*F159</f>
        <v>0</v>
      </c>
      <c r="O159" s="143">
        <v>2</v>
      </c>
      <c r="AA159" s="121">
        <v>1</v>
      </c>
      <c r="AB159" s="121">
        <v>1</v>
      </c>
      <c r="AC159" s="121">
        <v>1</v>
      </c>
      <c r="AZ159" s="121">
        <v>1</v>
      </c>
      <c r="BA159" s="121">
        <f>IF(AZ159=1,G159,0)</f>
        <v>0</v>
      </c>
      <c r="BB159" s="121">
        <f>IF(AZ159=2,G159,0)</f>
        <v>0</v>
      </c>
      <c r="BC159" s="121">
        <f>IF(AZ159=3,G159,0)</f>
        <v>0</v>
      </c>
      <c r="BD159" s="121">
        <f>IF(AZ159=4,G159,0)</f>
        <v>0</v>
      </c>
      <c r="BE159" s="121">
        <f>IF(AZ159=5,G159,0)</f>
        <v>0</v>
      </c>
      <c r="CZ159" s="121">
        <v>0</v>
      </c>
    </row>
    <row r="160" spans="1:15" ht="12.75">
      <c r="A160" s="150"/>
      <c r="B160" s="151"/>
      <c r="C160" s="580" t="s">
        <v>238</v>
      </c>
      <c r="D160" s="581"/>
      <c r="E160" s="153">
        <v>80</v>
      </c>
      <c r="F160" s="154"/>
      <c r="G160" s="155"/>
      <c r="O160" s="143"/>
    </row>
    <row r="161" spans="1:104" ht="12.75">
      <c r="A161" s="144">
        <v>46</v>
      </c>
      <c r="B161" s="145" t="s">
        <v>239</v>
      </c>
      <c r="C161" s="146" t="s">
        <v>240</v>
      </c>
      <c r="D161" s="147" t="s">
        <v>75</v>
      </c>
      <c r="E161" s="148">
        <v>3</v>
      </c>
      <c r="F161" s="148">
        <v>0</v>
      </c>
      <c r="G161" s="149">
        <f>E161*F161</f>
        <v>0</v>
      </c>
      <c r="O161" s="143">
        <v>2</v>
      </c>
      <c r="AA161" s="121">
        <v>1</v>
      </c>
      <c r="AB161" s="121">
        <v>1</v>
      </c>
      <c r="AC161" s="121">
        <v>1</v>
      </c>
      <c r="AZ161" s="121">
        <v>1</v>
      </c>
      <c r="BA161" s="121">
        <f>IF(AZ161=1,G161,0)</f>
        <v>0</v>
      </c>
      <c r="BB161" s="121">
        <f>IF(AZ161=2,G161,0)</f>
        <v>0</v>
      </c>
      <c r="BC161" s="121">
        <f>IF(AZ161=3,G161,0)</f>
        <v>0</v>
      </c>
      <c r="BD161" s="121">
        <f>IF(AZ161=4,G161,0)</f>
        <v>0</v>
      </c>
      <c r="BE161" s="121">
        <f>IF(AZ161=5,G161,0)</f>
        <v>0</v>
      </c>
      <c r="CZ161" s="121">
        <v>0</v>
      </c>
    </row>
    <row r="162" spans="1:15" ht="12.75">
      <c r="A162" s="150"/>
      <c r="B162" s="151"/>
      <c r="C162" s="580">
        <v>3</v>
      </c>
      <c r="D162" s="581"/>
      <c r="E162" s="153">
        <v>3</v>
      </c>
      <c r="F162" s="154"/>
      <c r="G162" s="155"/>
      <c r="O162" s="143"/>
    </row>
    <row r="163" spans="1:104" ht="12.75">
      <c r="A163" s="144">
        <v>47</v>
      </c>
      <c r="B163" s="145" t="s">
        <v>241</v>
      </c>
      <c r="C163" s="146" t="s">
        <v>242</v>
      </c>
      <c r="D163" s="147" t="s">
        <v>142</v>
      </c>
      <c r="E163" s="148">
        <v>1598</v>
      </c>
      <c r="F163" s="148">
        <v>0</v>
      </c>
      <c r="G163" s="149">
        <f>E163*F163</f>
        <v>0</v>
      </c>
      <c r="O163" s="143">
        <v>2</v>
      </c>
      <c r="AA163" s="121">
        <v>1</v>
      </c>
      <c r="AB163" s="121">
        <v>2</v>
      </c>
      <c r="AC163" s="121">
        <v>2</v>
      </c>
      <c r="AZ163" s="121">
        <v>1</v>
      </c>
      <c r="BA163" s="121">
        <f>IF(AZ163=1,G163,0)</f>
        <v>0</v>
      </c>
      <c r="BB163" s="121">
        <f>IF(AZ163=2,G163,0)</f>
        <v>0</v>
      </c>
      <c r="BC163" s="121">
        <f>IF(AZ163=3,G163,0)</f>
        <v>0</v>
      </c>
      <c r="BD163" s="121">
        <f>IF(AZ163=4,G163,0)</f>
        <v>0</v>
      </c>
      <c r="BE163" s="121">
        <f>IF(AZ163=5,G163,0)</f>
        <v>0</v>
      </c>
      <c r="CZ163" s="121">
        <v>0</v>
      </c>
    </row>
    <row r="164" spans="1:15" ht="12.75">
      <c r="A164" s="150"/>
      <c r="B164" s="151"/>
      <c r="C164" s="580">
        <v>1598</v>
      </c>
      <c r="D164" s="581"/>
      <c r="E164" s="153">
        <v>1598</v>
      </c>
      <c r="F164" s="154"/>
      <c r="G164" s="155"/>
      <c r="O164" s="143"/>
    </row>
    <row r="165" spans="1:57" ht="12.75">
      <c r="A165" s="156"/>
      <c r="B165" s="157" t="s">
        <v>68</v>
      </c>
      <c r="C165" s="158" t="str">
        <f>CONCATENATE(B154," ",C154)</f>
        <v>95 Dokončovací konstrukce na pozemních stavbách</v>
      </c>
      <c r="D165" s="156"/>
      <c r="E165" s="159"/>
      <c r="F165" s="159"/>
      <c r="G165" s="160">
        <f>SUM(G154:G164)</f>
        <v>0</v>
      </c>
      <c r="O165" s="143">
        <v>4</v>
      </c>
      <c r="BA165" s="161">
        <f>SUM(BA154:BA164)</f>
        <v>0</v>
      </c>
      <c r="BB165" s="161">
        <f>SUM(BB154:BB164)</f>
        <v>0</v>
      </c>
      <c r="BC165" s="161">
        <f>SUM(BC154:BC164)</f>
        <v>0</v>
      </c>
      <c r="BD165" s="161">
        <f>SUM(BD154:BD164)</f>
        <v>0</v>
      </c>
      <c r="BE165" s="161">
        <f>SUM(BE154:BE164)</f>
        <v>0</v>
      </c>
    </row>
    <row r="166" spans="1:15" ht="12.75">
      <c r="A166" s="136" t="s">
        <v>65</v>
      </c>
      <c r="B166" s="137" t="s">
        <v>243</v>
      </c>
      <c r="C166" s="138" t="s">
        <v>244</v>
      </c>
      <c r="D166" s="139"/>
      <c r="E166" s="140"/>
      <c r="F166" s="140"/>
      <c r="G166" s="141"/>
      <c r="H166" s="142"/>
      <c r="I166" s="142"/>
      <c r="O166" s="143">
        <v>1</v>
      </c>
    </row>
    <row r="167" spans="1:104" ht="22.5">
      <c r="A167" s="144">
        <v>48</v>
      </c>
      <c r="B167" s="145" t="s">
        <v>245</v>
      </c>
      <c r="C167" s="146" t="s">
        <v>246</v>
      </c>
      <c r="D167" s="147" t="s">
        <v>181</v>
      </c>
      <c r="E167" s="148">
        <v>112.5</v>
      </c>
      <c r="F167" s="148">
        <v>0</v>
      </c>
      <c r="G167" s="149">
        <f>E167*F167</f>
        <v>0</v>
      </c>
      <c r="O167" s="143">
        <v>2</v>
      </c>
      <c r="AA167" s="121">
        <v>1</v>
      </c>
      <c r="AB167" s="121">
        <v>1</v>
      </c>
      <c r="AC167" s="121">
        <v>1</v>
      </c>
      <c r="AZ167" s="121">
        <v>1</v>
      </c>
      <c r="BA167" s="121">
        <f>IF(AZ167=1,G167,0)</f>
        <v>0</v>
      </c>
      <c r="BB167" s="121">
        <f>IF(AZ167=2,G167,0)</f>
        <v>0</v>
      </c>
      <c r="BC167" s="121">
        <f>IF(AZ167=3,G167,0)</f>
        <v>0</v>
      </c>
      <c r="BD167" s="121">
        <f>IF(AZ167=4,G167,0)</f>
        <v>0</v>
      </c>
      <c r="BE167" s="121">
        <f>IF(AZ167=5,G167,0)</f>
        <v>0</v>
      </c>
      <c r="CZ167" s="121">
        <v>0</v>
      </c>
    </row>
    <row r="168" spans="1:15" ht="12.75">
      <c r="A168" s="150"/>
      <c r="B168" s="151"/>
      <c r="C168" s="577" t="s">
        <v>247</v>
      </c>
      <c r="D168" s="578"/>
      <c r="E168" s="578"/>
      <c r="F168" s="578"/>
      <c r="G168" s="579"/>
      <c r="L168" s="152" t="s">
        <v>247</v>
      </c>
      <c r="O168" s="143">
        <v>3</v>
      </c>
    </row>
    <row r="169" spans="1:15" ht="12.75">
      <c r="A169" s="150"/>
      <c r="B169" s="151"/>
      <c r="C169" s="580" t="s">
        <v>248</v>
      </c>
      <c r="D169" s="581"/>
      <c r="E169" s="153">
        <v>112.5</v>
      </c>
      <c r="F169" s="154"/>
      <c r="G169" s="155"/>
      <c r="O169" s="143"/>
    </row>
    <row r="170" spans="1:104" ht="12.75">
      <c r="A170" s="144">
        <v>49</v>
      </c>
      <c r="B170" s="145" t="s">
        <v>249</v>
      </c>
      <c r="C170" s="146" t="s">
        <v>250</v>
      </c>
      <c r="D170" s="147" t="s">
        <v>142</v>
      </c>
      <c r="E170" s="148">
        <v>55.96</v>
      </c>
      <c r="F170" s="148">
        <v>0</v>
      </c>
      <c r="G170" s="149">
        <f>E170*F170</f>
        <v>0</v>
      </c>
      <c r="O170" s="143">
        <v>2</v>
      </c>
      <c r="AA170" s="121">
        <v>1</v>
      </c>
      <c r="AB170" s="121">
        <v>3</v>
      </c>
      <c r="AC170" s="121">
        <v>3</v>
      </c>
      <c r="AZ170" s="121">
        <v>1</v>
      </c>
      <c r="BA170" s="121">
        <f>IF(AZ170=1,G170,0)</f>
        <v>0</v>
      </c>
      <c r="BB170" s="121">
        <f>IF(AZ170=2,G170,0)</f>
        <v>0</v>
      </c>
      <c r="BC170" s="121">
        <f>IF(AZ170=3,G170,0)</f>
        <v>0</v>
      </c>
      <c r="BD170" s="121">
        <f>IF(AZ170=4,G170,0)</f>
        <v>0</v>
      </c>
      <c r="BE170" s="121">
        <f>IF(AZ170=5,G170,0)</f>
        <v>0</v>
      </c>
      <c r="CZ170" s="121">
        <v>0</v>
      </c>
    </row>
    <row r="171" spans="1:15" ht="12.75">
      <c r="A171" s="150"/>
      <c r="B171" s="151"/>
      <c r="C171" s="580" t="s">
        <v>251</v>
      </c>
      <c r="D171" s="581"/>
      <c r="E171" s="153">
        <v>55.96</v>
      </c>
      <c r="F171" s="154"/>
      <c r="G171" s="155"/>
      <c r="O171" s="143"/>
    </row>
    <row r="172" spans="1:104" ht="22.5">
      <c r="A172" s="144">
        <v>50</v>
      </c>
      <c r="B172" s="145" t="s">
        <v>252</v>
      </c>
      <c r="C172" s="146" t="s">
        <v>253</v>
      </c>
      <c r="D172" s="147" t="s">
        <v>142</v>
      </c>
      <c r="E172" s="148">
        <v>783.44</v>
      </c>
      <c r="F172" s="148">
        <v>0</v>
      </c>
      <c r="G172" s="149">
        <f>E172*F172</f>
        <v>0</v>
      </c>
      <c r="O172" s="143">
        <v>2</v>
      </c>
      <c r="AA172" s="121">
        <v>1</v>
      </c>
      <c r="AB172" s="121">
        <v>3</v>
      </c>
      <c r="AC172" s="121">
        <v>3</v>
      </c>
      <c r="AZ172" s="121">
        <v>1</v>
      </c>
      <c r="BA172" s="121">
        <f>IF(AZ172=1,G172,0)</f>
        <v>0</v>
      </c>
      <c r="BB172" s="121">
        <f>IF(AZ172=2,G172,0)</f>
        <v>0</v>
      </c>
      <c r="BC172" s="121">
        <f>IF(AZ172=3,G172,0)</f>
        <v>0</v>
      </c>
      <c r="BD172" s="121">
        <f>IF(AZ172=4,G172,0)</f>
        <v>0</v>
      </c>
      <c r="BE172" s="121">
        <f>IF(AZ172=5,G172,0)</f>
        <v>0</v>
      </c>
      <c r="CZ172" s="121">
        <v>0</v>
      </c>
    </row>
    <row r="173" spans="1:15" ht="12.75">
      <c r="A173" s="150"/>
      <c r="B173" s="151"/>
      <c r="C173" s="580" t="s">
        <v>254</v>
      </c>
      <c r="D173" s="581"/>
      <c r="E173" s="153">
        <v>783.44</v>
      </c>
      <c r="F173" s="154"/>
      <c r="G173" s="155"/>
      <c r="O173" s="143"/>
    </row>
    <row r="174" spans="1:104" ht="12.75">
      <c r="A174" s="144">
        <v>51</v>
      </c>
      <c r="B174" s="145" t="s">
        <v>255</v>
      </c>
      <c r="C174" s="146" t="s">
        <v>256</v>
      </c>
      <c r="D174" s="147" t="s">
        <v>142</v>
      </c>
      <c r="E174" s="148">
        <v>55.96</v>
      </c>
      <c r="F174" s="148">
        <v>0</v>
      </c>
      <c r="G174" s="149">
        <f>E174*F174</f>
        <v>0</v>
      </c>
      <c r="O174" s="143">
        <v>2</v>
      </c>
      <c r="AA174" s="121">
        <v>1</v>
      </c>
      <c r="AB174" s="121">
        <v>3</v>
      </c>
      <c r="AC174" s="121">
        <v>3</v>
      </c>
      <c r="AZ174" s="121">
        <v>1</v>
      </c>
      <c r="BA174" s="121">
        <f>IF(AZ174=1,G174,0)</f>
        <v>0</v>
      </c>
      <c r="BB174" s="121">
        <f>IF(AZ174=2,G174,0)</f>
        <v>0</v>
      </c>
      <c r="BC174" s="121">
        <f>IF(AZ174=3,G174,0)</f>
        <v>0</v>
      </c>
      <c r="BD174" s="121">
        <f>IF(AZ174=4,G174,0)</f>
        <v>0</v>
      </c>
      <c r="BE174" s="121">
        <f>IF(AZ174=5,G174,0)</f>
        <v>0</v>
      </c>
      <c r="CZ174" s="121">
        <v>0</v>
      </c>
    </row>
    <row r="175" spans="1:15" ht="12.75">
      <c r="A175" s="150"/>
      <c r="B175" s="151"/>
      <c r="C175" s="580" t="s">
        <v>251</v>
      </c>
      <c r="D175" s="581"/>
      <c r="E175" s="153">
        <v>55.96</v>
      </c>
      <c r="F175" s="154"/>
      <c r="G175" s="155"/>
      <c r="O175" s="143"/>
    </row>
    <row r="176" spans="1:104" ht="22.5">
      <c r="A176" s="144">
        <v>52</v>
      </c>
      <c r="B176" s="145" t="s">
        <v>257</v>
      </c>
      <c r="C176" s="146" t="s">
        <v>258</v>
      </c>
      <c r="D176" s="147" t="s">
        <v>91</v>
      </c>
      <c r="E176" s="148">
        <v>23.04</v>
      </c>
      <c r="F176" s="148">
        <v>0</v>
      </c>
      <c r="G176" s="149">
        <f>E176*F176</f>
        <v>0</v>
      </c>
      <c r="O176" s="143">
        <v>2</v>
      </c>
      <c r="AA176" s="121">
        <v>1</v>
      </c>
      <c r="AB176" s="121">
        <v>1</v>
      </c>
      <c r="AC176" s="121">
        <v>1</v>
      </c>
      <c r="AZ176" s="121">
        <v>1</v>
      </c>
      <c r="BA176" s="121">
        <f>IF(AZ176=1,G176,0)</f>
        <v>0</v>
      </c>
      <c r="BB176" s="121">
        <f>IF(AZ176=2,G176,0)</f>
        <v>0</v>
      </c>
      <c r="BC176" s="121">
        <f>IF(AZ176=3,G176,0)</f>
        <v>0</v>
      </c>
      <c r="BD176" s="121">
        <f>IF(AZ176=4,G176,0)</f>
        <v>0</v>
      </c>
      <c r="BE176" s="121">
        <f>IF(AZ176=5,G176,0)</f>
        <v>0</v>
      </c>
      <c r="CZ176" s="121">
        <v>0</v>
      </c>
    </row>
    <row r="177" spans="1:15" ht="12.75">
      <c r="A177" s="150"/>
      <c r="B177" s="151"/>
      <c r="C177" s="577" t="s">
        <v>259</v>
      </c>
      <c r="D177" s="578"/>
      <c r="E177" s="578"/>
      <c r="F177" s="578"/>
      <c r="G177" s="579"/>
      <c r="L177" s="152" t="s">
        <v>259</v>
      </c>
      <c r="O177" s="143">
        <v>3</v>
      </c>
    </row>
    <row r="178" spans="1:15" ht="12.75">
      <c r="A178" s="150"/>
      <c r="B178" s="151"/>
      <c r="C178" s="577" t="s">
        <v>260</v>
      </c>
      <c r="D178" s="578"/>
      <c r="E178" s="578"/>
      <c r="F178" s="578"/>
      <c r="G178" s="579"/>
      <c r="L178" s="152" t="s">
        <v>260</v>
      </c>
      <c r="O178" s="143">
        <v>3</v>
      </c>
    </row>
    <row r="179" spans="1:15" ht="12.75">
      <c r="A179" s="150"/>
      <c r="B179" s="151"/>
      <c r="C179" s="577" t="s">
        <v>261</v>
      </c>
      <c r="D179" s="578"/>
      <c r="E179" s="578"/>
      <c r="F179" s="578"/>
      <c r="G179" s="579"/>
      <c r="L179" s="152" t="s">
        <v>261</v>
      </c>
      <c r="O179" s="143">
        <v>3</v>
      </c>
    </row>
    <row r="180" spans="1:15" ht="12.75">
      <c r="A180" s="150"/>
      <c r="B180" s="151"/>
      <c r="C180" s="580" t="s">
        <v>262</v>
      </c>
      <c r="D180" s="581"/>
      <c r="E180" s="153">
        <v>23.04</v>
      </c>
      <c r="F180" s="154"/>
      <c r="G180" s="155"/>
      <c r="O180" s="143"/>
    </row>
    <row r="181" spans="1:104" ht="22.5">
      <c r="A181" s="144">
        <v>53</v>
      </c>
      <c r="B181" s="145" t="s">
        <v>263</v>
      </c>
      <c r="C181" s="146" t="s">
        <v>264</v>
      </c>
      <c r="D181" s="147" t="s">
        <v>142</v>
      </c>
      <c r="E181" s="148">
        <v>55.96</v>
      </c>
      <c r="F181" s="148">
        <v>0</v>
      </c>
      <c r="G181" s="149">
        <f>E181*F181</f>
        <v>0</v>
      </c>
      <c r="O181" s="143">
        <v>2</v>
      </c>
      <c r="AA181" s="121">
        <v>1</v>
      </c>
      <c r="AB181" s="121">
        <v>2</v>
      </c>
      <c r="AC181" s="121">
        <v>2</v>
      </c>
      <c r="AZ181" s="121">
        <v>1</v>
      </c>
      <c r="BA181" s="121">
        <f>IF(AZ181=1,G181,0)</f>
        <v>0</v>
      </c>
      <c r="BB181" s="121">
        <f>IF(AZ181=2,G181,0)</f>
        <v>0</v>
      </c>
      <c r="BC181" s="121">
        <f>IF(AZ181=3,G181,0)</f>
        <v>0</v>
      </c>
      <c r="BD181" s="121">
        <f>IF(AZ181=4,G181,0)</f>
        <v>0</v>
      </c>
      <c r="BE181" s="121">
        <f>IF(AZ181=5,G181,0)</f>
        <v>0</v>
      </c>
      <c r="CZ181" s="121">
        <v>0</v>
      </c>
    </row>
    <row r="182" spans="1:15" ht="12.75">
      <c r="A182" s="150"/>
      <c r="B182" s="151"/>
      <c r="C182" s="580" t="s">
        <v>251</v>
      </c>
      <c r="D182" s="581"/>
      <c r="E182" s="153">
        <v>55.96</v>
      </c>
      <c r="F182" s="154"/>
      <c r="G182" s="155"/>
      <c r="O182" s="143"/>
    </row>
    <row r="183" spans="1:57" ht="12.75">
      <c r="A183" s="156"/>
      <c r="B183" s="157" t="s">
        <v>68</v>
      </c>
      <c r="C183" s="158" t="str">
        <f>CONCATENATE(B166," ",C166)</f>
        <v>98 Demolice</v>
      </c>
      <c r="D183" s="156"/>
      <c r="E183" s="159"/>
      <c r="F183" s="159"/>
      <c r="G183" s="160">
        <f>SUM(G166:G182)</f>
        <v>0</v>
      </c>
      <c r="O183" s="143">
        <v>4</v>
      </c>
      <c r="BA183" s="161">
        <f>SUM(BA166:BA182)</f>
        <v>0</v>
      </c>
      <c r="BB183" s="161">
        <f>SUM(BB166:BB182)</f>
        <v>0</v>
      </c>
      <c r="BC183" s="161">
        <f>SUM(BC166:BC182)</f>
        <v>0</v>
      </c>
      <c r="BD183" s="161">
        <f>SUM(BD166:BD182)</f>
        <v>0</v>
      </c>
      <c r="BE183" s="161">
        <f>SUM(BE166:BE182)</f>
        <v>0</v>
      </c>
    </row>
    <row r="184" spans="1:15" ht="12.75">
      <c r="A184" s="136" t="s">
        <v>65</v>
      </c>
      <c r="B184" s="137" t="s">
        <v>265</v>
      </c>
      <c r="C184" s="138" t="s">
        <v>266</v>
      </c>
      <c r="D184" s="139"/>
      <c r="E184" s="140"/>
      <c r="F184" s="140"/>
      <c r="G184" s="141"/>
      <c r="H184" s="142"/>
      <c r="I184" s="142"/>
      <c r="O184" s="143">
        <v>1</v>
      </c>
    </row>
    <row r="185" spans="1:104" ht="22.5">
      <c r="A185" s="144">
        <v>54</v>
      </c>
      <c r="B185" s="145" t="s">
        <v>267</v>
      </c>
      <c r="C185" s="146" t="s">
        <v>268</v>
      </c>
      <c r="D185" s="147" t="s">
        <v>150</v>
      </c>
      <c r="E185" s="148">
        <v>1</v>
      </c>
      <c r="F185" s="148">
        <f>'Odvodnění-samostat soupis prací'!G69</f>
        <v>0</v>
      </c>
      <c r="G185" s="149">
        <f>E185*F185</f>
        <v>0</v>
      </c>
      <c r="O185" s="143">
        <v>2</v>
      </c>
      <c r="AA185" s="121">
        <v>1</v>
      </c>
      <c r="AB185" s="121">
        <v>7</v>
      </c>
      <c r="AC185" s="121">
        <v>7</v>
      </c>
      <c r="AZ185" s="121">
        <v>2</v>
      </c>
      <c r="BA185" s="121">
        <f>IF(AZ185=1,G185,0)</f>
        <v>0</v>
      </c>
      <c r="BB185" s="121">
        <f>IF(AZ185=2,G185,0)</f>
        <v>0</v>
      </c>
      <c r="BC185" s="121">
        <f>IF(AZ185=3,G185,0)</f>
        <v>0</v>
      </c>
      <c r="BD185" s="121">
        <f>IF(AZ185=4,G185,0)</f>
        <v>0</v>
      </c>
      <c r="BE185" s="121">
        <f>IF(AZ185=5,G185,0)</f>
        <v>0</v>
      </c>
      <c r="CZ185" s="121">
        <v>0</v>
      </c>
    </row>
    <row r="186" spans="1:15" ht="12.75">
      <c r="A186" s="150"/>
      <c r="B186" s="151"/>
      <c r="C186" s="580">
        <v>1</v>
      </c>
      <c r="D186" s="581"/>
      <c r="E186" s="153">
        <v>1</v>
      </c>
      <c r="F186" s="154"/>
      <c r="G186" s="155"/>
      <c r="O186" s="143"/>
    </row>
    <row r="187" spans="1:57" ht="12.75">
      <c r="A187" s="156"/>
      <c r="B187" s="157" t="s">
        <v>68</v>
      </c>
      <c r="C187" s="158" t="str">
        <f>CONCATENATE(B184," ",C184)</f>
        <v>720a Venkovní kanalizace</v>
      </c>
      <c r="D187" s="156"/>
      <c r="E187" s="159"/>
      <c r="F187" s="159"/>
      <c r="G187" s="160">
        <f>SUM(G184:G186)</f>
        <v>0</v>
      </c>
      <c r="O187" s="143">
        <v>4</v>
      </c>
      <c r="BA187" s="161">
        <f>SUM(BA184:BA186)</f>
        <v>0</v>
      </c>
      <c r="BB187" s="161">
        <f>SUM(BB184:BB186)</f>
        <v>0</v>
      </c>
      <c r="BC187" s="161">
        <f>SUM(BC184:BC186)</f>
        <v>0</v>
      </c>
      <c r="BD187" s="161">
        <f>SUM(BD184:BD186)</f>
        <v>0</v>
      </c>
      <c r="BE187" s="161">
        <f>SUM(BE184:BE186)</f>
        <v>0</v>
      </c>
    </row>
    <row r="188" spans="1:15" ht="12.75">
      <c r="A188" s="136" t="s">
        <v>65</v>
      </c>
      <c r="B188" s="137" t="s">
        <v>269</v>
      </c>
      <c r="C188" s="138" t="s">
        <v>270</v>
      </c>
      <c r="D188" s="139"/>
      <c r="E188" s="140"/>
      <c r="F188" s="140"/>
      <c r="G188" s="141"/>
      <c r="H188" s="142"/>
      <c r="I188" s="142"/>
      <c r="O188" s="143">
        <v>1</v>
      </c>
    </row>
    <row r="189" spans="1:104" ht="22.5">
      <c r="A189" s="144">
        <v>55</v>
      </c>
      <c r="B189" s="145" t="s">
        <v>271</v>
      </c>
      <c r="C189" s="146" t="s">
        <v>272</v>
      </c>
      <c r="D189" s="147" t="s">
        <v>181</v>
      </c>
      <c r="E189" s="148">
        <v>45.2</v>
      </c>
      <c r="F189" s="148">
        <v>0</v>
      </c>
      <c r="G189" s="149">
        <f>E189*F189</f>
        <v>0</v>
      </c>
      <c r="O189" s="143">
        <v>2</v>
      </c>
      <c r="AA189" s="121">
        <v>1</v>
      </c>
      <c r="AB189" s="121">
        <v>7</v>
      </c>
      <c r="AC189" s="121">
        <v>7</v>
      </c>
      <c r="AZ189" s="121">
        <v>2</v>
      </c>
      <c r="BA189" s="121">
        <f>IF(AZ189=1,G189,0)</f>
        <v>0</v>
      </c>
      <c r="BB189" s="121">
        <f>IF(AZ189=2,G189,0)</f>
        <v>0</v>
      </c>
      <c r="BC189" s="121">
        <f>IF(AZ189=3,G189,0)</f>
        <v>0</v>
      </c>
      <c r="BD189" s="121">
        <f>IF(AZ189=4,G189,0)</f>
        <v>0</v>
      </c>
      <c r="BE189" s="121">
        <f>IF(AZ189=5,G189,0)</f>
        <v>0</v>
      </c>
      <c r="CZ189" s="121">
        <v>0.00538</v>
      </c>
    </row>
    <row r="190" spans="1:15" ht="12.75">
      <c r="A190" s="150"/>
      <c r="B190" s="151"/>
      <c r="C190" s="577" t="s">
        <v>273</v>
      </c>
      <c r="D190" s="578"/>
      <c r="E190" s="578"/>
      <c r="F190" s="578"/>
      <c r="G190" s="579"/>
      <c r="L190" s="152" t="s">
        <v>273</v>
      </c>
      <c r="O190" s="143">
        <v>3</v>
      </c>
    </row>
    <row r="191" spans="1:15" ht="12.75">
      <c r="A191" s="150"/>
      <c r="B191" s="151"/>
      <c r="C191" s="580" t="s">
        <v>274</v>
      </c>
      <c r="D191" s="581"/>
      <c r="E191" s="153">
        <v>45.2</v>
      </c>
      <c r="F191" s="154"/>
      <c r="G191" s="155"/>
      <c r="O191" s="143"/>
    </row>
    <row r="192" spans="1:104" ht="22.5">
      <c r="A192" s="144">
        <v>56</v>
      </c>
      <c r="B192" s="145" t="s">
        <v>275</v>
      </c>
      <c r="C192" s="146" t="s">
        <v>276</v>
      </c>
      <c r="D192" s="147" t="s">
        <v>75</v>
      </c>
      <c r="E192" s="148">
        <v>4</v>
      </c>
      <c r="F192" s="148">
        <v>0</v>
      </c>
      <c r="G192" s="149">
        <f>E192*F192</f>
        <v>0</v>
      </c>
      <c r="O192" s="143">
        <v>2</v>
      </c>
      <c r="AA192" s="121">
        <v>1</v>
      </c>
      <c r="AB192" s="121">
        <v>7</v>
      </c>
      <c r="AC192" s="121">
        <v>7</v>
      </c>
      <c r="AZ192" s="121">
        <v>2</v>
      </c>
      <c r="BA192" s="121">
        <f>IF(AZ192=1,G192,0)</f>
        <v>0</v>
      </c>
      <c r="BB192" s="121">
        <f>IF(AZ192=2,G192,0)</f>
        <v>0</v>
      </c>
      <c r="BC192" s="121">
        <f>IF(AZ192=3,G192,0)</f>
        <v>0</v>
      </c>
      <c r="BD192" s="121">
        <f>IF(AZ192=4,G192,0)</f>
        <v>0</v>
      </c>
      <c r="BE192" s="121">
        <f>IF(AZ192=5,G192,0)</f>
        <v>0</v>
      </c>
      <c r="CZ192" s="121">
        <v>0.0031</v>
      </c>
    </row>
    <row r="193" spans="1:15" ht="12.75">
      <c r="A193" s="150"/>
      <c r="B193" s="151"/>
      <c r="C193" s="580" t="s">
        <v>277</v>
      </c>
      <c r="D193" s="581"/>
      <c r="E193" s="153">
        <v>4</v>
      </c>
      <c r="F193" s="154"/>
      <c r="G193" s="155"/>
      <c r="O193" s="143"/>
    </row>
    <row r="194" spans="1:104" ht="12.75">
      <c r="A194" s="144">
        <v>57</v>
      </c>
      <c r="B194" s="145" t="s">
        <v>278</v>
      </c>
      <c r="C194" s="146" t="s">
        <v>279</v>
      </c>
      <c r="D194" s="147" t="s">
        <v>181</v>
      </c>
      <c r="E194" s="148">
        <v>20.8</v>
      </c>
      <c r="F194" s="148">
        <v>0</v>
      </c>
      <c r="G194" s="149">
        <f>E194*F194</f>
        <v>0</v>
      </c>
      <c r="O194" s="143">
        <v>2</v>
      </c>
      <c r="AA194" s="121">
        <v>1</v>
      </c>
      <c r="AB194" s="121">
        <v>7</v>
      </c>
      <c r="AC194" s="121">
        <v>7</v>
      </c>
      <c r="AZ194" s="121">
        <v>2</v>
      </c>
      <c r="BA194" s="121">
        <f>IF(AZ194=1,G194,0)</f>
        <v>0</v>
      </c>
      <c r="BB194" s="121">
        <f>IF(AZ194=2,G194,0)</f>
        <v>0</v>
      </c>
      <c r="BC194" s="121">
        <f>IF(AZ194=3,G194,0)</f>
        <v>0</v>
      </c>
      <c r="BD194" s="121">
        <f>IF(AZ194=4,G194,0)</f>
        <v>0</v>
      </c>
      <c r="BE194" s="121">
        <f>IF(AZ194=5,G194,0)</f>
        <v>0</v>
      </c>
      <c r="CZ194" s="121">
        <v>0.00236</v>
      </c>
    </row>
    <row r="195" spans="1:15" ht="12.75">
      <c r="A195" s="150"/>
      <c r="B195" s="151"/>
      <c r="C195" s="580" t="s">
        <v>280</v>
      </c>
      <c r="D195" s="581"/>
      <c r="E195" s="153">
        <v>20.8</v>
      </c>
      <c r="F195" s="154"/>
      <c r="G195" s="155"/>
      <c r="O195" s="143"/>
    </row>
    <row r="196" spans="1:104" ht="12.75">
      <c r="A196" s="144">
        <v>58</v>
      </c>
      <c r="B196" s="145" t="s">
        <v>281</v>
      </c>
      <c r="C196" s="146" t="s">
        <v>282</v>
      </c>
      <c r="D196" s="147" t="s">
        <v>75</v>
      </c>
      <c r="E196" s="148">
        <v>8</v>
      </c>
      <c r="F196" s="148">
        <v>0</v>
      </c>
      <c r="G196" s="149">
        <f>E196*F196</f>
        <v>0</v>
      </c>
      <c r="O196" s="143">
        <v>2</v>
      </c>
      <c r="AA196" s="121">
        <v>1</v>
      </c>
      <c r="AB196" s="121">
        <v>7</v>
      </c>
      <c r="AC196" s="121">
        <v>7</v>
      </c>
      <c r="AZ196" s="121">
        <v>2</v>
      </c>
      <c r="BA196" s="121">
        <f>IF(AZ196=1,G196,0)</f>
        <v>0</v>
      </c>
      <c r="BB196" s="121">
        <f>IF(AZ196=2,G196,0)</f>
        <v>0</v>
      </c>
      <c r="BC196" s="121">
        <f>IF(AZ196=3,G196,0)</f>
        <v>0</v>
      </c>
      <c r="BD196" s="121">
        <f>IF(AZ196=4,G196,0)</f>
        <v>0</v>
      </c>
      <c r="BE196" s="121">
        <f>IF(AZ196=5,G196,0)</f>
        <v>0</v>
      </c>
      <c r="CZ196" s="121">
        <v>0.00038</v>
      </c>
    </row>
    <row r="197" spans="1:15" ht="12.75">
      <c r="A197" s="150"/>
      <c r="B197" s="151"/>
      <c r="C197" s="580">
        <v>8</v>
      </c>
      <c r="D197" s="581"/>
      <c r="E197" s="153">
        <v>8</v>
      </c>
      <c r="F197" s="154"/>
      <c r="G197" s="155"/>
      <c r="O197" s="143"/>
    </row>
    <row r="198" spans="1:104" ht="12.75">
      <c r="A198" s="144">
        <v>59</v>
      </c>
      <c r="B198" s="145" t="s">
        <v>283</v>
      </c>
      <c r="C198" s="146" t="s">
        <v>284</v>
      </c>
      <c r="D198" s="147" t="s">
        <v>75</v>
      </c>
      <c r="E198" s="148">
        <v>4</v>
      </c>
      <c r="F198" s="148">
        <v>0</v>
      </c>
      <c r="G198" s="149">
        <f>E198*F198</f>
        <v>0</v>
      </c>
      <c r="O198" s="143">
        <v>2</v>
      </c>
      <c r="AA198" s="121">
        <v>1</v>
      </c>
      <c r="AB198" s="121">
        <v>7</v>
      </c>
      <c r="AC198" s="121">
        <v>7</v>
      </c>
      <c r="AZ198" s="121">
        <v>2</v>
      </c>
      <c r="BA198" s="121">
        <f>IF(AZ198=1,G198,0)</f>
        <v>0</v>
      </c>
      <c r="BB198" s="121">
        <f>IF(AZ198=2,G198,0)</f>
        <v>0</v>
      </c>
      <c r="BC198" s="121">
        <f>IF(AZ198=3,G198,0)</f>
        <v>0</v>
      </c>
      <c r="BD198" s="121">
        <f>IF(AZ198=4,G198,0)</f>
        <v>0</v>
      </c>
      <c r="BE198" s="121">
        <f>IF(AZ198=5,G198,0)</f>
        <v>0</v>
      </c>
      <c r="CZ198" s="121">
        <v>0.0004</v>
      </c>
    </row>
    <row r="199" spans="1:15" ht="12.75">
      <c r="A199" s="150"/>
      <c r="B199" s="151"/>
      <c r="C199" s="580">
        <v>4</v>
      </c>
      <c r="D199" s="581"/>
      <c r="E199" s="153">
        <v>4</v>
      </c>
      <c r="F199" s="154"/>
      <c r="G199" s="155"/>
      <c r="O199" s="143"/>
    </row>
    <row r="200" spans="1:104" ht="12.75">
      <c r="A200" s="144">
        <v>60</v>
      </c>
      <c r="B200" s="145" t="s">
        <v>285</v>
      </c>
      <c r="C200" s="146" t="s">
        <v>286</v>
      </c>
      <c r="D200" s="147" t="s">
        <v>54</v>
      </c>
      <c r="E200" s="148">
        <v>1.95</v>
      </c>
      <c r="F200" s="148">
        <v>0</v>
      </c>
      <c r="G200" s="149">
        <f>E200*F200</f>
        <v>0</v>
      </c>
      <c r="O200" s="143">
        <v>2</v>
      </c>
      <c r="AA200" s="121">
        <v>1</v>
      </c>
      <c r="AB200" s="121">
        <v>5</v>
      </c>
      <c r="AC200" s="121">
        <v>5</v>
      </c>
      <c r="AZ200" s="121">
        <v>2</v>
      </c>
      <c r="BA200" s="121">
        <f>IF(AZ200=1,G200,0)</f>
        <v>0</v>
      </c>
      <c r="BB200" s="121">
        <f>IF(AZ200=2,G200,0)</f>
        <v>0</v>
      </c>
      <c r="BC200" s="121">
        <f>IF(AZ200=3,G200,0)</f>
        <v>0</v>
      </c>
      <c r="BD200" s="121">
        <f>IF(AZ200=4,G200,0)</f>
        <v>0</v>
      </c>
      <c r="BE200" s="121">
        <f>IF(AZ200=5,G200,0)</f>
        <v>0</v>
      </c>
      <c r="CZ200" s="121">
        <v>0</v>
      </c>
    </row>
    <row r="201" spans="1:15" ht="12.75">
      <c r="A201" s="150"/>
      <c r="B201" s="151"/>
      <c r="C201" s="580">
        <v>1.95</v>
      </c>
      <c r="D201" s="581"/>
      <c r="E201" s="153">
        <v>1.95</v>
      </c>
      <c r="F201" s="154"/>
      <c r="G201" s="155"/>
      <c r="O201" s="143"/>
    </row>
    <row r="202" spans="1:57" ht="12.75">
      <c r="A202" s="156"/>
      <c r="B202" s="157" t="s">
        <v>68</v>
      </c>
      <c r="C202" s="158" t="str">
        <f>CONCATENATE(B188," ",C188)</f>
        <v>764 Konstrukce klempířské</v>
      </c>
      <c r="D202" s="156"/>
      <c r="E202" s="159"/>
      <c r="F202" s="159"/>
      <c r="G202" s="160">
        <f>SUM(G188:G201)</f>
        <v>0</v>
      </c>
      <c r="O202" s="143">
        <v>4</v>
      </c>
      <c r="BA202" s="161">
        <f>SUM(BA188:BA201)</f>
        <v>0</v>
      </c>
      <c r="BB202" s="161">
        <f>SUM(BB188:BB201)</f>
        <v>0</v>
      </c>
      <c r="BC202" s="161">
        <f>SUM(BC188:BC201)</f>
        <v>0</v>
      </c>
      <c r="BD202" s="161">
        <f>SUM(BD188:BD201)</f>
        <v>0</v>
      </c>
      <c r="BE202" s="161">
        <f>SUM(BE188:BE201)</f>
        <v>0</v>
      </c>
    </row>
    <row r="203" spans="1:15" ht="12.75">
      <c r="A203" s="136" t="s">
        <v>65</v>
      </c>
      <c r="B203" s="137" t="s">
        <v>287</v>
      </c>
      <c r="C203" s="138" t="s">
        <v>288</v>
      </c>
      <c r="D203" s="139"/>
      <c r="E203" s="140"/>
      <c r="F203" s="140"/>
      <c r="G203" s="141"/>
      <c r="H203" s="142"/>
      <c r="I203" s="142"/>
      <c r="O203" s="143">
        <v>1</v>
      </c>
    </row>
    <row r="204" spans="1:104" ht="12.75">
      <c r="A204" s="144">
        <v>61</v>
      </c>
      <c r="B204" s="145" t="s">
        <v>289</v>
      </c>
      <c r="C204" s="146" t="s">
        <v>290</v>
      </c>
      <c r="D204" s="147" t="s">
        <v>194</v>
      </c>
      <c r="E204" s="148">
        <v>54</v>
      </c>
      <c r="F204" s="148">
        <v>0</v>
      </c>
      <c r="G204" s="149">
        <f>E204*F204</f>
        <v>0</v>
      </c>
      <c r="O204" s="143">
        <v>2</v>
      </c>
      <c r="AA204" s="121">
        <v>1</v>
      </c>
      <c r="AB204" s="121">
        <v>7</v>
      </c>
      <c r="AC204" s="121">
        <v>7</v>
      </c>
      <c r="AZ204" s="121">
        <v>2</v>
      </c>
      <c r="BA204" s="121">
        <f>IF(AZ204=1,G204,0)</f>
        <v>0</v>
      </c>
      <c r="BB204" s="121">
        <f>IF(AZ204=2,G204,0)</f>
        <v>0</v>
      </c>
      <c r="BC204" s="121">
        <f>IF(AZ204=3,G204,0)</f>
        <v>0</v>
      </c>
      <c r="BD204" s="121">
        <f>IF(AZ204=4,G204,0)</f>
        <v>0</v>
      </c>
      <c r="BE204" s="121">
        <f>IF(AZ204=5,G204,0)</f>
        <v>0</v>
      </c>
      <c r="CZ204" s="121">
        <v>8E-05</v>
      </c>
    </row>
    <row r="205" spans="1:15" ht="12.75">
      <c r="A205" s="150"/>
      <c r="B205" s="151"/>
      <c r="C205" s="580">
        <v>54</v>
      </c>
      <c r="D205" s="581"/>
      <c r="E205" s="153">
        <v>54</v>
      </c>
      <c r="F205" s="154"/>
      <c r="G205" s="155"/>
      <c r="O205" s="143"/>
    </row>
    <row r="206" spans="1:104" ht="22.5">
      <c r="A206" s="144">
        <v>62</v>
      </c>
      <c r="B206" s="145" t="s">
        <v>291</v>
      </c>
      <c r="C206" s="146" t="s">
        <v>292</v>
      </c>
      <c r="D206" s="147" t="s">
        <v>194</v>
      </c>
      <c r="E206" s="148">
        <v>852.3</v>
      </c>
      <c r="F206" s="148">
        <v>0</v>
      </c>
      <c r="G206" s="149">
        <f>E206*F206</f>
        <v>0</v>
      </c>
      <c r="O206" s="143">
        <v>2</v>
      </c>
      <c r="AA206" s="121">
        <v>1</v>
      </c>
      <c r="AB206" s="121">
        <v>7</v>
      </c>
      <c r="AC206" s="121">
        <v>7</v>
      </c>
      <c r="AZ206" s="121">
        <v>2</v>
      </c>
      <c r="BA206" s="121">
        <f>IF(AZ206=1,G206,0)</f>
        <v>0</v>
      </c>
      <c r="BB206" s="121">
        <f>IF(AZ206=2,G206,0)</f>
        <v>0</v>
      </c>
      <c r="BC206" s="121">
        <f>IF(AZ206=3,G206,0)</f>
        <v>0</v>
      </c>
      <c r="BD206" s="121">
        <f>IF(AZ206=4,G206,0)</f>
        <v>0</v>
      </c>
      <c r="BE206" s="121">
        <f>IF(AZ206=5,G206,0)</f>
        <v>0</v>
      </c>
      <c r="CZ206" s="121">
        <v>0</v>
      </c>
    </row>
    <row r="207" spans="1:15" ht="12.75">
      <c r="A207" s="150"/>
      <c r="B207" s="151"/>
      <c r="C207" s="577" t="s">
        <v>293</v>
      </c>
      <c r="D207" s="578"/>
      <c r="E207" s="578"/>
      <c r="F207" s="578"/>
      <c r="G207" s="579"/>
      <c r="L207" s="152" t="s">
        <v>293</v>
      </c>
      <c r="O207" s="143">
        <v>3</v>
      </c>
    </row>
    <row r="208" spans="1:15" ht="12.75">
      <c r="A208" s="150"/>
      <c r="B208" s="151"/>
      <c r="C208" s="580" t="s">
        <v>294</v>
      </c>
      <c r="D208" s="581"/>
      <c r="E208" s="153">
        <v>852.3</v>
      </c>
      <c r="F208" s="154"/>
      <c r="G208" s="155"/>
      <c r="O208" s="143"/>
    </row>
    <row r="209" spans="1:104" ht="12.75">
      <c r="A209" s="144">
        <v>63</v>
      </c>
      <c r="B209" s="145" t="s">
        <v>295</v>
      </c>
      <c r="C209" s="146" t="s">
        <v>296</v>
      </c>
      <c r="D209" s="147" t="s">
        <v>194</v>
      </c>
      <c r="E209" s="148">
        <v>692</v>
      </c>
      <c r="F209" s="148">
        <v>0</v>
      </c>
      <c r="G209" s="149">
        <f>E209*F209</f>
        <v>0</v>
      </c>
      <c r="O209" s="143">
        <v>2</v>
      </c>
      <c r="AA209" s="121">
        <v>1</v>
      </c>
      <c r="AB209" s="121">
        <v>7</v>
      </c>
      <c r="AC209" s="121">
        <v>7</v>
      </c>
      <c r="AZ209" s="121">
        <v>2</v>
      </c>
      <c r="BA209" s="121">
        <f>IF(AZ209=1,G209,0)</f>
        <v>0</v>
      </c>
      <c r="BB209" s="121">
        <f>IF(AZ209=2,G209,0)</f>
        <v>0</v>
      </c>
      <c r="BC209" s="121">
        <f>IF(AZ209=3,G209,0)</f>
        <v>0</v>
      </c>
      <c r="BD209" s="121">
        <f>IF(AZ209=4,G209,0)</f>
        <v>0</v>
      </c>
      <c r="BE209" s="121">
        <f>IF(AZ209=5,G209,0)</f>
        <v>0</v>
      </c>
      <c r="CZ209" s="121">
        <v>0.00141</v>
      </c>
    </row>
    <row r="210" spans="1:15" ht="12.75">
      <c r="A210" s="150"/>
      <c r="B210" s="151"/>
      <c r="C210" s="580" t="s">
        <v>297</v>
      </c>
      <c r="D210" s="581"/>
      <c r="E210" s="153">
        <v>692</v>
      </c>
      <c r="F210" s="154"/>
      <c r="G210" s="155"/>
      <c r="O210" s="143"/>
    </row>
    <row r="211" spans="1:104" ht="22.5">
      <c r="A211" s="144">
        <v>64</v>
      </c>
      <c r="B211" s="145" t="s">
        <v>298</v>
      </c>
      <c r="C211" s="146" t="s">
        <v>299</v>
      </c>
      <c r="D211" s="147" t="s">
        <v>300</v>
      </c>
      <c r="E211" s="148">
        <v>645.13</v>
      </c>
      <c r="F211" s="148">
        <v>0</v>
      </c>
      <c r="G211" s="149">
        <f>E211*F211</f>
        <v>0</v>
      </c>
      <c r="O211" s="143">
        <v>2</v>
      </c>
      <c r="AA211" s="121">
        <v>1</v>
      </c>
      <c r="AB211" s="121">
        <v>7</v>
      </c>
      <c r="AC211" s="121">
        <v>7</v>
      </c>
      <c r="AZ211" s="121">
        <v>2</v>
      </c>
      <c r="BA211" s="121">
        <f>IF(AZ211=1,G211,0)</f>
        <v>0</v>
      </c>
      <c r="BB211" s="121">
        <f>IF(AZ211=2,G211,0)</f>
        <v>0</v>
      </c>
      <c r="BC211" s="121">
        <f>IF(AZ211=3,G211,0)</f>
        <v>0</v>
      </c>
      <c r="BD211" s="121">
        <f>IF(AZ211=4,G211,0)</f>
        <v>0</v>
      </c>
      <c r="BE211" s="121">
        <f>IF(AZ211=5,G211,0)</f>
        <v>0</v>
      </c>
      <c r="CZ211" s="121">
        <v>7E-05</v>
      </c>
    </row>
    <row r="212" spans="1:15" ht="12.75">
      <c r="A212" s="150"/>
      <c r="B212" s="151"/>
      <c r="C212" s="577" t="s">
        <v>301</v>
      </c>
      <c r="D212" s="578"/>
      <c r="E212" s="578"/>
      <c r="F212" s="578"/>
      <c r="G212" s="579"/>
      <c r="L212" s="152" t="s">
        <v>301</v>
      </c>
      <c r="O212" s="143">
        <v>3</v>
      </c>
    </row>
    <row r="213" spans="1:15" ht="12.75">
      <c r="A213" s="150"/>
      <c r="B213" s="151"/>
      <c r="C213" s="577" t="s">
        <v>302</v>
      </c>
      <c r="D213" s="578"/>
      <c r="E213" s="578"/>
      <c r="F213" s="578"/>
      <c r="G213" s="579"/>
      <c r="L213" s="152" t="s">
        <v>302</v>
      </c>
      <c r="O213" s="143">
        <v>3</v>
      </c>
    </row>
    <row r="214" spans="1:15" ht="12.75">
      <c r="A214" s="150"/>
      <c r="B214" s="151"/>
      <c r="C214" s="580" t="s">
        <v>303</v>
      </c>
      <c r="D214" s="581"/>
      <c r="E214" s="153">
        <v>645.13</v>
      </c>
      <c r="F214" s="154"/>
      <c r="G214" s="155"/>
      <c r="O214" s="143"/>
    </row>
    <row r="215" spans="1:104" ht="22.5">
      <c r="A215" s="144">
        <v>65</v>
      </c>
      <c r="B215" s="145" t="s">
        <v>304</v>
      </c>
      <c r="C215" s="146" t="s">
        <v>305</v>
      </c>
      <c r="D215" s="147" t="s">
        <v>300</v>
      </c>
      <c r="E215" s="148">
        <v>729.35</v>
      </c>
      <c r="F215" s="148">
        <v>0</v>
      </c>
      <c r="G215" s="149">
        <f>E215*F215</f>
        <v>0</v>
      </c>
      <c r="O215" s="143">
        <v>2</v>
      </c>
      <c r="AA215" s="121">
        <v>1</v>
      </c>
      <c r="AB215" s="121">
        <v>7</v>
      </c>
      <c r="AC215" s="121">
        <v>7</v>
      </c>
      <c r="AZ215" s="121">
        <v>2</v>
      </c>
      <c r="BA215" s="121">
        <f>IF(AZ215=1,G215,0)</f>
        <v>0</v>
      </c>
      <c r="BB215" s="121">
        <f>IF(AZ215=2,G215,0)</f>
        <v>0</v>
      </c>
      <c r="BC215" s="121">
        <f>IF(AZ215=3,G215,0)</f>
        <v>0</v>
      </c>
      <c r="BD215" s="121">
        <f>IF(AZ215=4,G215,0)</f>
        <v>0</v>
      </c>
      <c r="BE215" s="121">
        <f>IF(AZ215=5,G215,0)</f>
        <v>0</v>
      </c>
      <c r="CZ215" s="121">
        <v>6E-05</v>
      </c>
    </row>
    <row r="216" spans="1:15" ht="12.75">
      <c r="A216" s="150"/>
      <c r="B216" s="151"/>
      <c r="C216" s="577" t="s">
        <v>306</v>
      </c>
      <c r="D216" s="578"/>
      <c r="E216" s="578"/>
      <c r="F216" s="578"/>
      <c r="G216" s="579"/>
      <c r="L216" s="152" t="s">
        <v>306</v>
      </c>
      <c r="O216" s="143">
        <v>3</v>
      </c>
    </row>
    <row r="217" spans="1:15" ht="12.75">
      <c r="A217" s="150"/>
      <c r="B217" s="151"/>
      <c r="C217" s="577" t="s">
        <v>307</v>
      </c>
      <c r="D217" s="578"/>
      <c r="E217" s="578"/>
      <c r="F217" s="578"/>
      <c r="G217" s="579"/>
      <c r="L217" s="152" t="s">
        <v>307</v>
      </c>
      <c r="O217" s="143">
        <v>3</v>
      </c>
    </row>
    <row r="218" spans="1:15" ht="12.75">
      <c r="A218" s="150"/>
      <c r="B218" s="151"/>
      <c r="C218" s="577" t="s">
        <v>308</v>
      </c>
      <c r="D218" s="578"/>
      <c r="E218" s="578"/>
      <c r="F218" s="578"/>
      <c r="G218" s="579"/>
      <c r="L218" s="152" t="s">
        <v>308</v>
      </c>
      <c r="O218" s="143">
        <v>3</v>
      </c>
    </row>
    <row r="219" spans="1:15" ht="12.75">
      <c r="A219" s="150"/>
      <c r="B219" s="151"/>
      <c r="C219" s="580" t="s">
        <v>309</v>
      </c>
      <c r="D219" s="581"/>
      <c r="E219" s="153">
        <v>729.35</v>
      </c>
      <c r="F219" s="154"/>
      <c r="G219" s="155"/>
      <c r="O219" s="143"/>
    </row>
    <row r="220" spans="1:104" ht="22.5">
      <c r="A220" s="144">
        <v>66</v>
      </c>
      <c r="B220" s="145" t="s">
        <v>310</v>
      </c>
      <c r="C220" s="146" t="s">
        <v>311</v>
      </c>
      <c r="D220" s="147" t="s">
        <v>300</v>
      </c>
      <c r="E220" s="148">
        <v>14951.45</v>
      </c>
      <c r="F220" s="148">
        <v>0</v>
      </c>
      <c r="G220" s="149">
        <f>E220*F220</f>
        <v>0</v>
      </c>
      <c r="O220" s="143">
        <v>2</v>
      </c>
      <c r="AA220" s="121">
        <v>1</v>
      </c>
      <c r="AB220" s="121">
        <v>7</v>
      </c>
      <c r="AC220" s="121">
        <v>7</v>
      </c>
      <c r="AZ220" s="121">
        <v>2</v>
      </c>
      <c r="BA220" s="121">
        <f>IF(AZ220=1,G220,0)</f>
        <v>0</v>
      </c>
      <c r="BB220" s="121">
        <f>IF(AZ220=2,G220,0)</f>
        <v>0</v>
      </c>
      <c r="BC220" s="121">
        <f>IF(AZ220=3,G220,0)</f>
        <v>0</v>
      </c>
      <c r="BD220" s="121">
        <f>IF(AZ220=4,G220,0)</f>
        <v>0</v>
      </c>
      <c r="BE220" s="121">
        <f>IF(AZ220=5,G220,0)</f>
        <v>0</v>
      </c>
      <c r="CZ220" s="121">
        <v>6E-05</v>
      </c>
    </row>
    <row r="221" spans="1:15" ht="12.75">
      <c r="A221" s="150"/>
      <c r="B221" s="151"/>
      <c r="C221" s="577" t="s">
        <v>312</v>
      </c>
      <c r="D221" s="578"/>
      <c r="E221" s="578"/>
      <c r="F221" s="578"/>
      <c r="G221" s="579"/>
      <c r="L221" s="152" t="s">
        <v>312</v>
      </c>
      <c r="O221" s="143">
        <v>3</v>
      </c>
    </row>
    <row r="222" spans="1:15" ht="12.75">
      <c r="A222" s="150"/>
      <c r="B222" s="151"/>
      <c r="C222" s="577" t="s">
        <v>313</v>
      </c>
      <c r="D222" s="578"/>
      <c r="E222" s="578"/>
      <c r="F222" s="578"/>
      <c r="G222" s="579"/>
      <c r="L222" s="152" t="s">
        <v>313</v>
      </c>
      <c r="O222" s="143">
        <v>3</v>
      </c>
    </row>
    <row r="223" spans="1:15" ht="12.75">
      <c r="A223" s="150"/>
      <c r="B223" s="151"/>
      <c r="C223" s="580" t="s">
        <v>314</v>
      </c>
      <c r="D223" s="581"/>
      <c r="E223" s="153">
        <v>14951.45</v>
      </c>
      <c r="F223" s="154"/>
      <c r="G223" s="155"/>
      <c r="O223" s="143"/>
    </row>
    <row r="224" spans="1:104" ht="22.5">
      <c r="A224" s="144">
        <v>67</v>
      </c>
      <c r="B224" s="145" t="s">
        <v>315</v>
      </c>
      <c r="C224" s="146" t="s">
        <v>316</v>
      </c>
      <c r="D224" s="147" t="s">
        <v>300</v>
      </c>
      <c r="E224" s="148">
        <v>10313.2</v>
      </c>
      <c r="F224" s="148">
        <v>0</v>
      </c>
      <c r="G224" s="149">
        <f>E224*F224</f>
        <v>0</v>
      </c>
      <c r="O224" s="143">
        <v>2</v>
      </c>
      <c r="AA224" s="121">
        <v>1</v>
      </c>
      <c r="AB224" s="121">
        <v>7</v>
      </c>
      <c r="AC224" s="121">
        <v>7</v>
      </c>
      <c r="AZ224" s="121">
        <v>2</v>
      </c>
      <c r="BA224" s="121">
        <f>IF(AZ224=1,G224,0)</f>
        <v>0</v>
      </c>
      <c r="BB224" s="121">
        <f>IF(AZ224=2,G224,0)</f>
        <v>0</v>
      </c>
      <c r="BC224" s="121">
        <f>IF(AZ224=3,G224,0)</f>
        <v>0</v>
      </c>
      <c r="BD224" s="121">
        <f>IF(AZ224=4,G224,0)</f>
        <v>0</v>
      </c>
      <c r="BE224" s="121">
        <f>IF(AZ224=5,G224,0)</f>
        <v>0</v>
      </c>
      <c r="CZ224" s="121">
        <v>6E-05</v>
      </c>
    </row>
    <row r="225" spans="1:15" ht="12.75">
      <c r="A225" s="150"/>
      <c r="B225" s="151"/>
      <c r="C225" s="577" t="s">
        <v>317</v>
      </c>
      <c r="D225" s="578"/>
      <c r="E225" s="578"/>
      <c r="F225" s="578"/>
      <c r="G225" s="579"/>
      <c r="L225" s="152" t="s">
        <v>317</v>
      </c>
      <c r="O225" s="143">
        <v>3</v>
      </c>
    </row>
    <row r="226" spans="1:15" ht="12.75">
      <c r="A226" s="150"/>
      <c r="B226" s="151"/>
      <c r="C226" s="577" t="s">
        <v>318</v>
      </c>
      <c r="D226" s="578"/>
      <c r="E226" s="578"/>
      <c r="F226" s="578"/>
      <c r="G226" s="579"/>
      <c r="L226" s="152" t="s">
        <v>318</v>
      </c>
      <c r="O226" s="143">
        <v>3</v>
      </c>
    </row>
    <row r="227" spans="1:15" ht="12.75">
      <c r="A227" s="150"/>
      <c r="B227" s="151"/>
      <c r="C227" s="577" t="s">
        <v>319</v>
      </c>
      <c r="D227" s="578"/>
      <c r="E227" s="578"/>
      <c r="F227" s="578"/>
      <c r="G227" s="579"/>
      <c r="L227" s="152" t="s">
        <v>319</v>
      </c>
      <c r="O227" s="143">
        <v>3</v>
      </c>
    </row>
    <row r="228" spans="1:15" ht="12.75">
      <c r="A228" s="150"/>
      <c r="B228" s="151"/>
      <c r="C228" s="580" t="s">
        <v>320</v>
      </c>
      <c r="D228" s="581"/>
      <c r="E228" s="153">
        <v>10313.2</v>
      </c>
      <c r="F228" s="154"/>
      <c r="G228" s="155"/>
      <c r="O228" s="143"/>
    </row>
    <row r="229" spans="1:104" ht="22.5">
      <c r="A229" s="144">
        <v>68</v>
      </c>
      <c r="B229" s="145" t="s">
        <v>321</v>
      </c>
      <c r="C229" s="146" t="s">
        <v>322</v>
      </c>
      <c r="D229" s="147" t="s">
        <v>150</v>
      </c>
      <c r="E229" s="148">
        <v>1</v>
      </c>
      <c r="F229" s="148">
        <v>0</v>
      </c>
      <c r="G229" s="149">
        <f>E229*F229</f>
        <v>0</v>
      </c>
      <c r="O229" s="143">
        <v>2</v>
      </c>
      <c r="AA229" s="121">
        <v>1</v>
      </c>
      <c r="AB229" s="121">
        <v>7</v>
      </c>
      <c r="AC229" s="121">
        <v>7</v>
      </c>
      <c r="AZ229" s="121">
        <v>2</v>
      </c>
      <c r="BA229" s="121">
        <f>IF(AZ229=1,G229,0)</f>
        <v>0</v>
      </c>
      <c r="BB229" s="121">
        <f>IF(AZ229=2,G229,0)</f>
        <v>0</v>
      </c>
      <c r="BC229" s="121">
        <f>IF(AZ229=3,G229,0)</f>
        <v>0</v>
      </c>
      <c r="BD229" s="121">
        <f>IF(AZ229=4,G229,0)</f>
        <v>0</v>
      </c>
      <c r="BE229" s="121">
        <f>IF(AZ229=5,G229,0)</f>
        <v>0</v>
      </c>
      <c r="CZ229" s="121">
        <v>0</v>
      </c>
    </row>
    <row r="230" spans="1:15" ht="12.75">
      <c r="A230" s="150"/>
      <c r="B230" s="151"/>
      <c r="C230" s="580">
        <v>1</v>
      </c>
      <c r="D230" s="581"/>
      <c r="E230" s="153">
        <v>1</v>
      </c>
      <c r="F230" s="154"/>
      <c r="G230" s="155"/>
      <c r="O230" s="143"/>
    </row>
    <row r="231" spans="1:104" ht="22.5">
      <c r="A231" s="144">
        <v>69</v>
      </c>
      <c r="B231" s="145" t="s">
        <v>323</v>
      </c>
      <c r="C231" s="146" t="s">
        <v>324</v>
      </c>
      <c r="D231" s="147" t="s">
        <v>75</v>
      </c>
      <c r="E231" s="148">
        <v>21</v>
      </c>
      <c r="F231" s="148">
        <v>0</v>
      </c>
      <c r="G231" s="149">
        <f>E231*F231</f>
        <v>0</v>
      </c>
      <c r="O231" s="143">
        <v>2</v>
      </c>
      <c r="AA231" s="121">
        <v>1</v>
      </c>
      <c r="AB231" s="121">
        <v>7</v>
      </c>
      <c r="AC231" s="121">
        <v>7</v>
      </c>
      <c r="AZ231" s="121">
        <v>2</v>
      </c>
      <c r="BA231" s="121">
        <f>IF(AZ231=1,G231,0)</f>
        <v>0</v>
      </c>
      <c r="BB231" s="121">
        <f>IF(AZ231=2,G231,0)</f>
        <v>0</v>
      </c>
      <c r="BC231" s="121">
        <f>IF(AZ231=3,G231,0)</f>
        <v>0</v>
      </c>
      <c r="BD231" s="121">
        <f>IF(AZ231=4,G231,0)</f>
        <v>0</v>
      </c>
      <c r="BE231" s="121">
        <f>IF(AZ231=5,G231,0)</f>
        <v>0</v>
      </c>
      <c r="CZ231" s="121">
        <v>0</v>
      </c>
    </row>
    <row r="232" spans="1:15" ht="12.75">
      <c r="A232" s="150"/>
      <c r="B232" s="151"/>
      <c r="C232" s="577" t="s">
        <v>325</v>
      </c>
      <c r="D232" s="578"/>
      <c r="E232" s="578"/>
      <c r="F232" s="578"/>
      <c r="G232" s="579"/>
      <c r="L232" s="152" t="s">
        <v>325</v>
      </c>
      <c r="O232" s="143">
        <v>3</v>
      </c>
    </row>
    <row r="233" spans="1:15" ht="12.75">
      <c r="A233" s="150"/>
      <c r="B233" s="151"/>
      <c r="C233" s="577" t="s">
        <v>326</v>
      </c>
      <c r="D233" s="578"/>
      <c r="E233" s="578"/>
      <c r="F233" s="578"/>
      <c r="G233" s="579"/>
      <c r="L233" s="152" t="s">
        <v>326</v>
      </c>
      <c r="O233" s="143">
        <v>3</v>
      </c>
    </row>
    <row r="234" spans="1:15" ht="22.5">
      <c r="A234" s="150"/>
      <c r="B234" s="151"/>
      <c r="C234" s="577" t="s">
        <v>327</v>
      </c>
      <c r="D234" s="578"/>
      <c r="E234" s="578"/>
      <c r="F234" s="578"/>
      <c r="G234" s="579"/>
      <c r="L234" s="152" t="s">
        <v>327</v>
      </c>
      <c r="O234" s="143">
        <v>3</v>
      </c>
    </row>
    <row r="235" spans="1:15" ht="12.75">
      <c r="A235" s="150"/>
      <c r="B235" s="151"/>
      <c r="C235" s="577" t="s">
        <v>328</v>
      </c>
      <c r="D235" s="578"/>
      <c r="E235" s="578"/>
      <c r="F235" s="578"/>
      <c r="G235" s="579"/>
      <c r="L235" s="152" t="s">
        <v>328</v>
      </c>
      <c r="O235" s="143">
        <v>3</v>
      </c>
    </row>
    <row r="236" spans="1:15" ht="12.75">
      <c r="A236" s="150"/>
      <c r="B236" s="151"/>
      <c r="C236" s="577" t="s">
        <v>329</v>
      </c>
      <c r="D236" s="578"/>
      <c r="E236" s="578"/>
      <c r="F236" s="578"/>
      <c r="G236" s="579"/>
      <c r="L236" s="152" t="s">
        <v>329</v>
      </c>
      <c r="O236" s="143">
        <v>3</v>
      </c>
    </row>
    <row r="237" spans="1:15" ht="12.75">
      <c r="A237" s="150"/>
      <c r="B237" s="151"/>
      <c r="C237" s="577" t="s">
        <v>330</v>
      </c>
      <c r="D237" s="578"/>
      <c r="E237" s="578"/>
      <c r="F237" s="578"/>
      <c r="G237" s="579"/>
      <c r="L237" s="152" t="s">
        <v>330</v>
      </c>
      <c r="O237" s="143">
        <v>3</v>
      </c>
    </row>
    <row r="238" spans="1:15" ht="12.75">
      <c r="A238" s="150"/>
      <c r="B238" s="151"/>
      <c r="C238" s="577" t="s">
        <v>331</v>
      </c>
      <c r="D238" s="578"/>
      <c r="E238" s="578"/>
      <c r="F238" s="578"/>
      <c r="G238" s="579"/>
      <c r="L238" s="152" t="s">
        <v>331</v>
      </c>
      <c r="O238" s="143">
        <v>3</v>
      </c>
    </row>
    <row r="239" spans="1:15" ht="12.75">
      <c r="A239" s="150"/>
      <c r="B239" s="151"/>
      <c r="C239" s="580" t="s">
        <v>332</v>
      </c>
      <c r="D239" s="581"/>
      <c r="E239" s="153">
        <v>21</v>
      </c>
      <c r="F239" s="154"/>
      <c r="G239" s="155"/>
      <c r="O239" s="143"/>
    </row>
    <row r="240" spans="1:104" ht="22.5">
      <c r="A240" s="144">
        <v>70</v>
      </c>
      <c r="B240" s="145" t="s">
        <v>333</v>
      </c>
      <c r="C240" s="146" t="s">
        <v>334</v>
      </c>
      <c r="D240" s="147" t="s">
        <v>335</v>
      </c>
      <c r="E240" s="148">
        <v>32</v>
      </c>
      <c r="F240" s="148">
        <v>0</v>
      </c>
      <c r="G240" s="149">
        <f>E240*F240</f>
        <v>0</v>
      </c>
      <c r="O240" s="143">
        <v>2</v>
      </c>
      <c r="AA240" s="121">
        <v>1</v>
      </c>
      <c r="AB240" s="121">
        <v>7</v>
      </c>
      <c r="AC240" s="121">
        <v>7</v>
      </c>
      <c r="AZ240" s="121">
        <v>2</v>
      </c>
      <c r="BA240" s="121">
        <f>IF(AZ240=1,G240,0)</f>
        <v>0</v>
      </c>
      <c r="BB240" s="121">
        <f>IF(AZ240=2,G240,0)</f>
        <v>0</v>
      </c>
      <c r="BC240" s="121">
        <f>IF(AZ240=3,G240,0)</f>
        <v>0</v>
      </c>
      <c r="BD240" s="121">
        <f>IF(AZ240=4,G240,0)</f>
        <v>0</v>
      </c>
      <c r="BE240" s="121">
        <f>IF(AZ240=5,G240,0)</f>
        <v>0</v>
      </c>
      <c r="CZ240" s="121">
        <v>0</v>
      </c>
    </row>
    <row r="241" spans="1:15" ht="12.75">
      <c r="A241" s="150"/>
      <c r="B241" s="151"/>
      <c r="C241" s="580">
        <v>32</v>
      </c>
      <c r="D241" s="581"/>
      <c r="E241" s="153">
        <v>32</v>
      </c>
      <c r="F241" s="154"/>
      <c r="G241" s="155"/>
      <c r="O241" s="143"/>
    </row>
    <row r="242" spans="1:104" ht="12.75">
      <c r="A242" s="144">
        <v>71</v>
      </c>
      <c r="B242" s="145" t="s">
        <v>336</v>
      </c>
      <c r="C242" s="146" t="s">
        <v>337</v>
      </c>
      <c r="D242" s="147" t="s">
        <v>142</v>
      </c>
      <c r="E242" s="148">
        <v>27.93</v>
      </c>
      <c r="F242" s="148">
        <v>0</v>
      </c>
      <c r="G242" s="149">
        <f>E242*F242</f>
        <v>0</v>
      </c>
      <c r="O242" s="143">
        <v>2</v>
      </c>
      <c r="AA242" s="121">
        <v>1</v>
      </c>
      <c r="AB242" s="121">
        <v>5</v>
      </c>
      <c r="AC242" s="121">
        <v>5</v>
      </c>
      <c r="AZ242" s="121">
        <v>2</v>
      </c>
      <c r="BA242" s="121">
        <f>IF(AZ242=1,G242,0)</f>
        <v>0</v>
      </c>
      <c r="BB242" s="121">
        <f>IF(AZ242=2,G242,0)</f>
        <v>0</v>
      </c>
      <c r="BC242" s="121">
        <f>IF(AZ242=3,G242,0)</f>
        <v>0</v>
      </c>
      <c r="BD242" s="121">
        <f>IF(AZ242=4,G242,0)</f>
        <v>0</v>
      </c>
      <c r="BE242" s="121">
        <f>IF(AZ242=5,G242,0)</f>
        <v>0</v>
      </c>
      <c r="CZ242" s="121">
        <v>0</v>
      </c>
    </row>
    <row r="243" spans="1:15" ht="12.75">
      <c r="A243" s="150"/>
      <c r="B243" s="151"/>
      <c r="C243" s="580" t="s">
        <v>338</v>
      </c>
      <c r="D243" s="581"/>
      <c r="E243" s="153">
        <v>27.93</v>
      </c>
      <c r="F243" s="154"/>
      <c r="G243" s="155"/>
      <c r="O243" s="143"/>
    </row>
    <row r="244" spans="1:57" ht="12.75">
      <c r="A244" s="156"/>
      <c r="B244" s="157" t="s">
        <v>68</v>
      </c>
      <c r="C244" s="158" t="str">
        <f>CONCATENATE(B203," ",C203)</f>
        <v>767 Konstrukce zámečnické</v>
      </c>
      <c r="D244" s="156"/>
      <c r="E244" s="159"/>
      <c r="F244" s="159"/>
      <c r="G244" s="160">
        <f>SUM(G203:G243)</f>
        <v>0</v>
      </c>
      <c r="O244" s="143">
        <v>4</v>
      </c>
      <c r="BA244" s="161">
        <f>SUM(BA203:BA243)</f>
        <v>0</v>
      </c>
      <c r="BB244" s="161">
        <f>SUM(BB203:BB243)</f>
        <v>0</v>
      </c>
      <c r="BC244" s="161">
        <f>SUM(BC203:BC243)</f>
        <v>0</v>
      </c>
      <c r="BD244" s="161">
        <f>SUM(BD203:BD243)</f>
        <v>0</v>
      </c>
      <c r="BE244" s="161">
        <f>SUM(BE203:BE243)</f>
        <v>0</v>
      </c>
    </row>
    <row r="245" spans="1:15" ht="12.75">
      <c r="A245" s="136" t="s">
        <v>65</v>
      </c>
      <c r="B245" s="137" t="s">
        <v>339</v>
      </c>
      <c r="C245" s="138" t="s">
        <v>340</v>
      </c>
      <c r="D245" s="139"/>
      <c r="E245" s="140"/>
      <c r="F245" s="140"/>
      <c r="G245" s="141"/>
      <c r="H245" s="142"/>
      <c r="I245" s="142"/>
      <c r="O245" s="143">
        <v>1</v>
      </c>
    </row>
    <row r="246" spans="1:104" ht="22.5">
      <c r="A246" s="144">
        <v>72</v>
      </c>
      <c r="B246" s="145" t="s">
        <v>341</v>
      </c>
      <c r="C246" s="146" t="s">
        <v>342</v>
      </c>
      <c r="D246" s="147" t="s">
        <v>150</v>
      </c>
      <c r="E246" s="148">
        <v>1</v>
      </c>
      <c r="F246" s="148">
        <f>'Hromosvod-samostat soupis prací'!F31</f>
        <v>0</v>
      </c>
      <c r="G246" s="149">
        <f>E246*F246</f>
        <v>0</v>
      </c>
      <c r="O246" s="143">
        <v>2</v>
      </c>
      <c r="AA246" s="121">
        <v>1</v>
      </c>
      <c r="AB246" s="121">
        <v>9</v>
      </c>
      <c r="AC246" s="121">
        <v>9</v>
      </c>
      <c r="AZ246" s="121">
        <v>4</v>
      </c>
      <c r="BA246" s="121">
        <f>IF(AZ246=1,G246,0)</f>
        <v>0</v>
      </c>
      <c r="BB246" s="121">
        <f>IF(AZ246=2,G246,0)</f>
        <v>0</v>
      </c>
      <c r="BC246" s="121">
        <f>IF(AZ246=3,G246,0)</f>
        <v>0</v>
      </c>
      <c r="BD246" s="121">
        <f>IF(AZ246=4,G246,0)</f>
        <v>0</v>
      </c>
      <c r="BE246" s="121">
        <f>IF(AZ246=5,G246,0)</f>
        <v>0</v>
      </c>
      <c r="CZ246" s="121">
        <v>0</v>
      </c>
    </row>
    <row r="247" spans="1:15" ht="12.75">
      <c r="A247" s="150"/>
      <c r="B247" s="151"/>
      <c r="C247" s="580">
        <v>1</v>
      </c>
      <c r="D247" s="581"/>
      <c r="E247" s="153">
        <v>1</v>
      </c>
      <c r="F247" s="154"/>
      <c r="G247" s="155"/>
      <c r="O247" s="143"/>
    </row>
    <row r="248" spans="1:57" ht="12.75">
      <c r="A248" s="156"/>
      <c r="B248" s="157" t="s">
        <v>68</v>
      </c>
      <c r="C248" s="158" t="str">
        <f>CONCATENATE(B245," ",C245)</f>
        <v>M211 Hromosvod</v>
      </c>
      <c r="D248" s="156"/>
      <c r="E248" s="159"/>
      <c r="F248" s="159"/>
      <c r="G248" s="160">
        <f>SUM(G245:G247)</f>
        <v>0</v>
      </c>
      <c r="O248" s="143">
        <v>4</v>
      </c>
      <c r="BA248" s="161">
        <f>SUM(BA245:BA247)</f>
        <v>0</v>
      </c>
      <c r="BB248" s="161">
        <f>SUM(BB245:BB247)</f>
        <v>0</v>
      </c>
      <c r="BC248" s="161">
        <f>SUM(BC245:BC247)</f>
        <v>0</v>
      </c>
      <c r="BD248" s="161">
        <f>SUM(BD245:BD247)</f>
        <v>0</v>
      </c>
      <c r="BE248" s="161">
        <f>SUM(BE245:BE247)</f>
        <v>0</v>
      </c>
    </row>
    <row r="249" ht="12.75">
      <c r="E249" s="121"/>
    </row>
    <row r="250" ht="12.75">
      <c r="E250" s="121"/>
    </row>
    <row r="251" ht="12.75">
      <c r="E251" s="121"/>
    </row>
    <row r="252" ht="12.75">
      <c r="E252" s="121"/>
    </row>
    <row r="253" ht="12.75">
      <c r="E253" s="121"/>
    </row>
    <row r="254" ht="12.75">
      <c r="E254" s="121"/>
    </row>
    <row r="255" ht="12.75">
      <c r="E255" s="121"/>
    </row>
    <row r="256" ht="12.75">
      <c r="E256" s="121"/>
    </row>
    <row r="257" ht="12.75">
      <c r="E257" s="121"/>
    </row>
    <row r="258" ht="12.75">
      <c r="E258" s="121"/>
    </row>
    <row r="259" ht="12.75">
      <c r="E259" s="121"/>
    </row>
    <row r="260" ht="12.75">
      <c r="E260" s="121"/>
    </row>
    <row r="261" ht="12.75">
      <c r="E261" s="121"/>
    </row>
    <row r="262" ht="12.75">
      <c r="E262" s="121"/>
    </row>
    <row r="263" ht="12.75">
      <c r="E263" s="121"/>
    </row>
    <row r="264" ht="12.75">
      <c r="E264" s="121"/>
    </row>
    <row r="265" ht="12.75">
      <c r="E265" s="121"/>
    </row>
    <row r="266" ht="12.75">
      <c r="E266" s="121"/>
    </row>
    <row r="267" ht="12.75">
      <c r="E267" s="121"/>
    </row>
    <row r="268" ht="12.75">
      <c r="E268" s="121"/>
    </row>
    <row r="269" ht="12.75">
      <c r="E269" s="121"/>
    </row>
    <row r="270" ht="12.75">
      <c r="E270" s="121"/>
    </row>
    <row r="271" ht="12.75">
      <c r="E271" s="121"/>
    </row>
    <row r="272" spans="1:7" ht="12.75">
      <c r="A272" s="162"/>
      <c r="B272" s="162"/>
      <c r="C272" s="162"/>
      <c r="D272" s="162"/>
      <c r="E272" s="162"/>
      <c r="F272" s="162"/>
      <c r="G272" s="162"/>
    </row>
    <row r="273" spans="1:7" ht="12.75">
      <c r="A273" s="162"/>
      <c r="B273" s="162"/>
      <c r="C273" s="162"/>
      <c r="D273" s="162"/>
      <c r="E273" s="162"/>
      <c r="F273" s="162"/>
      <c r="G273" s="162"/>
    </row>
    <row r="274" spans="1:7" ht="12.75">
      <c r="A274" s="162"/>
      <c r="B274" s="162"/>
      <c r="C274" s="162"/>
      <c r="D274" s="162"/>
      <c r="E274" s="162"/>
      <c r="F274" s="162"/>
      <c r="G274" s="162"/>
    </row>
    <row r="275" spans="1:7" ht="12.75">
      <c r="A275" s="162"/>
      <c r="B275" s="162"/>
      <c r="C275" s="162"/>
      <c r="D275" s="162"/>
      <c r="E275" s="162"/>
      <c r="F275" s="162"/>
      <c r="G275" s="162"/>
    </row>
    <row r="276" ht="12.75">
      <c r="E276" s="121"/>
    </row>
    <row r="277" ht="12.75">
      <c r="E277" s="121"/>
    </row>
    <row r="278" ht="12.75">
      <c r="E278" s="121"/>
    </row>
    <row r="279" ht="12.75">
      <c r="E279" s="121"/>
    </row>
    <row r="280" ht="12.75">
      <c r="E280" s="121"/>
    </row>
    <row r="281" ht="12.75">
      <c r="E281" s="121"/>
    </row>
    <row r="282" ht="12.75">
      <c r="E282" s="121"/>
    </row>
    <row r="283" ht="12.75">
      <c r="E283" s="121"/>
    </row>
    <row r="284" ht="12.75">
      <c r="E284" s="121"/>
    </row>
    <row r="285" ht="12.75">
      <c r="E285" s="121"/>
    </row>
    <row r="286" ht="12.75">
      <c r="E286" s="121"/>
    </row>
    <row r="287" ht="12.75">
      <c r="E287" s="121"/>
    </row>
    <row r="288" ht="12.75">
      <c r="E288" s="121"/>
    </row>
    <row r="289" ht="12.75">
      <c r="E289" s="121"/>
    </row>
    <row r="290" ht="12.75">
      <c r="E290" s="121"/>
    </row>
    <row r="291" ht="12.75">
      <c r="E291" s="121"/>
    </row>
    <row r="292" ht="12.75">
      <c r="E292" s="121"/>
    </row>
    <row r="293" ht="12.75">
      <c r="E293" s="121"/>
    </row>
    <row r="294" ht="12.75">
      <c r="E294" s="121"/>
    </row>
    <row r="295" ht="12.75">
      <c r="E295" s="121"/>
    </row>
    <row r="296" ht="12.75">
      <c r="E296" s="121"/>
    </row>
    <row r="297" ht="12.75">
      <c r="E297" s="121"/>
    </row>
    <row r="298" ht="12.75">
      <c r="E298" s="121"/>
    </row>
    <row r="299" ht="12.75">
      <c r="E299" s="121"/>
    </row>
    <row r="300" ht="12.75">
      <c r="E300" s="121"/>
    </row>
    <row r="301" ht="12.75">
      <c r="E301" s="121"/>
    </row>
    <row r="302" ht="12.75">
      <c r="E302" s="121"/>
    </row>
    <row r="303" ht="12.75">
      <c r="E303" s="121"/>
    </row>
    <row r="304" ht="12.75">
      <c r="E304" s="121"/>
    </row>
    <row r="305" ht="12.75">
      <c r="E305" s="121"/>
    </row>
    <row r="306" ht="12.75">
      <c r="E306" s="121"/>
    </row>
    <row r="307" spans="1:2" ht="12.75">
      <c r="A307" s="163"/>
      <c r="B307" s="163"/>
    </row>
    <row r="308" spans="1:7" ht="12.75">
      <c r="A308" s="162"/>
      <c r="B308" s="162"/>
      <c r="C308" s="164"/>
      <c r="D308" s="164"/>
      <c r="E308" s="165"/>
      <c r="F308" s="164"/>
      <c r="G308" s="166"/>
    </row>
    <row r="309" spans="1:7" ht="12.75">
      <c r="A309" s="167"/>
      <c r="B309" s="167"/>
      <c r="C309" s="162"/>
      <c r="D309" s="162"/>
      <c r="E309" s="168"/>
      <c r="F309" s="162"/>
      <c r="G309" s="162"/>
    </row>
    <row r="310" spans="1:7" ht="12.75">
      <c r="A310" s="162"/>
      <c r="B310" s="162"/>
      <c r="C310" s="162"/>
      <c r="D310" s="162"/>
      <c r="E310" s="168"/>
      <c r="F310" s="162"/>
      <c r="G310" s="162"/>
    </row>
    <row r="311" spans="1:7" ht="12.75">
      <c r="A311" s="162"/>
      <c r="B311" s="162"/>
      <c r="C311" s="162"/>
      <c r="D311" s="162"/>
      <c r="E311" s="168"/>
      <c r="F311" s="162"/>
      <c r="G311" s="162"/>
    </row>
    <row r="312" spans="1:7" ht="12.75">
      <c r="A312" s="162"/>
      <c r="B312" s="162"/>
      <c r="C312" s="162"/>
      <c r="D312" s="162"/>
      <c r="E312" s="168"/>
      <c r="F312" s="162"/>
      <c r="G312" s="162"/>
    </row>
    <row r="313" spans="1:7" ht="12.75">
      <c r="A313" s="162"/>
      <c r="B313" s="162"/>
      <c r="C313" s="162"/>
      <c r="D313" s="162"/>
      <c r="E313" s="168"/>
      <c r="F313" s="162"/>
      <c r="G313" s="162"/>
    </row>
    <row r="314" spans="1:7" ht="12.75">
      <c r="A314" s="162"/>
      <c r="B314" s="162"/>
      <c r="C314" s="162"/>
      <c r="D314" s="162"/>
      <c r="E314" s="168"/>
      <c r="F314" s="162"/>
      <c r="G314" s="162"/>
    </row>
    <row r="315" spans="1:7" ht="12.75">
      <c r="A315" s="162"/>
      <c r="B315" s="162"/>
      <c r="C315" s="162"/>
      <c r="D315" s="162"/>
      <c r="E315" s="168"/>
      <c r="F315" s="162"/>
      <c r="G315" s="162"/>
    </row>
    <row r="316" spans="1:7" ht="12.75">
      <c r="A316" s="162"/>
      <c r="B316" s="162"/>
      <c r="C316" s="162"/>
      <c r="D316" s="162"/>
      <c r="E316" s="168"/>
      <c r="F316" s="162"/>
      <c r="G316" s="162"/>
    </row>
    <row r="317" spans="1:7" ht="12.75">
      <c r="A317" s="162"/>
      <c r="B317" s="162"/>
      <c r="C317" s="162"/>
      <c r="D317" s="162"/>
      <c r="E317" s="168"/>
      <c r="F317" s="162"/>
      <c r="G317" s="162"/>
    </row>
    <row r="318" spans="1:7" ht="12.75">
      <c r="A318" s="162"/>
      <c r="B318" s="162"/>
      <c r="C318" s="162"/>
      <c r="D318" s="162"/>
      <c r="E318" s="168"/>
      <c r="F318" s="162"/>
      <c r="G318" s="162"/>
    </row>
    <row r="319" spans="1:7" ht="12.75">
      <c r="A319" s="162"/>
      <c r="B319" s="162"/>
      <c r="C319" s="162"/>
      <c r="D319" s="162"/>
      <c r="E319" s="168"/>
      <c r="F319" s="162"/>
      <c r="G319" s="162"/>
    </row>
    <row r="320" spans="1:7" ht="12.75">
      <c r="A320" s="162"/>
      <c r="B320" s="162"/>
      <c r="C320" s="162"/>
      <c r="D320" s="162"/>
      <c r="E320" s="168"/>
      <c r="F320" s="162"/>
      <c r="G320" s="162"/>
    </row>
    <row r="321" spans="1:7" ht="12.75">
      <c r="A321" s="162"/>
      <c r="B321" s="162"/>
      <c r="C321" s="162"/>
      <c r="D321" s="162"/>
      <c r="E321" s="168"/>
      <c r="F321" s="162"/>
      <c r="G321" s="162"/>
    </row>
  </sheetData>
  <sheetProtection/>
  <mergeCells count="146">
    <mergeCell ref="C9:G9"/>
    <mergeCell ref="C10:G10"/>
    <mergeCell ref="C11:G11"/>
    <mergeCell ref="C12:G12"/>
    <mergeCell ref="A1:G1"/>
    <mergeCell ref="A3:B3"/>
    <mergeCell ref="A4:B4"/>
    <mergeCell ref="E4:G4"/>
    <mergeCell ref="C13:G13"/>
    <mergeCell ref="C14:G14"/>
    <mergeCell ref="C15:G15"/>
    <mergeCell ref="C16:G16"/>
    <mergeCell ref="C17:G17"/>
    <mergeCell ref="C18:D18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D31"/>
    <mergeCell ref="C33:G33"/>
    <mergeCell ref="C34:D34"/>
    <mergeCell ref="C36:D36"/>
    <mergeCell ref="C38:G38"/>
    <mergeCell ref="C39:D39"/>
    <mergeCell ref="C40:D40"/>
    <mergeCell ref="C41:D41"/>
    <mergeCell ref="C43:D43"/>
    <mergeCell ref="C44:D44"/>
    <mergeCell ref="C45:D45"/>
    <mergeCell ref="C47:G47"/>
    <mergeCell ref="C48:D48"/>
    <mergeCell ref="C50:D50"/>
    <mergeCell ref="C52:G52"/>
    <mergeCell ref="C53:D53"/>
    <mergeCell ref="C55:D55"/>
    <mergeCell ref="C57:D57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8:D68"/>
    <mergeCell ref="C69:D69"/>
    <mergeCell ref="C71:G71"/>
    <mergeCell ref="C72:D72"/>
    <mergeCell ref="C97:D97"/>
    <mergeCell ref="C84:D84"/>
    <mergeCell ref="C74:D74"/>
    <mergeCell ref="C76:D76"/>
    <mergeCell ref="C78:D78"/>
    <mergeCell ref="C80:D80"/>
    <mergeCell ref="C88:D88"/>
    <mergeCell ref="C89:D89"/>
    <mergeCell ref="C91:D91"/>
    <mergeCell ref="C93:D93"/>
    <mergeCell ref="C107:D107"/>
    <mergeCell ref="C109:D109"/>
    <mergeCell ref="C111:D111"/>
    <mergeCell ref="C113:D113"/>
    <mergeCell ref="C101:G101"/>
    <mergeCell ref="C102:G102"/>
    <mergeCell ref="C103:D103"/>
    <mergeCell ref="C105:D105"/>
    <mergeCell ref="C95:D95"/>
    <mergeCell ref="C135:G135"/>
    <mergeCell ref="C114:D114"/>
    <mergeCell ref="C116:D116"/>
    <mergeCell ref="C118:G118"/>
    <mergeCell ref="C119:G119"/>
    <mergeCell ref="C144:D144"/>
    <mergeCell ref="C136:D136"/>
    <mergeCell ref="C140:D140"/>
    <mergeCell ref="C120:D120"/>
    <mergeCell ref="C124:G124"/>
    <mergeCell ref="C125:D125"/>
    <mergeCell ref="C127:D127"/>
    <mergeCell ref="C129:D129"/>
    <mergeCell ref="C131:D131"/>
    <mergeCell ref="C133:D133"/>
    <mergeCell ref="C164:D164"/>
    <mergeCell ref="C148:D148"/>
    <mergeCell ref="C150:D150"/>
    <mergeCell ref="C152:D152"/>
    <mergeCell ref="C156:D156"/>
    <mergeCell ref="C158:D158"/>
    <mergeCell ref="C160:D160"/>
    <mergeCell ref="C162:D162"/>
    <mergeCell ref="C175:D175"/>
    <mergeCell ref="C177:G177"/>
    <mergeCell ref="C178:G178"/>
    <mergeCell ref="C179:G179"/>
    <mergeCell ref="C168:G168"/>
    <mergeCell ref="C169:D169"/>
    <mergeCell ref="C171:D171"/>
    <mergeCell ref="C173:D173"/>
    <mergeCell ref="C197:D197"/>
    <mergeCell ref="C199:D199"/>
    <mergeCell ref="C201:D201"/>
    <mergeCell ref="C180:D180"/>
    <mergeCell ref="C182:D182"/>
    <mergeCell ref="C186:D186"/>
    <mergeCell ref="C190:G190"/>
    <mergeCell ref="C191:D191"/>
    <mergeCell ref="C193:D193"/>
    <mergeCell ref="C195:D195"/>
    <mergeCell ref="C212:G212"/>
    <mergeCell ref="C213:G213"/>
    <mergeCell ref="C214:D214"/>
    <mergeCell ref="C216:G216"/>
    <mergeCell ref="C205:D205"/>
    <mergeCell ref="C207:G207"/>
    <mergeCell ref="C208:D208"/>
    <mergeCell ref="C210:D210"/>
    <mergeCell ref="C217:G217"/>
    <mergeCell ref="C218:G218"/>
    <mergeCell ref="C219:D219"/>
    <mergeCell ref="C221:G221"/>
    <mergeCell ref="C222:G222"/>
    <mergeCell ref="C223:D223"/>
    <mergeCell ref="C225:G225"/>
    <mergeCell ref="C226:G226"/>
    <mergeCell ref="C227:G227"/>
    <mergeCell ref="C228:D228"/>
    <mergeCell ref="C230:D230"/>
    <mergeCell ref="C232:G232"/>
    <mergeCell ref="C233:G233"/>
    <mergeCell ref="C234:G234"/>
    <mergeCell ref="C235:G235"/>
    <mergeCell ref="C236:G236"/>
    <mergeCell ref="C243:D243"/>
    <mergeCell ref="C247:D247"/>
    <mergeCell ref="C237:G237"/>
    <mergeCell ref="C238:G238"/>
    <mergeCell ref="C239:D239"/>
    <mergeCell ref="C241:D24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388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>
        <v>8127441</v>
      </c>
    </row>
    <row r="4" spans="1:7" ht="12.75" customHeight="1">
      <c r="A4" s="7" t="s">
        <v>151</v>
      </c>
      <c r="B4" s="8"/>
      <c r="C4" s="9" t="s">
        <v>369</v>
      </c>
      <c r="D4" s="10"/>
      <c r="E4" s="10"/>
      <c r="F4" s="11" t="s">
        <v>370</v>
      </c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25.5" customHeight="1">
      <c r="A6" s="7"/>
      <c r="B6" s="8"/>
      <c r="C6" s="588" t="s">
        <v>356</v>
      </c>
      <c r="D6" s="589"/>
      <c r="E6" s="589"/>
      <c r="F6" s="589"/>
      <c r="G6" s="590"/>
    </row>
    <row r="7" spans="1:9" ht="12.75">
      <c r="A7" s="13" t="s">
        <v>7</v>
      </c>
      <c r="B7" s="15"/>
      <c r="C7" s="563" t="s">
        <v>371</v>
      </c>
      <c r="D7" s="564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563" t="s">
        <v>351</v>
      </c>
      <c r="D8" s="564"/>
      <c r="E8" s="16" t="s">
        <v>10</v>
      </c>
      <c r="F8" s="15"/>
      <c r="G8" s="23">
        <f>IF(PocetMJ=0,,ROUND((F29+F31)/PocetMJ,1))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565"/>
      <c r="F11" s="566"/>
      <c r="G11" s="567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'[2]Rekapitulace'!A15</f>
        <v>Ztížené výrobní podmínky</v>
      </c>
      <c r="E14" s="44"/>
      <c r="F14" s="45"/>
      <c r="G14" s="42">
        <f>'[2]Rekapitulace'!I15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 t="str">
        <f>'[2]Rekapitulace'!A16</f>
        <v>Oborová přirážka</v>
      </c>
      <c r="E15" s="46"/>
      <c r="F15" s="47"/>
      <c r="G15" s="42">
        <f>'[2]Rekapitulace'!I16</f>
        <v>0</v>
      </c>
    </row>
    <row r="16" spans="1:7" ht="15.75" customHeight="1">
      <c r="A16" s="40" t="s">
        <v>21</v>
      </c>
      <c r="B16" s="41" t="s">
        <v>22</v>
      </c>
      <c r="C16" s="42">
        <v>0</v>
      </c>
      <c r="D16" s="24" t="str">
        <f>'[2]Rekapitulace'!A17</f>
        <v>Přesun stavebních kapacit</v>
      </c>
      <c r="E16" s="46"/>
      <c r="F16" s="47"/>
      <c r="G16" s="42">
        <f>'[2]Rekapitulace'!I17</f>
        <v>0</v>
      </c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 t="str">
        <f>'[2]Rekapitulace'!A18</f>
        <v>Mimostaveništní doprava</v>
      </c>
      <c r="E17" s="46"/>
      <c r="F17" s="47"/>
      <c r="G17" s="42">
        <f>'[2]Rekapitulace'!I18</f>
        <v>0</v>
      </c>
    </row>
    <row r="18" spans="1:7" ht="15.75" customHeight="1">
      <c r="A18" s="49" t="s">
        <v>25</v>
      </c>
      <c r="B18" s="41"/>
      <c r="C18" s="42">
        <f>'Rekapitulace - SO 02 VRN'!HSV</f>
        <v>0</v>
      </c>
      <c r="D18" s="50" t="str">
        <f>'[2]Rekapitulace'!A19</f>
        <v>Zařízení staveniště</v>
      </c>
      <c r="E18" s="46"/>
      <c r="F18" s="47"/>
      <c r="G18" s="42">
        <v>0</v>
      </c>
    </row>
    <row r="19" spans="1:7" ht="15.75" customHeight="1">
      <c r="A19" s="49"/>
      <c r="B19" s="41"/>
      <c r="C19" s="42"/>
      <c r="D19" s="24" t="str">
        <f>'[2]Rekapitulace'!A20</f>
        <v>Provoz investora</v>
      </c>
      <c r="E19" s="46"/>
      <c r="F19" s="47"/>
      <c r="G19" s="42">
        <f>'[2]Rekapitulace'!I20</f>
        <v>0</v>
      </c>
    </row>
    <row r="20" spans="1:7" ht="15.75" customHeight="1">
      <c r="A20" s="49" t="s">
        <v>26</v>
      </c>
      <c r="B20" s="41"/>
      <c r="C20" s="42">
        <f>HZS</f>
        <v>0</v>
      </c>
      <c r="D20" s="24" t="str">
        <f>'[2]Rekapitulace'!A21</f>
        <v>Kompletační činnost (IČD)</v>
      </c>
      <c r="E20" s="46"/>
      <c r="F20" s="47"/>
      <c r="G20" s="42">
        <f>'[2]Rekapitulace'!I21</f>
        <v>0</v>
      </c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21</v>
      </c>
      <c r="D29" s="15" t="s">
        <v>39</v>
      </c>
      <c r="E29" s="16"/>
      <c r="F29" s="59">
        <f>ROUND(C22-F31,0)</f>
        <v>0</v>
      </c>
      <c r="G29" s="17"/>
    </row>
    <row r="30" spans="1:7" ht="12.75">
      <c r="A30" s="13" t="s">
        <v>40</v>
      </c>
      <c r="B30" s="15"/>
      <c r="C30" s="58">
        <f>SazbaDPH1</f>
        <v>21</v>
      </c>
      <c r="D30" s="15" t="s">
        <v>39</v>
      </c>
      <c r="E30" s="16"/>
      <c r="F30" s="60">
        <f>ROUND(PRODUCT(F29,C30/100),1)</f>
        <v>0</v>
      </c>
      <c r="G30" s="27"/>
    </row>
    <row r="31" spans="1:7" ht="12.75">
      <c r="A31" s="13" t="s">
        <v>38</v>
      </c>
      <c r="B31" s="15"/>
      <c r="C31" s="58">
        <v>0</v>
      </c>
      <c r="D31" s="15" t="s">
        <v>39</v>
      </c>
      <c r="E31" s="16"/>
      <c r="F31" s="59">
        <v>0</v>
      </c>
      <c r="G31" s="17"/>
    </row>
    <row r="32" spans="1:7" ht="12.75">
      <c r="A32" s="13" t="s">
        <v>40</v>
      </c>
      <c r="B32" s="15"/>
      <c r="C32" s="58">
        <f>SazbaDPH2</f>
        <v>0</v>
      </c>
      <c r="D32" s="15" t="s">
        <v>39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41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42</v>
      </c>
      <c r="B35" s="67"/>
      <c r="C35" s="67"/>
      <c r="D35" s="67"/>
      <c r="E35" s="67"/>
      <c r="F35" s="67"/>
      <c r="G35" s="67"/>
      <c r="H35" t="s">
        <v>3</v>
      </c>
    </row>
    <row r="36" spans="1:8" ht="14.25" customHeight="1">
      <c r="A36" s="67"/>
      <c r="B36" s="562"/>
      <c r="C36" s="562"/>
      <c r="D36" s="562"/>
      <c r="E36" s="562"/>
      <c r="F36" s="562"/>
      <c r="G36" s="562"/>
      <c r="H36" t="s">
        <v>3</v>
      </c>
    </row>
    <row r="37" spans="1:8" ht="12.75" customHeight="1">
      <c r="A37" s="68"/>
      <c r="B37" s="562"/>
      <c r="C37" s="562"/>
      <c r="D37" s="562"/>
      <c r="E37" s="562"/>
      <c r="F37" s="562"/>
      <c r="G37" s="562"/>
      <c r="H37" t="s">
        <v>3</v>
      </c>
    </row>
    <row r="38" spans="1:8" ht="12.75">
      <c r="A38" s="68"/>
      <c r="B38" s="562"/>
      <c r="C38" s="562"/>
      <c r="D38" s="562"/>
      <c r="E38" s="562"/>
      <c r="F38" s="562"/>
      <c r="G38" s="562"/>
      <c r="H38" t="s">
        <v>3</v>
      </c>
    </row>
    <row r="39" spans="1:8" ht="12.75">
      <c r="A39" s="68"/>
      <c r="B39" s="562"/>
      <c r="C39" s="562"/>
      <c r="D39" s="562"/>
      <c r="E39" s="562"/>
      <c r="F39" s="562"/>
      <c r="G39" s="562"/>
      <c r="H39" t="s">
        <v>3</v>
      </c>
    </row>
    <row r="40" spans="1:8" ht="12.75">
      <c r="A40" s="68"/>
      <c r="B40" s="562"/>
      <c r="C40" s="562"/>
      <c r="D40" s="562"/>
      <c r="E40" s="562"/>
      <c r="F40" s="562"/>
      <c r="G40" s="562"/>
      <c r="H40" t="s">
        <v>3</v>
      </c>
    </row>
    <row r="41" spans="1:8" ht="12.75">
      <c r="A41" s="68"/>
      <c r="B41" s="562"/>
      <c r="C41" s="562"/>
      <c r="D41" s="562"/>
      <c r="E41" s="562"/>
      <c r="F41" s="562"/>
      <c r="G41" s="562"/>
      <c r="H41" t="s">
        <v>3</v>
      </c>
    </row>
    <row r="42" spans="1:8" ht="12.75">
      <c r="A42" s="68"/>
      <c r="B42" s="562"/>
      <c r="C42" s="562"/>
      <c r="D42" s="562"/>
      <c r="E42" s="562"/>
      <c r="F42" s="562"/>
      <c r="G42" s="562"/>
      <c r="H42" t="s">
        <v>3</v>
      </c>
    </row>
    <row r="43" spans="1:8" ht="12.75">
      <c r="A43" s="68"/>
      <c r="B43" s="562"/>
      <c r="C43" s="562"/>
      <c r="D43" s="562"/>
      <c r="E43" s="562"/>
      <c r="F43" s="562"/>
      <c r="G43" s="562"/>
      <c r="H43" t="s">
        <v>3</v>
      </c>
    </row>
    <row r="44" spans="1:8" ht="12.75">
      <c r="A44" s="68"/>
      <c r="B44" s="562"/>
      <c r="C44" s="562"/>
      <c r="D44" s="562"/>
      <c r="E44" s="562"/>
      <c r="F44" s="562"/>
      <c r="G44" s="562"/>
      <c r="H44" t="s">
        <v>3</v>
      </c>
    </row>
    <row r="45" spans="2:7" ht="12.75">
      <c r="B45" s="561"/>
      <c r="C45" s="561"/>
      <c r="D45" s="561"/>
      <c r="E45" s="561"/>
      <c r="F45" s="561"/>
      <c r="G45" s="561"/>
    </row>
    <row r="46" spans="2:7" ht="12.75">
      <c r="B46" s="561"/>
      <c r="C46" s="561"/>
      <c r="D46" s="561"/>
      <c r="E46" s="561"/>
      <c r="F46" s="561"/>
      <c r="G46" s="561"/>
    </row>
    <row r="47" spans="2:7" ht="12.75">
      <c r="B47" s="561"/>
      <c r="C47" s="561"/>
      <c r="D47" s="561"/>
      <c r="E47" s="561"/>
      <c r="F47" s="561"/>
      <c r="G47" s="561"/>
    </row>
    <row r="48" spans="2:7" ht="12.75">
      <c r="B48" s="561"/>
      <c r="C48" s="561"/>
      <c r="D48" s="561"/>
      <c r="E48" s="561"/>
      <c r="F48" s="561"/>
      <c r="G48" s="561"/>
    </row>
    <row r="49" spans="2:7" ht="12.75">
      <c r="B49" s="561"/>
      <c r="C49" s="561"/>
      <c r="D49" s="561"/>
      <c r="E49" s="561"/>
      <c r="F49" s="561"/>
      <c r="G49" s="561"/>
    </row>
    <row r="50" spans="2:7" ht="12.75">
      <c r="B50" s="561"/>
      <c r="C50" s="561"/>
      <c r="D50" s="561"/>
      <c r="E50" s="561"/>
      <c r="F50" s="561"/>
      <c r="G50" s="561"/>
    </row>
    <row r="51" spans="2:7" ht="12.75">
      <c r="B51" s="561"/>
      <c r="C51" s="561"/>
      <c r="D51" s="561"/>
      <c r="E51" s="561"/>
      <c r="F51" s="561"/>
      <c r="G51" s="561"/>
    </row>
    <row r="52" spans="2:7" ht="12.75">
      <c r="B52" s="561"/>
      <c r="C52" s="561"/>
      <c r="D52" s="561"/>
      <c r="E52" s="561"/>
      <c r="F52" s="561"/>
      <c r="G52" s="561"/>
    </row>
    <row r="53" spans="2:7" ht="12.75">
      <c r="B53" s="561"/>
      <c r="C53" s="561"/>
      <c r="D53" s="561"/>
      <c r="E53" s="561"/>
      <c r="F53" s="561"/>
      <c r="G53" s="561"/>
    </row>
    <row r="54" spans="2:7" ht="12.75">
      <c r="B54" s="561"/>
      <c r="C54" s="561"/>
      <c r="D54" s="561"/>
      <c r="E54" s="561"/>
      <c r="F54" s="561"/>
      <c r="G54" s="561"/>
    </row>
  </sheetData>
  <sheetProtection/>
  <mergeCells count="15">
    <mergeCell ref="C6:G6"/>
    <mergeCell ref="C7:D7"/>
    <mergeCell ref="C8:D8"/>
    <mergeCell ref="E11:G11"/>
    <mergeCell ref="B45:G45"/>
    <mergeCell ref="B46:G46"/>
    <mergeCell ref="B47:G47"/>
    <mergeCell ref="B36:G44"/>
    <mergeCell ref="B52:G52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6.25" customHeight="1" thickTop="1">
      <c r="A1" s="570" t="s">
        <v>4</v>
      </c>
      <c r="B1" s="571"/>
      <c r="C1" s="591" t="s">
        <v>356</v>
      </c>
      <c r="D1" s="592"/>
      <c r="E1" s="592"/>
      <c r="F1" s="593"/>
      <c r="G1" s="72" t="s">
        <v>43</v>
      </c>
      <c r="H1" s="73">
        <v>2</v>
      </c>
      <c r="I1" s="74"/>
    </row>
    <row r="2" spans="1:9" ht="13.5" thickBot="1">
      <c r="A2" s="572" t="s">
        <v>0</v>
      </c>
      <c r="B2" s="573"/>
      <c r="C2" s="75" t="s">
        <v>372</v>
      </c>
      <c r="D2" s="76"/>
      <c r="E2" s="77"/>
      <c r="F2" s="76"/>
      <c r="G2" s="574" t="s">
        <v>373</v>
      </c>
      <c r="H2" s="575"/>
      <c r="I2" s="576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26</v>
      </c>
    </row>
    <row r="7" spans="1:9" s="11" customFormat="1" ht="12.75">
      <c r="A7" s="169"/>
      <c r="B7" s="86" t="s">
        <v>374</v>
      </c>
      <c r="D7" s="87"/>
      <c r="E7" s="170">
        <f>'Položky - SO 02 VRN'!G11</f>
        <v>0</v>
      </c>
      <c r="F7" s="171">
        <f>'[2]Položky'!BB9</f>
        <v>0</v>
      </c>
      <c r="G7" s="171">
        <f>'[2]Položky'!BC9</f>
        <v>0</v>
      </c>
      <c r="H7" s="171">
        <f>'[2]Položky'!BD9</f>
        <v>0</v>
      </c>
      <c r="I7" s="172">
        <f>'[2]Položky'!BE9</f>
        <v>0</v>
      </c>
    </row>
    <row r="8" spans="1:9" s="11" customFormat="1" ht="13.5" thickBot="1">
      <c r="A8" s="169"/>
      <c r="B8" s="86" t="s">
        <v>375</v>
      </c>
      <c r="D8" s="87"/>
      <c r="E8" s="170">
        <f>'Položky - SO 02 VRN'!G16</f>
        <v>0</v>
      </c>
      <c r="F8" s="171"/>
      <c r="G8" s="171"/>
      <c r="H8" s="171"/>
      <c r="I8" s="172"/>
    </row>
    <row r="9" spans="1:9" s="94" customFormat="1" ht="13.5" thickBot="1">
      <c r="A9" s="88"/>
      <c r="B9" s="89" t="s">
        <v>50</v>
      </c>
      <c r="C9" s="89"/>
      <c r="D9" s="90"/>
      <c r="E9" s="91">
        <f>SUM(E7:E8)</f>
        <v>0</v>
      </c>
      <c r="F9" s="92">
        <f>SUM(F7:F7)</f>
        <v>0</v>
      </c>
      <c r="G9" s="92">
        <f>SUM(G7:G7)</f>
        <v>0</v>
      </c>
      <c r="H9" s="92">
        <f>SUM(H7:H7)</f>
        <v>0</v>
      </c>
      <c r="I9" s="93">
        <f>SUM(I7:I7)</f>
        <v>0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2" spans="2:9" ht="12.75">
      <c r="B12" s="94"/>
      <c r="F12" s="118"/>
      <c r="G12" s="119"/>
      <c r="H12" s="119"/>
      <c r="I12" s="120"/>
    </row>
    <row r="13" spans="6:9" ht="12.75">
      <c r="F13" s="118"/>
      <c r="G13" s="119"/>
      <c r="H13" s="119"/>
      <c r="I13" s="120"/>
    </row>
    <row r="14" spans="6:9" ht="12.75">
      <c r="F14" s="118"/>
      <c r="G14" s="119"/>
      <c r="H14" s="119"/>
      <c r="I14" s="120"/>
    </row>
    <row r="15" spans="6:9" ht="12.75">
      <c r="F15" s="118"/>
      <c r="G15" s="119"/>
      <c r="H15" s="119"/>
      <c r="I15" s="120"/>
    </row>
    <row r="16" spans="6:9" ht="12.75">
      <c r="F16" s="118"/>
      <c r="G16" s="119"/>
      <c r="H16" s="119"/>
      <c r="I16" s="120"/>
    </row>
    <row r="17" spans="6:9" ht="12.75">
      <c r="F17" s="118"/>
      <c r="G17" s="119"/>
      <c r="H17" s="119"/>
      <c r="I17" s="120"/>
    </row>
    <row r="18" spans="6:9" ht="12.75">
      <c r="F18" s="118"/>
      <c r="G18" s="119"/>
      <c r="H18" s="119"/>
      <c r="I18" s="120"/>
    </row>
    <row r="19" spans="6:9" ht="12.75">
      <c r="F19" s="118"/>
      <c r="G19" s="119"/>
      <c r="H19" s="119"/>
      <c r="I19" s="120"/>
    </row>
    <row r="20" spans="6:9" ht="12.75">
      <c r="F20" s="118"/>
      <c r="G20" s="119"/>
      <c r="H20" s="119"/>
      <c r="I20" s="120"/>
    </row>
    <row r="21" spans="6:9" ht="12.75">
      <c r="F21" s="118"/>
      <c r="G21" s="119"/>
      <c r="H21" s="119"/>
      <c r="I21" s="120"/>
    </row>
    <row r="22" spans="6:9" ht="12.75">
      <c r="F22" s="118"/>
      <c r="G22" s="119"/>
      <c r="H22" s="119"/>
      <c r="I22" s="120"/>
    </row>
    <row r="23" spans="6:9" ht="12.75">
      <c r="F23" s="118"/>
      <c r="G23" s="119"/>
      <c r="H23" s="119"/>
      <c r="I23" s="120"/>
    </row>
    <row r="24" spans="6:9" ht="12.75">
      <c r="F24" s="118"/>
      <c r="G24" s="119"/>
      <c r="H24" s="119"/>
      <c r="I24" s="120"/>
    </row>
    <row r="25" spans="6:9" ht="12.75">
      <c r="F25" s="118"/>
      <c r="G25" s="119"/>
      <c r="H25" s="119"/>
      <c r="I25" s="120"/>
    </row>
    <row r="26" spans="6:9" ht="12.75">
      <c r="F26" s="118"/>
      <c r="G26" s="119"/>
      <c r="H26" s="119"/>
      <c r="I26" s="120"/>
    </row>
    <row r="27" spans="6:9" ht="12.75">
      <c r="F27" s="118"/>
      <c r="G27" s="119"/>
      <c r="H27" s="119"/>
      <c r="I27" s="120"/>
    </row>
    <row r="28" spans="6:9" ht="12.75">
      <c r="F28" s="118"/>
      <c r="G28" s="119"/>
      <c r="H28" s="119"/>
      <c r="I28" s="120"/>
    </row>
    <row r="29" spans="6:9" ht="12.75">
      <c r="F29" s="118"/>
      <c r="G29" s="119"/>
      <c r="H29" s="119"/>
      <c r="I29" s="120"/>
    </row>
    <row r="30" spans="6:9" ht="12.75"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</sheetData>
  <sheetProtection/>
  <mergeCells count="4">
    <mergeCell ref="A1:B1"/>
    <mergeCell ref="A2:B2"/>
    <mergeCell ref="G2:I2"/>
    <mergeCell ref="C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Z84"/>
  <sheetViews>
    <sheetView showGridLines="0" showZeros="0" zoomScalePageLayoutView="0" workbookViewId="0" topLeftCell="A1">
      <selection activeCell="C22" sqref="C22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1" width="9.125" style="121" customWidth="1"/>
    <col min="12" max="12" width="75.375" style="121" customWidth="1"/>
    <col min="13" max="16384" width="9.125" style="121" customWidth="1"/>
  </cols>
  <sheetData>
    <row r="1" spans="1:7" ht="15.75">
      <c r="A1" s="583" t="s">
        <v>389</v>
      </c>
      <c r="B1" s="583"/>
      <c r="C1" s="583"/>
      <c r="D1" s="583"/>
      <c r="E1" s="583"/>
      <c r="F1" s="583"/>
      <c r="G1" s="583"/>
    </row>
    <row r="2" spans="2:7" ht="13.5" thickBot="1">
      <c r="B2" s="122"/>
      <c r="C2" s="123"/>
      <c r="D2" s="123"/>
      <c r="E2" s="124"/>
      <c r="F2" s="123"/>
      <c r="G2" s="123"/>
    </row>
    <row r="3" spans="1:7" ht="27" customHeight="1" thickTop="1">
      <c r="A3" s="570" t="s">
        <v>4</v>
      </c>
      <c r="B3" s="571"/>
      <c r="C3" s="591" t="s">
        <v>356</v>
      </c>
      <c r="D3" s="593"/>
      <c r="E3" s="125" t="s">
        <v>57</v>
      </c>
      <c r="F3" s="126">
        <v>2</v>
      </c>
      <c r="G3" s="127"/>
    </row>
    <row r="4" spans="1:7" ht="13.5" thickBot="1">
      <c r="A4" s="584" t="s">
        <v>0</v>
      </c>
      <c r="B4" s="573"/>
      <c r="C4" s="75" t="s">
        <v>369</v>
      </c>
      <c r="D4" s="76"/>
      <c r="E4" s="594" t="s">
        <v>373</v>
      </c>
      <c r="F4" s="586"/>
      <c r="G4" s="587"/>
    </row>
    <row r="5" spans="1:7" ht="13.5" thickTop="1">
      <c r="A5" s="128"/>
      <c r="B5" s="129"/>
      <c r="C5" s="129"/>
      <c r="G5" s="131"/>
    </row>
    <row r="6" spans="1:7" ht="12.75">
      <c r="A6" s="132" t="s">
        <v>58</v>
      </c>
      <c r="B6" s="133" t="s">
        <v>59</v>
      </c>
      <c r="C6" s="133" t="s">
        <v>60</v>
      </c>
      <c r="D6" s="133" t="s">
        <v>61</v>
      </c>
      <c r="E6" s="134" t="s">
        <v>62</v>
      </c>
      <c r="F6" s="133" t="s">
        <v>63</v>
      </c>
      <c r="G6" s="135" t="s">
        <v>64</v>
      </c>
    </row>
    <row r="7" spans="1:15" ht="12.75">
      <c r="A7" s="136" t="s">
        <v>65</v>
      </c>
      <c r="B7" s="137"/>
      <c r="C7" s="138" t="s">
        <v>374</v>
      </c>
      <c r="D7" s="139"/>
      <c r="E7" s="140"/>
      <c r="F7" s="140"/>
      <c r="G7" s="141"/>
      <c r="H7" s="142"/>
      <c r="I7" s="142"/>
      <c r="O7" s="143">
        <v>1</v>
      </c>
    </row>
    <row r="8" spans="1:104" ht="22.5">
      <c r="A8" s="144">
        <v>1</v>
      </c>
      <c r="B8" s="145" t="s">
        <v>376</v>
      </c>
      <c r="C8" s="146" t="s">
        <v>377</v>
      </c>
      <c r="D8" s="147" t="s">
        <v>150</v>
      </c>
      <c r="E8" s="148">
        <v>1</v>
      </c>
      <c r="F8" s="148">
        <v>0</v>
      </c>
      <c r="G8" s="149">
        <f>E8*F8</f>
        <v>0</v>
      </c>
      <c r="O8" s="143">
        <v>2</v>
      </c>
      <c r="AA8" s="121">
        <v>1</v>
      </c>
      <c r="AB8" s="121">
        <v>1</v>
      </c>
      <c r="AC8" s="121">
        <v>1</v>
      </c>
      <c r="AZ8" s="121">
        <v>1</v>
      </c>
      <c r="BA8" s="121">
        <f>IF(AZ8=1,G8,0)</f>
        <v>0</v>
      </c>
      <c r="BB8" s="121">
        <f>IF(AZ8=2,G8,0)</f>
        <v>0</v>
      </c>
      <c r="BC8" s="121">
        <f>IF(AZ8=3,G8,0)</f>
        <v>0</v>
      </c>
      <c r="BD8" s="121">
        <f>IF(AZ8=4,G8,0)</f>
        <v>0</v>
      </c>
      <c r="BE8" s="121">
        <f>IF(AZ8=5,G8,0)</f>
        <v>0</v>
      </c>
      <c r="CZ8" s="121">
        <v>1.78164</v>
      </c>
    </row>
    <row r="9" spans="1:15" ht="22.5">
      <c r="A9" s="144">
        <v>2</v>
      </c>
      <c r="B9" s="145" t="s">
        <v>378</v>
      </c>
      <c r="C9" s="146" t="s">
        <v>379</v>
      </c>
      <c r="D9" s="147" t="s">
        <v>150</v>
      </c>
      <c r="E9" s="148">
        <v>1</v>
      </c>
      <c r="F9" s="148">
        <v>0</v>
      </c>
      <c r="G9" s="149">
        <f>E9*F9</f>
        <v>0</v>
      </c>
      <c r="O9" s="143"/>
    </row>
    <row r="10" spans="1:15" ht="22.5">
      <c r="A10" s="144">
        <v>3</v>
      </c>
      <c r="B10" s="145" t="s">
        <v>380</v>
      </c>
      <c r="C10" s="146" t="s">
        <v>381</v>
      </c>
      <c r="D10" s="147" t="s">
        <v>150</v>
      </c>
      <c r="E10" s="148">
        <v>1</v>
      </c>
      <c r="F10" s="148">
        <v>0</v>
      </c>
      <c r="G10" s="149">
        <f>E10*F10</f>
        <v>0</v>
      </c>
      <c r="O10" s="143"/>
    </row>
    <row r="11" spans="1:57" ht="12.75">
      <c r="A11" s="156"/>
      <c r="B11" s="157" t="s">
        <v>68</v>
      </c>
      <c r="C11" s="158" t="str">
        <f>CONCATENATE(B7," ",C7)</f>
        <v> Vedlejší náklady</v>
      </c>
      <c r="D11" s="156"/>
      <c r="E11" s="159"/>
      <c r="F11" s="159"/>
      <c r="G11" s="160">
        <f>SUM(G8:G10)</f>
        <v>0</v>
      </c>
      <c r="O11" s="143">
        <v>4</v>
      </c>
      <c r="BA11" s="161">
        <f>SUM(BA7:BA8)</f>
        <v>0</v>
      </c>
      <c r="BB11" s="161">
        <f>SUM(BB7:BB8)</f>
        <v>0</v>
      </c>
      <c r="BC11" s="161">
        <f>SUM(BC7:BC8)</f>
        <v>0</v>
      </c>
      <c r="BD11" s="161">
        <f>SUM(BD7:BD8)</f>
        <v>0</v>
      </c>
      <c r="BE11" s="161">
        <f>SUM(BE7:BE8)</f>
        <v>0</v>
      </c>
    </row>
    <row r="12" spans="1:15" ht="12.75">
      <c r="A12" s="136" t="s">
        <v>65</v>
      </c>
      <c r="B12" s="137"/>
      <c r="C12" s="138" t="s">
        <v>375</v>
      </c>
      <c r="D12" s="139"/>
      <c r="E12" s="140"/>
      <c r="F12" s="140"/>
      <c r="G12" s="141"/>
      <c r="H12" s="142"/>
      <c r="I12" s="142"/>
      <c r="O12" s="143">
        <v>1</v>
      </c>
    </row>
    <row r="13" spans="1:104" ht="22.5">
      <c r="A13" s="144">
        <v>1</v>
      </c>
      <c r="B13" s="145" t="s">
        <v>382</v>
      </c>
      <c r="C13" s="146" t="s">
        <v>383</v>
      </c>
      <c r="D13" s="147" t="s">
        <v>150</v>
      </c>
      <c r="E13" s="148">
        <v>1</v>
      </c>
      <c r="F13" s="148">
        <v>0</v>
      </c>
      <c r="G13" s="149">
        <f>E13*F13</f>
        <v>0</v>
      </c>
      <c r="O13" s="143">
        <v>2</v>
      </c>
      <c r="AA13" s="121">
        <v>1</v>
      </c>
      <c r="AB13" s="121">
        <v>1</v>
      </c>
      <c r="AC13" s="121">
        <v>1</v>
      </c>
      <c r="AZ13" s="121">
        <v>1</v>
      </c>
      <c r="BA13" s="121">
        <f>IF(AZ13=1,G13,0)</f>
        <v>0</v>
      </c>
      <c r="BB13" s="121">
        <f>IF(AZ13=2,G13,0)</f>
        <v>0</v>
      </c>
      <c r="BC13" s="121">
        <f>IF(AZ13=3,G13,0)</f>
        <v>0</v>
      </c>
      <c r="BD13" s="121">
        <f>IF(AZ13=4,G13,0)</f>
        <v>0</v>
      </c>
      <c r="BE13" s="121">
        <f>IF(AZ13=5,G13,0)</f>
        <v>0</v>
      </c>
      <c r="CZ13" s="121">
        <v>1.78164</v>
      </c>
    </row>
    <row r="14" spans="1:15" ht="12.75">
      <c r="A14" s="144">
        <v>2</v>
      </c>
      <c r="B14" s="145" t="s">
        <v>384</v>
      </c>
      <c r="C14" s="146" t="s">
        <v>385</v>
      </c>
      <c r="D14" s="147" t="s">
        <v>150</v>
      </c>
      <c r="E14" s="148">
        <v>1</v>
      </c>
      <c r="F14" s="148">
        <v>0</v>
      </c>
      <c r="G14" s="149">
        <f>E14*F14</f>
        <v>0</v>
      </c>
      <c r="O14" s="143"/>
    </row>
    <row r="15" spans="1:15" ht="22.5">
      <c r="A15" s="144">
        <v>3</v>
      </c>
      <c r="B15" s="145" t="s">
        <v>386</v>
      </c>
      <c r="C15" s="146" t="s">
        <v>387</v>
      </c>
      <c r="D15" s="147" t="s">
        <v>150</v>
      </c>
      <c r="E15" s="148">
        <v>1</v>
      </c>
      <c r="F15" s="148">
        <v>0</v>
      </c>
      <c r="G15" s="149">
        <f>E15*F15</f>
        <v>0</v>
      </c>
      <c r="O15" s="143"/>
    </row>
    <row r="16" spans="1:57" ht="12.75">
      <c r="A16" s="156"/>
      <c r="B16" s="157" t="s">
        <v>68</v>
      </c>
      <c r="C16" s="158" t="str">
        <f>CONCATENATE(B12," ",C12)</f>
        <v> Ostatní náklady</v>
      </c>
      <c r="D16" s="156"/>
      <c r="E16" s="159"/>
      <c r="F16" s="159"/>
      <c r="G16" s="160">
        <f>SUM(G13:G15)</f>
        <v>0</v>
      </c>
      <c r="O16" s="143">
        <v>4</v>
      </c>
      <c r="BA16" s="161">
        <f>SUM(BA12:BA13)</f>
        <v>0</v>
      </c>
      <c r="BB16" s="161">
        <f>SUM(BB12:BB13)</f>
        <v>0</v>
      </c>
      <c r="BC16" s="161">
        <f>SUM(BC12:BC13)</f>
        <v>0</v>
      </c>
      <c r="BD16" s="161">
        <f>SUM(BD12:BD13)</f>
        <v>0</v>
      </c>
      <c r="BE16" s="161">
        <f>SUM(BE12:BE13)</f>
        <v>0</v>
      </c>
    </row>
    <row r="17" ht="12.75">
      <c r="E17" s="121"/>
    </row>
    <row r="18" ht="12.75">
      <c r="E18" s="121"/>
    </row>
    <row r="19" ht="12.75">
      <c r="E19" s="121"/>
    </row>
    <row r="20" ht="12.75">
      <c r="E20" s="121"/>
    </row>
    <row r="21" ht="12.75">
      <c r="E21" s="121"/>
    </row>
    <row r="22" ht="12.75">
      <c r="E22" s="121"/>
    </row>
    <row r="23" ht="12.75">
      <c r="E23" s="121"/>
    </row>
    <row r="24" ht="12.75">
      <c r="E24" s="121"/>
    </row>
    <row r="25" ht="12.75">
      <c r="E25" s="121"/>
    </row>
    <row r="26" ht="12.75">
      <c r="E26" s="121"/>
    </row>
    <row r="27" ht="12.75">
      <c r="E27" s="121"/>
    </row>
    <row r="28" ht="12.75">
      <c r="E28" s="121"/>
    </row>
    <row r="29" ht="12.75">
      <c r="E29" s="121"/>
    </row>
    <row r="30" ht="12.75">
      <c r="E30" s="121"/>
    </row>
    <row r="31" ht="12.75">
      <c r="E31" s="121"/>
    </row>
    <row r="32" ht="12.75">
      <c r="E32" s="121"/>
    </row>
    <row r="33" ht="12.75">
      <c r="E33" s="121"/>
    </row>
    <row r="34" ht="12.75">
      <c r="E34" s="121"/>
    </row>
    <row r="35" spans="1:7" ht="12.75">
      <c r="A35" s="162"/>
      <c r="B35" s="162"/>
      <c r="C35" s="162"/>
      <c r="D35" s="162"/>
      <c r="E35" s="162"/>
      <c r="F35" s="162"/>
      <c r="G35" s="162"/>
    </row>
    <row r="36" spans="1:7" ht="12.75">
      <c r="A36" s="162"/>
      <c r="B36" s="162"/>
      <c r="C36" s="162"/>
      <c r="D36" s="162"/>
      <c r="E36" s="162"/>
      <c r="F36" s="162"/>
      <c r="G36" s="162"/>
    </row>
    <row r="37" spans="1:7" ht="12.75">
      <c r="A37" s="162"/>
      <c r="B37" s="162"/>
      <c r="C37" s="162"/>
      <c r="D37" s="162"/>
      <c r="E37" s="162"/>
      <c r="F37" s="162"/>
      <c r="G37" s="162"/>
    </row>
    <row r="38" spans="1:7" ht="12.75">
      <c r="A38" s="162"/>
      <c r="B38" s="162"/>
      <c r="C38" s="162"/>
      <c r="D38" s="162"/>
      <c r="E38" s="162"/>
      <c r="F38" s="162"/>
      <c r="G38" s="162"/>
    </row>
    <row r="39" ht="12.75">
      <c r="E39" s="121"/>
    </row>
    <row r="40" ht="12.75">
      <c r="E40" s="121"/>
    </row>
    <row r="41" ht="12.75">
      <c r="E41" s="121"/>
    </row>
    <row r="42" ht="12.75">
      <c r="E42" s="121"/>
    </row>
    <row r="43" ht="12.75">
      <c r="E43" s="121"/>
    </row>
    <row r="44" ht="12.75">
      <c r="E44" s="121"/>
    </row>
    <row r="45" ht="12.75">
      <c r="E45" s="121"/>
    </row>
    <row r="46" ht="12.75">
      <c r="E46" s="121"/>
    </row>
    <row r="47" ht="12.75">
      <c r="E47" s="121"/>
    </row>
    <row r="48" ht="12.75">
      <c r="E48" s="121"/>
    </row>
    <row r="49" ht="12.75">
      <c r="E49" s="121"/>
    </row>
    <row r="50" ht="12.75">
      <c r="E50" s="121"/>
    </row>
    <row r="51" ht="12.75">
      <c r="E51" s="121"/>
    </row>
    <row r="52" ht="12.75">
      <c r="E52" s="121"/>
    </row>
    <row r="53" ht="12.75">
      <c r="E53" s="121"/>
    </row>
    <row r="54" ht="12.75">
      <c r="E54" s="121"/>
    </row>
    <row r="55" ht="12.75">
      <c r="E55" s="121"/>
    </row>
    <row r="56" ht="12.75">
      <c r="E56" s="121"/>
    </row>
    <row r="57" ht="12.75">
      <c r="E57" s="121"/>
    </row>
    <row r="58" ht="12.75">
      <c r="E58" s="121"/>
    </row>
    <row r="59" ht="12.75">
      <c r="E59" s="121"/>
    </row>
    <row r="60" ht="12.75">
      <c r="E60" s="121"/>
    </row>
    <row r="61" ht="12.75">
      <c r="E61" s="121"/>
    </row>
    <row r="62" ht="12.75">
      <c r="E62" s="121"/>
    </row>
    <row r="63" ht="12.75">
      <c r="E63" s="121"/>
    </row>
    <row r="64" ht="12.75">
      <c r="E64" s="121"/>
    </row>
    <row r="65" ht="12.75">
      <c r="E65" s="121"/>
    </row>
    <row r="66" ht="12.75">
      <c r="E66" s="121"/>
    </row>
    <row r="67" ht="12.75">
      <c r="E67" s="121"/>
    </row>
    <row r="68" ht="12.75">
      <c r="E68" s="121"/>
    </row>
    <row r="69" ht="12.75">
      <c r="E69" s="121"/>
    </row>
    <row r="70" spans="1:2" ht="12.75">
      <c r="A70" s="163"/>
      <c r="B70" s="163"/>
    </row>
    <row r="71" spans="1:7" ht="12.75">
      <c r="A71" s="162"/>
      <c r="B71" s="162"/>
      <c r="C71" s="164"/>
      <c r="D71" s="164"/>
      <c r="E71" s="165"/>
      <c r="F71" s="164"/>
      <c r="G71" s="166"/>
    </row>
    <row r="72" spans="1:7" ht="12.75">
      <c r="A72" s="167"/>
      <c r="B72" s="167"/>
      <c r="C72" s="162"/>
      <c r="D72" s="162"/>
      <c r="E72" s="168"/>
      <c r="F72" s="162"/>
      <c r="G72" s="162"/>
    </row>
    <row r="73" spans="1:7" ht="12.75">
      <c r="A73" s="162"/>
      <c r="B73" s="162"/>
      <c r="C73" s="162"/>
      <c r="D73" s="162"/>
      <c r="E73" s="168"/>
      <c r="F73" s="162"/>
      <c r="G73" s="162"/>
    </row>
    <row r="74" spans="1:7" ht="12.75">
      <c r="A74" s="162"/>
      <c r="B74" s="162"/>
      <c r="C74" s="162"/>
      <c r="D74" s="162"/>
      <c r="E74" s="168"/>
      <c r="F74" s="162"/>
      <c r="G74" s="162"/>
    </row>
    <row r="75" spans="1:7" ht="12.75">
      <c r="A75" s="162"/>
      <c r="B75" s="162"/>
      <c r="C75" s="162"/>
      <c r="D75" s="162"/>
      <c r="E75" s="168"/>
      <c r="F75" s="162"/>
      <c r="G75" s="162"/>
    </row>
    <row r="76" spans="1:7" ht="12.75">
      <c r="A76" s="162"/>
      <c r="B76" s="162"/>
      <c r="C76" s="162"/>
      <c r="D76" s="162"/>
      <c r="E76" s="168"/>
      <c r="F76" s="162"/>
      <c r="G76" s="162"/>
    </row>
    <row r="77" spans="1:7" ht="12.75">
      <c r="A77" s="162"/>
      <c r="B77" s="162"/>
      <c r="C77" s="162"/>
      <c r="D77" s="162"/>
      <c r="E77" s="168"/>
      <c r="F77" s="162"/>
      <c r="G77" s="162"/>
    </row>
    <row r="78" spans="1:7" ht="12.75">
      <c r="A78" s="162"/>
      <c r="B78" s="162"/>
      <c r="C78" s="162"/>
      <c r="D78" s="162"/>
      <c r="E78" s="168"/>
      <c r="F78" s="162"/>
      <c r="G78" s="162"/>
    </row>
    <row r="79" spans="1:7" ht="12.75">
      <c r="A79" s="162"/>
      <c r="B79" s="162"/>
      <c r="C79" s="162"/>
      <c r="D79" s="162"/>
      <c r="E79" s="168"/>
      <c r="F79" s="162"/>
      <c r="G79" s="162"/>
    </row>
    <row r="80" spans="1:7" ht="12.75">
      <c r="A80" s="162"/>
      <c r="B80" s="162"/>
      <c r="C80" s="162"/>
      <c r="D80" s="162"/>
      <c r="E80" s="168"/>
      <c r="F80" s="162"/>
      <c r="G80" s="162"/>
    </row>
    <row r="81" spans="1:7" ht="12.75">
      <c r="A81" s="162"/>
      <c r="B81" s="162"/>
      <c r="C81" s="162"/>
      <c r="D81" s="162"/>
      <c r="E81" s="168"/>
      <c r="F81" s="162"/>
      <c r="G81" s="162"/>
    </row>
    <row r="82" spans="1:7" ht="12.75">
      <c r="A82" s="162"/>
      <c r="B82" s="162"/>
      <c r="C82" s="162"/>
      <c r="D82" s="162"/>
      <c r="E82" s="168"/>
      <c r="F82" s="162"/>
      <c r="G82" s="162"/>
    </row>
    <row r="83" spans="1:7" ht="12.75">
      <c r="A83" s="162"/>
      <c r="B83" s="162"/>
      <c r="C83" s="162"/>
      <c r="D83" s="162"/>
      <c r="E83" s="168"/>
      <c r="F83" s="162"/>
      <c r="G83" s="162"/>
    </row>
    <row r="84" spans="1:7" ht="12.75">
      <c r="A84" s="162"/>
      <c r="B84" s="162"/>
      <c r="C84" s="162"/>
      <c r="D84" s="162"/>
      <c r="E84" s="168"/>
      <c r="F84" s="162"/>
      <c r="G84" s="162"/>
    </row>
  </sheetData>
  <sheetProtection/>
  <mergeCells count="5">
    <mergeCell ref="A1:G1"/>
    <mergeCell ref="A3:B3"/>
    <mergeCell ref="A4:B4"/>
    <mergeCell ref="E4:G4"/>
    <mergeCell ref="C3:D3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62"/>
  <sheetViews>
    <sheetView zoomScalePageLayoutView="0" workbookViewId="0" topLeftCell="A31">
      <selection activeCell="E38" sqref="E38"/>
    </sheetView>
  </sheetViews>
  <sheetFormatPr defaultColWidth="9.00390625" defaultRowHeight="12.75"/>
  <cols>
    <col min="1" max="1" width="16.125" style="238" customWidth="1"/>
    <col min="2" max="2" width="56.375" style="239" customWidth="1"/>
    <col min="3" max="3" width="10.625" style="238" customWidth="1"/>
    <col min="4" max="4" width="12.75390625" style="238" customWidth="1"/>
    <col min="5" max="5" width="12.375" style="238" customWidth="1"/>
    <col min="6" max="6" width="14.125" style="238" customWidth="1"/>
    <col min="7" max="16384" width="9.125" style="239" customWidth="1"/>
  </cols>
  <sheetData>
    <row r="2" spans="1:6" s="235" customFormat="1" ht="27" customHeight="1">
      <c r="A2" s="595" t="s">
        <v>481</v>
      </c>
      <c r="B2" s="596"/>
      <c r="C2" s="596"/>
      <c r="D2" s="596"/>
      <c r="E2" s="596"/>
      <c r="F2" s="596"/>
    </row>
    <row r="3" spans="1:6" s="235" customFormat="1" ht="14.25" customHeight="1">
      <c r="A3" s="236"/>
      <c r="B3" s="237"/>
      <c r="C3" s="237"/>
      <c r="D3" s="237"/>
      <c r="E3" s="237"/>
      <c r="F3" s="237"/>
    </row>
    <row r="4" ht="12.75">
      <c r="B4" s="239" t="s">
        <v>390</v>
      </c>
    </row>
    <row r="5" spans="1:2" ht="15.75">
      <c r="A5" s="238" t="s">
        <v>3</v>
      </c>
      <c r="B5" s="240" t="s">
        <v>391</v>
      </c>
    </row>
    <row r="7" spans="1:6" ht="15.75" customHeight="1">
      <c r="A7" s="241"/>
      <c r="B7" s="242" t="s">
        <v>392</v>
      </c>
      <c r="C7" s="241"/>
      <c r="D7" s="243"/>
      <c r="E7" s="244"/>
      <c r="F7" s="244"/>
    </row>
    <row r="8" spans="1:6" ht="31.5" customHeight="1">
      <c r="A8" s="245" t="s">
        <v>393</v>
      </c>
      <c r="B8" s="245" t="s">
        <v>394</v>
      </c>
      <c r="C8" s="245" t="s">
        <v>395</v>
      </c>
      <c r="D8" s="246" t="s">
        <v>396</v>
      </c>
      <c r="E8" s="247" t="s">
        <v>397</v>
      </c>
      <c r="F8" s="247" t="s">
        <v>398</v>
      </c>
    </row>
    <row r="9" spans="1:6" ht="15.75" customHeight="1">
      <c r="A9" s="248">
        <v>1</v>
      </c>
      <c r="B9" s="249" t="s">
        <v>399</v>
      </c>
      <c r="C9" s="250">
        <v>16</v>
      </c>
      <c r="D9" s="251" t="s">
        <v>400</v>
      </c>
      <c r="E9" s="544">
        <v>0</v>
      </c>
      <c r="F9" s="252">
        <f>PRODUCT(C9,E9)</f>
        <v>0</v>
      </c>
    </row>
    <row r="10" spans="1:6" ht="15.75" customHeight="1">
      <c r="A10" s="248">
        <v>2</v>
      </c>
      <c r="B10" s="249" t="s">
        <v>401</v>
      </c>
      <c r="C10" s="250">
        <v>11</v>
      </c>
      <c r="D10" s="251" t="s">
        <v>400</v>
      </c>
      <c r="E10" s="544">
        <v>0</v>
      </c>
      <c r="F10" s="252">
        <f>PRODUCT(C10,E10)</f>
        <v>0</v>
      </c>
    </row>
    <row r="11" spans="1:6" ht="15.75" customHeight="1">
      <c r="A11" s="248">
        <v>3</v>
      </c>
      <c r="B11" s="249" t="s">
        <v>402</v>
      </c>
      <c r="C11" s="250">
        <v>23</v>
      </c>
      <c r="D11" s="251" t="s">
        <v>400</v>
      </c>
      <c r="E11" s="544">
        <v>0</v>
      </c>
      <c r="F11" s="252">
        <f>PRODUCT(C11,E11)</f>
        <v>0</v>
      </c>
    </row>
    <row r="12" spans="1:6" ht="15.75" customHeight="1">
      <c r="A12" s="248">
        <v>4</v>
      </c>
      <c r="B12" s="249" t="s">
        <v>403</v>
      </c>
      <c r="C12" s="250">
        <v>23</v>
      </c>
      <c r="D12" s="251" t="s">
        <v>404</v>
      </c>
      <c r="E12" s="544">
        <v>0</v>
      </c>
      <c r="F12" s="252">
        <f>PRODUCT(C12,E12)</f>
        <v>0</v>
      </c>
    </row>
    <row r="13" spans="1:6" ht="15.75" customHeight="1">
      <c r="A13" s="248">
        <v>5</v>
      </c>
      <c r="B13" s="249" t="s">
        <v>405</v>
      </c>
      <c r="C13" s="250">
        <v>23</v>
      </c>
      <c r="D13" s="251" t="s">
        <v>404</v>
      </c>
      <c r="E13" s="544">
        <v>0</v>
      </c>
      <c r="F13" s="252">
        <f>PRODUCT(C13,E13)</f>
        <v>0</v>
      </c>
    </row>
    <row r="14" spans="1:6" ht="15.75" customHeight="1">
      <c r="A14" s="248"/>
      <c r="B14" s="253" t="s">
        <v>406</v>
      </c>
      <c r="C14" s="248">
        <f>SUM(C9:C13)</f>
        <v>96</v>
      </c>
      <c r="D14" s="251"/>
      <c r="E14" s="252"/>
      <c r="F14" s="254">
        <f>SUM(F9:F13)</f>
        <v>0</v>
      </c>
    </row>
    <row r="15" spans="1:6" ht="15.75" customHeight="1">
      <c r="A15" s="248"/>
      <c r="B15" s="253" t="s">
        <v>407</v>
      </c>
      <c r="C15" s="255">
        <v>0.05</v>
      </c>
      <c r="D15" s="251"/>
      <c r="E15" s="252"/>
      <c r="F15" s="256">
        <f>F14*0.05</f>
        <v>0</v>
      </c>
    </row>
    <row r="16" spans="1:12" ht="15.75" customHeight="1">
      <c r="A16" s="248"/>
      <c r="B16" s="253" t="s">
        <v>408</v>
      </c>
      <c r="C16" s="255">
        <v>0.15</v>
      </c>
      <c r="D16" s="251"/>
      <c r="E16" s="252"/>
      <c r="F16" s="254">
        <f>F14*0.15</f>
        <v>0</v>
      </c>
      <c r="L16" s="257"/>
    </row>
    <row r="17" spans="1:12" ht="15.75" customHeight="1">
      <c r="A17" s="248"/>
      <c r="B17" s="253" t="s">
        <v>409</v>
      </c>
      <c r="C17" s="248"/>
      <c r="D17" s="251"/>
      <c r="E17" s="252"/>
      <c r="F17" s="254">
        <f>F14+F15+F16</f>
        <v>0</v>
      </c>
      <c r="L17" s="257"/>
    </row>
    <row r="18" spans="1:6" ht="15.75" customHeight="1">
      <c r="A18" s="258"/>
      <c r="B18" s="259"/>
      <c r="C18" s="258"/>
      <c r="D18" s="260"/>
      <c r="E18" s="261"/>
      <c r="F18" s="262"/>
    </row>
    <row r="19" spans="1:7" ht="15.75" customHeight="1">
      <c r="A19" s="263"/>
      <c r="B19" s="264"/>
      <c r="C19" s="263"/>
      <c r="D19" s="265"/>
      <c r="E19" s="263"/>
      <c r="F19" s="263"/>
      <c r="G19" s="264"/>
    </row>
    <row r="20" spans="1:7" ht="15.75" customHeight="1">
      <c r="A20" s="266"/>
      <c r="B20" s="267" t="s">
        <v>410</v>
      </c>
      <c r="C20" s="268"/>
      <c r="D20" s="269"/>
      <c r="E20" s="268"/>
      <c r="F20" s="270"/>
      <c r="G20" s="264"/>
    </row>
    <row r="21" spans="1:7" ht="15.75" customHeight="1">
      <c r="A21" s="271"/>
      <c r="B21" s="272"/>
      <c r="C21" s="271"/>
      <c r="D21" s="273"/>
      <c r="E21" s="271"/>
      <c r="F21" s="274"/>
      <c r="G21" s="264"/>
    </row>
    <row r="22" spans="1:7" s="276" customFormat="1" ht="15.75" customHeight="1">
      <c r="A22" s="271"/>
      <c r="B22" s="272" t="s">
        <v>411</v>
      </c>
      <c r="C22" s="271" t="s">
        <v>412</v>
      </c>
      <c r="D22" s="273" t="s">
        <v>413</v>
      </c>
      <c r="E22" s="271" t="s">
        <v>414</v>
      </c>
      <c r="F22" s="274" t="s">
        <v>415</v>
      </c>
      <c r="G22" s="275"/>
    </row>
    <row r="23" spans="1:7" ht="15.75" customHeight="1">
      <c r="A23" s="277"/>
      <c r="B23" s="278" t="s">
        <v>416</v>
      </c>
      <c r="C23" s="277">
        <v>12</v>
      </c>
      <c r="D23" s="279" t="s">
        <v>91</v>
      </c>
      <c r="E23" s="545">
        <v>0</v>
      </c>
      <c r="F23" s="281">
        <f>PRODUCT(C23,E23)</f>
        <v>0</v>
      </c>
      <c r="G23" s="264"/>
    </row>
    <row r="24" spans="1:7" ht="15.75" customHeight="1">
      <c r="A24" s="277" t="s">
        <v>417</v>
      </c>
      <c r="B24" s="278" t="s">
        <v>418</v>
      </c>
      <c r="C24" s="277">
        <v>1</v>
      </c>
      <c r="D24" s="279" t="s">
        <v>419</v>
      </c>
      <c r="E24" s="546">
        <v>0</v>
      </c>
      <c r="F24" s="281">
        <f>PRODUCT(C24,E24)</f>
        <v>0</v>
      </c>
      <c r="G24" s="264"/>
    </row>
    <row r="25" spans="1:7" ht="15.75" customHeight="1">
      <c r="A25" s="277"/>
      <c r="B25" s="278" t="s">
        <v>420</v>
      </c>
      <c r="C25" s="277">
        <v>90</v>
      </c>
      <c r="D25" s="279" t="s">
        <v>194</v>
      </c>
      <c r="E25" s="546">
        <v>0</v>
      </c>
      <c r="F25" s="281">
        <f>PRODUCT(C25,E25)</f>
        <v>0</v>
      </c>
      <c r="G25" s="264"/>
    </row>
    <row r="26" spans="1:7" ht="15.75" customHeight="1">
      <c r="A26" s="277"/>
      <c r="B26" s="278" t="s">
        <v>421</v>
      </c>
      <c r="C26" s="277">
        <v>192</v>
      </c>
      <c r="D26" s="279" t="s">
        <v>422</v>
      </c>
      <c r="E26" s="546">
        <v>0</v>
      </c>
      <c r="F26" s="282">
        <f>PRODUCT(C26,E26)</f>
        <v>0</v>
      </c>
      <c r="G26" s="264"/>
    </row>
    <row r="27" spans="1:7" ht="15.75" customHeight="1">
      <c r="A27" s="277"/>
      <c r="B27" s="278" t="s">
        <v>423</v>
      </c>
      <c r="C27" s="277">
        <v>6</v>
      </c>
      <c r="D27" s="279" t="s">
        <v>300</v>
      </c>
      <c r="E27" s="546">
        <v>0</v>
      </c>
      <c r="F27" s="281">
        <f>PRODUCT(C27,E27)</f>
        <v>0</v>
      </c>
      <c r="G27" s="264"/>
    </row>
    <row r="28" spans="1:7" ht="15.75" customHeight="1">
      <c r="A28" s="277"/>
      <c r="B28" s="278" t="s">
        <v>424</v>
      </c>
      <c r="C28" s="277"/>
      <c r="D28" s="279"/>
      <c r="E28" s="280">
        <v>0</v>
      </c>
      <c r="F28" s="283">
        <f>SUM(F23:F27)</f>
        <v>0</v>
      </c>
      <c r="G28" s="264"/>
    </row>
    <row r="29" spans="1:7" ht="15.75" customHeight="1">
      <c r="A29" s="277"/>
      <c r="B29" s="278" t="s">
        <v>425</v>
      </c>
      <c r="C29" s="277"/>
      <c r="D29" s="279"/>
      <c r="E29" s="277"/>
      <c r="F29" s="283">
        <f>PRODUCT(F28,0.15)</f>
        <v>0</v>
      </c>
      <c r="G29" s="264"/>
    </row>
    <row r="30" spans="1:7" ht="15.75" customHeight="1">
      <c r="A30" s="277"/>
      <c r="B30" s="278" t="s">
        <v>426</v>
      </c>
      <c r="C30" s="277"/>
      <c r="D30" s="279"/>
      <c r="E30" s="277"/>
      <c r="F30" s="283">
        <f>SUM(F28:F29)</f>
        <v>0</v>
      </c>
      <c r="G30" s="264"/>
    </row>
    <row r="31" spans="1:7" ht="15.75" customHeight="1">
      <c r="A31" s="271" t="s">
        <v>427</v>
      </c>
      <c r="B31" s="272" t="s">
        <v>428</v>
      </c>
      <c r="C31" s="271"/>
      <c r="D31" s="273"/>
      <c r="E31" s="271"/>
      <c r="F31" s="284">
        <f>SUM(F17,F30)</f>
        <v>0</v>
      </c>
      <c r="G31" s="264"/>
    </row>
    <row r="32" spans="1:7" ht="15.75" customHeight="1">
      <c r="A32" s="285"/>
      <c r="B32" s="286"/>
      <c r="C32" s="285"/>
      <c r="D32" s="287"/>
      <c r="E32" s="285"/>
      <c r="F32" s="288"/>
      <c r="G32" s="264"/>
    </row>
    <row r="33" spans="3:5" ht="15.75" customHeight="1">
      <c r="C33" s="289"/>
      <c r="D33" s="290"/>
      <c r="E33" s="289"/>
    </row>
    <row r="34" spans="1:6" ht="15.75" customHeight="1">
      <c r="A34" s="291" t="s">
        <v>429</v>
      </c>
      <c r="B34" s="291" t="s">
        <v>430</v>
      </c>
      <c r="C34" s="291" t="s">
        <v>431</v>
      </c>
      <c r="D34" s="292" t="s">
        <v>412</v>
      </c>
      <c r="E34" s="291" t="s">
        <v>397</v>
      </c>
      <c r="F34" s="293" t="s">
        <v>415</v>
      </c>
    </row>
    <row r="35" spans="1:6" ht="15.75" customHeight="1">
      <c r="A35" s="294"/>
      <c r="B35" s="295" t="s">
        <v>432</v>
      </c>
      <c r="C35" s="294"/>
      <c r="D35" s="296"/>
      <c r="E35" s="294"/>
      <c r="F35" s="252"/>
    </row>
    <row r="36" spans="1:6" ht="15.75" customHeight="1">
      <c r="A36" s="294" t="s">
        <v>433</v>
      </c>
      <c r="B36" s="253"/>
      <c r="C36" s="248"/>
      <c r="D36" s="297"/>
      <c r="E36" s="248"/>
      <c r="F36" s="252"/>
    </row>
    <row r="37" spans="1:6" ht="42.75">
      <c r="A37" s="248" t="s">
        <v>434</v>
      </c>
      <c r="B37" s="298" t="s">
        <v>435</v>
      </c>
      <c r="C37" s="248" t="s">
        <v>194</v>
      </c>
      <c r="D37" s="297" t="s">
        <v>436</v>
      </c>
      <c r="E37" s="547">
        <v>0</v>
      </c>
      <c r="F37" s="299">
        <f aca="true" t="shared" si="0" ref="F37:F55">D37*E37</f>
        <v>0</v>
      </c>
    </row>
    <row r="38" spans="1:6" ht="14.25">
      <c r="A38" s="248" t="s">
        <v>437</v>
      </c>
      <c r="B38" s="298" t="s">
        <v>438</v>
      </c>
      <c r="C38" s="248" t="s">
        <v>194</v>
      </c>
      <c r="D38" s="297" t="s">
        <v>439</v>
      </c>
      <c r="E38" s="547">
        <v>0</v>
      </c>
      <c r="F38" s="299">
        <f t="shared" si="0"/>
        <v>0</v>
      </c>
    </row>
    <row r="39" spans="1:6" ht="28.5">
      <c r="A39" s="248" t="s">
        <v>440</v>
      </c>
      <c r="B39" s="298" t="s">
        <v>441</v>
      </c>
      <c r="C39" s="248" t="s">
        <v>194</v>
      </c>
      <c r="D39" s="297" t="s">
        <v>442</v>
      </c>
      <c r="E39" s="547">
        <v>0</v>
      </c>
      <c r="F39" s="299">
        <f t="shared" si="0"/>
        <v>0</v>
      </c>
    </row>
    <row r="40" spans="1:6" ht="20.25" customHeight="1">
      <c r="A40" s="248" t="s">
        <v>443</v>
      </c>
      <c r="B40" s="298" t="s">
        <v>444</v>
      </c>
      <c r="C40" s="248" t="s">
        <v>194</v>
      </c>
      <c r="D40" s="297" t="s">
        <v>445</v>
      </c>
      <c r="E40" s="547">
        <v>0</v>
      </c>
      <c r="F40" s="299">
        <f t="shared" si="0"/>
        <v>0</v>
      </c>
    </row>
    <row r="41" spans="1:6" ht="20.25" customHeight="1">
      <c r="A41" s="248" t="s">
        <v>446</v>
      </c>
      <c r="B41" s="298" t="s">
        <v>447</v>
      </c>
      <c r="C41" s="248" t="s">
        <v>194</v>
      </c>
      <c r="D41" s="297" t="s">
        <v>448</v>
      </c>
      <c r="E41" s="547">
        <v>0</v>
      </c>
      <c r="F41" s="299">
        <f t="shared" si="0"/>
        <v>0</v>
      </c>
    </row>
    <row r="42" spans="1:6" ht="73.5" customHeight="1">
      <c r="A42" s="248" t="s">
        <v>449</v>
      </c>
      <c r="B42" s="298" t="s">
        <v>450</v>
      </c>
      <c r="C42" s="248" t="s">
        <v>75</v>
      </c>
      <c r="D42" s="300">
        <v>46</v>
      </c>
      <c r="E42" s="547">
        <v>0</v>
      </c>
      <c r="F42" s="299">
        <f t="shared" si="0"/>
        <v>0</v>
      </c>
    </row>
    <row r="43" spans="1:6" ht="73.5" customHeight="1">
      <c r="A43" s="248" t="s">
        <v>451</v>
      </c>
      <c r="B43" s="298" t="s">
        <v>452</v>
      </c>
      <c r="C43" s="248" t="s">
        <v>75</v>
      </c>
      <c r="D43" s="300">
        <v>50</v>
      </c>
      <c r="E43" s="547">
        <v>0</v>
      </c>
      <c r="F43" s="299">
        <f t="shared" si="0"/>
        <v>0</v>
      </c>
    </row>
    <row r="44" spans="1:6" ht="28.5">
      <c r="A44" s="248" t="s">
        <v>453</v>
      </c>
      <c r="B44" s="298" t="s">
        <v>454</v>
      </c>
      <c r="C44" s="248" t="s">
        <v>75</v>
      </c>
      <c r="D44" s="300">
        <v>46</v>
      </c>
      <c r="E44" s="547">
        <v>0</v>
      </c>
      <c r="F44" s="299">
        <f t="shared" si="0"/>
        <v>0</v>
      </c>
    </row>
    <row r="45" spans="1:6" ht="28.5">
      <c r="A45" s="248" t="s">
        <v>455</v>
      </c>
      <c r="B45" s="298" t="s">
        <v>456</v>
      </c>
      <c r="C45" s="248" t="s">
        <v>75</v>
      </c>
      <c r="D45" s="300">
        <v>50</v>
      </c>
      <c r="E45" s="547">
        <v>0</v>
      </c>
      <c r="F45" s="299">
        <f t="shared" si="0"/>
        <v>0</v>
      </c>
    </row>
    <row r="46" spans="1:6" ht="14.25">
      <c r="A46" s="248" t="s">
        <v>457</v>
      </c>
      <c r="B46" s="298" t="s">
        <v>458</v>
      </c>
      <c r="C46" s="248" t="s">
        <v>75</v>
      </c>
      <c r="D46" s="300">
        <v>46</v>
      </c>
      <c r="E46" s="547">
        <v>0</v>
      </c>
      <c r="F46" s="299">
        <f t="shared" si="0"/>
        <v>0</v>
      </c>
    </row>
    <row r="47" spans="1:6" ht="57">
      <c r="A47" s="248" t="s">
        <v>459</v>
      </c>
      <c r="B47" s="298" t="s">
        <v>460</v>
      </c>
      <c r="C47" s="248" t="s">
        <v>194</v>
      </c>
      <c r="D47" s="300">
        <v>82</v>
      </c>
      <c r="E47" s="547">
        <v>0</v>
      </c>
      <c r="F47" s="299">
        <f t="shared" si="0"/>
        <v>0</v>
      </c>
    </row>
    <row r="48" spans="1:6" ht="42.75">
      <c r="A48" s="248" t="s">
        <v>461</v>
      </c>
      <c r="B48" s="298" t="s">
        <v>462</v>
      </c>
      <c r="C48" s="248" t="s">
        <v>194</v>
      </c>
      <c r="D48" s="300">
        <v>302</v>
      </c>
      <c r="E48" s="547">
        <v>0</v>
      </c>
      <c r="F48" s="299">
        <f t="shared" si="0"/>
        <v>0</v>
      </c>
    </row>
    <row r="49" spans="1:6" ht="28.5">
      <c r="A49" s="248" t="s">
        <v>463</v>
      </c>
      <c r="B49" s="298" t="s">
        <v>464</v>
      </c>
      <c r="C49" s="248" t="s">
        <v>142</v>
      </c>
      <c r="D49" s="300">
        <v>0.0048</v>
      </c>
      <c r="E49" s="547">
        <v>0</v>
      </c>
      <c r="F49" s="299">
        <f t="shared" si="0"/>
        <v>0</v>
      </c>
    </row>
    <row r="50" spans="1:6" ht="57">
      <c r="A50" s="248" t="s">
        <v>465</v>
      </c>
      <c r="B50" s="298" t="s">
        <v>466</v>
      </c>
      <c r="C50" s="248" t="s">
        <v>194</v>
      </c>
      <c r="D50" s="300">
        <v>82</v>
      </c>
      <c r="E50" s="547">
        <v>0</v>
      </c>
      <c r="F50" s="299">
        <f t="shared" si="0"/>
        <v>0</v>
      </c>
    </row>
    <row r="51" spans="1:6" ht="45" customHeight="1">
      <c r="A51" s="248" t="s">
        <v>467</v>
      </c>
      <c r="B51" s="298" t="s">
        <v>468</v>
      </c>
      <c r="C51" s="248" t="s">
        <v>194</v>
      </c>
      <c r="D51" s="300">
        <v>220</v>
      </c>
      <c r="E51" s="547">
        <v>0</v>
      </c>
      <c r="F51" s="299">
        <f t="shared" si="0"/>
        <v>0</v>
      </c>
    </row>
    <row r="52" spans="1:6" ht="14.25">
      <c r="A52" s="248" t="s">
        <v>469</v>
      </c>
      <c r="B52" s="298" t="s">
        <v>470</v>
      </c>
      <c r="C52" s="248" t="s">
        <v>194</v>
      </c>
      <c r="D52" s="300">
        <v>90</v>
      </c>
      <c r="E52" s="547">
        <v>0</v>
      </c>
      <c r="F52" s="299">
        <f t="shared" si="0"/>
        <v>0</v>
      </c>
    </row>
    <row r="53" spans="1:6" ht="14.25">
      <c r="A53" s="248" t="s">
        <v>471</v>
      </c>
      <c r="B53" s="298" t="s">
        <v>472</v>
      </c>
      <c r="C53" s="248" t="s">
        <v>91</v>
      </c>
      <c r="D53" s="300">
        <v>3</v>
      </c>
      <c r="E53" s="547">
        <v>0</v>
      </c>
      <c r="F53" s="299">
        <f t="shared" si="0"/>
        <v>0</v>
      </c>
    </row>
    <row r="54" spans="1:6" ht="15.75" customHeight="1">
      <c r="A54" s="248" t="s">
        <v>473</v>
      </c>
      <c r="B54" s="298" t="s">
        <v>474</v>
      </c>
      <c r="C54" s="248" t="s">
        <v>91</v>
      </c>
      <c r="D54" s="300">
        <v>3</v>
      </c>
      <c r="E54" s="547">
        <v>0</v>
      </c>
      <c r="F54" s="299">
        <f t="shared" si="0"/>
        <v>0</v>
      </c>
    </row>
    <row r="55" spans="1:6" ht="15.75" customHeight="1">
      <c r="A55" s="248" t="s">
        <v>475</v>
      </c>
      <c r="B55" s="298" t="s">
        <v>476</v>
      </c>
      <c r="C55" s="248" t="s">
        <v>194</v>
      </c>
      <c r="D55" s="300">
        <v>50</v>
      </c>
      <c r="E55" s="547">
        <v>0</v>
      </c>
      <c r="F55" s="299">
        <f t="shared" si="0"/>
        <v>0</v>
      </c>
    </row>
    <row r="56" spans="1:6" ht="15.75" customHeight="1">
      <c r="A56" s="248"/>
      <c r="B56" s="253" t="s">
        <v>424</v>
      </c>
      <c r="C56" s="301"/>
      <c r="D56" s="297"/>
      <c r="E56" s="248">
        <v>0</v>
      </c>
      <c r="F56" s="254">
        <f>SUM(F37:F55)</f>
        <v>0</v>
      </c>
    </row>
    <row r="57" spans="1:6" ht="15.75" customHeight="1">
      <c r="A57" s="248"/>
      <c r="B57" s="253" t="s">
        <v>49</v>
      </c>
      <c r="C57" s="301"/>
      <c r="D57" s="297"/>
      <c r="E57" s="248"/>
      <c r="F57" s="254">
        <f>SUM(F37:F55)</f>
        <v>0</v>
      </c>
    </row>
    <row r="58" spans="1:6" ht="15.75" customHeight="1">
      <c r="A58" s="248"/>
      <c r="B58" s="253" t="s">
        <v>477</v>
      </c>
      <c r="C58" s="248"/>
      <c r="D58" s="297"/>
      <c r="E58" s="248"/>
      <c r="F58" s="302">
        <f>F31</f>
        <v>0</v>
      </c>
    </row>
    <row r="59" spans="1:6" ht="15.75" customHeight="1">
      <c r="A59" s="248"/>
      <c r="B59" s="253" t="s">
        <v>478</v>
      </c>
      <c r="C59" s="248"/>
      <c r="D59" s="297"/>
      <c r="E59" s="248"/>
      <c r="F59" s="548">
        <f>SUM(F57:F58)</f>
        <v>0</v>
      </c>
    </row>
    <row r="60" spans="1:6" ht="15.75" customHeight="1">
      <c r="A60" s="248"/>
      <c r="B60" s="253" t="s">
        <v>479</v>
      </c>
      <c r="C60" s="248"/>
      <c r="D60" s="297"/>
      <c r="E60" s="248"/>
      <c r="F60" s="254">
        <f>PRODUCT(F59,0.21)</f>
        <v>0</v>
      </c>
    </row>
    <row r="61" spans="1:6" ht="15.75" customHeight="1">
      <c r="A61" s="294"/>
      <c r="B61" s="295" t="s">
        <v>480</v>
      </c>
      <c r="C61" s="294"/>
      <c r="D61" s="294"/>
      <c r="E61" s="294"/>
      <c r="F61" s="302">
        <f>SUM(F59:F60)</f>
        <v>0</v>
      </c>
    </row>
    <row r="62" spans="1:6" ht="15.75" customHeight="1">
      <c r="A62" s="303"/>
      <c r="B62" s="304"/>
      <c r="C62" s="303"/>
      <c r="D62" s="303"/>
      <c r="E62" s="303"/>
      <c r="F62" s="305"/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65"/>
  <sheetViews>
    <sheetView showGridLines="0" zoomScale="115" zoomScaleNormal="115" zoomScalePageLayoutView="0" workbookViewId="0" topLeftCell="A1">
      <selection activeCell="G10" sqref="G10"/>
    </sheetView>
  </sheetViews>
  <sheetFormatPr defaultColWidth="9.00390625" defaultRowHeight="12.75"/>
  <cols>
    <col min="1" max="1" width="2.375" style="306" customWidth="1"/>
    <col min="2" max="2" width="4.375" style="306" customWidth="1"/>
    <col min="3" max="3" width="9.75390625" style="306" customWidth="1"/>
    <col min="4" max="4" width="50.875" style="306" customWidth="1"/>
    <col min="5" max="5" width="5.625" style="306" customWidth="1"/>
    <col min="6" max="6" width="7.75390625" style="316" customWidth="1"/>
    <col min="7" max="7" width="8.75390625" style="317" customWidth="1"/>
    <col min="8" max="8" width="10.25390625" style="317" customWidth="1"/>
    <col min="9" max="16384" width="9.125" style="306" customWidth="1"/>
  </cols>
  <sheetData>
    <row r="1" spans="2:8" ht="15.75">
      <c r="B1" s="597" t="s">
        <v>482</v>
      </c>
      <c r="C1" s="597"/>
      <c r="D1" s="597"/>
      <c r="E1" s="597"/>
      <c r="F1" s="597"/>
      <c r="G1" s="597"/>
      <c r="H1" s="597"/>
    </row>
    <row r="2" spans="2:8" ht="13.5" thickBot="1">
      <c r="B2" s="307"/>
      <c r="C2" s="308"/>
      <c r="D2" s="309"/>
      <c r="E2" s="309"/>
      <c r="F2" s="310"/>
      <c r="G2" s="311"/>
      <c r="H2" s="311"/>
    </row>
    <row r="3" spans="2:8" ht="13.5" thickTop="1">
      <c r="B3" s="598" t="s">
        <v>4</v>
      </c>
      <c r="C3" s="599"/>
      <c r="D3" s="605" t="s">
        <v>483</v>
      </c>
      <c r="E3" s="606"/>
      <c r="F3" s="312" t="s">
        <v>57</v>
      </c>
      <c r="G3" s="313"/>
      <c r="H3" s="314"/>
    </row>
    <row r="4" spans="2:8" ht="13.5" thickBot="1">
      <c r="B4" s="600" t="s">
        <v>0</v>
      </c>
      <c r="C4" s="601"/>
      <c r="D4" s="607"/>
      <c r="E4" s="608"/>
      <c r="F4" s="602"/>
      <c r="G4" s="603"/>
      <c r="H4" s="604"/>
    </row>
    <row r="5" spans="2:8" ht="13.5" thickTop="1">
      <c r="B5" s="315"/>
      <c r="C5" s="307"/>
      <c r="D5" s="307"/>
      <c r="E5" s="307"/>
      <c r="H5" s="318"/>
    </row>
    <row r="6" spans="1:8" ht="12.75">
      <c r="A6" s="307"/>
      <c r="B6" s="319" t="s">
        <v>58</v>
      </c>
      <c r="C6" s="320"/>
      <c r="D6" s="320" t="s">
        <v>60</v>
      </c>
      <c r="E6" s="320" t="s">
        <v>61</v>
      </c>
      <c r="F6" s="321" t="s">
        <v>62</v>
      </c>
      <c r="G6" s="322" t="s">
        <v>63</v>
      </c>
      <c r="H6" s="323" t="s">
        <v>64</v>
      </c>
    </row>
    <row r="7" spans="1:8" ht="12.75">
      <c r="A7" s="307"/>
      <c r="B7" s="324"/>
      <c r="C7" s="325"/>
      <c r="D7" s="326" t="s">
        <v>484</v>
      </c>
      <c r="E7" s="327"/>
      <c r="F7" s="328"/>
      <c r="G7" s="329"/>
      <c r="H7" s="330"/>
    </row>
    <row r="8" spans="1:8" ht="12.75">
      <c r="A8" s="307"/>
      <c r="B8" s="331">
        <v>1</v>
      </c>
      <c r="C8" s="332"/>
      <c r="D8" s="333" t="s">
        <v>485</v>
      </c>
      <c r="E8" s="334" t="s">
        <v>422</v>
      </c>
      <c r="F8" s="335">
        <v>2</v>
      </c>
      <c r="G8" s="336">
        <v>0</v>
      </c>
      <c r="H8" s="337">
        <f>F8*G8</f>
        <v>0</v>
      </c>
    </row>
    <row r="9" spans="1:8" ht="12.75">
      <c r="A9" s="307"/>
      <c r="B9" s="338"/>
      <c r="C9" s="339"/>
      <c r="D9" s="340" t="s">
        <v>486</v>
      </c>
      <c r="E9" s="341"/>
      <c r="F9" s="342"/>
      <c r="G9" s="343"/>
      <c r="H9" s="344"/>
    </row>
    <row r="10" spans="1:8" ht="12.75">
      <c r="A10" s="307"/>
      <c r="B10" s="338"/>
      <c r="C10" s="339"/>
      <c r="D10" s="340" t="s">
        <v>487</v>
      </c>
      <c r="E10" s="345"/>
      <c r="F10" s="346"/>
      <c r="G10" s="347"/>
      <c r="H10" s="348"/>
    </row>
    <row r="11" spans="1:8" ht="12.75">
      <c r="A11" s="307"/>
      <c r="B11" s="349"/>
      <c r="C11" s="350"/>
      <c r="D11" s="340" t="s">
        <v>488</v>
      </c>
      <c r="E11" s="351"/>
      <c r="F11" s="352"/>
      <c r="G11" s="352"/>
      <c r="H11" s="353"/>
    </row>
    <row r="12" spans="1:8" ht="12.75">
      <c r="A12" s="307"/>
      <c r="B12" s="349"/>
      <c r="C12" s="350"/>
      <c r="D12" s="340" t="s">
        <v>489</v>
      </c>
      <c r="E12" s="351"/>
      <c r="F12" s="352"/>
      <c r="G12" s="352"/>
      <c r="H12" s="353"/>
    </row>
    <row r="13" spans="1:8" ht="12.75">
      <c r="A13" s="307"/>
      <c r="B13" s="349"/>
      <c r="C13" s="350"/>
      <c r="D13" s="340" t="s">
        <v>490</v>
      </c>
      <c r="E13" s="354"/>
      <c r="F13" s="355"/>
      <c r="G13" s="355"/>
      <c r="H13" s="356"/>
    </row>
    <row r="14" spans="1:8" ht="12.75">
      <c r="A14" s="307"/>
      <c r="B14" s="357"/>
      <c r="C14" s="358" t="s">
        <v>68</v>
      </c>
      <c r="D14" s="359" t="str">
        <f>CONCATENATE(C7," ",D7)</f>
        <v> Brány a branky</v>
      </c>
      <c r="E14" s="360"/>
      <c r="F14" s="361"/>
      <c r="G14" s="362"/>
      <c r="H14" s="363">
        <f>SUM(H7:H13)</f>
        <v>0</v>
      </c>
    </row>
    <row r="15" spans="1:8" ht="12.75">
      <c r="A15" s="307"/>
      <c r="B15" s="364"/>
      <c r="C15" s="365"/>
      <c r="D15" s="326" t="s">
        <v>491</v>
      </c>
      <c r="E15" s="327"/>
      <c r="F15" s="328"/>
      <c r="G15" s="329"/>
      <c r="H15" s="330"/>
    </row>
    <row r="16" spans="1:8" ht="12.75">
      <c r="A16" s="307"/>
      <c r="B16" s="366"/>
      <c r="C16" s="367"/>
      <c r="D16" s="368" t="s">
        <v>492</v>
      </c>
      <c r="E16" s="369"/>
      <c r="F16" s="328"/>
      <c r="G16" s="370"/>
      <c r="H16" s="371"/>
    </row>
    <row r="17" spans="1:8" ht="12.75">
      <c r="A17" s="307"/>
      <c r="B17" s="372">
        <v>3</v>
      </c>
      <c r="C17" s="373" t="str">
        <f>VLOOKUP(D17,'[3]Ceník ploty'!$D$196:$G$216,4,FALSE)</f>
        <v>GS300004</v>
      </c>
      <c r="D17" s="374" t="s">
        <v>493</v>
      </c>
      <c r="E17" s="375" t="s">
        <v>181</v>
      </c>
      <c r="F17" s="376">
        <v>168</v>
      </c>
      <c r="G17" s="377">
        <v>0</v>
      </c>
      <c r="H17" s="378">
        <f>F17*G17</f>
        <v>0</v>
      </c>
    </row>
    <row r="18" spans="1:8" ht="12.75">
      <c r="A18" s="307"/>
      <c r="B18" s="366"/>
      <c r="C18" s="367"/>
      <c r="D18" s="368" t="s">
        <v>494</v>
      </c>
      <c r="E18" s="369"/>
      <c r="F18" s="328"/>
      <c r="G18" s="370"/>
      <c r="H18" s="371"/>
    </row>
    <row r="19" spans="1:8" ht="12.75">
      <c r="A19" s="307"/>
      <c r="B19" s="331">
        <v>2</v>
      </c>
      <c r="C19" s="379" t="str">
        <f>VLOOKUP(D19,'[3]Ceník ploty'!$D$817:$G$835,4,FALSE)</f>
        <v>PR400204</v>
      </c>
      <c r="D19" s="380" t="s">
        <v>495</v>
      </c>
      <c r="E19" s="341" t="s">
        <v>422</v>
      </c>
      <c r="F19" s="381">
        <v>74</v>
      </c>
      <c r="G19" s="382">
        <v>0</v>
      </c>
      <c r="H19" s="378">
        <f>F19*G19</f>
        <v>0</v>
      </c>
    </row>
    <row r="20" spans="1:8" ht="12.75">
      <c r="A20" s="307"/>
      <c r="B20" s="383"/>
      <c r="C20" s="384"/>
      <c r="D20" s="385"/>
      <c r="E20" s="386"/>
      <c r="F20" s="387"/>
      <c r="G20" s="388"/>
      <c r="H20" s="389"/>
    </row>
    <row r="21" spans="1:8" ht="12.75">
      <c r="A21" s="307"/>
      <c r="B21" s="383">
        <v>4</v>
      </c>
      <c r="C21" s="373" t="str">
        <f>VLOOKUP(D21,'[4]Ceník ploty'!$D$865:$G$879,4,FALSE)</f>
        <v>PR414625</v>
      </c>
      <c r="D21" s="390" t="s">
        <v>496</v>
      </c>
      <c r="E21" s="391" t="s">
        <v>422</v>
      </c>
      <c r="F21" s="387">
        <v>20</v>
      </c>
      <c r="G21" s="388">
        <v>0</v>
      </c>
      <c r="H21" s="378">
        <f>F21*G21</f>
        <v>0</v>
      </c>
    </row>
    <row r="22" spans="1:8" ht="12.75">
      <c r="A22" s="307"/>
      <c r="B22" s="366"/>
      <c r="C22" s="367"/>
      <c r="D22" s="368" t="s">
        <v>497</v>
      </c>
      <c r="E22" s="369"/>
      <c r="F22" s="328"/>
      <c r="G22" s="370"/>
      <c r="H22" s="371"/>
    </row>
    <row r="23" spans="1:8" ht="12.75">
      <c r="A23" s="307"/>
      <c r="B23" s="372">
        <v>13</v>
      </c>
      <c r="C23" s="392" t="str">
        <f>'[3]Ceník ploty'!$G$984</f>
        <v>GA200017</v>
      </c>
      <c r="D23" s="374" t="s">
        <v>498</v>
      </c>
      <c r="E23" s="375" t="s">
        <v>422</v>
      </c>
      <c r="F23" s="376">
        <v>1332</v>
      </c>
      <c r="G23" s="377">
        <v>0</v>
      </c>
      <c r="H23" s="378">
        <f>F23*G23</f>
        <v>0</v>
      </c>
    </row>
    <row r="24" spans="1:8" ht="12.75" customHeight="1" hidden="1">
      <c r="A24" s="307"/>
      <c r="B24" s="331"/>
      <c r="C24" s="392"/>
      <c r="D24" s="380"/>
      <c r="E24" s="369"/>
      <c r="F24" s="328"/>
      <c r="G24" s="393"/>
      <c r="H24" s="337"/>
    </row>
    <row r="25" spans="1:8" ht="12.75" customHeight="1" hidden="1">
      <c r="A25" s="307"/>
      <c r="B25" s="331"/>
      <c r="C25" s="392"/>
      <c r="D25" s="380"/>
      <c r="E25" s="369"/>
      <c r="F25" s="328"/>
      <c r="G25" s="393"/>
      <c r="H25" s="337"/>
    </row>
    <row r="26" spans="1:8" ht="12.75" customHeight="1" hidden="1">
      <c r="A26" s="307"/>
      <c r="B26" s="331"/>
      <c r="C26" s="392"/>
      <c r="D26" s="380"/>
      <c r="E26" s="369"/>
      <c r="F26" s="328"/>
      <c r="G26" s="393"/>
      <c r="H26" s="337"/>
    </row>
    <row r="27" spans="1:8" ht="12.75" customHeight="1" hidden="1">
      <c r="A27" s="307"/>
      <c r="B27" s="331"/>
      <c r="C27" s="392"/>
      <c r="D27" s="380"/>
      <c r="E27" s="369"/>
      <c r="F27" s="328"/>
      <c r="G27" s="393"/>
      <c r="H27" s="337"/>
    </row>
    <row r="28" spans="1:8" ht="12.75" customHeight="1" hidden="1">
      <c r="A28" s="307"/>
      <c r="B28" s="331"/>
      <c r="C28" s="392"/>
      <c r="D28" s="380"/>
      <c r="E28" s="369"/>
      <c r="F28" s="328"/>
      <c r="G28" s="393"/>
      <c r="H28" s="337"/>
    </row>
    <row r="29" spans="1:8" ht="12.75" customHeight="1" hidden="1">
      <c r="A29" s="307"/>
      <c r="B29" s="331"/>
      <c r="C29" s="392"/>
      <c r="D29" s="380"/>
      <c r="E29" s="369"/>
      <c r="F29" s="328"/>
      <c r="G29" s="393"/>
      <c r="H29" s="337"/>
    </row>
    <row r="30" spans="1:8" ht="12.75" customHeight="1" hidden="1">
      <c r="A30" s="307"/>
      <c r="B30" s="331"/>
      <c r="C30" s="392"/>
      <c r="D30" s="380"/>
      <c r="E30" s="369"/>
      <c r="F30" s="328"/>
      <c r="G30" s="393"/>
      <c r="H30" s="337"/>
    </row>
    <row r="31" spans="1:8" ht="12.75" customHeight="1" hidden="1">
      <c r="A31" s="307"/>
      <c r="B31" s="331"/>
      <c r="C31" s="392"/>
      <c r="D31" s="380"/>
      <c r="E31" s="369"/>
      <c r="F31" s="328"/>
      <c r="G31" s="393"/>
      <c r="H31" s="337"/>
    </row>
    <row r="32" spans="1:8" ht="12.75" customHeight="1" hidden="1">
      <c r="A32" s="307"/>
      <c r="B32" s="331"/>
      <c r="C32" s="392"/>
      <c r="D32" s="380"/>
      <c r="E32" s="369"/>
      <c r="F32" s="328"/>
      <c r="G32" s="393"/>
      <c r="H32" s="337"/>
    </row>
    <row r="33" spans="1:8" ht="12.75" customHeight="1" hidden="1">
      <c r="A33" s="307"/>
      <c r="B33" s="331"/>
      <c r="C33" s="392"/>
      <c r="D33" s="380"/>
      <c r="E33" s="369"/>
      <c r="F33" s="328"/>
      <c r="G33" s="393"/>
      <c r="H33" s="337"/>
    </row>
    <row r="34" spans="1:8" ht="12.75">
      <c r="A34" s="307"/>
      <c r="B34" s="394"/>
      <c r="C34" s="395" t="s">
        <v>68</v>
      </c>
      <c r="D34" s="396" t="str">
        <f>D15</f>
        <v>Systémové oplocení</v>
      </c>
      <c r="E34" s="397"/>
      <c r="F34" s="398"/>
      <c r="G34" s="399"/>
      <c r="H34" s="400">
        <f>SUM(H16:H23)</f>
        <v>0</v>
      </c>
    </row>
    <row r="35" spans="1:8" ht="12.75" customHeight="1">
      <c r="A35" s="307"/>
      <c r="B35" s="324"/>
      <c r="C35" s="325"/>
      <c r="D35" s="326" t="s">
        <v>499</v>
      </c>
      <c r="E35" s="327"/>
      <c r="F35" s="328"/>
      <c r="G35" s="329"/>
      <c r="H35" s="330"/>
    </row>
    <row r="36" spans="1:8" ht="22.5" customHeight="1">
      <c r="A36" s="307"/>
      <c r="B36" s="331">
        <v>1</v>
      </c>
      <c r="C36" s="401"/>
      <c r="D36" s="402" t="s">
        <v>500</v>
      </c>
      <c r="E36" s="403" t="s">
        <v>91</v>
      </c>
      <c r="F36" s="381">
        <f>SUM(F37:F39)</f>
        <v>6.64</v>
      </c>
      <c r="G36" s="404">
        <v>0</v>
      </c>
      <c r="H36" s="337">
        <f>F36*G36</f>
        <v>0</v>
      </c>
    </row>
    <row r="37" spans="1:8" ht="12.75" customHeight="1">
      <c r="A37" s="307"/>
      <c r="B37" s="349"/>
      <c r="C37" s="405"/>
      <c r="D37" s="406" t="s">
        <v>501</v>
      </c>
      <c r="E37" s="407">
        <v>2</v>
      </c>
      <c r="F37" s="408">
        <f>E37*0.5</f>
        <v>1</v>
      </c>
      <c r="G37" s="409"/>
      <c r="H37" s="409"/>
    </row>
    <row r="38" spans="1:8" ht="12.75" customHeight="1">
      <c r="A38" s="307"/>
      <c r="B38" s="349"/>
      <c r="C38" s="405"/>
      <c r="D38" s="406" t="s">
        <v>502</v>
      </c>
      <c r="E38" s="407">
        <v>74</v>
      </c>
      <c r="F38" s="408">
        <f>E38*0.06</f>
        <v>4.4399999999999995</v>
      </c>
      <c r="G38" s="409"/>
      <c r="H38" s="409"/>
    </row>
    <row r="39" spans="1:8" ht="12.75" customHeight="1">
      <c r="A39" s="307"/>
      <c r="B39" s="349"/>
      <c r="C39" s="405"/>
      <c r="D39" s="406" t="s">
        <v>503</v>
      </c>
      <c r="E39" s="407">
        <v>20</v>
      </c>
      <c r="F39" s="408">
        <f>E39*0.06</f>
        <v>1.2</v>
      </c>
      <c r="G39" s="409"/>
      <c r="H39" s="409"/>
    </row>
    <row r="40" spans="1:8" ht="12.75" customHeight="1">
      <c r="A40" s="307"/>
      <c r="B40" s="394"/>
      <c r="C40" s="395" t="s">
        <v>68</v>
      </c>
      <c r="D40" s="396" t="str">
        <f>CONCATENATE(C35," ",D35)</f>
        <v> Zemní práce při montážích</v>
      </c>
      <c r="E40" s="397"/>
      <c r="F40" s="398"/>
      <c r="G40" s="399"/>
      <c r="H40" s="400">
        <f>SUM(H35:H39)</f>
        <v>0</v>
      </c>
    </row>
    <row r="41" spans="1:8" ht="12.75" customHeight="1">
      <c r="A41" s="307"/>
      <c r="B41" s="324"/>
      <c r="C41" s="325"/>
      <c r="D41" s="326" t="s">
        <v>152</v>
      </c>
      <c r="E41" s="327"/>
      <c r="F41" s="328"/>
      <c r="G41" s="329"/>
      <c r="H41" s="330"/>
    </row>
    <row r="42" spans="1:8" ht="12.75" customHeight="1">
      <c r="A42" s="307"/>
      <c r="B42" s="331">
        <v>1</v>
      </c>
      <c r="C42" s="401"/>
      <c r="D42" s="402" t="s">
        <v>504</v>
      </c>
      <c r="E42" s="403" t="s">
        <v>91</v>
      </c>
      <c r="F42" s="381">
        <f>SUM(F43:F44)</f>
        <v>5.64</v>
      </c>
      <c r="G42" s="404">
        <v>0</v>
      </c>
      <c r="H42" s="337">
        <f>F42*G42</f>
        <v>0</v>
      </c>
    </row>
    <row r="43" spans="1:8" ht="12.75" customHeight="1">
      <c r="A43" s="307"/>
      <c r="B43" s="349"/>
      <c r="C43" s="405"/>
      <c r="D43" s="410" t="s">
        <v>505</v>
      </c>
      <c r="E43" s="411">
        <v>74</v>
      </c>
      <c r="F43" s="412">
        <f>E43*0.06</f>
        <v>4.4399999999999995</v>
      </c>
      <c r="G43" s="409"/>
      <c r="H43" s="409"/>
    </row>
    <row r="44" spans="1:8" ht="12.75" customHeight="1">
      <c r="A44" s="307"/>
      <c r="B44" s="349"/>
      <c r="C44" s="405"/>
      <c r="D44" s="406" t="s">
        <v>506</v>
      </c>
      <c r="E44" s="407">
        <v>20</v>
      </c>
      <c r="F44" s="408">
        <f>E44*0.06</f>
        <v>1.2</v>
      </c>
      <c r="G44" s="409"/>
      <c r="H44" s="409"/>
    </row>
    <row r="45" spans="1:8" ht="12.75" customHeight="1">
      <c r="A45" s="307"/>
      <c r="B45" s="331">
        <v>2</v>
      </c>
      <c r="C45" s="401"/>
      <c r="D45" s="413" t="s">
        <v>507</v>
      </c>
      <c r="E45" s="414" t="s">
        <v>91</v>
      </c>
      <c r="F45" s="415">
        <f>SUM(F46:F46)</f>
        <v>1</v>
      </c>
      <c r="G45" s="404">
        <v>0</v>
      </c>
      <c r="H45" s="337">
        <f>F45*G45</f>
        <v>0</v>
      </c>
    </row>
    <row r="46" spans="1:8" ht="12.75" customHeight="1">
      <c r="A46" s="307"/>
      <c r="B46" s="349"/>
      <c r="C46" s="405"/>
      <c r="D46" s="406" t="s">
        <v>501</v>
      </c>
      <c r="E46" s="407">
        <v>2</v>
      </c>
      <c r="F46" s="408">
        <f>E46*0.5</f>
        <v>1</v>
      </c>
      <c r="G46" s="409"/>
      <c r="H46" s="409"/>
    </row>
    <row r="47" spans="1:8" ht="12.75" customHeight="1">
      <c r="A47" s="307"/>
      <c r="B47" s="394"/>
      <c r="C47" s="395" t="s">
        <v>68</v>
      </c>
      <c r="D47" s="396" t="str">
        <f>CONCATENATE(C41," ",D41)</f>
        <v> Základy a zvláštní zakládání</v>
      </c>
      <c r="E47" s="397"/>
      <c r="F47" s="398"/>
      <c r="G47" s="399"/>
      <c r="H47" s="400">
        <f>SUM(H41:H46)</f>
        <v>0</v>
      </c>
    </row>
    <row r="48" spans="1:8" ht="12.75">
      <c r="A48" s="307"/>
      <c r="B48" s="324"/>
      <c r="C48" s="325"/>
      <c r="D48" s="416" t="s">
        <v>508</v>
      </c>
      <c r="E48" s="417"/>
      <c r="F48" s="342"/>
      <c r="G48" s="418"/>
      <c r="H48" s="419"/>
    </row>
    <row r="49" spans="1:8" ht="12.75" customHeight="1">
      <c r="A49" s="307"/>
      <c r="B49" s="366"/>
      <c r="C49" s="367"/>
      <c r="D49" s="420" t="s">
        <v>509</v>
      </c>
      <c r="E49" s="369"/>
      <c r="F49" s="328"/>
      <c r="G49" s="370"/>
      <c r="H49" s="371"/>
    </row>
    <row r="50" spans="1:8" ht="12.75" customHeight="1">
      <c r="A50" s="307"/>
      <c r="B50" s="338">
        <v>1</v>
      </c>
      <c r="C50" s="339"/>
      <c r="D50" s="413" t="s">
        <v>510</v>
      </c>
      <c r="E50" s="414" t="s">
        <v>181</v>
      </c>
      <c r="F50" s="415">
        <v>16</v>
      </c>
      <c r="G50" s="421">
        <v>0</v>
      </c>
      <c r="H50" s="337">
        <f>F50*G50</f>
        <v>0</v>
      </c>
    </row>
    <row r="51" spans="1:8" ht="12.75">
      <c r="A51" s="307"/>
      <c r="B51" s="366"/>
      <c r="C51" s="367"/>
      <c r="D51" s="420" t="s">
        <v>494</v>
      </c>
      <c r="E51" s="369"/>
      <c r="F51" s="328"/>
      <c r="G51" s="370"/>
      <c r="H51" s="371"/>
    </row>
    <row r="52" spans="1:8" ht="12.75">
      <c r="A52" s="307"/>
      <c r="B52" s="338">
        <v>6</v>
      </c>
      <c r="C52" s="339"/>
      <c r="D52" s="413" t="s">
        <v>511</v>
      </c>
      <c r="E52" s="414" t="s">
        <v>75</v>
      </c>
      <c r="F52" s="415">
        <v>74</v>
      </c>
      <c r="G52" s="421">
        <v>0</v>
      </c>
      <c r="H52" s="337">
        <f>F52*G52</f>
        <v>0</v>
      </c>
    </row>
    <row r="53" spans="1:8" ht="12.75">
      <c r="A53" s="307"/>
      <c r="B53" s="331">
        <v>7</v>
      </c>
      <c r="C53" s="332"/>
      <c r="D53" s="402" t="s">
        <v>512</v>
      </c>
      <c r="E53" s="403" t="s">
        <v>75</v>
      </c>
      <c r="F53" s="381">
        <v>20</v>
      </c>
      <c r="G53" s="382">
        <v>0</v>
      </c>
      <c r="H53" s="337">
        <f>F53*G53</f>
        <v>0</v>
      </c>
    </row>
    <row r="54" spans="1:8" ht="12.75">
      <c r="A54" s="307"/>
      <c r="B54" s="366"/>
      <c r="C54" s="367"/>
      <c r="D54" s="420" t="s">
        <v>513</v>
      </c>
      <c r="E54" s="369"/>
      <c r="F54" s="328"/>
      <c r="G54" s="370"/>
      <c r="H54" s="371"/>
    </row>
    <row r="55" spans="1:8" ht="12.75">
      <c r="A55" s="307"/>
      <c r="B55" s="372">
        <v>15</v>
      </c>
      <c r="C55" s="422"/>
      <c r="D55" s="423" t="s">
        <v>514</v>
      </c>
      <c r="E55" s="334" t="s">
        <v>181</v>
      </c>
      <c r="F55" s="335">
        <v>168</v>
      </c>
      <c r="G55" s="404">
        <v>0</v>
      </c>
      <c r="H55" s="337">
        <f>F55*G55</f>
        <v>0</v>
      </c>
    </row>
    <row r="56" spans="1:8" ht="12.75">
      <c r="A56" s="307"/>
      <c r="B56" s="424"/>
      <c r="C56" s="425" t="s">
        <v>68</v>
      </c>
      <c r="D56" s="426" t="str">
        <f>CONCATENATE(C48," ",D48)</f>
        <v> Montáže</v>
      </c>
      <c r="E56" s="427"/>
      <c r="F56" s="428"/>
      <c r="G56" s="429"/>
      <c r="H56" s="430">
        <f>SUM(H49:H55)</f>
        <v>0</v>
      </c>
    </row>
    <row r="57" spans="1:8" ht="12.75">
      <c r="A57" s="307"/>
      <c r="B57" s="324"/>
      <c r="C57" s="325"/>
      <c r="D57" s="326" t="s">
        <v>515</v>
      </c>
      <c r="E57" s="417"/>
      <c r="F57" s="342"/>
      <c r="G57" s="418"/>
      <c r="H57" s="419"/>
    </row>
    <row r="58" spans="1:8" ht="12.75">
      <c r="A58" s="307"/>
      <c r="B58" s="431">
        <v>1</v>
      </c>
      <c r="C58" s="365"/>
      <c r="D58" s="432" t="s">
        <v>516</v>
      </c>
      <c r="E58" s="431" t="s">
        <v>517</v>
      </c>
      <c r="F58" s="335">
        <v>100</v>
      </c>
      <c r="G58" s="382">
        <v>0</v>
      </c>
      <c r="H58" s="337">
        <f>F58*G58</f>
        <v>0</v>
      </c>
    </row>
    <row r="59" spans="1:9" ht="12.75">
      <c r="A59" s="307"/>
      <c r="B59" s="431">
        <v>2</v>
      </c>
      <c r="C59" s="365"/>
      <c r="D59" s="432" t="s">
        <v>518</v>
      </c>
      <c r="E59" s="431" t="s">
        <v>54</v>
      </c>
      <c r="F59" s="335">
        <v>0.05</v>
      </c>
      <c r="G59" s="404">
        <v>0</v>
      </c>
      <c r="H59" s="337">
        <f>F59*G59</f>
        <v>0</v>
      </c>
      <c r="I59" s="433"/>
    </row>
    <row r="60" spans="1:8" ht="12.75">
      <c r="A60" s="307"/>
      <c r="B60" s="394"/>
      <c r="C60" s="395" t="s">
        <v>68</v>
      </c>
      <c r="D60" s="396" t="str">
        <f>CONCATENATE(C57," ",D57)</f>
        <v> Přesun hmot</v>
      </c>
      <c r="E60" s="427"/>
      <c r="F60" s="428"/>
      <c r="G60" s="429"/>
      <c r="H60" s="430">
        <f>SUM(H57:H59)</f>
        <v>0</v>
      </c>
    </row>
    <row r="63" ht="13.5" thickBot="1"/>
    <row r="64" spans="4:8" ht="18" customHeight="1" thickBot="1">
      <c r="D64" s="434" t="s">
        <v>519</v>
      </c>
      <c r="E64" s="435"/>
      <c r="F64" s="436"/>
      <c r="G64" s="437"/>
      <c r="H64" s="438">
        <f>+H60+H56+H40+H34+H14</f>
        <v>0</v>
      </c>
    </row>
    <row r="65" ht="12.75">
      <c r="H65" s="439"/>
    </row>
  </sheetData>
  <sheetProtection insertRows="0" deleteRows="0"/>
  <mergeCells count="6">
    <mergeCell ref="B1:H1"/>
    <mergeCell ref="B3:C3"/>
    <mergeCell ref="B4:C4"/>
    <mergeCell ref="F4:H4"/>
    <mergeCell ref="D3:E3"/>
    <mergeCell ref="D4:E4"/>
  </mergeCells>
  <hyperlinks>
    <hyperlink ref="D21" r:id="rId1" display="mailto:kovo56@iol.cz"/>
  </hyperlink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scale="90" r:id="rId3"/>
  <headerFooter alignWithMargins="0">
    <oddFooter>&amp;L&amp;9Zpracováno programem &amp;"Arial CE,Tučné"BUILDpower,  © RTS, a.s.&amp;R&amp;"Arial,Obyčejné"Strana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baranovic</cp:lastModifiedBy>
  <cp:lastPrinted>2015-04-08T07:34:59Z</cp:lastPrinted>
  <dcterms:created xsi:type="dcterms:W3CDTF">2014-10-20T16:59:42Z</dcterms:created>
  <dcterms:modified xsi:type="dcterms:W3CDTF">2015-04-09T05:08:38Z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