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2" activeTab="5"/>
  </bookViews>
  <sheets>
    <sheet name="Rekapitulace stavby" sheetId="1" r:id="rId1"/>
    <sheet name="VON - Vedlejší a ostatní ..." sheetId="2" r:id="rId2"/>
    <sheet name="01_01 - Stavebně technick..." sheetId="3" r:id="rId3"/>
    <sheet name="01_02 - Bleskosvod" sheetId="4" r:id="rId4"/>
    <sheet name="03_02 - Zařízení silnopro..." sheetId="5" r:id="rId5"/>
    <sheet name="Pokyny pro vyplnění" sheetId="6" r:id="rId6"/>
  </sheets>
  <definedNames>
    <definedName name="_xlnm.Print_Titles" localSheetId="2">'01_01 - Stavebně technick...'!$83:$83</definedName>
    <definedName name="_xlnm.Print_Titles" localSheetId="3">'01_02 - Bleskosvod'!$74:$74</definedName>
    <definedName name="_xlnm.Print_Titles" localSheetId="4">'03_02 - Zařízení silnopro...'!$83:$83</definedName>
    <definedName name="_xlnm.Print_Titles" localSheetId="0">'Rekapitulace stavby'!$48:$48</definedName>
    <definedName name="_xlnm.Print_Titles" localSheetId="1">'VON - Vedlejší a ostatní ...'!$73:$73</definedName>
    <definedName name="_xlnm.Print_Area" localSheetId="2">'01_01 - Stavebně technick...'!$C$4:$P$34,'01_01 - Stavebně technick...'!$C$40:$Q$66,'01_01 - Stavebně technick...'!$C$72:$R$361</definedName>
    <definedName name="_xlnm.Print_Area" localSheetId="3">'01_02 - Bleskosvod'!$C$4:$P$34,'01_02 - Bleskosvod'!$C$40:$Q$57,'01_02 - Bleskosvod'!$C$63:$R$138</definedName>
    <definedName name="_xlnm.Print_Area" localSheetId="4">'03_02 - Zařízení silnopro...'!$C$4:$P$34,'03_02 - Zařízení silnopro...'!$C$40:$Q$66,'03_02 - Zařízení silnopro...'!$C$72:$R$201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stavby'!$C$38:$AQ$58</definedName>
    <definedName name="_xlnm.Print_Area" localSheetId="1">'VON - Vedlejší a ostatní ...'!$C$4:$P$34,'VON - Vedlejší a ostatní ...'!$C$40:$Q$56,'VON - Vedlejší a ostatní ...'!$C$62:$R$97</definedName>
  </definedNames>
  <calcPr fullCalcOnLoad="1"/>
</workbook>
</file>

<file path=xl/sharedStrings.xml><?xml version="1.0" encoding="utf-8"?>
<sst xmlns="http://schemas.openxmlformats.org/spreadsheetml/2006/main" count="4745" uniqueCount="1033">
  <si>
    <t>Výztuž základových pásů svařovanými sítěmi Kari</t>
  </si>
  <si>
    <t>-113100589</t>
  </si>
  <si>
    <t>Výztuž základů pasů ze svařovaných sítí z drátů typu KARI</t>
  </si>
  <si>
    <t>drenáž</t>
  </si>
  <si>
    <t>50*0,6*0,0014*1,15</t>
  </si>
  <si>
    <t>28</t>
  </si>
  <si>
    <t>30001</t>
  </si>
  <si>
    <t>Montáž systémových betonových bloků - nadzemní část</t>
  </si>
  <si>
    <t>-1518468725</t>
  </si>
  <si>
    <t>č.1.1.2 - Půdorys 1.NP</t>
  </si>
  <si>
    <t>(13,8*3+19,8)*0,6*5,4</t>
  </si>
  <si>
    <t>(28+5+3)*0,6*5,4</t>
  </si>
  <si>
    <t>29</t>
  </si>
  <si>
    <t>1042462317</t>
  </si>
  <si>
    <t>30</t>
  </si>
  <si>
    <t>30002</t>
  </si>
  <si>
    <t>Dílenská dokumentace a statické posouzení opěrné stěny</t>
  </si>
  <si>
    <t>-1538520711</t>
  </si>
  <si>
    <t>31</t>
  </si>
  <si>
    <t>389381001</t>
  </si>
  <si>
    <t>Dobetonování prefabrikovaných konstrukcí</t>
  </si>
  <si>
    <t>1016387855</t>
  </si>
  <si>
    <t>č.1.1.4 - Řez A-A - patka pod drenáží</t>
  </si>
  <si>
    <t>1,2*0,6*0,1*25</t>
  </si>
  <si>
    <t>32</t>
  </si>
  <si>
    <t>871315211</t>
  </si>
  <si>
    <t>Kanalizační potrubí z tvrdého PVC-systém KG tuhost třídy SN4 DN150</t>
  </si>
  <si>
    <t>m</t>
  </si>
  <si>
    <t>-1253664647</t>
  </si>
  <si>
    <t>Kanalizační potrubí z tvrdého PVC systém KG v otevřeném výkopu ve sklonu do 20 %, tuhost třídy SN 4 DN 150</t>
  </si>
  <si>
    <t>potrubí v patkách</t>
  </si>
  <si>
    <t>1,5*25</t>
  </si>
  <si>
    <t>33</t>
  </si>
  <si>
    <t>894812211</t>
  </si>
  <si>
    <t>Revizní a čistící šachta z PP šachtové dno DN 425/150 vč.napojení drenáží</t>
  </si>
  <si>
    <t>2139188763</t>
  </si>
  <si>
    <t>Revizní a čistící šachta z polypropylenu PP pro hladké trouby (např. systém KG) DN 425 šachtové dno (DN šachty / DN trubního vedení) DN 425/150 přímý tok</t>
  </si>
  <si>
    <t>34</t>
  </si>
  <si>
    <t>894812234</t>
  </si>
  <si>
    <t>Revizní a čistící šachta z PP DN 425 šachtová roura korugovaná bez hrdla světlé hloubky 6000 mm</t>
  </si>
  <si>
    <t>183799536</t>
  </si>
  <si>
    <t>Revizní a čistící šachta z polypropylenu PP pro hladké trouby (např. systém KG) DN 425 roura šachtová korugovaná bez hrdla, světlé hloubky 6000 mm</t>
  </si>
  <si>
    <t>35</t>
  </si>
  <si>
    <t>894812241</t>
  </si>
  <si>
    <t>Revizní a čistící šachta z PP DN 425 šachtová roura teleskopická světlé hloubky 375 mm</t>
  </si>
  <si>
    <t>-1938848510</t>
  </si>
  <si>
    <t>Revizní a čistící šachta z polypropylenu PP pro hladké trouby (např. systém KG) DN 425 roura šachtová korugovaná teleskopická (včetně těsnění) 375 mm</t>
  </si>
  <si>
    <t>36</t>
  </si>
  <si>
    <t>894812249</t>
  </si>
  <si>
    <t>Příplatek k rourám revizní a čistící šachty z PP DN 425 za uříznutí šachtové roury</t>
  </si>
  <si>
    <t>243989086</t>
  </si>
  <si>
    <t>Revizní a čistící šachta z polypropylenu PP pro hladké trouby (např. systém KG) DN 425 roura šachtová korugovaná Příplatek k cenám 2231 - 2245 za uříznutí šachtové roury</t>
  </si>
  <si>
    <t>37</t>
  </si>
  <si>
    <t>894812262</t>
  </si>
  <si>
    <t>Revizní a čistící šachta z PP DN 425 poklop litinový plný do teleskopické trubky (40 t)</t>
  </si>
  <si>
    <t>1024657323</t>
  </si>
  <si>
    <t>Revizní a čistící šachta z polypropylenu PP pro hladké trouby (např. systém KG) DN 425 poklop litinový (pro zatížení) plný do teleskopické trubky (40 t)</t>
  </si>
  <si>
    <t>38</t>
  </si>
  <si>
    <t>941111131</t>
  </si>
  <si>
    <t>Montáž lešení řadového trubkového lehkého s podlahami zatížení do 200 kg/m2 š do 1,5 m v do 10 m</t>
  </si>
  <si>
    <t>-440361348</t>
  </si>
  <si>
    <t>Montáž lešení řadového trubkového lehkého pracovního s podlahami s provozním zatížením tř. 3 do 200 kg/m2 šířky tř. W12 přes 1,2 do 1,5 m, výšky do 10 m</t>
  </si>
  <si>
    <t>(14,4+19,8+1,5*2)*2*7</t>
  </si>
  <si>
    <t>39</t>
  </si>
  <si>
    <t>941111231</t>
  </si>
  <si>
    <t>Příplatek k lešení řadovému trubkovému lehkému s podlahami š 1,5 m v 10 m za první a ZKD den použití</t>
  </si>
  <si>
    <t>1036885646</t>
  </si>
  <si>
    <t>Montáž lešení řadového trubkového lehkého pracovního s podlahami s provozním zatížením tř. 3 do 200 kg/m2 Příplatek za první a každý další den použití lešení k ceně -1131</t>
  </si>
  <si>
    <t>520,8*30</t>
  </si>
  <si>
    <t>40</t>
  </si>
  <si>
    <t>941111831</t>
  </si>
  <si>
    <t>Demontáž lešení řadového trubkového lehkého s podlahami zatížení do 200 kg/m2 š do 1,5 m v do 10 m</t>
  </si>
  <si>
    <t>-1626971698</t>
  </si>
  <si>
    <t>Demontáž lešení řadového trubkového lehkého pracovního s podlahami s provozním zatížením tř. 3 do 200 kg/m2 šířky tř. W12 přes 1,2 do 1,5 m, výšky do 10 m</t>
  </si>
  <si>
    <t>41</t>
  </si>
  <si>
    <t>949101112</t>
  </si>
  <si>
    <t>Lešení pomocné pro objekty pozemních staveb s lešeňovou podlahou v do 3,5 m zatížení do 150 kg/m2</t>
  </si>
  <si>
    <t>1451618207</t>
  </si>
  <si>
    <t>Lešení pomocné pracovní pro objekty pozemních staveb pro zatížení do 150 kg/m2, o výšce lešeňové podlahy přes 1,9 do 3,5 m</t>
  </si>
  <si>
    <t>č.1.1.3 - Půdorys střechy</t>
  </si>
  <si>
    <t>21,8*19,4</t>
  </si>
  <si>
    <t>42</t>
  </si>
  <si>
    <t>997013111</t>
  </si>
  <si>
    <t>Vnitrostaveništní doprava suti a vybouraných hmot pro budovy v do 6 m s použitím mechanizace - panely</t>
  </si>
  <si>
    <t>-1595788478</t>
  </si>
  <si>
    <t>Vnitrostaveništní doprava suti a vybouraných hmot vodorovně do 50 m svisle s použitím mechanizace pro budovy a haly výšky do 6 m</t>
  </si>
  <si>
    <t>43</t>
  </si>
  <si>
    <t>997013891</t>
  </si>
  <si>
    <t>Uložení betonových silničních panelů v areálu</t>
  </si>
  <si>
    <t>2047366353</t>
  </si>
  <si>
    <t>Poplatek za uložení stavebního odpadu na skládce (skládkovné) betonového</t>
  </si>
  <si>
    <t>44</t>
  </si>
  <si>
    <t>998014011</t>
  </si>
  <si>
    <t>Přesun hmot pro budovy jednopodlažní z betonových dílců s nezděným pláštěm</t>
  </si>
  <si>
    <t>-1217943678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</si>
  <si>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</si>
  <si>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45</t>
  </si>
  <si>
    <t>711113127</t>
  </si>
  <si>
    <t xml:space="preserve">Izolace proti zemní vlhkosti svislá za studena těsnící stěrkou </t>
  </si>
  <si>
    <t>1327574058</t>
  </si>
  <si>
    <t>Izolace proti zemní vlhkosti natěradly a tmely za studena SCHOMBURG na ploše svislé S těsnicí stěrkou AQUAFIN -1K</t>
  </si>
  <si>
    <t>46</t>
  </si>
  <si>
    <t>711132230</t>
  </si>
  <si>
    <t>Izolace proti zemní vlhkosti na svislé ploše na sucho pásy  nopovou folií</t>
  </si>
  <si>
    <t>1024281541</t>
  </si>
  <si>
    <t>Izolace proti zemní vlhkosti a beztlakové podpovrchové vodě pásy na sucho na ploše svislé S TECHNODREN, typ 2015 Z1</t>
  </si>
  <si>
    <t>47</t>
  </si>
  <si>
    <t>711161382</t>
  </si>
  <si>
    <t>Izolace proti zemní vlhkosti foliemi nopovými ukončené horní provětrávací lištou</t>
  </si>
  <si>
    <t>-1861373843</t>
  </si>
  <si>
    <t>Izolace proti zemní vlhkosti nopovými foliemi FONDALINE ukončení izolace lištou provětrávací</t>
  </si>
  <si>
    <t>48</t>
  </si>
  <si>
    <t>711472051</t>
  </si>
  <si>
    <t>Provedení svislé izolace proti tlakové vodě termoplasty volně položenou fólií PVC</t>
  </si>
  <si>
    <t>-429135953</t>
  </si>
  <si>
    <t>Provedení izolace proti povrchové a podpovrchové tlakové vodě termoplasty na ploše svislé S folií PVC lepenou</t>
  </si>
  <si>
    <t>50*(5,4+0,6)</t>
  </si>
  <si>
    <t>49</t>
  </si>
  <si>
    <t>283220280</t>
  </si>
  <si>
    <t xml:space="preserve">fólie hydroizolační druh tl 1,5 mm </t>
  </si>
  <si>
    <t>-1536642071</t>
  </si>
  <si>
    <t>300*1,13</t>
  </si>
  <si>
    <t>50</t>
  </si>
  <si>
    <t>711491175</t>
  </si>
  <si>
    <t>Připevnění vodorovné izolace proti tlakové vodě kotvícími pásky vč.materiálu</t>
  </si>
  <si>
    <t>1560191240</t>
  </si>
  <si>
    <t>Provedení izolace proti povrchové a podpovrchové tlakové vodě ostatní na ploše vodorovné V připevnění izolace kotvicími pásky</t>
  </si>
  <si>
    <t>51</t>
  </si>
  <si>
    <t>998711101</t>
  </si>
  <si>
    <t>Přesun hmot tonážní pro izolace proti vodě, vlhkosti a plynům v objektech výšky do 6 m</t>
  </si>
  <si>
    <t>-928567291</t>
  </si>
  <si>
    <t>Přesun hmot pro izolace proti vodě, vlhkosti a plynům stanovený z hmotnosti přesunovaného materiálu vodorovná dopravní vzdálenost do 50 m v objektech výšky do 6 m</t>
  </si>
  <si>
    <t>52</t>
  </si>
  <si>
    <t>764252505</t>
  </si>
  <si>
    <t>Žlab TiZn podokapní půlkruhový rš 400 mm</t>
  </si>
  <si>
    <t>937535054</t>
  </si>
  <si>
    <t>Žlaby z titanzinkového TiZn plechu podokapní půlkruhové včetně čel, rohů, rovných hrdel bez dilatace rš 400 mm</t>
  </si>
  <si>
    <t>53</t>
  </si>
  <si>
    <t>764259547</t>
  </si>
  <si>
    <t>Žlab podokapní TiZn - kotlík oválný vel. 400/120 mm</t>
  </si>
  <si>
    <t>1010389570</t>
  </si>
  <si>
    <t>Žlaby z titanzinkového TiZn plechu doplňky žlabů kotlík oválný pro podokapní žlaby vel. 400/120 mm</t>
  </si>
  <si>
    <t>54</t>
  </si>
  <si>
    <t>764554503</t>
  </si>
  <si>
    <t>Odpadní trouby TiZn kruhové průměr 120 mm</t>
  </si>
  <si>
    <t>-702980861</t>
  </si>
  <si>
    <t>Odpadní trouby z titanzinkového TiZn plechu kruhové včetně zděří, manžet, odboček, kolen, výpustí vody, přechodových kusů a odskoků, průměru 120 mm</t>
  </si>
  <si>
    <t>č.1.1.4 - Řez A-A</t>
  </si>
  <si>
    <t>7*3</t>
  </si>
  <si>
    <t>55</t>
  </si>
  <si>
    <t>998764101</t>
  </si>
  <si>
    <t>Přesun hmot tonážní pro konstrukce klempířské v objektech v do 6 m</t>
  </si>
  <si>
    <t>1976634609</t>
  </si>
  <si>
    <t>Přesun hmot pro konstrukce klempířské stanovený z hmotnosti přesunovaného materiálu vodorovná dopravní vzdálenost do 50 m v objektech výšky do 6 m</t>
  </si>
  <si>
    <t>56</t>
  </si>
  <si>
    <t>767001</t>
  </si>
  <si>
    <t>M+D ocelové konstrukce vč.spojovacích prvků, jeřábnické práce</t>
  </si>
  <si>
    <t>kg</t>
  </si>
  <si>
    <t>721766567</t>
  </si>
  <si>
    <t>57</t>
  </si>
  <si>
    <t>767002</t>
  </si>
  <si>
    <t>M+D obkladu stěn PVC lamely vč.ocelových lišt a spojovacího materiálu</t>
  </si>
  <si>
    <t>1146713399</t>
  </si>
  <si>
    <t>pozn.10</t>
  </si>
  <si>
    <t>19,8*4</t>
  </si>
  <si>
    <t>58</t>
  </si>
  <si>
    <t>767003</t>
  </si>
  <si>
    <t>M+D obkladu stěn trapézový plech vč.ocelových lišt a spojovacího materiálu</t>
  </si>
  <si>
    <t>-1391686269</t>
  </si>
  <si>
    <t>pozn.8</t>
  </si>
  <si>
    <t>19,8*2</t>
  </si>
  <si>
    <t>14,4*2,5*2</t>
  </si>
  <si>
    <t>59</t>
  </si>
  <si>
    <t>767004</t>
  </si>
  <si>
    <t>M+D zábradlí min.v=1,4m se zarážkou opatřené vodorovnými ocelovými příčlemi vzdálenými od sebe 350-500mm nad touto hranou, kotvení, provedení PZ</t>
  </si>
  <si>
    <t>-532437619</t>
  </si>
  <si>
    <t>60</t>
  </si>
  <si>
    <t>767391112</t>
  </si>
  <si>
    <t>Montáž krytin střech plechových tvarovaných šroubováním vč.spojovacích prvků</t>
  </si>
  <si>
    <t>602899838</t>
  </si>
  <si>
    <t>Montáž krytiny střech plechem tvarovaným, uchyceným šroubováním</t>
  </si>
  <si>
    <t>17,7*19,8</t>
  </si>
  <si>
    <t>61</t>
  </si>
  <si>
    <t>55359001</t>
  </si>
  <si>
    <t xml:space="preserve">trapézový plech T160/260 tl.1mm  </t>
  </si>
  <si>
    <t>-510198634</t>
  </si>
  <si>
    <t>350,46*1,12</t>
  </si>
  <si>
    <t>62</t>
  </si>
  <si>
    <t>998767101</t>
  </si>
  <si>
    <t>Přesun hmot tonážní pro zámečnické konstrukce v objektech v do 6 m</t>
  </si>
  <si>
    <t>-1059484767</t>
  </si>
  <si>
    <t>Přesun hmot pro zámečnické konstrukce stanovený z hmotnosti přesunovaného materiálu vodorovná dopravní vzdálenost do 50 m v objektech výšky do 6 m</t>
  </si>
  <si>
    <t>63</t>
  </si>
  <si>
    <t>783221111</t>
  </si>
  <si>
    <t>Nátěry syntetické KDK barva dražší lesklý povrch 1x antikorozní, 1x základní, 1x email</t>
  </si>
  <si>
    <t>-580741529</t>
  </si>
  <si>
    <t>Nátěry kovových stavebních doplňkových konstrukcí syntetické na vzduchu schnoucí dražšími barvami (např. Düfa, …) lesklý povrch 1x antikorozní, 1x základní 1x email</t>
  </si>
  <si>
    <t>9,88*1,254*8</t>
  </si>
  <si>
    <t>(0,18+0,18)*2*(1,05*3+1,37*3+1,7*3+2,02*3)</t>
  </si>
  <si>
    <t>(0,14+0,08)*2*1,15*16</t>
  </si>
  <si>
    <t>(0,08+0,08)*2*(4,6*12+4,76*8+1,2*2)</t>
  </si>
  <si>
    <t>87,42*0,353</t>
  </si>
  <si>
    <t>0,3*0,5*2*12</t>
  </si>
  <si>
    <t>0,2*0,5*2*12</t>
  </si>
  <si>
    <t>64</t>
  </si>
  <si>
    <t>783991221</t>
  </si>
  <si>
    <t>Bezpečnostní šrafování betonového povrchu rovná plocha</t>
  </si>
  <si>
    <t>1027985750</t>
  </si>
  <si>
    <t>Nátěry ostatní betonových konstrukcí šrafování rovná plocha</t>
  </si>
  <si>
    <t>(0,3+0,3)*5,4*8</t>
  </si>
  <si>
    <t>01_02 - Bleskosvod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</si>
  <si>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230/2012Sb. byla použita v převážné míře cenová soustava ÚRS. 
  - Tato část soupisu prací vychází dle vyhlášky 230/2012 Sb. § 7 odst.2 z následujících grafických a textových částí projektové dokumentace : 
A.Průvodní zpráva
B.Souhrnná technická zpráva
D.1.0 Technická zpráva</t>
  </si>
  <si>
    <t xml:space="preserve">    740 - Elektromontáže - zkoušky a revize</t>
  </si>
  <si>
    <t xml:space="preserve">    743 - Elektromontáže - hrubá montáž</t>
  </si>
  <si>
    <t>740991100</t>
  </si>
  <si>
    <t>Celková prohlídka elektrického rozvodu a zařízení včetně výstupní revize</t>
  </si>
  <si>
    <t>282585492</t>
  </si>
  <si>
    <t>Celková prohlídka elektrického rozvodu a zařízení do 100 000,- Kč</t>
  </si>
  <si>
    <t>743611111</t>
  </si>
  <si>
    <t>Montáž vodič uzemňovací FeZn pásek D do 120 mm2 na povrchu</t>
  </si>
  <si>
    <t>763398455</t>
  </si>
  <si>
    <t>Montáž uzemňovacího vedení s upevněním, propojením a připojením pomocí svorek na povrchu vodičů FeZn pásku D do 120 mm2</t>
  </si>
  <si>
    <t>25+20+25+20+10</t>
  </si>
  <si>
    <t>354420620</t>
  </si>
  <si>
    <t>páska zemnící 30 x 4 mm FeZn</t>
  </si>
  <si>
    <t>753932591</t>
  </si>
  <si>
    <t>součásti pro hromosvody a uzemňování zemniče pásky zemnící pás 30 x 4 mm FeZn</t>
  </si>
  <si>
    <t>(25+20+25+20+10)*0,95</t>
  </si>
  <si>
    <t>354414150R</t>
  </si>
  <si>
    <t>podpěra vedení PV 1b 30 FeZn do zdiva 300 mm</t>
  </si>
  <si>
    <t>-305538500</t>
  </si>
  <si>
    <t>součásti pro hromosvody a uzemňování podpěry vedení FeZn PV 1b 30 do zdiva 300 mm</t>
  </si>
  <si>
    <t>(5+5+5+5)/1,2+0,333+3</t>
  </si>
  <si>
    <t>354415600</t>
  </si>
  <si>
    <t>podpěra vedení PV23 FeZn na plechové střechy 110 mm</t>
  </si>
  <si>
    <t>1893399769</t>
  </si>
  <si>
    <t>součásti pro hromosvody a uzemňování podpěry vedení FeZn PV 23 na plechové střechy   110 mm</t>
  </si>
  <si>
    <t>(20+18+20+18)/0,72+0,444+4</t>
  </si>
  <si>
    <t>743621110</t>
  </si>
  <si>
    <t>Montáž drát nebo lano hromosvodné svodové D do 10 mm s podpěrou</t>
  </si>
  <si>
    <t>-900013278</t>
  </si>
  <si>
    <t>20+20+20+20+10+10+10+10+20+5</t>
  </si>
  <si>
    <t>156152250</t>
  </si>
  <si>
    <t>drát kruhový pozinkovaný měkký 11343 D8,00 mm</t>
  </si>
  <si>
    <t>-1401962275</t>
  </si>
  <si>
    <t>Poznámka k položce:
Hmotnost: 0,39458 kg/m</t>
  </si>
  <si>
    <t>(20+20+20+20+10+10+10+10+5)*0,4</t>
  </si>
  <si>
    <t>156152350</t>
  </si>
  <si>
    <t>drát kruhový pozinkovaný měkký 11343 D10,00 mm</t>
  </si>
  <si>
    <t>823909584</t>
  </si>
  <si>
    <t>drát tažený nepatentovaný z neušlechtilých ocelí pozinkovaný kruhový jakost oceli 11 343 měkký D  10,00 mm</t>
  </si>
  <si>
    <t>Poznámka k položce:
Hmotnost: 0,61654 kg/m</t>
  </si>
  <si>
    <t>(4*5)*0,65</t>
  </si>
  <si>
    <t>743622100</t>
  </si>
  <si>
    <t>Montáž svorka hromosvodná typ SS, SR 03 se 2 šrouby</t>
  </si>
  <si>
    <t>-951748466</t>
  </si>
  <si>
    <t>40+2</t>
  </si>
  <si>
    <t>354418850</t>
  </si>
  <si>
    <t>svorka spojovací SS pro lano D8-10 mm</t>
  </si>
  <si>
    <t>-509534498</t>
  </si>
  <si>
    <t>(4*4)*2+8</t>
  </si>
  <si>
    <t>354419050</t>
  </si>
  <si>
    <t>svorka připojovací SOc k připojení okapových žlabů</t>
  </si>
  <si>
    <t>-555515155</t>
  </si>
  <si>
    <t>součásti pro hromosvody a uzemňování svorky FeZn připojovací, ČSN  35 7633 SO c   k připojení okapových žlabů</t>
  </si>
  <si>
    <t>743622200</t>
  </si>
  <si>
    <t>Montáž svorka hromosvodná typ ST, SJ, SK, SZ, SR01, 02 se 3 šrouby</t>
  </si>
  <si>
    <t>398471861</t>
  </si>
  <si>
    <t>4+4+12</t>
  </si>
  <si>
    <t>354419250</t>
  </si>
  <si>
    <t>svorka zkušební SZ pro lano D6-12 mm   FeZn</t>
  </si>
  <si>
    <t>-1434603969</t>
  </si>
  <si>
    <t>354419960</t>
  </si>
  <si>
    <t>svorka odbočovací a spojovací SR 3a pro spojování kruhových a páskových vodičů    FeZn</t>
  </si>
  <si>
    <t>-1200159221</t>
  </si>
  <si>
    <t>součásti pro hromosvody a uzemňování svorky FeZn odbočovací a spojovací, ČSN  35 7636 SR 3a pro spoje kruh. a páskových  vodičů</t>
  </si>
  <si>
    <t>354419860</t>
  </si>
  <si>
    <t>svorka odbočovací a spojovací SR 2a pro pásek 30x4 mm    FeZn</t>
  </si>
  <si>
    <t>CS ÚRS 2012 02</t>
  </si>
  <si>
    <t>-983945238</t>
  </si>
  <si>
    <t>4*2+4</t>
  </si>
  <si>
    <t>743624110</t>
  </si>
  <si>
    <t>Montáž vedení hromosvodné-úhelník nebo trubka s držáky do zdiva</t>
  </si>
  <si>
    <t>1629713597</t>
  </si>
  <si>
    <t>Montáž hromosvodného vedení ochranných prvků úhelníků nebo trubek s držáky do zdiva</t>
  </si>
  <si>
    <t>354418310</t>
  </si>
  <si>
    <t>úhelník ochranný OU 2.0 na ochranu svodu 2 m</t>
  </si>
  <si>
    <t>-631002973</t>
  </si>
  <si>
    <t>součásti pro hromosvody a uzemňování úhelníky  ochranné OU 2.0 na ochranu svodu  2 m    FeZn</t>
  </si>
  <si>
    <t>354418360</t>
  </si>
  <si>
    <t>držák ochranného úhelníku do zdiva DOU FeZn</t>
  </si>
  <si>
    <t>68323799</t>
  </si>
  <si>
    <t>součásti pro hromosvody a uzemňování držáky ochranných úhelníků DOU  držák ochran. úhelníku do zdiva FeZn</t>
  </si>
  <si>
    <t>4*2</t>
  </si>
  <si>
    <t>743624300</t>
  </si>
  <si>
    <t>Montáž vedení hromosvodné-tvarování prvku</t>
  </si>
  <si>
    <t>1123267815</t>
  </si>
  <si>
    <t>743629300</t>
  </si>
  <si>
    <t>Montáž vedení hromosvodné-štítek k označení svodu</t>
  </si>
  <si>
    <t>7761797</t>
  </si>
  <si>
    <t>Montáž hromosvodného vedení doplňků štítků k označení svodů</t>
  </si>
  <si>
    <t>354421100</t>
  </si>
  <si>
    <t>štítek plastový č. 31 -  čísla svodů</t>
  </si>
  <si>
    <t>814169672</t>
  </si>
  <si>
    <t>součásti pro hromosvody a uzemňování štítek plastový čísla svodů -  č. 31</t>
  </si>
  <si>
    <t>74362930R1</t>
  </si>
  <si>
    <t>Svařované spoje</t>
  </si>
  <si>
    <t>hod</t>
  </si>
  <si>
    <t>1908727950</t>
  </si>
  <si>
    <t>74362930R2</t>
  </si>
  <si>
    <t>Ochranný nátěr spojů</t>
  </si>
  <si>
    <t>-1388189424</t>
  </si>
  <si>
    <t>SO-03 - Násypka</t>
  </si>
  <si>
    <t>03_02 - Zařízení silnoproudé elektrotechniky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</si>
  <si>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230/2012Sb. byla použita v převážné míře cenová soustava ÚRS. 
  - Tato část soupisu prací vychází dle vyhlášky 230/2012 Sb. § 7 odst.2 z následujících grafických a textových částí projektové dokumentace :
D.1.0 Technická zpráva
1.1.6 Půdorys, řez, pohledy</t>
  </si>
  <si>
    <t>HSV - HSV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</si>
  <si>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</si>
  <si>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</si>
  <si>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</si>
  <si>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749 - Elektromontáže - součásti elektrozařízení</t>
  </si>
  <si>
    <t>M - Práce a dodávky M</t>
  </si>
  <si>
    <t xml:space="preserve">    21-M - Elektromontáže</t>
  </si>
  <si>
    <t xml:space="preserve">    46-M - Zemní práce při extr.mont.pracích</t>
  </si>
  <si>
    <t>171201201R1</t>
  </si>
  <si>
    <t>2101338285</t>
  </si>
  <si>
    <t>(50*0,2*0,35)</t>
  </si>
  <si>
    <t>171201211R2</t>
  </si>
  <si>
    <t>2134185347</t>
  </si>
  <si>
    <t>3,5*2,1</t>
  </si>
  <si>
    <t>Celková prohlídka elektrického rozvodu a zařízení</t>
  </si>
  <si>
    <t>1975474676</t>
  </si>
  <si>
    <t>Zkoušky a prohlídky elektrických rozvodů a zařízení celková prohlídka a vyhotovení revizní zprávy pro objem montážních prací do 100 tis. Kč</t>
  </si>
  <si>
    <t>743131116</t>
  </si>
  <si>
    <t>Montáž trubka ochranná do krabic plastová tuhá D do 75 mm uložená pevně</t>
  </si>
  <si>
    <t>-1115037190</t>
  </si>
  <si>
    <t>50+10</t>
  </si>
  <si>
    <t>345713530</t>
  </si>
  <si>
    <t>trubka elektroinstalační ohebná Kopoflex, HDPE+LDPE</t>
  </si>
  <si>
    <t>-1598629564</t>
  </si>
  <si>
    <t>4+2+12+4+18+6+4</t>
  </si>
  <si>
    <t>345711060</t>
  </si>
  <si>
    <t>trubka elektroinstalační pancéřová pevná z PH L3m</t>
  </si>
  <si>
    <t>-432156790</t>
  </si>
  <si>
    <t>materiál úložný elektroinstalační trubky elektroinstalační tuhé z PVC pancéřové, EN 500 86 - 4441 vysoké mechanické namáhání (1250N)  délka trubky 3 m</t>
  </si>
  <si>
    <t>Poznámka k položce:
EAN 8595057617247</t>
  </si>
  <si>
    <t>743312120</t>
  </si>
  <si>
    <t>Montáž lišta a kanálek vkládací šířky do 40 mm s víčkem</t>
  </si>
  <si>
    <t>1426261866</t>
  </si>
  <si>
    <t>Montáž lišt a kanálků elektroinstalačních se spojkami, ohyby a rohy a s nasunutím do krabic vkládacích s víčkem, šířky do 40 mm</t>
  </si>
  <si>
    <t>345718700</t>
  </si>
  <si>
    <t>lišta elektroinstalační L 40 x 20 mm</t>
  </si>
  <si>
    <t>-2044888228</t>
  </si>
  <si>
    <t>materiál úložný elektroinstalační lišty elektroinstalační z plastické hmoty ČSN 37 0001 hranatá dvojitý zámek,  standardní délka 3 m L 40 x 20 mm</t>
  </si>
  <si>
    <t>Poznámka k položce:
EAN 8595057601024</t>
  </si>
  <si>
    <t>345718900</t>
  </si>
  <si>
    <t>kryt pro lišty elektroinstalační LH 40 x 20 spojovací</t>
  </si>
  <si>
    <t>-612046024</t>
  </si>
  <si>
    <t>materiál úložný elektroinstalační lišty elektroinstalační z plastické hmoty ČSN 37 0001 kryty pro lišty elektroinstalační bílé LH 40 x 20  spojovací</t>
  </si>
  <si>
    <t>345718920</t>
  </si>
  <si>
    <t>kryt pro lišty elektroinstalační LH 40 x 20 koncový</t>
  </si>
  <si>
    <t>841726686</t>
  </si>
  <si>
    <t>materiál úložný elektroinstalační lišty elektroinstalační z plastické hmoty ČSN 37 0001 kryty pro lišty elektroinstalační bílé LH 40 x 20  koncový</t>
  </si>
  <si>
    <t>743414321</t>
  </si>
  <si>
    <t>Montáž rozvodka nástěnná plast čtyřhranná, vodič D do 4mm2</t>
  </si>
  <si>
    <t>763403581</t>
  </si>
  <si>
    <t>345640150</t>
  </si>
  <si>
    <t>rozvodka 6455-12 4 mm2 380 V</t>
  </si>
  <si>
    <t>1288903958</t>
  </si>
  <si>
    <t>743429130</t>
  </si>
  <si>
    <t>Otevření nebo uzavření krabice pancéřové víčkem na 4 šrouby</t>
  </si>
  <si>
    <t>929394517</t>
  </si>
  <si>
    <t>744422930</t>
  </si>
  <si>
    <t>Montáž kabel Cu do 1 kV do 1,00 kg trubka nebo lišta zatažená</t>
  </si>
  <si>
    <t>1231035886</t>
  </si>
  <si>
    <t>Montáž kabelů měděných do 1 kV bez ukončení, uložených v trubkách nebo lištách zatažených jmenovitě neuvedených, hmotnosti do 1,00 kg</t>
  </si>
  <si>
    <t>341111000</t>
  </si>
  <si>
    <t>kabel silový s Cu jádrem CYKY 5x6 mm2</t>
  </si>
  <si>
    <t>-612792950</t>
  </si>
  <si>
    <t>kabely silové s měděným jádrem pro jmenovité napětí 750 V CYKY   TP-KK-134/01 průřez   Cu číslo  bázová cena mm2    kg/m  5 x  6       0,294</t>
  </si>
  <si>
    <t>4+2+12+4+18+6+4+30+6</t>
  </si>
  <si>
    <t>746413570</t>
  </si>
  <si>
    <t>Ukončení kabelů 5x6 mm2 smršťovací záklopkou nebo páskem bez letování</t>
  </si>
  <si>
    <t>1196670716</t>
  </si>
  <si>
    <t>Ukončení kabelů smršťovací záklopkou nebo páskou se zapojením bez letování, počtu a průřezu žil 5x6 mm2</t>
  </si>
  <si>
    <t>747112221</t>
  </si>
  <si>
    <t>Montáž ovladač (polo)zapuštěný šroubové připojení 1/0 -tlačítkový zapínací</t>
  </si>
  <si>
    <t>1515354292</t>
  </si>
  <si>
    <t>345354350</t>
  </si>
  <si>
    <t>přístroj tlačítkového ovládače zapínacího 10A IP 44</t>
  </si>
  <si>
    <t>-771298939</t>
  </si>
  <si>
    <t>přístroj tlačítkového ovládače zapínacího 10A IP44</t>
  </si>
  <si>
    <t>747162133</t>
  </si>
  <si>
    <t>Montáž zásuvek průmyslových nástěnných provedení IP 44 3P+PE 16 A</t>
  </si>
  <si>
    <t>-1619717356</t>
  </si>
  <si>
    <t>Montáž zásuvek průmyslových se zapojením vodičů nástěnných, provedení IP 44 3P+PE 16 A</t>
  </si>
  <si>
    <t>358112510</t>
  </si>
  <si>
    <t>zásuvka nástěnná, proti stříkající vodě,horní přívod, IP44 16A 400 V 5pólová</t>
  </si>
  <si>
    <t>76029806</t>
  </si>
  <si>
    <t>zásuvky a vidlice nad 16 A nn zásuvky nástěnné, proti stříkající vodě, IP44 horní přívod 16 A, 400 V, 5pól.</t>
  </si>
  <si>
    <t>747233150</t>
  </si>
  <si>
    <t>Montáž jistič třípólový nn do 25 A ve skříni</t>
  </si>
  <si>
    <t>-1247520367</t>
  </si>
  <si>
    <t>Montáž jističů se zapojením vodičů třípólových nn do 25 A ve skříni</t>
  </si>
  <si>
    <t>358224030</t>
  </si>
  <si>
    <t>jistič 3pólový-charakteristika B LPN (LSN) 25B/3</t>
  </si>
  <si>
    <t>-1290114114</t>
  </si>
  <si>
    <t>jističe do 630 A JISTIČE DO 63A 3pólové - charakteristika B LPN (LSN)-25B-3</t>
  </si>
  <si>
    <t>747241023</t>
  </si>
  <si>
    <t>Montáž proudových chráničů čtyřpólových nn do 80 A ve skříni</t>
  </si>
  <si>
    <t>-1738164848</t>
  </si>
  <si>
    <t>Montáž proudových chráničů se zapojením vodičů čtyřpólových nn do 80 A ve skříni</t>
  </si>
  <si>
    <t>358892120</t>
  </si>
  <si>
    <t>chránič proudový 4pólový 40/4/030</t>
  </si>
  <si>
    <t>-395741406</t>
  </si>
  <si>
    <t>přístroje elektrické se specifickým určením ostatní chrániče proudové standardní 4 pólové  typ AC In 25 A, Ue 230/400 V a.c., Idn 30 mA, 4-pól, Inc 6 kA, 40-4p/0.03</t>
  </si>
  <si>
    <t>345367000</t>
  </si>
  <si>
    <t>rámeček pro spínače a zásuvky  jednonásobný</t>
  </si>
  <si>
    <t>554565684</t>
  </si>
  <si>
    <t>345364900</t>
  </si>
  <si>
    <t xml:space="preserve">kryt spínače jednopáčkový jednoduchý pro spínače řazení 1,2,6,7,1/0 </t>
  </si>
  <si>
    <t>-822351286</t>
  </si>
  <si>
    <t>kryt spínače jednopáčkový jednoduchý pro spínače řazení 1,2,6,7,1/0</t>
  </si>
  <si>
    <t>VD30</t>
  </si>
  <si>
    <t>Demontáž a ekologická likvidace stávajících elektrozařízení</t>
  </si>
  <si>
    <t>-123352155</t>
  </si>
  <si>
    <t>749911110</t>
  </si>
  <si>
    <t>Zhotovení otvor čtvercový v plechu tl do 4 mm plochy do 0,010 m2</t>
  </si>
  <si>
    <t>1258938090</t>
  </si>
  <si>
    <t>Ostatní doplňkové práce elektromontážní zhotovení otvorů v plechu tl. do 4 mm čtvercových, plochy do 0,010 m2</t>
  </si>
  <si>
    <t>210290841</t>
  </si>
  <si>
    <t>Demontáž a montáž krytu na oceloplechovém rozváděči šířky do 70 cm</t>
  </si>
  <si>
    <t>-977284043</t>
  </si>
  <si>
    <t>Zpětná montáž motorických spotřebičů s usazením a upevněním na stávající nosnou konstrukci nebo podklad, vyrovnání řemene a vyvážení, bez zapojení demontáž a montáž krytu na oceloplechovém rozváděči, šířky do 70 cm</t>
  </si>
  <si>
    <t>210290881</t>
  </si>
  <si>
    <t>Doplnění orientačních štítků na desku nebo rozvodnici</t>
  </si>
  <si>
    <t>589573938</t>
  </si>
  <si>
    <t>014</t>
  </si>
  <si>
    <t>Prohlídka stávajících rozvodů</t>
  </si>
  <si>
    <t>h</t>
  </si>
  <si>
    <t>574768184</t>
  </si>
  <si>
    <t>016</t>
  </si>
  <si>
    <t>Zednické práce, sekání, frézování, začištění</t>
  </si>
  <si>
    <t>komplet</t>
  </si>
  <si>
    <t>245896135</t>
  </si>
  <si>
    <t>VL7</t>
  </si>
  <si>
    <t>Práce ve stávajícím rozvaděči</t>
  </si>
  <si>
    <t>1187947546</t>
  </si>
  <si>
    <t>460010025</t>
  </si>
  <si>
    <t>Vytyčení trasy inženýrských sítí v zastavěném prostoru</t>
  </si>
  <si>
    <t>km</t>
  </si>
  <si>
    <t>591450072</t>
  </si>
  <si>
    <t>50*0,001</t>
  </si>
  <si>
    <t>460030006</t>
  </si>
  <si>
    <t>Sejmutí ornice ručně v hornině třídy 2, vrstva tloušťky do 15 cm</t>
  </si>
  <si>
    <t>155829347</t>
  </si>
  <si>
    <t>50*0,35*0,15</t>
  </si>
  <si>
    <t>460200164</t>
  </si>
  <si>
    <t>Hloubení kabelových nezapažených rýh ručně š 35 cm, hl 80 cm, v hornině tř 4</t>
  </si>
  <si>
    <t>-1066037392</t>
  </si>
  <si>
    <t>460200166</t>
  </si>
  <si>
    <t>Hloubení kabelových nezapažených rýh ručně š 35 cm, hl 80 cm, v hornině tř 6</t>
  </si>
  <si>
    <t>-1066070571</t>
  </si>
  <si>
    <t>Hloubení kabelových rýh ručně včetně urovnání dna s přemístěním výkopku do vzdálenosti 3 m od okraje jámy nebo naložením na dopravní prostředek šířky 35 cm, hloubky 80 cm, v hornině třídy 6</t>
  </si>
  <si>
    <t>460421001</t>
  </si>
  <si>
    <t>Lože kabelů z písku nebo štěrkopísku tl 10 cm nad kabel, bez zakrytí, šířky lože do 65 cm</t>
  </si>
  <si>
    <t>-1337209007</t>
  </si>
  <si>
    <t>460490014</t>
  </si>
  <si>
    <t>Krytí kabelů výstražnou fólií šířky 40 cm</t>
  </si>
  <si>
    <t>1903580647</t>
  </si>
  <si>
    <t>283234210R1</t>
  </si>
  <si>
    <t>fólie varovná PE Pšíře 33 cm s potiskem</t>
  </si>
  <si>
    <t>128</t>
  </si>
  <si>
    <t>539666134</t>
  </si>
  <si>
    <t>fólie varovná PE šíře 33 cm s potiskem</t>
  </si>
  <si>
    <t>460560164</t>
  </si>
  <si>
    <t>Zásyp rýh ručně šířky 35 cm, hloubky 80 cm, z horniny třídy 4</t>
  </si>
  <si>
    <t>731815430</t>
  </si>
  <si>
    <t>Zásyp kabelových rýh ručně šířky 40 cm šířky 35 cm hloubky 80 cm, v hornině třídy 4</t>
  </si>
  <si>
    <t>460600021</t>
  </si>
  <si>
    <t>Vodorovné přemístění horniny jakékoliv třídy do 50 m</t>
  </si>
  <si>
    <t>-1229648215</t>
  </si>
  <si>
    <t>(50*0,35*0,8)</t>
  </si>
  <si>
    <t>460600061</t>
  </si>
  <si>
    <t>Odvoz suti a vybouraných hmot do 1 km</t>
  </si>
  <si>
    <t>-25534062</t>
  </si>
  <si>
    <t>(50*0,2*0,35)*2,1</t>
  </si>
  <si>
    <t>460600071</t>
  </si>
  <si>
    <t>Příplatek k odvozu suti a vybouraných hmot za každý další 1 km</t>
  </si>
  <si>
    <t>-887420565</t>
  </si>
  <si>
    <t>7,35*5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</si>
  <si>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</si>
  <si>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</si>
  <si>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</si>
  <si>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</si>
  <si>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</si>
  <si>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</si>
  <si>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</si>
  <si>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</si>
  <si>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</si>
  <si>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</si>
  <si>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</si>
  <si>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</si>
  <si>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</si>
  <si>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</si>
  <si>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</si>
  <si>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</si>
  <si>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</si>
  <si>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</si>
  <si>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</si>
  <si>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</si>
  <si>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</si>
  <si>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</si>
  <si>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</si>
  <si>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</si>
  <si>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</si>
  <si>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</si>
  <si>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</si>
  <si>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</si>
  <si>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</si>
  <si>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</si>
  <si>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</si>
  <si>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</si>
  <si>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</si>
  <si>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</si>
  <si>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</si>
  <si>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</si>
  <si>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</si>
  <si>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</si>
  <si>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</si>
  <si>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</si>
  <si>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</si>
  <si>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</si>
  <si>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</si>
  <si>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</si>
  <si>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</si>
  <si>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</si>
  <si>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</si>
  <si>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</si>
  <si>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</si>
  <si>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</si>
  <si>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</si>
  <si>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</si>
  <si>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</si>
  <si>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</si>
  <si>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</si>
  <si>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</si>
  <si>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</si>
  <si>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</si>
  <si>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</si>
  <si>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</si>
  <si>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</si>
  <si>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</si>
  <si>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</si>
  <si>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</si>
  <si>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</si>
  <si>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</si>
  <si>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</si>
  <si>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</si>
  <si>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</si>
  <si>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</si>
  <si>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</si>
  <si>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</si>
  <si>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</si>
  <si>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</si>
  <si>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</si>
  <si>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</si>
  <si>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</si>
  <si>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</si>
  <si>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</si>
  <si>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</si>
  <si>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</si>
  <si>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</si>
  <si>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</si>
  <si>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</si>
  <si>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</si>
  <si>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</si>
  <si>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</si>
  <si>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</si>
  <si>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</si>
  <si>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</si>
  <si>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</si>
  <si>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</si>
  <si>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</si>
  <si>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</si>
  <si>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</si>
  <si>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</si>
  <si>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</si>
  <si>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</si>
  <si>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</si>
  <si>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</si>
  <si>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</si>
  <si>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</si>
  <si>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</si>
  <si>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</si>
  <si>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</si>
  <si>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</si>
  <si>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</si>
  <si>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</si>
  <si>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</si>
  <si>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</si>
  <si>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</si>
  <si>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</si>
  <si>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</si>
  <si>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</si>
  <si>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</si>
  <si>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</si>
  <si>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</si>
  <si>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</si>
  <si>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</si>
  <si>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</si>
  <si>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</si>
  <si>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</si>
  <si>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</si>
  <si>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</si>
  <si>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</si>
  <si>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</si>
  <si>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</si>
  <si>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</si>
  <si>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</si>
  <si>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</si>
  <si>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</si>
  <si>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</si>
  <si>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</si>
  <si>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</si>
  <si>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</si>
  <si>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</si>
  <si>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</si>
  <si>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</si>
  <si>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</si>
  <si>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</si>
  <si>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</si>
  <si>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</si>
  <si>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</si>
  <si>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</si>
  <si>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</si>
  <si>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</si>
  <si>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</si>
  <si>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</si>
  <si>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</si>
  <si>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</si>
  <si>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</si>
  <si>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</si>
  <si>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</si>
  <si>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</si>
  <si>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</si>
  <si>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</si>
  <si>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</si>
  <si>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</si>
  <si>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</si>
  <si>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</si>
  <si>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</si>
  <si>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</si>
  <si>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</si>
  <si>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</si>
  <si>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</si>
  <si>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</si>
  <si>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</si>
  <si>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</si>
  <si>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</si>
  <si>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</si>
  <si>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</si>
  <si>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2.0</t>
  </si>
  <si>
    <t>False</t>
  </si>
  <si>
    <t>{4918BD82-EC45-4E4A-9E9F-03CEB4B7CCB9}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</si>
  <si>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</si>
  <si>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</si>
  <si>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</si>
  <si>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</si>
  <si>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</si>
  <si>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</si>
  <si>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</si>
  <si>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</si>
  <si>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</si>
  <si>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</si>
  <si>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13-128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</si>
  <si>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</si>
  <si>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</si>
  <si>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Sklad inertního materiálu – CMS Kamenice nad Lipou</t>
  </si>
  <si>
    <t>0,1</t>
  </si>
  <si>
    <t>KSO:</t>
  </si>
  <si>
    <t>CC-CZ:</t>
  </si>
  <si>
    <t>1</t>
  </si>
  <si>
    <t>Místo:</t>
  </si>
  <si>
    <t>město Kamenice nad Lipou, lokalita Kalich</t>
  </si>
  <si>
    <t>Datum:</t>
  </si>
  <si>
    <t>06.12.2013</t>
  </si>
  <si>
    <t>10</t>
  </si>
  <si>
    <t>100</t>
  </si>
  <si>
    <t>Zadavatel:</t>
  </si>
  <si>
    <t>IČ:</t>
  </si>
  <si>
    <t>KSÚS Vysočiny</t>
  </si>
  <si>
    <t>DIČ: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</si>
  <si>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</si>
  <si>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</si>
  <si>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</si>
  <si>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</si>
  <si>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</si>
  <si>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</si>
  <si>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</si>
  <si>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Poznámka:</t>
  </si>
  <si>
    <t xml:space="preserve"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230/2012Sb. byla použita v převážné míře cenová soustava ÚRS.  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</si>
  <si>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</si>
  <si>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</si>
  <si>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</si>
  <si>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</si>
  <si>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</si>
  <si>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</si>
  <si>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</si>
  <si>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</si>
  <si>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</si>
  <si>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</si>
  <si>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</si>
  <si>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</si>
  <si>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</si>
  <si>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</si>
  <si>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</si>
  <si>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</si>
  <si>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</si>
  <si>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</si>
  <si>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</si>
  <si>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</si>
  <si>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</si>
  <si>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</si>
  <si>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</si>
  <si>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</si>
  <si>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</si>
  <si>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</si>
  <si>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</si>
  <si>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</si>
  <si>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</si>
  <si>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</si>
  <si>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</si>
  <si>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</si>
  <si>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</si>
  <si>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</si>
  <si>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</si>
  <si>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</si>
  <si>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VON</t>
  </si>
  <si>
    <t>Vedlejší a ostatní náklady</t>
  </si>
  <si>
    <t>{6DBCEA0F-5D2E-4522-A466-15EE05103F0C}</t>
  </si>
  <si>
    <t>2</t>
  </si>
  <si>
    <t>Soupis</t>
  </si>
  <si>
    <t>{995CCA0E-E2C6-496B-9F4C-3F05808448F3}</t>
  </si>
  <si>
    <t>SO-01</t>
  </si>
  <si>
    <t>Sklad</t>
  </si>
  <si>
    <t>STA</t>
  </si>
  <si>
    <t>{749BA56D-4313-4F79-B4C4-236EC0A79AD7}</t>
  </si>
  <si>
    <t>01_01</t>
  </si>
  <si>
    <t>Stavebně technické řešení</t>
  </si>
  <si>
    <t>{0E9B3734-564C-46B3-8542-B1BC367443B3}</t>
  </si>
  <si>
    <t>8116951</t>
  </si>
  <si>
    <t>01_02</t>
  </si>
  <si>
    <t>Bleskosvod</t>
  </si>
  <si>
    <t>{EB7D61DD-2ADD-49D1-AE88-03F85D8D81C0}</t>
  </si>
  <si>
    <t>SO-03</t>
  </si>
  <si>
    <t>Násypka</t>
  </si>
  <si>
    <t>{C6B57802-F49C-44C4-A9B8-C440B15F4F2B}</t>
  </si>
  <si>
    <t>03_02</t>
  </si>
  <si>
    <t>Zařízení silnoproudé elektrotechniky</t>
  </si>
  <si>
    <t>{919939F3-60D2-475D-B7E0-1A4D3704E172}</t>
  </si>
  <si>
    <t>8159971</t>
  </si>
  <si>
    <t>Zpět na list:</t>
  </si>
  <si>
    <t>KRYCÍ LIST SOUPISU</t>
  </si>
  <si>
    <t>Objekt:</t>
  </si>
  <si>
    <t>VON - Vedlejší a ostatní náklady</t>
  </si>
  <si>
    <t>Soupis: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</si>
  <si>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230/2012Sb. byla použita v převážné míře cenová soustava ÚRS.
- Tento soupis prací řeší vedlejší a ostatní náklady dle vyhl. 230/2012Sb. §8 odst. 4 v tomto jediném společném soupisu pro všechny uváděné stavební a inženýrské objekty v zakázce.
- Vzhledem k výše uvedenému nelze stanovit jednotné KSO pro tento objekt, zakázka obsahuje tyto objekty dle KSO :
811 6951, 815 9911, 815 9971, 822 2972, 827 2919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</si>
  <si>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</si>
  <si>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</si>
  <si>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</si>
  <si>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</si>
  <si>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</si>
  <si>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</si>
  <si>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 xml:space="preserve">    O02 - Vedlejší a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</si>
  <si>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</si>
  <si>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</si>
  <si>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</si>
  <si>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</si>
  <si>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</si>
  <si>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</si>
  <si>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</si>
  <si>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</si>
  <si>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</si>
  <si>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</si>
  <si>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</si>
  <si>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</si>
  <si>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</si>
  <si>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</si>
  <si>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</si>
  <si>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</si>
  <si>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</si>
  <si>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</si>
  <si>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002-001</t>
  </si>
  <si>
    <t>Zařízení staveniště, BOZP</t>
  </si>
  <si>
    <t>kpl</t>
  </si>
  <si>
    <t>1394522077</t>
  </si>
  <si>
    <t xml:space="preserve">Veškeré náklady a činnosti související s vybudováním, provozem a likvidací staveniště, včetně zajištění připojení na elektrickou energii, vodu a odvodnění staveniště, včetně provádění každodenního hrubého úklidu staveniště a včetně průběžné likvidace vznikajících odpadů oprávněnou osobou. 
Standardní prvky BOZP (mobilní oplocení, výstražné značení, přechody výkopů vč. oplocení, zábradlí, atd - vč. jejich dodávky, montáže, údržby a demontáže, resp. likvidace) a povinosti vyplývající z plánu BOZP vč. připomínek příslušných úřadů. </t>
  </si>
  <si>
    <t>PP</t>
  </si>
  <si>
    <t>002-008</t>
  </si>
  <si>
    <t>Náklady vyplívající z požadavků DOSS a správců inženýrských sítí.</t>
  </si>
  <si>
    <t>-1334955976</t>
  </si>
  <si>
    <t xml:space="preserve">Veškeré náklady vyplívající se zajištění plnění požadavků DOSS a správců inženýrských sítí (objednání vytýčení inženýrských sítí, komunikace se správci in. sítí a DOSS dle jejich vyjádření a rozhodnutí - viz. dokladová část, .....). </t>
  </si>
  <si>
    <t xml:space="preserve">Poznámka k položce:
O veškerých úkonech zhotovitele směrem k DOSS a správců inženýrských sítí, bude zhotovitelem informován TDI, TDS a investor. </t>
  </si>
  <si>
    <t>P</t>
  </si>
  <si>
    <t>3</t>
  </si>
  <si>
    <t>002-101.1</t>
  </si>
  <si>
    <t xml:space="preserve">Geodetické vytýčení  </t>
  </si>
  <si>
    <t>-1592326142</t>
  </si>
  <si>
    <t>Vytýčení nově budovaných inženýrských sítí a stavebních objetků, vytýčení hranice pozemku, vytýčení stávajících inženýrských sítí i jejich správci, kontrolní měření. Vytýčení bude provedeno vč. stabilizace vytyčonaných bodů v terénu, pro potřeby stavby.</t>
  </si>
  <si>
    <t>002-103.1</t>
  </si>
  <si>
    <t>Geodetické zaměření inženýrských objektů po dokončení díla</t>
  </si>
  <si>
    <t>305024399</t>
  </si>
  <si>
    <t>Geodetické zaměření inženýrských objektů ve 3 tištěných vyhotoveních + 1x elektronicky CD)</t>
  </si>
  <si>
    <t>5</t>
  </si>
  <si>
    <t>002-104</t>
  </si>
  <si>
    <t>Geometrický plán</t>
  </si>
  <si>
    <t>-1224042796</t>
  </si>
  <si>
    <t xml:space="preserve">Geometrický plán objektů podléhajících vkladu do katastru nemovitostí (budovy, inženýrské sítě, věcná břemena k částem pozemků) v 6ti tištěných vyhotoveních + 1x elektronicky CD </t>
  </si>
  <si>
    <t>6</t>
  </si>
  <si>
    <t>002-201.1</t>
  </si>
  <si>
    <t>Projektová dokumentace skutečného provedení</t>
  </si>
  <si>
    <t>-1773495778</t>
  </si>
  <si>
    <t>Projektová dokumentace skutečného provedení 3x tištěně a 1x elektronicky na CD</t>
  </si>
  <si>
    <t>7</t>
  </si>
  <si>
    <t>002-202.1</t>
  </si>
  <si>
    <t>Zábory veřejných prostranství, vč.komunikací</t>
  </si>
  <si>
    <t>1454116063</t>
  </si>
  <si>
    <t>Náklady spojené se zábory veřejných prostranství, vč.komunikací (poplatky za zřízení záboru a nájemné za užívání veřejných ploch)</t>
  </si>
  <si>
    <t>8</t>
  </si>
  <si>
    <t>002-301.1</t>
  </si>
  <si>
    <t>Kompletace dokladové části stavby k předání, převzetí a kolaudaci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</si>
  <si>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</si>
  <si>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</si>
  <si>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9</t>
  </si>
  <si>
    <t>002-303</t>
  </si>
  <si>
    <t>Náklady spojené prováděním stavby v blízkosti stávajících objektů, technologie a zeleně</t>
  </si>
  <si>
    <t>-426533918</t>
  </si>
  <si>
    <t xml:space="preserve">Náklady spojené s prováděním stavby v blízkosti stávajících objektů (provozů), technologií a zeleně. Omezení vlivu stavby na sousední objekty a stávající technologie - zakrytí konstrukcí a technologií (prach, hluk), zajištění přístupu do sousedních objektů, zajištění konstrukcí a technologií proti poškození. Ochrana stávající vzrostlé zeleně po dobu výstavby.                                                                                                                                                                  </t>
  </si>
  <si>
    <t>002-304</t>
  </si>
  <si>
    <t>Náklady spojené prováděním stavby uvnitř stávajícího objektu za provozu</t>
  </si>
  <si>
    <t>54976830</t>
  </si>
  <si>
    <t xml:space="preserve">Náklady spojené s prováděním stavby uvnitř stávajícícho objektu za stávajícícho provozu objektu vč. technologií. Omezení vlivu stavby - zakrytí konstrukcí a technologií (prach, hluk), zajištění konstrukcí a technologií proti poškození. Náklady na pravidelný úklid objektu, omezení manipulačních a stavebních ploch, další související omezující vlivy.                                                                                                                                                     </t>
  </si>
  <si>
    <t>SO-01 - Sklad</t>
  </si>
  <si>
    <t>01_01 - Stavebně technické řešení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</si>
  <si>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230/2012Sb. byla použita v převážné míře cenová soustava ÚRS. 
  - Tato část soupisu prací vychází dle vyhlášky 230/2012 Sb. § 7 odst.2 z následujících grafických a textových částí projektové dokumentace : 
A.Průvodní zpráva
B.Souhrnná technická zpráva
C1. Situace přehledná, situace širších vztahů
C2. Situace koordinační
D.1.0 Technická zpráva
1.1.1 Půdorys základů
1.1.2 Půdorys 1.NP
1.1.3 Půdorys střechy
1.1.4 Řez A-A'
1.1.5 Pohledy
E.Dokladová část
G.Fotodokumentace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</si>
  <si>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</si>
  <si>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</si>
  <si>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</si>
  <si>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</si>
  <si>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8 - Trubní vedení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</si>
  <si>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</si>
  <si>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</si>
  <si>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</si>
  <si>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</si>
  <si>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</si>
  <si>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</si>
  <si>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</si>
  <si>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113106241</t>
  </si>
  <si>
    <t>Rozebrání stěn ze silničních dílců</t>
  </si>
  <si>
    <t>m2</t>
  </si>
  <si>
    <t>CS ÚRS 2013 02</t>
  </si>
  <si>
    <t>-1322786514</t>
  </si>
  <si>
    <t xml:space="preserve"> </t>
  </si>
  <si>
    <t>situace</t>
  </si>
  <si>
    <t>VV</t>
  </si>
  <si>
    <t>45*6</t>
  </si>
  <si>
    <t>Součet</t>
  </si>
  <si>
    <t>122301102</t>
  </si>
  <si>
    <t>Odkopávky a prokopávky nezapažené v hornině tř. 4 objem do 1000 m3</t>
  </si>
  <si>
    <t>m3</t>
  </si>
  <si>
    <t>790795765</t>
  </si>
  <si>
    <t>Odkopávky a prokopávky nezapažené s přehozením výkopku na vzdálenost do 3 m nebo s naložením na dopravní prostředek v hornině tř. 4 přes 100 do 1 000 m3</t>
  </si>
  <si>
    <t>(5+45)*3,5*4,5</t>
  </si>
  <si>
    <t>25*3*4,5</t>
  </si>
  <si>
    <t>132301101</t>
  </si>
  <si>
    <t>Hloubení rýh š do 600 mm v hornině tř. 4 objemu do 100 m3</t>
  </si>
  <si>
    <t>1773879737</t>
  </si>
  <si>
    <t>Hloubení zapažených i nezapažených rýh šířky do 600 mm s urovnáním dna do předepsaného profilu a spádu v hornině tř. 4 do 100 m3</t>
  </si>
  <si>
    <t>č.1.1.1 - Půdorys základů</t>
  </si>
  <si>
    <t>(13,8*3+19,8)*0,6*(1,75-1,2+0,05)</t>
  </si>
  <si>
    <t>0,6*0,6*(1,75-1,2+0,05)*2*3</t>
  </si>
  <si>
    <t>1,2*0,6*(1,75-1,2+0,05)*2*5*3</t>
  </si>
  <si>
    <t>1,2*0,6*(1,75-1,2+0,05)*2*6</t>
  </si>
  <si>
    <t>opěrná stěna</t>
  </si>
  <si>
    <t>(28+5+3)*0,6*(1,75-1,2+0,05)</t>
  </si>
  <si>
    <t>1,2*0,6*(1,75-1,2+0,05)*2*20</t>
  </si>
  <si>
    <t>drenáže</t>
  </si>
  <si>
    <t>50*0,6*0,6</t>
  </si>
  <si>
    <t>132301201</t>
  </si>
  <si>
    <t>Hloubení rýh š do 2000 mm v hornině tř. 4 objemu do 100 m3</t>
  </si>
  <si>
    <t>1069898380</t>
  </si>
  <si>
    <t>Hloubení zapažených i nezapažených rýh šířky přes 600 do 2 000 mm s urovnáním dna do předepsaného profilu a spádu v hornině tř. 4 do 100 m3</t>
  </si>
  <si>
    <t>(13,8*3+19,8)*3*0,4</t>
  </si>
  <si>
    <t>(28+5)*3*0,4</t>
  </si>
  <si>
    <t>151101103</t>
  </si>
  <si>
    <t>Zřízení příložného pažení a rozepření stěn hl do 8 m</t>
  </si>
  <si>
    <t>-1849019866</t>
  </si>
  <si>
    <t>50*7</t>
  </si>
  <si>
    <t>151201103</t>
  </si>
  <si>
    <t>Zřízení zátažného pažení a rozepření stěn hl do 8 m</t>
  </si>
  <si>
    <t>-688296888</t>
  </si>
  <si>
    <t>155132111</t>
  </si>
  <si>
    <t>Zřízení zpevnění svahů geobuňkami sklonu do 1:2 včetně kotvení</t>
  </si>
  <si>
    <t>2111034271</t>
  </si>
  <si>
    <t>Zřízení zpevnění svahů geobuňkami včetně plošného kotvení ocelovými skobami, ve sklonu do 1:2</t>
  </si>
  <si>
    <t>M</t>
  </si>
  <si>
    <t>693211530_1</t>
  </si>
  <si>
    <t>geomříž</t>
  </si>
  <si>
    <t>2093120846</t>
  </si>
  <si>
    <t>300*1,1</t>
  </si>
  <si>
    <t>162701105</t>
  </si>
  <si>
    <t>Vodorovné přemístění do 10000 m výkopku/sypaniny z horniny tř. 1 až 4</t>
  </si>
  <si>
    <t>1250679339</t>
  </si>
  <si>
    <t>Vodorovné přemístění výkopku nebo sypaniny po suchu na obvyklém dopravním prostředku, bez naložení výkopku, avšak se složením bez rozhrnutí z horniny tř. 1 až 4 na vzdálenost přes 9 000 do 10 000 m</t>
  </si>
  <si>
    <t>1125</t>
  </si>
  <si>
    <t>-922,5</t>
  </si>
  <si>
    <t>89,712</t>
  </si>
  <si>
    <t>113,04</t>
  </si>
  <si>
    <t>162701109</t>
  </si>
  <si>
    <t>Příplatek k vodorovnému přemístění výkopku/sypaniny z horniny tř. 1 až 4 ZKD 1000 m přes 10000 m</t>
  </si>
  <si>
    <t>-883917762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</si>
  <si>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</si>
  <si>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405,252*15</t>
  </si>
  <si>
    <t>11</t>
  </si>
  <si>
    <t>171201201</t>
  </si>
  <si>
    <t>Uložení sypaniny na skládky</t>
  </si>
  <si>
    <t>2052787674</t>
  </si>
  <si>
    <t>12</t>
  </si>
  <si>
    <t>171201211</t>
  </si>
  <si>
    <t>Poplatek za uložení odpadu ze sypaniny na skládce (skládkovné)</t>
  </si>
  <si>
    <t>t</t>
  </si>
  <si>
    <t>-1331964925</t>
  </si>
  <si>
    <t>Uložení sypaniny poplatek za uložení sypaniny na skládce ( skládkovné )</t>
  </si>
  <si>
    <t>405,252*2,1</t>
  </si>
  <si>
    <t>13</t>
  </si>
  <si>
    <t>171201211_1</t>
  </si>
  <si>
    <t>Zkouška výluhu</t>
  </si>
  <si>
    <t>kus</t>
  </si>
  <si>
    <t>1908477188</t>
  </si>
  <si>
    <t>14</t>
  </si>
  <si>
    <t>175101201</t>
  </si>
  <si>
    <t>Obsypání objektů bez prohození sypaniny z hornin tř. 1 až 4 uloženým do 30 m od kraje objektu</t>
  </si>
  <si>
    <t>-1749020020</t>
  </si>
  <si>
    <t>Obsypání objektů sypaninou z vhodných hornin 1 až 4 nebo materiálem uloženým ve vzdálenosti do 30 m od vnějšího kraje objektu pro jakoukoliv míru zhutnění bez prohození sypaniny</t>
  </si>
  <si>
    <t>(5+45)*(3,5-0,6)*4,5</t>
  </si>
  <si>
    <t>25*(3-0,6)*4,5</t>
  </si>
  <si>
    <t>181951102</t>
  </si>
  <si>
    <t>Úprava pláně v hornině tř. 1 až 4 se zhutněním</t>
  </si>
  <si>
    <t>2122639127</t>
  </si>
  <si>
    <t>Úprava pláně vyrovnáním výškových rozdílů v hornině tř. 1 až 4 se zhutněním</t>
  </si>
  <si>
    <t>podlaha</t>
  </si>
  <si>
    <t>249</t>
  </si>
  <si>
    <t>16</t>
  </si>
  <si>
    <t>181951191</t>
  </si>
  <si>
    <t>Zkouška únosnosti podloží</t>
  </si>
  <si>
    <t>-2117787303</t>
  </si>
  <si>
    <t>17</t>
  </si>
  <si>
    <t>20001</t>
  </si>
  <si>
    <t>Montáž systémových betonových bloků - základová část</t>
  </si>
  <si>
    <t>621685308</t>
  </si>
  <si>
    <t>(13,8*3+19,8)*0,6*0,6</t>
  </si>
  <si>
    <t>0,6*0,6*0,6*2*3</t>
  </si>
  <si>
    <t>1,2*0,6*0,6*2*5*3</t>
  </si>
  <si>
    <t>1,2*0,6*0,6*2*6</t>
  </si>
  <si>
    <t>(28+5+3)*0,6*0,6</t>
  </si>
  <si>
    <t>1,2*0,6*0,6*2*20</t>
  </si>
  <si>
    <t>18</t>
  </si>
  <si>
    <t>593001</t>
  </si>
  <si>
    <t>dodávka systémových betonových bloků, doprava, spínací systémové Pz tyče</t>
  </si>
  <si>
    <t>381536793</t>
  </si>
  <si>
    <t>19</t>
  </si>
  <si>
    <t>211561111</t>
  </si>
  <si>
    <t>Výplň odvodňovacích žeber nebo trativodů kamenivem hrubým drceným frakce 4 až 16 mm</t>
  </si>
  <si>
    <t>-938947713</t>
  </si>
  <si>
    <t>Výplň kamenivem do rýh odvodňovacích žeber nebo trativodů bez zhutnění, s úpravou povrchu výplně kamenivem hrubým drceným frakce 4 až 16 mm</t>
  </si>
  <si>
    <t>20</t>
  </si>
  <si>
    <t>211971110</t>
  </si>
  <si>
    <t>Zřízení opláštění žeber nebo trativodů geotextilií v rýze nebo zářezu sklonu do 1:2</t>
  </si>
  <si>
    <t>141209692</t>
  </si>
  <si>
    <t>Zřízení opláštění výplně z geotextilie odvodňovacích žeber nebo trativodů v rýze nebo zářezu se stěnami šikmými o sklonu do 1:2</t>
  </si>
  <si>
    <t>50*2</t>
  </si>
  <si>
    <t>693111510</t>
  </si>
  <si>
    <t xml:space="preserve">textilie 600 g/m2 </t>
  </si>
  <si>
    <t>-1365388138</t>
  </si>
  <si>
    <t>110*1,1</t>
  </si>
  <si>
    <t>22</t>
  </si>
  <si>
    <t>271532212</t>
  </si>
  <si>
    <t>Podsyp pod základové konstrukce se zhutněním z hrubého kameniva frakce 16 až 32 mm</t>
  </si>
  <si>
    <t>-1126149089</t>
  </si>
  <si>
    <t>Násyp pod základové konstrukce se zhutněním a urovnáním povrchu z kameniva hrubého, frakce 16 - 32 mm</t>
  </si>
  <si>
    <t>50*0,6*0,2</t>
  </si>
  <si>
    <t>23</t>
  </si>
  <si>
    <t>274313611</t>
  </si>
  <si>
    <t>Základové pásy z betonu tř. C 16/20</t>
  </si>
  <si>
    <t>-1344650949</t>
  </si>
  <si>
    <t>Základy z betonu prostého pasy betonu kamenem neprokládaného tř. C 16/20</t>
  </si>
  <si>
    <t xml:space="preserve">č.1.1.1 - Půdorys základů </t>
  </si>
  <si>
    <t>podbetonování</t>
  </si>
  <si>
    <t>(13,8*3+19,8)*0,6*0,05</t>
  </si>
  <si>
    <t>0,6*0,6*0,05*2*3</t>
  </si>
  <si>
    <t>1,2*0,6*0,05*2*5*3</t>
  </si>
  <si>
    <t>1,2*0,6*0,05*2*6</t>
  </si>
  <si>
    <t>(28+5+3)*0,6*0,05</t>
  </si>
  <si>
    <t>1,2*0,6*0,05*2*20</t>
  </si>
  <si>
    <t>podbetonování prefa</t>
  </si>
  <si>
    <t>(13,8*3+19,8)*0,6*(1,75-1,2)</t>
  </si>
  <si>
    <t>0,6*0,6*(1,75-1,2)*2*3</t>
  </si>
  <si>
    <t>1,2*0,6*(1,75-1,2)*2*5*3</t>
  </si>
  <si>
    <t>1,2*0,6*(1,75-1,2)*2*6</t>
  </si>
  <si>
    <t>(28+5+3)*0,6*(1,75-1,2)</t>
  </si>
  <si>
    <t>1,2*0,6*(1,75-1,2)*2*20</t>
  </si>
  <si>
    <t>Mezisoučet</t>
  </si>
  <si>
    <t>71,712*0,1</t>
  </si>
  <si>
    <t>24</t>
  </si>
  <si>
    <t>274313711</t>
  </si>
  <si>
    <t>Základové pásy z betonu tř. C 20/25</t>
  </si>
  <si>
    <t>1249891366</t>
  </si>
  <si>
    <t>Základy z betonu prostého pasy betonu kamenem neprokládaného tř. C 20/25</t>
  </si>
  <si>
    <t>50*0,6*0,15</t>
  </si>
  <si>
    <t>4,5*0,1</t>
  </si>
  <si>
    <t>25</t>
  </si>
  <si>
    <t>274351215</t>
  </si>
  <si>
    <t>Zřízení bednění stěn základových pasů</t>
  </si>
  <si>
    <t>-303899269</t>
  </si>
  <si>
    <t>Bednění základových stěn pasů svislé nebo šikmé (odkloněné), půdorysně přímé nebo zalomené ve volných nebo zapažených jámách, rýhách, šachtách, včetně případných vzpěr zřízení</t>
  </si>
  <si>
    <t>50*0,15</t>
  </si>
  <si>
    <t>26</t>
  </si>
  <si>
    <t>274351216</t>
  </si>
  <si>
    <t>Odstranění bednění stěn základových pasů</t>
  </si>
  <si>
    <t>-2017574347</t>
  </si>
  <si>
    <t>Bednění základových stěn pasů svislé nebo šikmé (odkloněné), půdorysně přímé nebo zalomené ve volných nebo zapažených jámách, rýhách, šachtách, včetně případných vzpěr odstranění</t>
  </si>
  <si>
    <t>27</t>
  </si>
  <si>
    <t>274362021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</si>
</sst>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41" fillId="35" borderId="2" applyNumberFormat="0" applyAlignment="0" applyProtection="0"/>
    <xf numFmtId="0" fontId="60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62" fillId="38" borderId="0" applyNumberFormat="0" applyBorder="0" applyAlignment="0" applyProtection="0"/>
    <xf numFmtId="0" fontId="0" fillId="39" borderId="7" applyNumberFormat="0" applyFont="0" applyAlignment="0" applyProtection="0"/>
    <xf numFmtId="0" fontId="46" fillId="0" borderId="8" applyNumberFormat="0" applyFill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47" fillId="0" borderId="10" applyNumberFormat="0" applyFill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3" borderId="11" applyNumberFormat="0" applyAlignment="0" applyProtection="0"/>
    <xf numFmtId="0" fontId="51" fillId="41" borderId="11" applyNumberFormat="0" applyAlignment="0" applyProtection="0"/>
    <xf numFmtId="0" fontId="52" fillId="41" borderId="12" applyNumberFormat="0" applyAlignment="0" applyProtection="0"/>
    <xf numFmtId="0" fontId="6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51" borderId="0" applyNumberFormat="0" applyBorder="0" applyAlignment="0" applyProtection="0"/>
  </cellStyleXfs>
  <cellXfs count="3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9" borderId="0" xfId="0" applyFont="1" applyFill="1" applyAlignment="1">
      <alignment horizontal="left" vertical="center"/>
    </xf>
    <xf numFmtId="49" fontId="7" fillId="39" borderId="0" xfId="0" applyNumberFormat="1" applyFont="1" applyFill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0" fillId="41" borderId="0" xfId="0" applyFill="1" applyAlignment="1">
      <alignment horizontal="left" vertical="center"/>
    </xf>
    <xf numFmtId="0" fontId="9" fillId="41" borderId="20" xfId="0" applyFont="1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0" fontId="9" fillId="41" borderId="21" xfId="0" applyFont="1" applyFill="1" applyBorder="1" applyAlignment="1">
      <alignment horizontal="center" vertical="center"/>
    </xf>
    <xf numFmtId="0" fontId="0" fillId="41" borderId="17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41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27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8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7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8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7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8" xfId="0" applyNumberFormat="1" applyFont="1" applyBorder="1" applyAlignment="1">
      <alignment horizontal="right" vertical="center"/>
    </xf>
    <xf numFmtId="164" fontId="23" fillId="0" borderId="34" xfId="0" applyNumberFormat="1" applyFont="1" applyBorder="1" applyAlignment="1">
      <alignment horizontal="right" vertical="center"/>
    </xf>
    <xf numFmtId="164" fontId="23" fillId="0" borderId="35" xfId="0" applyNumberFormat="1" applyFont="1" applyBorder="1" applyAlignment="1">
      <alignment horizontal="right" vertical="center"/>
    </xf>
    <xf numFmtId="167" fontId="23" fillId="0" borderId="35" xfId="0" applyNumberFormat="1" applyFont="1" applyBorder="1" applyAlignment="1">
      <alignment horizontal="right" vertical="center"/>
    </xf>
    <xf numFmtId="164" fontId="23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41" borderId="21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167" fontId="26" fillId="0" borderId="25" xfId="0" applyNumberFormat="1" applyFont="1" applyBorder="1" applyAlignment="1">
      <alignment horizontal="right"/>
    </xf>
    <xf numFmtId="167" fontId="26" fillId="0" borderId="26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8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0" fontId="0" fillId="0" borderId="37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168" fontId="0" fillId="0" borderId="37" xfId="0" applyNumberFormat="1" applyFont="1" applyBorder="1" applyAlignment="1">
      <alignment horizontal="right" vertical="center"/>
    </xf>
    <xf numFmtId="0" fontId="11" fillId="39" borderId="3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8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68" fontId="32" fillId="0" borderId="0" xfId="0" applyNumberFormat="1" applyFont="1" applyAlignment="1">
      <alignment horizontal="right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3" fillId="0" borderId="37" xfId="0" applyFont="1" applyBorder="1" applyAlignment="1">
      <alignment horizontal="center" vertical="center"/>
    </xf>
    <xf numFmtId="49" fontId="33" fillId="0" borderId="37" xfId="0" applyNumberFormat="1" applyFont="1" applyBorder="1" applyAlignment="1">
      <alignment horizontal="left" vertical="center" wrapText="1"/>
    </xf>
    <xf numFmtId="0" fontId="33" fillId="0" borderId="37" xfId="0" applyFont="1" applyBorder="1" applyAlignment="1">
      <alignment horizontal="center" vertical="center" wrapText="1"/>
    </xf>
    <xf numFmtId="168" fontId="33" fillId="0" borderId="37" xfId="0" applyNumberFormat="1" applyFont="1" applyBorder="1" applyAlignment="1">
      <alignment horizontal="right" vertical="center"/>
    </xf>
    <xf numFmtId="0" fontId="34" fillId="0" borderId="16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168" fontId="34" fillId="0" borderId="0" xfId="0" applyNumberFormat="1" applyFont="1" applyAlignment="1">
      <alignment horizontal="right" vertical="center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5" fillId="37" borderId="0" xfId="55" applyFill="1" applyAlignment="1">
      <alignment horizontal="left" vertical="top"/>
    </xf>
    <xf numFmtId="0" fontId="36" fillId="0" borderId="0" xfId="55" applyFont="1" applyAlignment="1">
      <alignment horizontal="center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1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7" fillId="37" borderId="0" xfId="55" applyFont="1" applyFill="1" applyAlignment="1" applyProtection="1">
      <alignment horizontal="left" vertical="center"/>
      <protection/>
    </xf>
    <xf numFmtId="0" fontId="0" fillId="37" borderId="0" xfId="0" applyFont="1" applyFill="1" applyAlignment="1" applyProtection="1">
      <alignment horizontal="left" vertical="top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left"/>
    </xf>
    <xf numFmtId="0" fontId="16" fillId="0" borderId="44" xfId="0" applyFont="1" applyBorder="1" applyAlignment="1">
      <alignment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9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41" borderId="21" xfId="0" applyFont="1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164" fontId="9" fillId="41" borderId="21" xfId="0" applyNumberFormat="1" applyFont="1" applyFill="1" applyBorder="1" applyAlignment="1">
      <alignment horizontal="right" vertical="center"/>
    </xf>
    <xf numFmtId="0" fontId="0" fillId="41" borderId="29" xfId="0" applyFill="1" applyBorder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41" borderId="20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41" borderId="31" xfId="0" applyFont="1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164" fontId="0" fillId="39" borderId="37" xfId="0" applyNumberFormat="1" applyFont="1" applyFill="1" applyBorder="1" applyAlignment="1">
      <alignment horizontal="right" vertical="center"/>
    </xf>
    <xf numFmtId="164" fontId="0" fillId="0" borderId="37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37" fillId="37" borderId="0" xfId="55" applyFont="1" applyFill="1" applyAlignment="1" applyProtection="1">
      <alignment horizontal="center" vertical="center"/>
      <protection/>
    </xf>
    <xf numFmtId="164" fontId="1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3" fillId="0" borderId="37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/>
    </xf>
    <xf numFmtId="164" fontId="33" fillId="39" borderId="37" xfId="0" applyNumberFormat="1" applyFont="1" applyFill="1" applyBorder="1" applyAlignment="1">
      <alignment horizontal="right" vertical="center"/>
    </xf>
    <xf numFmtId="164" fontId="33" fillId="0" borderId="37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wrapText="1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H:\KROSplusData\System\Temp\rad6772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H:\KROSplusData\System\Temp\rad51E8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H:\KROSplusData\System\Temp\rad516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H:\KROSplusData\System\Temp\rad01A2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H:\KROSplusData\System\Temp\rad1A1A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H:\KROSplusData\System\Temp\rad6772C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H:\KROSplusData\System\Temp\rad51E8D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H:\KROSplusData\System\Temp\rad516FD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H:\KROSplusData\System\Temp\rad01A21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H:\KROSplusData\System\Temp\rad1A1A2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7" t="s">
        <v>659</v>
      </c>
      <c r="B1" s="158"/>
      <c r="C1" s="158"/>
      <c r="D1" s="159" t="s">
        <v>660</v>
      </c>
      <c r="E1" s="158"/>
      <c r="F1" s="158"/>
      <c r="G1" s="158"/>
      <c r="H1" s="158"/>
      <c r="I1" s="158"/>
      <c r="J1" s="158"/>
      <c r="K1" s="160" t="s">
        <v>490</v>
      </c>
      <c r="L1" s="160"/>
      <c r="M1" s="160"/>
      <c r="N1" s="160"/>
      <c r="O1" s="160"/>
      <c r="P1" s="160"/>
      <c r="Q1" s="160"/>
      <c r="R1" s="160"/>
      <c r="S1" s="160"/>
      <c r="T1" s="158"/>
      <c r="U1" s="158"/>
      <c r="V1" s="158"/>
      <c r="W1" s="160" t="s">
        <v>491</v>
      </c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5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661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662</v>
      </c>
      <c r="BU1" s="4" t="s">
        <v>662</v>
      </c>
      <c r="BV1" s="4" t="s">
        <v>663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7" t="s">
        <v>664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72" t="s">
        <v>665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6" t="s">
        <v>666</v>
      </c>
      <c r="BT2" s="6" t="s">
        <v>667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666</v>
      </c>
      <c r="BT3" s="6" t="s">
        <v>668</v>
      </c>
    </row>
    <row r="4" spans="2:71" s="2" customFormat="1" ht="37.5" customHeight="1">
      <c r="B4" s="10"/>
      <c r="C4" s="239" t="s">
        <v>669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40"/>
      <c r="AS4" s="12" t="s">
        <v>670</v>
      </c>
      <c r="BE4" s="13" t="s">
        <v>671</v>
      </c>
      <c r="BS4" s="6" t="s">
        <v>672</v>
      </c>
    </row>
    <row r="5" spans="2:71" s="2" customFormat="1" ht="15" customHeight="1">
      <c r="B5" s="10"/>
      <c r="D5" s="14" t="s">
        <v>673</v>
      </c>
      <c r="K5" s="244" t="s">
        <v>674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Q5" s="11"/>
      <c r="BE5" s="241" t="s">
        <v>675</v>
      </c>
      <c r="BS5" s="6" t="s">
        <v>666</v>
      </c>
    </row>
    <row r="6" spans="2:71" s="2" customFormat="1" ht="37.5" customHeight="1">
      <c r="B6" s="10"/>
      <c r="D6" s="16" t="s">
        <v>676</v>
      </c>
      <c r="K6" s="245" t="s">
        <v>677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Q6" s="11"/>
      <c r="BE6" s="238"/>
      <c r="BS6" s="6" t="s">
        <v>678</v>
      </c>
    </row>
    <row r="7" spans="2:71" s="2" customFormat="1" ht="15" customHeight="1">
      <c r="B7" s="10"/>
      <c r="D7" s="17" t="s">
        <v>679</v>
      </c>
      <c r="K7" s="15"/>
      <c r="AK7" s="17" t="s">
        <v>680</v>
      </c>
      <c r="AN7" s="15"/>
      <c r="AQ7" s="11"/>
      <c r="BE7" s="238"/>
      <c r="BS7" s="6" t="s">
        <v>681</v>
      </c>
    </row>
    <row r="8" spans="2:71" s="2" customFormat="1" ht="15" customHeight="1">
      <c r="B8" s="10"/>
      <c r="D8" s="17" t="s">
        <v>682</v>
      </c>
      <c r="K8" s="15" t="s">
        <v>683</v>
      </c>
      <c r="AK8" s="17" t="s">
        <v>684</v>
      </c>
      <c r="AN8" s="18" t="s">
        <v>685</v>
      </c>
      <c r="AQ8" s="11"/>
      <c r="BE8" s="238"/>
      <c r="BS8" s="6" t="s">
        <v>686</v>
      </c>
    </row>
    <row r="9" spans="2:71" s="2" customFormat="1" ht="15" customHeight="1">
      <c r="B9" s="10"/>
      <c r="AQ9" s="11"/>
      <c r="BE9" s="238"/>
      <c r="BS9" s="6" t="s">
        <v>687</v>
      </c>
    </row>
    <row r="10" spans="2:71" s="2" customFormat="1" ht="15" customHeight="1">
      <c r="B10" s="10"/>
      <c r="D10" s="17" t="s">
        <v>688</v>
      </c>
      <c r="AK10" s="17" t="s">
        <v>689</v>
      </c>
      <c r="AN10" s="15"/>
      <c r="AQ10" s="11"/>
      <c r="BE10" s="238"/>
      <c r="BS10" s="6" t="s">
        <v>678</v>
      </c>
    </row>
    <row r="11" spans="2:71" s="2" customFormat="1" ht="19.5" customHeight="1">
      <c r="B11" s="10"/>
      <c r="E11" s="15" t="s">
        <v>690</v>
      </c>
      <c r="AK11" s="17" t="s">
        <v>691</v>
      </c>
      <c r="AN11" s="15"/>
      <c r="AQ11" s="11"/>
      <c r="BE11" s="238"/>
      <c r="BS11" s="6" t="s">
        <v>678</v>
      </c>
    </row>
    <row r="12" spans="2:71" s="2" customFormat="1" ht="7.5" customHeight="1">
      <c r="B12" s="10"/>
      <c r="AQ12" s="11"/>
      <c r="BE12" s="238"/>
      <c r="BS12" s="6" t="s">
        <v>678</v>
      </c>
    </row>
    <row r="13" spans="2:71" s="2" customFormat="1" ht="15" customHeight="1">
      <c r="B13" s="10"/>
      <c r="D13" s="17" t="s">
        <v>692</v>
      </c>
      <c r="AK13" s="17" t="s">
        <v>689</v>
      </c>
      <c r="AN13" s="19" t="s">
        <v>693</v>
      </c>
      <c r="AQ13" s="11"/>
      <c r="BE13" s="238"/>
      <c r="BS13" s="6" t="s">
        <v>678</v>
      </c>
    </row>
    <row r="14" spans="2:71" s="2" customFormat="1" ht="15.75" customHeight="1">
      <c r="B14" s="10"/>
      <c r="E14" s="246" t="s">
        <v>693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17" t="s">
        <v>691</v>
      </c>
      <c r="AN14" s="19" t="s">
        <v>693</v>
      </c>
      <c r="AQ14" s="11"/>
      <c r="BE14" s="238"/>
      <c r="BS14" s="6" t="s">
        <v>678</v>
      </c>
    </row>
    <row r="15" spans="2:71" s="2" customFormat="1" ht="7.5" customHeight="1">
      <c r="B15" s="10"/>
      <c r="AQ15" s="11"/>
      <c r="BE15" s="238"/>
      <c r="BS15" s="6" t="s">
        <v>662</v>
      </c>
    </row>
    <row r="16" spans="2:71" s="2" customFormat="1" ht="15" customHeight="1">
      <c r="B16" s="10"/>
      <c r="D16" s="17" t="s">
        <v>694</v>
      </c>
      <c r="AK16" s="17" t="s">
        <v>689</v>
      </c>
      <c r="AN16" s="15" t="s">
        <v>695</v>
      </c>
      <c r="AQ16" s="11"/>
      <c r="BE16" s="238"/>
      <c r="BS16" s="6" t="s">
        <v>662</v>
      </c>
    </row>
    <row r="17" spans="2:71" ht="19.5" customHeight="1">
      <c r="B17" s="10"/>
      <c r="E17" s="15" t="s">
        <v>696</v>
      </c>
      <c r="AK17" s="17" t="s">
        <v>691</v>
      </c>
      <c r="AN17" s="15" t="s">
        <v>697</v>
      </c>
      <c r="AQ17" s="11"/>
      <c r="BE17" s="238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698</v>
      </c>
    </row>
    <row r="18" spans="2:71" ht="7.5" customHeight="1">
      <c r="B18" s="10"/>
      <c r="AQ18" s="11"/>
      <c r="BE18" s="238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666</v>
      </c>
    </row>
    <row r="19" spans="2:71" ht="15" customHeight="1">
      <c r="B19" s="10"/>
      <c r="D19" s="17" t="s">
        <v>699</v>
      </c>
      <c r="AQ19" s="11"/>
      <c r="BE19" s="238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678</v>
      </c>
    </row>
    <row r="20" spans="2:71" ht="132.75" customHeight="1">
      <c r="B20" s="10"/>
      <c r="E20" s="247" t="s">
        <v>700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Q20" s="11"/>
      <c r="BE20" s="238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662</v>
      </c>
    </row>
    <row r="21" spans="2:70" ht="7.5" customHeight="1">
      <c r="B21" s="10"/>
      <c r="AQ21" s="11"/>
      <c r="BE21" s="238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238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1"/>
      <c r="D23" s="22" t="s">
        <v>701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48">
        <f>ROUNDUP($AG$50,2)</f>
        <v>0</v>
      </c>
      <c r="AL23" s="249"/>
      <c r="AM23" s="249"/>
      <c r="AN23" s="249"/>
      <c r="AO23" s="249"/>
      <c r="AQ23" s="24"/>
      <c r="BE23" s="242"/>
    </row>
    <row r="24" spans="2:57" s="6" customFormat="1" ht="7.5" customHeight="1">
      <c r="B24" s="21"/>
      <c r="AQ24" s="24"/>
      <c r="BE24" s="242"/>
    </row>
    <row r="25" spans="2:57" s="6" customFormat="1" ht="15" customHeight="1">
      <c r="B25" s="25"/>
      <c r="D25" s="26" t="s">
        <v>702</v>
      </c>
      <c r="F25" s="26" t="s">
        <v>703</v>
      </c>
      <c r="L25" s="250">
        <v>0.21</v>
      </c>
      <c r="M25" s="243"/>
      <c r="N25" s="243"/>
      <c r="O25" s="243"/>
      <c r="T25" s="27" t="s">
        <v>704</v>
      </c>
      <c r="W25" s="251">
        <f>ROUNDUP($AZ$50,2)</f>
        <v>0</v>
      </c>
      <c r="X25" s="243"/>
      <c r="Y25" s="243"/>
      <c r="Z25" s="243"/>
      <c r="AA25" s="243"/>
      <c r="AB25" s="243"/>
      <c r="AC25" s="243"/>
      <c r="AD25" s="243"/>
      <c r="AE25" s="243"/>
      <c r="AK25" s="251">
        <f>ROUNDUP($AV$50,1)</f>
        <v>0</v>
      </c>
      <c r="AL25" s="243"/>
      <c r="AM25" s="243"/>
      <c r="AN25" s="243"/>
      <c r="AO25" s="243"/>
      <c r="AQ25" s="28"/>
      <c r="BE25" s="243"/>
    </row>
    <row r="26" spans="2:57" s="6" customFormat="1" ht="15" customHeight="1">
      <c r="B26" s="25"/>
      <c r="F26" s="26" t="s">
        <v>705</v>
      </c>
      <c r="L26" s="250">
        <v>0.15</v>
      </c>
      <c r="M26" s="243"/>
      <c r="N26" s="243"/>
      <c r="O26" s="243"/>
      <c r="T26" s="27" t="s">
        <v>704</v>
      </c>
      <c r="W26" s="251">
        <f>ROUNDUP($BA$50,2)</f>
        <v>0</v>
      </c>
      <c r="X26" s="243"/>
      <c r="Y26" s="243"/>
      <c r="Z26" s="243"/>
      <c r="AA26" s="243"/>
      <c r="AB26" s="243"/>
      <c r="AC26" s="243"/>
      <c r="AD26" s="243"/>
      <c r="AE26" s="243"/>
      <c r="AK26" s="251">
        <f>ROUNDUP($AW$50,1)</f>
        <v>0</v>
      </c>
      <c r="AL26" s="243"/>
      <c r="AM26" s="243"/>
      <c r="AN26" s="243"/>
      <c r="AO26" s="243"/>
      <c r="AQ26" s="28"/>
      <c r="BE26" s="243"/>
    </row>
    <row r="27" spans="2:57" s="6" customFormat="1" ht="15" customHeight="1" hidden="1">
      <c r="B27" s="25"/>
      <c r="F27" s="26" t="s">
        <v>706</v>
      </c>
      <c r="L27" s="250">
        <v>0.21</v>
      </c>
      <c r="M27" s="243"/>
      <c r="N27" s="243"/>
      <c r="O27" s="243"/>
      <c r="T27" s="27" t="s">
        <v>704</v>
      </c>
      <c r="W27" s="251">
        <f>ROUNDUP($BB$50,2)</f>
        <v>0</v>
      </c>
      <c r="X27" s="243"/>
      <c r="Y27" s="243"/>
      <c r="Z27" s="243"/>
      <c r="AA27" s="243"/>
      <c r="AB27" s="243"/>
      <c r="AC27" s="243"/>
      <c r="AD27" s="243"/>
      <c r="AE27" s="243"/>
      <c r="AK27" s="251">
        <v>0</v>
      </c>
      <c r="AL27" s="243"/>
      <c r="AM27" s="243"/>
      <c r="AN27" s="243"/>
      <c r="AO27" s="243"/>
      <c r="AQ27" s="28"/>
      <c r="BE27" s="243"/>
    </row>
    <row r="28" spans="2:57" s="6" customFormat="1" ht="15" customHeight="1" hidden="1">
      <c r="B28" s="25"/>
      <c r="F28" s="26" t="s">
        <v>707</v>
      </c>
      <c r="L28" s="250">
        <v>0.15</v>
      </c>
      <c r="M28" s="243"/>
      <c r="N28" s="243"/>
      <c r="O28" s="243"/>
      <c r="T28" s="27" t="s">
        <v>704</v>
      </c>
      <c r="W28" s="251">
        <f>ROUNDUP($BC$50,2)</f>
        <v>0</v>
      </c>
      <c r="X28" s="243"/>
      <c r="Y28" s="243"/>
      <c r="Z28" s="243"/>
      <c r="AA28" s="243"/>
      <c r="AB28" s="243"/>
      <c r="AC28" s="243"/>
      <c r="AD28" s="243"/>
      <c r="AE28" s="243"/>
      <c r="AK28" s="251">
        <v>0</v>
      </c>
      <c r="AL28" s="243"/>
      <c r="AM28" s="243"/>
      <c r="AN28" s="243"/>
      <c r="AO28" s="243"/>
      <c r="AQ28" s="28"/>
      <c r="BE28" s="243"/>
    </row>
    <row r="29" spans="2:57" s="6" customFormat="1" ht="15" customHeight="1" hidden="1">
      <c r="B29" s="25"/>
      <c r="F29" s="26" t="s">
        <v>708</v>
      </c>
      <c r="L29" s="250">
        <v>0</v>
      </c>
      <c r="M29" s="243"/>
      <c r="N29" s="243"/>
      <c r="O29" s="243"/>
      <c r="T29" s="27" t="s">
        <v>704</v>
      </c>
      <c r="W29" s="251">
        <f>ROUNDUP($BD$50,2)</f>
        <v>0</v>
      </c>
      <c r="X29" s="243"/>
      <c r="Y29" s="243"/>
      <c r="Z29" s="243"/>
      <c r="AA29" s="243"/>
      <c r="AB29" s="243"/>
      <c r="AC29" s="243"/>
      <c r="AD29" s="243"/>
      <c r="AE29" s="243"/>
      <c r="AK29" s="251">
        <v>0</v>
      </c>
      <c r="AL29" s="243"/>
      <c r="AM29" s="243"/>
      <c r="AN29" s="243"/>
      <c r="AO29" s="243"/>
      <c r="AQ29" s="28"/>
      <c r="BE29" s="243"/>
    </row>
    <row r="30" spans="2:57" s="6" customFormat="1" ht="7.5" customHeight="1">
      <c r="B30" s="21"/>
      <c r="AQ30" s="24"/>
      <c r="BE30" s="242"/>
    </row>
    <row r="31" spans="2:57" s="6" customFormat="1" ht="27" customHeight="1">
      <c r="B31" s="21"/>
      <c r="C31" s="29"/>
      <c r="D31" s="30" t="s">
        <v>709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710</v>
      </c>
      <c r="U31" s="31"/>
      <c r="V31" s="31"/>
      <c r="W31" s="31"/>
      <c r="X31" s="255" t="s">
        <v>711</v>
      </c>
      <c r="Y31" s="256"/>
      <c r="Z31" s="256"/>
      <c r="AA31" s="256"/>
      <c r="AB31" s="256"/>
      <c r="AC31" s="31"/>
      <c r="AD31" s="31"/>
      <c r="AE31" s="31"/>
      <c r="AF31" s="31"/>
      <c r="AG31" s="31"/>
      <c r="AH31" s="31"/>
      <c r="AI31" s="31"/>
      <c r="AJ31" s="31"/>
      <c r="AK31" s="257">
        <f>ROUNDUP(SUM($AK$23:$AK$29),2)</f>
        <v>0</v>
      </c>
      <c r="AL31" s="256"/>
      <c r="AM31" s="256"/>
      <c r="AN31" s="256"/>
      <c r="AO31" s="258"/>
      <c r="AP31" s="29"/>
      <c r="AQ31" s="33"/>
      <c r="BE31" s="242"/>
    </row>
    <row r="32" spans="2:57" s="6" customFormat="1" ht="7.5" customHeight="1">
      <c r="B32" s="21"/>
      <c r="AQ32" s="24"/>
      <c r="BE32" s="242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1"/>
    </row>
    <row r="38" spans="2:44" s="6" customFormat="1" ht="37.5" customHeight="1">
      <c r="B38" s="21"/>
      <c r="C38" s="239" t="s">
        <v>712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39"/>
      <c r="C40" s="17" t="s">
        <v>673</v>
      </c>
      <c r="L40" s="15" t="str">
        <f>$K$5</f>
        <v>13-128</v>
      </c>
      <c r="AR40" s="39"/>
    </row>
    <row r="41" spans="2:44" s="40" customFormat="1" ht="37.5" customHeight="1">
      <c r="B41" s="41"/>
      <c r="C41" s="40" t="s">
        <v>676</v>
      </c>
      <c r="L41" s="260" t="str">
        <f>$K$6</f>
        <v>Sklad inertního materiálu – CMS Kamenice nad Lipou</v>
      </c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R41" s="41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682</v>
      </c>
      <c r="L43" s="42" t="str">
        <f>IF($K$8="","",$K$8)</f>
        <v>město Kamenice nad Lipou, lokalita Kalich</v>
      </c>
      <c r="AI43" s="17" t="s">
        <v>684</v>
      </c>
      <c r="AM43" s="43" t="str">
        <f>IF($AN$8="","",$AN$8)</f>
        <v>06.12.2013</v>
      </c>
      <c r="AR43" s="21"/>
    </row>
    <row r="44" spans="2:44" s="6" customFormat="1" ht="7.5" customHeight="1">
      <c r="B44" s="21"/>
      <c r="AR44" s="21"/>
    </row>
    <row r="45" spans="2:56" s="6" customFormat="1" ht="18.75" customHeight="1">
      <c r="B45" s="21"/>
      <c r="C45" s="17" t="s">
        <v>688</v>
      </c>
      <c r="L45" s="15" t="str">
        <f>IF($E$11="","",$E$11)</f>
        <v>KSÚS Vysočiny</v>
      </c>
      <c r="AI45" s="17" t="s">
        <v>694</v>
      </c>
      <c r="AM45" s="244" t="str">
        <f>IF($E$17="","",$E$17)</f>
        <v>PROJEKT CENTRUM NOVA s.r.o.</v>
      </c>
      <c r="AN45" s="242"/>
      <c r="AO45" s="242"/>
      <c r="AP45" s="242"/>
      <c r="AR45" s="21"/>
      <c r="AS45" s="252" t="s">
        <v>713</v>
      </c>
      <c r="AT45" s="253"/>
      <c r="AU45" s="44"/>
      <c r="AV45" s="44"/>
      <c r="AW45" s="44"/>
      <c r="AX45" s="44"/>
      <c r="AY45" s="44"/>
      <c r="AZ45" s="44"/>
      <c r="BA45" s="44"/>
      <c r="BB45" s="44"/>
      <c r="BC45" s="44"/>
      <c r="BD45" s="45"/>
    </row>
    <row r="46" spans="2:56" s="6" customFormat="1" ht="15.75" customHeight="1">
      <c r="B46" s="21"/>
      <c r="C46" s="17" t="s">
        <v>692</v>
      </c>
      <c r="L46" s="15">
        <f>IF($E$14="Vyplň údaj","",$E$14)</f>
      </c>
      <c r="AR46" s="21"/>
      <c r="AS46" s="254"/>
      <c r="AT46" s="242"/>
      <c r="BD46" s="47"/>
    </row>
    <row r="47" spans="2:56" s="6" customFormat="1" ht="12" customHeight="1">
      <c r="B47" s="21"/>
      <c r="AR47" s="21"/>
      <c r="AS47" s="254"/>
      <c r="AT47" s="242"/>
      <c r="BD47" s="47"/>
    </row>
    <row r="48" spans="2:57" s="6" customFormat="1" ht="30" customHeight="1">
      <c r="B48" s="21"/>
      <c r="C48" s="265" t="s">
        <v>714</v>
      </c>
      <c r="D48" s="256"/>
      <c r="E48" s="256"/>
      <c r="F48" s="256"/>
      <c r="G48" s="256"/>
      <c r="H48" s="31"/>
      <c r="I48" s="259" t="s">
        <v>715</v>
      </c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66" t="s">
        <v>716</v>
      </c>
      <c r="AH48" s="256"/>
      <c r="AI48" s="256"/>
      <c r="AJ48" s="256"/>
      <c r="AK48" s="256"/>
      <c r="AL48" s="256"/>
      <c r="AM48" s="256"/>
      <c r="AN48" s="259" t="s">
        <v>717</v>
      </c>
      <c r="AO48" s="256"/>
      <c r="AP48" s="256"/>
      <c r="AQ48" s="48" t="s">
        <v>718</v>
      </c>
      <c r="AR48" s="21"/>
      <c r="AS48" s="49" t="s">
        <v>719</v>
      </c>
      <c r="AT48" s="50" t="s">
        <v>720</v>
      </c>
      <c r="AU48" s="50" t="s">
        <v>721</v>
      </c>
      <c r="AV48" s="50" t="s">
        <v>722</v>
      </c>
      <c r="AW48" s="50" t="s">
        <v>723</v>
      </c>
      <c r="AX48" s="50" t="s">
        <v>724</v>
      </c>
      <c r="AY48" s="50" t="s">
        <v>725</v>
      </c>
      <c r="AZ48" s="50" t="s">
        <v>726</v>
      </c>
      <c r="BA48" s="50" t="s">
        <v>727</v>
      </c>
      <c r="BB48" s="50" t="s">
        <v>728</v>
      </c>
      <c r="BC48" s="50" t="s">
        <v>729</v>
      </c>
      <c r="BD48" s="51" t="s">
        <v>730</v>
      </c>
      <c r="BE48" s="52"/>
    </row>
    <row r="49" spans="2:56" s="6" customFormat="1" ht="12" customHeight="1">
      <c r="B49" s="21"/>
      <c r="AR49" s="21"/>
      <c r="AS49" s="53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76" s="40" customFormat="1" ht="33" customHeight="1">
      <c r="B50" s="41"/>
      <c r="C50" s="54" t="s">
        <v>731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70">
        <f>ROUNDUP($AG$51+$AG$53+$AG$56,2)</f>
        <v>0</v>
      </c>
      <c r="AH50" s="271"/>
      <c r="AI50" s="271"/>
      <c r="AJ50" s="271"/>
      <c r="AK50" s="271"/>
      <c r="AL50" s="271"/>
      <c r="AM50" s="271"/>
      <c r="AN50" s="270">
        <f>ROUNDUP(SUM($AG$50,$AT$50),2)</f>
        <v>0</v>
      </c>
      <c r="AO50" s="271"/>
      <c r="AP50" s="271"/>
      <c r="AQ50" s="55"/>
      <c r="AR50" s="41"/>
      <c r="AS50" s="56">
        <f>ROUNDUP($AS$51+$AS$53+$AS$56,2)</f>
        <v>0</v>
      </c>
      <c r="AT50" s="57">
        <f>ROUNDUP(SUM($AV$50:$AW$50),1)</f>
        <v>0</v>
      </c>
      <c r="AU50" s="58">
        <f>ROUNDUP($AU$51+$AU$53+$AU$56,5)</f>
        <v>0</v>
      </c>
      <c r="AV50" s="57">
        <f>ROUNDUP($AZ$50*$L$25,2)</f>
        <v>0</v>
      </c>
      <c r="AW50" s="57">
        <f>ROUNDUP($BA$50*$L$26,2)</f>
        <v>0</v>
      </c>
      <c r="AX50" s="57">
        <f>ROUNDUP($BB$50*$L$25,2)</f>
        <v>0</v>
      </c>
      <c r="AY50" s="57">
        <f>ROUNDUP($BC$50*$L$26,2)</f>
        <v>0</v>
      </c>
      <c r="AZ50" s="57">
        <f>ROUNDUP($AZ$51+$AZ$53+$AZ$56,2)</f>
        <v>0</v>
      </c>
      <c r="BA50" s="57">
        <f>ROUNDUP($BA$51+$BA$53+$BA$56,2)</f>
        <v>0</v>
      </c>
      <c r="BB50" s="57">
        <f>ROUNDUP($BB$51+$BB$53+$BB$56,2)</f>
        <v>0</v>
      </c>
      <c r="BC50" s="57">
        <f>ROUNDUP($BC$51+$BC$53+$BC$56,2)</f>
        <v>0</v>
      </c>
      <c r="BD50" s="59">
        <f>ROUNDUP($BD$51+$BD$53+$BD$56,2)</f>
        <v>0</v>
      </c>
      <c r="BS50" s="40" t="s">
        <v>732</v>
      </c>
      <c r="BT50" s="40" t="s">
        <v>733</v>
      </c>
      <c r="BU50" s="60" t="s">
        <v>734</v>
      </c>
      <c r="BV50" s="40" t="s">
        <v>735</v>
      </c>
      <c r="BW50" s="40" t="s">
        <v>663</v>
      </c>
      <c r="BX50" s="40" t="s">
        <v>736</v>
      </c>
    </row>
    <row r="51" spans="2:91" s="61" customFormat="1" ht="28.5" customHeight="1">
      <c r="B51" s="62"/>
      <c r="C51" s="63"/>
      <c r="D51" s="263" t="s">
        <v>737</v>
      </c>
      <c r="E51" s="264"/>
      <c r="F51" s="264"/>
      <c r="G51" s="264"/>
      <c r="H51" s="264"/>
      <c r="I51" s="63"/>
      <c r="J51" s="263" t="s">
        <v>738</v>
      </c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1">
        <f>ROUNDUP($AG$52,2)</f>
        <v>0</v>
      </c>
      <c r="AH51" s="262"/>
      <c r="AI51" s="262"/>
      <c r="AJ51" s="262"/>
      <c r="AK51" s="262"/>
      <c r="AL51" s="262"/>
      <c r="AM51" s="262"/>
      <c r="AN51" s="261">
        <f>ROUNDUP(SUM($AG$51,$AT$51),2)</f>
        <v>0</v>
      </c>
      <c r="AO51" s="262"/>
      <c r="AP51" s="262"/>
      <c r="AQ51" s="64" t="s">
        <v>737</v>
      </c>
      <c r="AR51" s="62"/>
      <c r="AS51" s="65">
        <f>ROUNDUP($AS$52,2)</f>
        <v>0</v>
      </c>
      <c r="AT51" s="66">
        <f>ROUNDUP(SUM($AV$51:$AW$51),1)</f>
        <v>0</v>
      </c>
      <c r="AU51" s="67">
        <f>ROUNDUP($AU$52,5)</f>
        <v>0</v>
      </c>
      <c r="AV51" s="66">
        <f>ROUNDUP($AZ$51*$L$25,2)</f>
        <v>0</v>
      </c>
      <c r="AW51" s="66">
        <f>ROUNDUP($BA$51*$L$26,2)</f>
        <v>0</v>
      </c>
      <c r="AX51" s="66">
        <f>ROUNDUP($BB$51*$L$25,2)</f>
        <v>0</v>
      </c>
      <c r="AY51" s="66">
        <f>ROUNDUP($BC$51*$L$26,2)</f>
        <v>0</v>
      </c>
      <c r="AZ51" s="66">
        <f>ROUNDUP($AZ$52,2)</f>
        <v>0</v>
      </c>
      <c r="BA51" s="66">
        <f>ROUNDUP($BA$52,2)</f>
        <v>0</v>
      </c>
      <c r="BB51" s="66">
        <f>ROUNDUP($BB$52,2)</f>
        <v>0</v>
      </c>
      <c r="BC51" s="66">
        <f>ROUNDUP($BC$52,2)</f>
        <v>0</v>
      </c>
      <c r="BD51" s="68">
        <f>ROUNDUP($BD$52,2)</f>
        <v>0</v>
      </c>
      <c r="BS51" s="61" t="s">
        <v>732</v>
      </c>
      <c r="BT51" s="61" t="s">
        <v>681</v>
      </c>
      <c r="BU51" s="61" t="s">
        <v>734</v>
      </c>
      <c r="BV51" s="61" t="s">
        <v>735</v>
      </c>
      <c r="BW51" s="61" t="s">
        <v>739</v>
      </c>
      <c r="BX51" s="61" t="s">
        <v>663</v>
      </c>
      <c r="CM51" s="61" t="s">
        <v>740</v>
      </c>
    </row>
    <row r="52" spans="1:76" s="69" customFormat="1" ht="23.25" customHeight="1">
      <c r="A52" s="156" t="s">
        <v>492</v>
      </c>
      <c r="B52" s="70"/>
      <c r="C52" s="71"/>
      <c r="D52" s="71"/>
      <c r="E52" s="269" t="s">
        <v>737</v>
      </c>
      <c r="F52" s="268"/>
      <c r="G52" s="268"/>
      <c r="H52" s="268"/>
      <c r="I52" s="268"/>
      <c r="J52" s="71"/>
      <c r="K52" s="269" t="s">
        <v>738</v>
      </c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7">
        <f>'VON - Vedlejší a ostatní ...'!$M$26</f>
        <v>0</v>
      </c>
      <c r="AH52" s="268"/>
      <c r="AI52" s="268"/>
      <c r="AJ52" s="268"/>
      <c r="AK52" s="268"/>
      <c r="AL52" s="268"/>
      <c r="AM52" s="268"/>
      <c r="AN52" s="267">
        <f>ROUNDUP(SUM($AG$52,$AT$52),2)</f>
        <v>0</v>
      </c>
      <c r="AO52" s="268"/>
      <c r="AP52" s="268"/>
      <c r="AQ52" s="72" t="s">
        <v>741</v>
      </c>
      <c r="AR52" s="70"/>
      <c r="AS52" s="73">
        <v>0</v>
      </c>
      <c r="AT52" s="74">
        <f>ROUNDUP(SUM($AV$52:$AW$52),1)</f>
        <v>0</v>
      </c>
      <c r="AU52" s="75">
        <f>'VON - Vedlejší a ostatní ...'!$W$74</f>
        <v>0</v>
      </c>
      <c r="AV52" s="74">
        <f>'VON - Vedlejší a ostatní ...'!$M$28</f>
        <v>0</v>
      </c>
      <c r="AW52" s="74">
        <f>'VON - Vedlejší a ostatní ...'!$M$29</f>
        <v>0</v>
      </c>
      <c r="AX52" s="74">
        <f>'VON - Vedlejší a ostatní ...'!$M$30</f>
        <v>0</v>
      </c>
      <c r="AY52" s="74">
        <f>'VON - Vedlejší a ostatní ...'!$M$31</f>
        <v>0</v>
      </c>
      <c r="AZ52" s="74">
        <f>'VON - Vedlejší a ostatní ...'!$H$28</f>
        <v>0</v>
      </c>
      <c r="BA52" s="74">
        <f>'VON - Vedlejší a ostatní ...'!$H$29</f>
        <v>0</v>
      </c>
      <c r="BB52" s="74">
        <f>'VON - Vedlejší a ostatní ...'!$H$30</f>
        <v>0</v>
      </c>
      <c r="BC52" s="74">
        <f>'VON - Vedlejší a ostatní ...'!$H$31</f>
        <v>0</v>
      </c>
      <c r="BD52" s="76">
        <f>'VON - Vedlejší a ostatní ...'!$H$32</f>
        <v>0</v>
      </c>
      <c r="BT52" s="69" t="s">
        <v>740</v>
      </c>
      <c r="BV52" s="69" t="s">
        <v>735</v>
      </c>
      <c r="BW52" s="69" t="s">
        <v>742</v>
      </c>
      <c r="BX52" s="69" t="s">
        <v>739</v>
      </c>
    </row>
    <row r="53" spans="2:91" s="61" customFormat="1" ht="28.5" customHeight="1">
      <c r="B53" s="62"/>
      <c r="C53" s="63"/>
      <c r="D53" s="263" t="s">
        <v>743</v>
      </c>
      <c r="E53" s="264"/>
      <c r="F53" s="264"/>
      <c r="G53" s="264"/>
      <c r="H53" s="264"/>
      <c r="I53" s="63"/>
      <c r="J53" s="263" t="s">
        <v>744</v>
      </c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1">
        <f>ROUNDUP(SUM($AG$54:$AG$55),2)</f>
        <v>0</v>
      </c>
      <c r="AH53" s="262"/>
      <c r="AI53" s="262"/>
      <c r="AJ53" s="262"/>
      <c r="AK53" s="262"/>
      <c r="AL53" s="262"/>
      <c r="AM53" s="262"/>
      <c r="AN53" s="261">
        <f>ROUNDUP(SUM($AG$53,$AT$53),2)</f>
        <v>0</v>
      </c>
      <c r="AO53" s="262"/>
      <c r="AP53" s="262"/>
      <c r="AQ53" s="64" t="s">
        <v>745</v>
      </c>
      <c r="AR53" s="62"/>
      <c r="AS53" s="65">
        <f>ROUNDUP(SUM($AS$54:$AS$55),2)</f>
        <v>0</v>
      </c>
      <c r="AT53" s="66">
        <f>ROUNDUP(SUM($AV$53:$AW$53),1)</f>
        <v>0</v>
      </c>
      <c r="AU53" s="67">
        <f>ROUNDUP(SUM($AU$54:$AU$55),5)</f>
        <v>0</v>
      </c>
      <c r="AV53" s="66">
        <f>ROUNDUP($AZ$53*$L$25,2)</f>
        <v>0</v>
      </c>
      <c r="AW53" s="66">
        <f>ROUNDUP($BA$53*$L$26,2)</f>
        <v>0</v>
      </c>
      <c r="AX53" s="66">
        <f>ROUNDUP($BB$53*$L$25,2)</f>
        <v>0</v>
      </c>
      <c r="AY53" s="66">
        <f>ROUNDUP($BC$53*$L$26,2)</f>
        <v>0</v>
      </c>
      <c r="AZ53" s="66">
        <f>ROUNDUP(SUM($AZ$54:$AZ$55),2)</f>
        <v>0</v>
      </c>
      <c r="BA53" s="66">
        <f>ROUNDUP(SUM($BA$54:$BA$55),2)</f>
        <v>0</v>
      </c>
      <c r="BB53" s="66">
        <f>ROUNDUP(SUM($BB$54:$BB$55),2)</f>
        <v>0</v>
      </c>
      <c r="BC53" s="66">
        <f>ROUNDUP(SUM($BC$54:$BC$55),2)</f>
        <v>0</v>
      </c>
      <c r="BD53" s="68">
        <f>ROUNDUP(SUM($BD$54:$BD$55),2)</f>
        <v>0</v>
      </c>
      <c r="BS53" s="61" t="s">
        <v>732</v>
      </c>
      <c r="BT53" s="61" t="s">
        <v>681</v>
      </c>
      <c r="BU53" s="61" t="s">
        <v>734</v>
      </c>
      <c r="BV53" s="61" t="s">
        <v>735</v>
      </c>
      <c r="BW53" s="61" t="s">
        <v>746</v>
      </c>
      <c r="BX53" s="61" t="s">
        <v>663</v>
      </c>
      <c r="CM53" s="61" t="s">
        <v>740</v>
      </c>
    </row>
    <row r="54" spans="1:90" s="69" customFormat="1" ht="23.25" customHeight="1">
      <c r="A54" s="156" t="s">
        <v>492</v>
      </c>
      <c r="B54" s="70"/>
      <c r="C54" s="71"/>
      <c r="D54" s="71"/>
      <c r="E54" s="269" t="s">
        <v>747</v>
      </c>
      <c r="F54" s="268"/>
      <c r="G54" s="268"/>
      <c r="H54" s="268"/>
      <c r="I54" s="268"/>
      <c r="J54" s="71"/>
      <c r="K54" s="269" t="s">
        <v>748</v>
      </c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7">
        <f>'01_01 - Stavebně technick...'!$M$26</f>
        <v>0</v>
      </c>
      <c r="AH54" s="268"/>
      <c r="AI54" s="268"/>
      <c r="AJ54" s="268"/>
      <c r="AK54" s="268"/>
      <c r="AL54" s="268"/>
      <c r="AM54" s="268"/>
      <c r="AN54" s="267">
        <f>ROUNDUP(SUM($AG$54,$AT$54),2)</f>
        <v>0</v>
      </c>
      <c r="AO54" s="268"/>
      <c r="AP54" s="268"/>
      <c r="AQ54" s="72" t="s">
        <v>741</v>
      </c>
      <c r="AR54" s="70"/>
      <c r="AS54" s="73">
        <v>0</v>
      </c>
      <c r="AT54" s="74">
        <f>ROUNDUP(SUM($AV$54:$AW$54),1)</f>
        <v>0</v>
      </c>
      <c r="AU54" s="75">
        <f>'01_01 - Stavebně technick...'!$W$84</f>
        <v>0</v>
      </c>
      <c r="AV54" s="74">
        <f>'01_01 - Stavebně technick...'!$M$28</f>
        <v>0</v>
      </c>
      <c r="AW54" s="74">
        <f>'01_01 - Stavebně technick...'!$M$29</f>
        <v>0</v>
      </c>
      <c r="AX54" s="74">
        <f>'01_01 - Stavebně technick...'!$M$30</f>
        <v>0</v>
      </c>
      <c r="AY54" s="74">
        <f>'01_01 - Stavebně technick...'!$M$31</f>
        <v>0</v>
      </c>
      <c r="AZ54" s="74">
        <f>'01_01 - Stavebně technick...'!$H$28</f>
        <v>0</v>
      </c>
      <c r="BA54" s="74">
        <f>'01_01 - Stavebně technick...'!$H$29</f>
        <v>0</v>
      </c>
      <c r="BB54" s="74">
        <f>'01_01 - Stavebně technick...'!$H$30</f>
        <v>0</v>
      </c>
      <c r="BC54" s="74">
        <f>'01_01 - Stavebně technick...'!$H$31</f>
        <v>0</v>
      </c>
      <c r="BD54" s="76">
        <f>'01_01 - Stavebně technick...'!$H$32</f>
        <v>0</v>
      </c>
      <c r="BT54" s="69" t="s">
        <v>740</v>
      </c>
      <c r="BV54" s="69" t="s">
        <v>735</v>
      </c>
      <c r="BW54" s="69" t="s">
        <v>749</v>
      </c>
      <c r="BX54" s="69" t="s">
        <v>746</v>
      </c>
      <c r="CL54" s="69" t="s">
        <v>750</v>
      </c>
    </row>
    <row r="55" spans="1:90" s="69" customFormat="1" ht="23.25" customHeight="1">
      <c r="A55" s="156" t="s">
        <v>492</v>
      </c>
      <c r="B55" s="70"/>
      <c r="C55" s="71"/>
      <c r="D55" s="71"/>
      <c r="E55" s="269" t="s">
        <v>751</v>
      </c>
      <c r="F55" s="268"/>
      <c r="G55" s="268"/>
      <c r="H55" s="268"/>
      <c r="I55" s="268"/>
      <c r="J55" s="71"/>
      <c r="K55" s="269" t="s">
        <v>752</v>
      </c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7">
        <f>'01_02 - Bleskosvod'!$M$26</f>
        <v>0</v>
      </c>
      <c r="AH55" s="268"/>
      <c r="AI55" s="268"/>
      <c r="AJ55" s="268"/>
      <c r="AK55" s="268"/>
      <c r="AL55" s="268"/>
      <c r="AM55" s="268"/>
      <c r="AN55" s="267">
        <f>ROUNDUP(SUM($AG$55,$AT$55),2)</f>
        <v>0</v>
      </c>
      <c r="AO55" s="268"/>
      <c r="AP55" s="268"/>
      <c r="AQ55" s="72" t="s">
        <v>741</v>
      </c>
      <c r="AR55" s="70"/>
      <c r="AS55" s="73">
        <v>0</v>
      </c>
      <c r="AT55" s="74">
        <f>ROUNDUP(SUM($AV$55:$AW$55),1)</f>
        <v>0</v>
      </c>
      <c r="AU55" s="75">
        <f>'01_02 - Bleskosvod'!$W$75</f>
        <v>0</v>
      </c>
      <c r="AV55" s="74">
        <f>'01_02 - Bleskosvod'!$M$28</f>
        <v>0</v>
      </c>
      <c r="AW55" s="74">
        <f>'01_02 - Bleskosvod'!$M$29</f>
        <v>0</v>
      </c>
      <c r="AX55" s="74">
        <f>'01_02 - Bleskosvod'!$M$30</f>
        <v>0</v>
      </c>
      <c r="AY55" s="74">
        <f>'01_02 - Bleskosvod'!$M$31</f>
        <v>0</v>
      </c>
      <c r="AZ55" s="74">
        <f>'01_02 - Bleskosvod'!$H$28</f>
        <v>0</v>
      </c>
      <c r="BA55" s="74">
        <f>'01_02 - Bleskosvod'!$H$29</f>
        <v>0</v>
      </c>
      <c r="BB55" s="74">
        <f>'01_02 - Bleskosvod'!$H$30</f>
        <v>0</v>
      </c>
      <c r="BC55" s="74">
        <f>'01_02 - Bleskosvod'!$H$31</f>
        <v>0</v>
      </c>
      <c r="BD55" s="76">
        <f>'01_02 - Bleskosvod'!$H$32</f>
        <v>0</v>
      </c>
      <c r="BT55" s="69" t="s">
        <v>740</v>
      </c>
      <c r="BV55" s="69" t="s">
        <v>735</v>
      </c>
      <c r="BW55" s="69" t="s">
        <v>753</v>
      </c>
      <c r="BX55" s="69" t="s">
        <v>746</v>
      </c>
      <c r="CL55" s="69" t="s">
        <v>750</v>
      </c>
    </row>
    <row r="56" spans="2:91" s="61" customFormat="1" ht="28.5" customHeight="1">
      <c r="B56" s="62"/>
      <c r="C56" s="63"/>
      <c r="D56" s="263" t="s">
        <v>754</v>
      </c>
      <c r="E56" s="264"/>
      <c r="F56" s="264"/>
      <c r="G56" s="264"/>
      <c r="H56" s="264"/>
      <c r="I56" s="63"/>
      <c r="J56" s="263" t="s">
        <v>755</v>
      </c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1">
        <f>ROUNDUP($AG$57,2)</f>
        <v>0</v>
      </c>
      <c r="AH56" s="262"/>
      <c r="AI56" s="262"/>
      <c r="AJ56" s="262"/>
      <c r="AK56" s="262"/>
      <c r="AL56" s="262"/>
      <c r="AM56" s="262"/>
      <c r="AN56" s="261">
        <f>ROUNDUP(SUM($AG$56,$AT$56),2)</f>
        <v>0</v>
      </c>
      <c r="AO56" s="262"/>
      <c r="AP56" s="262"/>
      <c r="AQ56" s="64" t="s">
        <v>745</v>
      </c>
      <c r="AR56" s="62"/>
      <c r="AS56" s="65">
        <f>ROUNDUP($AS$57,2)</f>
        <v>0</v>
      </c>
      <c r="AT56" s="66">
        <f>ROUNDUP(SUM($AV$56:$AW$56),1)</f>
        <v>0</v>
      </c>
      <c r="AU56" s="67">
        <f>ROUNDUP($AU$57,5)</f>
        <v>0</v>
      </c>
      <c r="AV56" s="66">
        <f>ROUNDUP($AZ$56*$L$25,2)</f>
        <v>0</v>
      </c>
      <c r="AW56" s="66">
        <f>ROUNDUP($BA$56*$L$26,2)</f>
        <v>0</v>
      </c>
      <c r="AX56" s="66">
        <f>ROUNDUP($BB$56*$L$25,2)</f>
        <v>0</v>
      </c>
      <c r="AY56" s="66">
        <f>ROUNDUP($BC$56*$L$26,2)</f>
        <v>0</v>
      </c>
      <c r="AZ56" s="66">
        <f>ROUNDUP($AZ$57,2)</f>
        <v>0</v>
      </c>
      <c r="BA56" s="66">
        <f>ROUNDUP($BA$57,2)</f>
        <v>0</v>
      </c>
      <c r="BB56" s="66">
        <f>ROUNDUP($BB$57,2)</f>
        <v>0</v>
      </c>
      <c r="BC56" s="66">
        <f>ROUNDUP($BC$57,2)</f>
        <v>0</v>
      </c>
      <c r="BD56" s="68">
        <f>ROUNDUP($BD$57,2)</f>
        <v>0</v>
      </c>
      <c r="BS56" s="61" t="s">
        <v>732</v>
      </c>
      <c r="BT56" s="61" t="s">
        <v>681</v>
      </c>
      <c r="BU56" s="61" t="s">
        <v>734</v>
      </c>
      <c r="BV56" s="61" t="s">
        <v>735</v>
      </c>
      <c r="BW56" s="61" t="s">
        <v>756</v>
      </c>
      <c r="BX56" s="61" t="s">
        <v>663</v>
      </c>
      <c r="CM56" s="61" t="s">
        <v>740</v>
      </c>
    </row>
    <row r="57" spans="1:90" s="69" customFormat="1" ht="23.25" customHeight="1">
      <c r="A57" s="156" t="s">
        <v>492</v>
      </c>
      <c r="B57" s="70"/>
      <c r="C57" s="71"/>
      <c r="D57" s="71"/>
      <c r="E57" s="269" t="s">
        <v>757</v>
      </c>
      <c r="F57" s="268"/>
      <c r="G57" s="268"/>
      <c r="H57" s="268"/>
      <c r="I57" s="268"/>
      <c r="J57" s="71"/>
      <c r="K57" s="269" t="s">
        <v>758</v>
      </c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7">
        <f>'03_02 - Zařízení silnopro...'!$M$26</f>
        <v>0</v>
      </c>
      <c r="AH57" s="268"/>
      <c r="AI57" s="268"/>
      <c r="AJ57" s="268"/>
      <c r="AK57" s="268"/>
      <c r="AL57" s="268"/>
      <c r="AM57" s="268"/>
      <c r="AN57" s="267">
        <f>ROUNDUP(SUM($AG$57,$AT$57),2)</f>
        <v>0</v>
      </c>
      <c r="AO57" s="268"/>
      <c r="AP57" s="268"/>
      <c r="AQ57" s="72" t="s">
        <v>741</v>
      </c>
      <c r="AR57" s="70"/>
      <c r="AS57" s="77">
        <v>0</v>
      </c>
      <c r="AT57" s="78">
        <f>ROUNDUP(SUM($AV$57:$AW$57),1)</f>
        <v>0</v>
      </c>
      <c r="AU57" s="79">
        <f>'03_02 - Zařízení silnopro...'!$W$84</f>
        <v>0</v>
      </c>
      <c r="AV57" s="78">
        <f>'03_02 - Zařízení silnopro...'!$M$28</f>
        <v>0</v>
      </c>
      <c r="AW57" s="78">
        <f>'03_02 - Zařízení silnopro...'!$M$29</f>
        <v>0</v>
      </c>
      <c r="AX57" s="78">
        <f>'03_02 - Zařízení silnopro...'!$M$30</f>
        <v>0</v>
      </c>
      <c r="AY57" s="78">
        <f>'03_02 - Zařízení silnopro...'!$M$31</f>
        <v>0</v>
      </c>
      <c r="AZ57" s="78">
        <f>'03_02 - Zařízení silnopro...'!$H$28</f>
        <v>0</v>
      </c>
      <c r="BA57" s="78">
        <f>'03_02 - Zařízení silnopro...'!$H$29</f>
        <v>0</v>
      </c>
      <c r="BB57" s="78">
        <f>'03_02 - Zařízení silnopro...'!$H$30</f>
        <v>0</v>
      </c>
      <c r="BC57" s="78">
        <f>'03_02 - Zařízení silnopro...'!$H$31</f>
        <v>0</v>
      </c>
      <c r="BD57" s="80">
        <f>'03_02 - Zařízení silnopro...'!$H$32</f>
        <v>0</v>
      </c>
      <c r="BT57" s="69" t="s">
        <v>740</v>
      </c>
      <c r="BV57" s="69" t="s">
        <v>735</v>
      </c>
      <c r="BW57" s="69" t="s">
        <v>759</v>
      </c>
      <c r="BX57" s="69" t="s">
        <v>756</v>
      </c>
      <c r="CL57" s="69" t="s">
        <v>760</v>
      </c>
    </row>
    <row r="58" spans="2:44" s="6" customFormat="1" ht="30.75" customHeight="1">
      <c r="B58" s="21"/>
      <c r="AR58" s="21"/>
    </row>
    <row r="59" spans="2:44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21"/>
    </row>
  </sheetData>
  <sheetProtection/>
  <mergeCells count="64">
    <mergeCell ref="AG50:AM50"/>
    <mergeCell ref="AN50:AP50"/>
    <mergeCell ref="AR2:BE2"/>
    <mergeCell ref="AN57:AP57"/>
    <mergeCell ref="AG57:AM57"/>
    <mergeCell ref="AN55:AP55"/>
    <mergeCell ref="AG55:AM55"/>
    <mergeCell ref="AN53:AP53"/>
    <mergeCell ref="AG53:AM53"/>
    <mergeCell ref="AN51:AP51"/>
    <mergeCell ref="E57:I57"/>
    <mergeCell ref="K57:AF57"/>
    <mergeCell ref="AN56:AP56"/>
    <mergeCell ref="AG56:AM56"/>
    <mergeCell ref="D56:H56"/>
    <mergeCell ref="J56:AF56"/>
    <mergeCell ref="E55:I55"/>
    <mergeCell ref="K55:AF55"/>
    <mergeCell ref="AN54:AP54"/>
    <mergeCell ref="AG54:AM54"/>
    <mergeCell ref="E54:I54"/>
    <mergeCell ref="K54:AF54"/>
    <mergeCell ref="D53:H53"/>
    <mergeCell ref="J53:AF53"/>
    <mergeCell ref="AN52:AP52"/>
    <mergeCell ref="AG52:AM52"/>
    <mergeCell ref="E52:I52"/>
    <mergeCell ref="K52:AF52"/>
    <mergeCell ref="AN48:AP48"/>
    <mergeCell ref="C38:AQ38"/>
    <mergeCell ref="L41:AO41"/>
    <mergeCell ref="AM45:AP45"/>
    <mergeCell ref="AG51:AM51"/>
    <mergeCell ref="D51:H51"/>
    <mergeCell ref="J51:AF51"/>
    <mergeCell ref="C48:G48"/>
    <mergeCell ref="I48:AF48"/>
    <mergeCell ref="AG48:AM48"/>
    <mergeCell ref="L28:O28"/>
    <mergeCell ref="W28:AE28"/>
    <mergeCell ref="AK28:AO28"/>
    <mergeCell ref="AS45:AT47"/>
    <mergeCell ref="L29:O29"/>
    <mergeCell ref="W29:AE29"/>
    <mergeCell ref="AK29:AO29"/>
    <mergeCell ref="X31:AB31"/>
    <mergeCell ref="AK31:AO31"/>
    <mergeCell ref="AK25:AO25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2" location="'VON - Vedlejší a ostatní ...'!C2" tooltip="VON - Vedlejší a ostatní ..." display="/"/>
    <hyperlink ref="A54" location="'01_01 - Stavebně technick...'!C2" tooltip="01_01 - Stavebně technick..." display="/"/>
    <hyperlink ref="A55" location="'01_02 - Bleskosvod'!C2" tooltip="01_02 - Bleskosvod" display="/"/>
    <hyperlink ref="A57" location="'03_02 - Zařízení silnopro...'!C2" tooltip="03_02 - Zařízení silnopr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1"/>
      <c r="B1" s="158"/>
      <c r="C1" s="158"/>
      <c r="D1" s="159" t="s">
        <v>660</v>
      </c>
      <c r="E1" s="158"/>
      <c r="F1" s="160" t="s">
        <v>493</v>
      </c>
      <c r="G1" s="160"/>
      <c r="H1" s="290" t="s">
        <v>494</v>
      </c>
      <c r="I1" s="290"/>
      <c r="J1" s="290"/>
      <c r="K1" s="290"/>
      <c r="L1" s="160" t="s">
        <v>495</v>
      </c>
      <c r="M1" s="160"/>
      <c r="N1" s="158"/>
      <c r="O1" s="159" t="s">
        <v>761</v>
      </c>
      <c r="P1" s="158"/>
      <c r="Q1" s="158"/>
      <c r="R1" s="158"/>
      <c r="S1" s="160" t="s">
        <v>496</v>
      </c>
      <c r="T1" s="160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7" t="s">
        <v>664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72" t="s">
        <v>665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2" t="s">
        <v>742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740</v>
      </c>
    </row>
    <row r="4" spans="2:46" s="2" customFormat="1" ht="37.5" customHeight="1">
      <c r="B4" s="10"/>
      <c r="C4" s="239" t="s">
        <v>762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40"/>
      <c r="T4" s="12" t="s">
        <v>670</v>
      </c>
      <c r="AT4" s="2" t="s">
        <v>662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676</v>
      </c>
      <c r="F6" s="273" t="str">
        <f>'Rekapitulace stavby'!$K$6</f>
        <v>Sklad inertního materiálu – CMS Kamenice nad Lipou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1"/>
    </row>
    <row r="7" spans="2:18" s="2" customFormat="1" ht="30.75" customHeight="1">
      <c r="B7" s="10"/>
      <c r="D7" s="17" t="s">
        <v>763</v>
      </c>
      <c r="F7" s="273" t="s">
        <v>764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11"/>
    </row>
    <row r="8" spans="2:18" s="6" customFormat="1" ht="37.5" customHeight="1">
      <c r="B8" s="21"/>
      <c r="D8" s="40" t="s">
        <v>765</v>
      </c>
      <c r="F8" s="260" t="s">
        <v>764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"/>
    </row>
    <row r="9" spans="2:18" s="6" customFormat="1" ht="14.25" customHeight="1">
      <c r="B9" s="21"/>
      <c r="R9" s="24"/>
    </row>
    <row r="10" spans="2:18" s="6" customFormat="1" ht="15" customHeight="1">
      <c r="B10" s="21"/>
      <c r="D10" s="17" t="s">
        <v>679</v>
      </c>
      <c r="F10" s="15"/>
      <c r="M10" s="17" t="s">
        <v>680</v>
      </c>
      <c r="O10" s="15"/>
      <c r="R10" s="24"/>
    </row>
    <row r="11" spans="2:18" s="6" customFormat="1" ht="15" customHeight="1">
      <c r="B11" s="21"/>
      <c r="D11" s="17" t="s">
        <v>682</v>
      </c>
      <c r="F11" s="15" t="s">
        <v>683</v>
      </c>
      <c r="M11" s="17" t="s">
        <v>684</v>
      </c>
      <c r="O11" s="274" t="str">
        <f>'Rekapitulace stavby'!$AN$8</f>
        <v>06.12.2013</v>
      </c>
      <c r="P11" s="242"/>
      <c r="R11" s="24"/>
    </row>
    <row r="12" spans="2:18" s="6" customFormat="1" ht="12" customHeight="1">
      <c r="B12" s="21"/>
      <c r="R12" s="24"/>
    </row>
    <row r="13" spans="2:18" s="6" customFormat="1" ht="15" customHeight="1">
      <c r="B13" s="21"/>
      <c r="D13" s="17" t="s">
        <v>688</v>
      </c>
      <c r="M13" s="17" t="s">
        <v>689</v>
      </c>
      <c r="O13" s="244"/>
      <c r="P13" s="242"/>
      <c r="R13" s="24"/>
    </row>
    <row r="14" spans="2:18" s="6" customFormat="1" ht="18.75" customHeight="1">
      <c r="B14" s="21"/>
      <c r="E14" s="15" t="s">
        <v>690</v>
      </c>
      <c r="M14" s="17" t="s">
        <v>691</v>
      </c>
      <c r="O14" s="244"/>
      <c r="P14" s="242"/>
      <c r="R14" s="24"/>
    </row>
    <row r="15" spans="2:18" s="6" customFormat="1" ht="7.5" customHeight="1">
      <c r="B15" s="21"/>
      <c r="R15" s="24"/>
    </row>
    <row r="16" spans="2:18" s="6" customFormat="1" ht="15" customHeight="1">
      <c r="B16" s="21"/>
      <c r="D16" s="17" t="s">
        <v>692</v>
      </c>
      <c r="M16" s="17" t="s">
        <v>689</v>
      </c>
      <c r="O16" s="244" t="str">
        <f>IF('Rekapitulace stavby'!$AN$13="","",'Rekapitulace stavby'!$AN$13)</f>
        <v>Vyplň údaj</v>
      </c>
      <c r="P16" s="242"/>
      <c r="R16" s="24"/>
    </row>
    <row r="17" spans="2:18" s="6" customFormat="1" ht="18.75" customHeight="1">
      <c r="B17" s="21"/>
      <c r="E17" s="15" t="str">
        <f>IF('Rekapitulace stavby'!$E$14="","",'Rekapitulace stavby'!$E$14)</f>
        <v>Vyplň údaj</v>
      </c>
      <c r="M17" s="17" t="s">
        <v>691</v>
      </c>
      <c r="O17" s="244" t="str">
        <f>IF('Rekapitulace stavby'!$AN$14="","",'Rekapitulace stavby'!$AN$14)</f>
        <v>Vyplň údaj</v>
      </c>
      <c r="P17" s="242"/>
      <c r="R17" s="24"/>
    </row>
    <row r="18" spans="2:18" s="6" customFormat="1" ht="7.5" customHeight="1">
      <c r="B18" s="21"/>
      <c r="R18" s="24"/>
    </row>
    <row r="19" spans="2:18" s="6" customFormat="1" ht="15" customHeight="1">
      <c r="B19" s="21"/>
      <c r="D19" s="17" t="s">
        <v>694</v>
      </c>
      <c r="M19" s="17" t="s">
        <v>689</v>
      </c>
      <c r="O19" s="244" t="s">
        <v>695</v>
      </c>
      <c r="P19" s="242"/>
      <c r="R19" s="24"/>
    </row>
    <row r="20" spans="2:18" s="6" customFormat="1" ht="18.75" customHeight="1">
      <c r="B20" s="21"/>
      <c r="E20" s="15" t="s">
        <v>696</v>
      </c>
      <c r="M20" s="17" t="s">
        <v>691</v>
      </c>
      <c r="O20" s="244" t="s">
        <v>697</v>
      </c>
      <c r="P20" s="242"/>
      <c r="R20" s="24"/>
    </row>
    <row r="21" spans="2:18" s="6" customFormat="1" ht="7.5" customHeight="1">
      <c r="B21" s="21"/>
      <c r="R21" s="24"/>
    </row>
    <row r="22" spans="2:18" s="6" customFormat="1" ht="15" customHeight="1">
      <c r="B22" s="21"/>
      <c r="D22" s="17" t="s">
        <v>699</v>
      </c>
      <c r="R22" s="24"/>
    </row>
    <row r="23" spans="2:18" s="81" customFormat="1" ht="409.5" customHeight="1">
      <c r="B23" s="82"/>
      <c r="E23" s="247" t="s">
        <v>766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R23" s="83"/>
    </row>
    <row r="24" spans="2:18" s="6" customFormat="1" ht="7.5" customHeight="1">
      <c r="B24" s="21"/>
      <c r="R24" s="24"/>
    </row>
    <row r="25" spans="2:18" s="6" customFormat="1" ht="7.5" customHeight="1">
      <c r="B25" s="2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24"/>
    </row>
    <row r="26" spans="2:18" s="6" customFormat="1" ht="26.25" customHeight="1">
      <c r="B26" s="21"/>
      <c r="D26" s="84" t="s">
        <v>701</v>
      </c>
      <c r="M26" s="270">
        <f>ROUNDUP($N$74,2)</f>
        <v>0</v>
      </c>
      <c r="N26" s="242"/>
      <c r="O26" s="242"/>
      <c r="P26" s="242"/>
      <c r="R26" s="24"/>
    </row>
    <row r="27" spans="2:18" s="6" customFormat="1" ht="7.5" customHeight="1">
      <c r="B27" s="2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R27" s="24"/>
    </row>
    <row r="28" spans="2:18" s="6" customFormat="1" ht="15" customHeight="1">
      <c r="B28" s="21"/>
      <c r="D28" s="26" t="s">
        <v>702</v>
      </c>
      <c r="E28" s="26" t="s">
        <v>703</v>
      </c>
      <c r="F28" s="85">
        <v>0.21</v>
      </c>
      <c r="G28" s="86" t="s">
        <v>704</v>
      </c>
      <c r="H28" s="276">
        <f>SUM($BE$74:$BE$97)</f>
        <v>0</v>
      </c>
      <c r="I28" s="242"/>
      <c r="J28" s="242"/>
      <c r="M28" s="276">
        <f>SUM($BE$74:$BE$97)*$F$28</f>
        <v>0</v>
      </c>
      <c r="N28" s="242"/>
      <c r="O28" s="242"/>
      <c r="P28" s="242"/>
      <c r="R28" s="24"/>
    </row>
    <row r="29" spans="2:18" s="6" customFormat="1" ht="15" customHeight="1">
      <c r="B29" s="21"/>
      <c r="E29" s="26" t="s">
        <v>705</v>
      </c>
      <c r="F29" s="85">
        <v>0.15</v>
      </c>
      <c r="G29" s="86" t="s">
        <v>704</v>
      </c>
      <c r="H29" s="276">
        <f>SUM($BF$74:$BF$97)</f>
        <v>0</v>
      </c>
      <c r="I29" s="242"/>
      <c r="J29" s="242"/>
      <c r="M29" s="276">
        <f>SUM($BF$74:$BF$97)*$F$29</f>
        <v>0</v>
      </c>
      <c r="N29" s="242"/>
      <c r="O29" s="242"/>
      <c r="P29" s="242"/>
      <c r="R29" s="24"/>
    </row>
    <row r="30" spans="2:18" s="6" customFormat="1" ht="15" customHeight="1" hidden="1">
      <c r="B30" s="21"/>
      <c r="E30" s="26" t="s">
        <v>706</v>
      </c>
      <c r="F30" s="85">
        <v>0.21</v>
      </c>
      <c r="G30" s="86" t="s">
        <v>704</v>
      </c>
      <c r="H30" s="276">
        <f>SUM($BG$74:$BG$97)</f>
        <v>0</v>
      </c>
      <c r="I30" s="242"/>
      <c r="J30" s="242"/>
      <c r="M30" s="276">
        <v>0</v>
      </c>
      <c r="N30" s="242"/>
      <c r="O30" s="242"/>
      <c r="P30" s="242"/>
      <c r="R30" s="24"/>
    </row>
    <row r="31" spans="2:18" s="6" customFormat="1" ht="15" customHeight="1" hidden="1">
      <c r="B31" s="21"/>
      <c r="E31" s="26" t="s">
        <v>707</v>
      </c>
      <c r="F31" s="85">
        <v>0.15</v>
      </c>
      <c r="G31" s="86" t="s">
        <v>704</v>
      </c>
      <c r="H31" s="276">
        <f>SUM($BH$74:$BH$97)</f>
        <v>0</v>
      </c>
      <c r="I31" s="242"/>
      <c r="J31" s="242"/>
      <c r="M31" s="276">
        <v>0</v>
      </c>
      <c r="N31" s="242"/>
      <c r="O31" s="242"/>
      <c r="P31" s="242"/>
      <c r="R31" s="24"/>
    </row>
    <row r="32" spans="2:18" s="6" customFormat="1" ht="15" customHeight="1" hidden="1">
      <c r="B32" s="21"/>
      <c r="E32" s="26" t="s">
        <v>708</v>
      </c>
      <c r="F32" s="85">
        <v>0</v>
      </c>
      <c r="G32" s="86" t="s">
        <v>704</v>
      </c>
      <c r="H32" s="276">
        <f>SUM($BI$74:$BI$97)</f>
        <v>0</v>
      </c>
      <c r="I32" s="242"/>
      <c r="J32" s="242"/>
      <c r="M32" s="276">
        <v>0</v>
      </c>
      <c r="N32" s="242"/>
      <c r="O32" s="242"/>
      <c r="P32" s="242"/>
      <c r="R32" s="24"/>
    </row>
    <row r="33" spans="2:18" s="6" customFormat="1" ht="7.5" customHeight="1">
      <c r="B33" s="21"/>
      <c r="R33" s="24"/>
    </row>
    <row r="34" spans="2:18" s="6" customFormat="1" ht="26.25" customHeight="1">
      <c r="B34" s="21"/>
      <c r="C34" s="29"/>
      <c r="D34" s="30" t="s">
        <v>709</v>
      </c>
      <c r="E34" s="31"/>
      <c r="F34" s="31"/>
      <c r="G34" s="87" t="s">
        <v>710</v>
      </c>
      <c r="H34" s="32" t="s">
        <v>711</v>
      </c>
      <c r="I34" s="31"/>
      <c r="J34" s="31"/>
      <c r="K34" s="31"/>
      <c r="L34" s="257">
        <f>ROUNDUP(SUM($M$26:$M$32),2)</f>
        <v>0</v>
      </c>
      <c r="M34" s="256"/>
      <c r="N34" s="256"/>
      <c r="O34" s="256"/>
      <c r="P34" s="2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8"/>
    </row>
    <row r="40" spans="2:18" s="6" customFormat="1" ht="37.5" customHeight="1">
      <c r="B40" s="21"/>
      <c r="C40" s="239" t="s">
        <v>767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77"/>
    </row>
    <row r="41" spans="2:18" s="6" customFormat="1" ht="7.5" customHeight="1">
      <c r="B41" s="21"/>
      <c r="R41" s="24"/>
    </row>
    <row r="42" spans="2:18" s="6" customFormat="1" ht="30.75" customHeight="1">
      <c r="B42" s="21"/>
      <c r="C42" s="17" t="s">
        <v>676</v>
      </c>
      <c r="F42" s="273" t="str">
        <f>$F$6</f>
        <v>Sklad inertního materiálu – CMS Kamenice nad Lipou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"/>
    </row>
    <row r="43" spans="2:18" ht="30.75" customHeight="1">
      <c r="B43" s="10"/>
      <c r="C43" s="17" t="s">
        <v>763</v>
      </c>
      <c r="F43" s="273" t="s">
        <v>764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11"/>
    </row>
    <row r="44" spans="2:18" s="6" customFormat="1" ht="37.5" customHeight="1">
      <c r="B44" s="21"/>
      <c r="C44" s="40" t="s">
        <v>765</v>
      </c>
      <c r="F44" s="260" t="str">
        <f>$F$8</f>
        <v>VON - Vedlejší a ostatní náklady</v>
      </c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"/>
    </row>
    <row r="45" spans="2:18" s="6" customFormat="1" ht="7.5" customHeight="1">
      <c r="B45" s="21"/>
      <c r="R45" s="24"/>
    </row>
    <row r="46" spans="2:18" s="6" customFormat="1" ht="18.75" customHeight="1">
      <c r="B46" s="21"/>
      <c r="C46" s="17" t="s">
        <v>682</v>
      </c>
      <c r="F46" s="15" t="str">
        <f>$F$11</f>
        <v>město Kamenice nad Lipou, lokalita Kalich</v>
      </c>
      <c r="K46" s="17" t="s">
        <v>684</v>
      </c>
      <c r="M46" s="274" t="str">
        <f>IF($O$11="","",$O$11)</f>
        <v>06.12.2013</v>
      </c>
      <c r="N46" s="242"/>
      <c r="O46" s="242"/>
      <c r="P46" s="242"/>
      <c r="R46" s="24"/>
    </row>
    <row r="47" spans="2:18" s="6" customFormat="1" ht="7.5" customHeight="1">
      <c r="B47" s="21"/>
      <c r="R47" s="24"/>
    </row>
    <row r="48" spans="2:18" s="6" customFormat="1" ht="15.75" customHeight="1">
      <c r="B48" s="21"/>
      <c r="C48" s="17" t="s">
        <v>688</v>
      </c>
      <c r="F48" s="15" t="str">
        <f>$E$14</f>
        <v>KSÚS Vysočiny</v>
      </c>
      <c r="K48" s="17" t="s">
        <v>694</v>
      </c>
      <c r="M48" s="244" t="str">
        <f>$E$20</f>
        <v>PROJEKT CENTRUM NOVA s.r.o.</v>
      </c>
      <c r="N48" s="242"/>
      <c r="O48" s="242"/>
      <c r="P48" s="242"/>
      <c r="Q48" s="242"/>
      <c r="R48" s="24"/>
    </row>
    <row r="49" spans="2:18" s="6" customFormat="1" ht="15" customHeight="1">
      <c r="B49" s="21"/>
      <c r="C49" s="17" t="s">
        <v>692</v>
      </c>
      <c r="F49" s="15" t="str">
        <f>IF($E$17="","",$E$17)</f>
        <v>Vyplň údaj</v>
      </c>
      <c r="R49" s="24"/>
    </row>
    <row r="50" spans="2:18" s="6" customFormat="1" ht="11.25" customHeight="1">
      <c r="B50" s="21"/>
      <c r="R50" s="24"/>
    </row>
    <row r="51" spans="2:18" s="6" customFormat="1" ht="30" customHeight="1">
      <c r="B51" s="21"/>
      <c r="C51" s="278" t="s">
        <v>768</v>
      </c>
      <c r="D51" s="279"/>
      <c r="E51" s="279"/>
      <c r="F51" s="279"/>
      <c r="G51" s="279"/>
      <c r="H51" s="29"/>
      <c r="I51" s="29"/>
      <c r="J51" s="29"/>
      <c r="K51" s="29"/>
      <c r="L51" s="29"/>
      <c r="M51" s="29"/>
      <c r="N51" s="278" t="s">
        <v>769</v>
      </c>
      <c r="O51" s="279"/>
      <c r="P51" s="279"/>
      <c r="Q51" s="279"/>
      <c r="R51" s="33"/>
    </row>
    <row r="52" spans="2:18" s="6" customFormat="1" ht="11.25" customHeight="1">
      <c r="B52" s="21"/>
      <c r="R52" s="24"/>
    </row>
    <row r="53" spans="2:47" s="6" customFormat="1" ht="30" customHeight="1">
      <c r="B53" s="21"/>
      <c r="C53" s="54" t="s">
        <v>770</v>
      </c>
      <c r="N53" s="270">
        <f>ROUNDUP($N$74,2)</f>
        <v>0</v>
      </c>
      <c r="O53" s="242"/>
      <c r="P53" s="242"/>
      <c r="Q53" s="242"/>
      <c r="R53" s="24"/>
      <c r="AU53" s="6" t="s">
        <v>771</v>
      </c>
    </row>
    <row r="54" spans="2:18" s="60" customFormat="1" ht="25.5" customHeight="1">
      <c r="B54" s="89"/>
      <c r="D54" s="90" t="s">
        <v>772</v>
      </c>
      <c r="N54" s="280">
        <f>ROUNDUP($N$75,2)</f>
        <v>0</v>
      </c>
      <c r="O54" s="281"/>
      <c r="P54" s="281"/>
      <c r="Q54" s="281"/>
      <c r="R54" s="91"/>
    </row>
    <row r="55" spans="2:18" s="69" customFormat="1" ht="21" customHeight="1">
      <c r="B55" s="92"/>
      <c r="D55" s="71" t="s">
        <v>773</v>
      </c>
      <c r="N55" s="267">
        <f>ROUNDUP($N$76,2)</f>
        <v>0</v>
      </c>
      <c r="O55" s="281"/>
      <c r="P55" s="281"/>
      <c r="Q55" s="281"/>
      <c r="R55" s="93"/>
    </row>
    <row r="56" spans="2:18" s="6" customFormat="1" ht="22.5" customHeight="1">
      <c r="B56" s="21"/>
      <c r="R56" s="24"/>
    </row>
    <row r="57" spans="2:18" s="6" customFormat="1" ht="7.5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</row>
    <row r="61" spans="2:19" s="6" customFormat="1" ht="7.5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21"/>
    </row>
    <row r="62" spans="2:19" s="6" customFormat="1" ht="37.5" customHeight="1">
      <c r="B62" s="21"/>
      <c r="C62" s="239" t="s">
        <v>774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1"/>
    </row>
    <row r="63" spans="2:19" s="6" customFormat="1" ht="7.5" customHeight="1">
      <c r="B63" s="21"/>
      <c r="S63" s="21"/>
    </row>
    <row r="64" spans="2:19" s="6" customFormat="1" ht="30.75" customHeight="1">
      <c r="B64" s="21"/>
      <c r="C64" s="17" t="s">
        <v>676</v>
      </c>
      <c r="F64" s="273" t="str">
        <f>$F$6</f>
        <v>Sklad inertního materiálu – CMS Kamenice nad Lipou</v>
      </c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S64" s="21"/>
    </row>
    <row r="65" spans="2:19" s="2" customFormat="1" ht="30.75" customHeight="1">
      <c r="B65" s="10"/>
      <c r="C65" s="17" t="s">
        <v>763</v>
      </c>
      <c r="F65" s="273" t="s">
        <v>764</v>
      </c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S65" s="10"/>
    </row>
    <row r="66" spans="2:19" s="6" customFormat="1" ht="37.5" customHeight="1">
      <c r="B66" s="21"/>
      <c r="C66" s="40" t="s">
        <v>765</v>
      </c>
      <c r="F66" s="260" t="str">
        <f>$F$8</f>
        <v>VON - Vedlejší a ostatní náklady</v>
      </c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S66" s="21"/>
    </row>
    <row r="67" spans="2:19" s="6" customFormat="1" ht="7.5" customHeight="1">
      <c r="B67" s="21"/>
      <c r="S67" s="21"/>
    </row>
    <row r="68" spans="2:19" s="6" customFormat="1" ht="18.75" customHeight="1">
      <c r="B68" s="21"/>
      <c r="C68" s="17" t="s">
        <v>682</v>
      </c>
      <c r="F68" s="15" t="str">
        <f>$F$11</f>
        <v>město Kamenice nad Lipou, lokalita Kalich</v>
      </c>
      <c r="K68" s="17" t="s">
        <v>684</v>
      </c>
      <c r="M68" s="274" t="str">
        <f>IF($O$11="","",$O$11)</f>
        <v>06.12.2013</v>
      </c>
      <c r="N68" s="242"/>
      <c r="O68" s="242"/>
      <c r="P68" s="242"/>
      <c r="S68" s="21"/>
    </row>
    <row r="69" spans="2:19" s="6" customFormat="1" ht="7.5" customHeight="1">
      <c r="B69" s="21"/>
      <c r="S69" s="21"/>
    </row>
    <row r="70" spans="2:19" s="6" customFormat="1" ht="15.75" customHeight="1">
      <c r="B70" s="21"/>
      <c r="C70" s="17" t="s">
        <v>688</v>
      </c>
      <c r="F70" s="15" t="str">
        <f>$E$14</f>
        <v>KSÚS Vysočiny</v>
      </c>
      <c r="K70" s="17" t="s">
        <v>694</v>
      </c>
      <c r="M70" s="244" t="str">
        <f>$E$20</f>
        <v>PROJEKT CENTRUM NOVA s.r.o.</v>
      </c>
      <c r="N70" s="242"/>
      <c r="O70" s="242"/>
      <c r="P70" s="242"/>
      <c r="Q70" s="242"/>
      <c r="S70" s="21"/>
    </row>
    <row r="71" spans="2:19" s="6" customFormat="1" ht="15" customHeight="1">
      <c r="B71" s="21"/>
      <c r="C71" s="17" t="s">
        <v>692</v>
      </c>
      <c r="F71" s="15" t="str">
        <f>IF($E$17="","",$E$17)</f>
        <v>Vyplň údaj</v>
      </c>
      <c r="S71" s="21"/>
    </row>
    <row r="72" spans="2:19" s="6" customFormat="1" ht="11.25" customHeight="1">
      <c r="B72" s="21"/>
      <c r="S72" s="21"/>
    </row>
    <row r="73" spans="2:27" s="94" customFormat="1" ht="30" customHeight="1">
      <c r="B73" s="95"/>
      <c r="C73" s="96" t="s">
        <v>775</v>
      </c>
      <c r="D73" s="97" t="s">
        <v>718</v>
      </c>
      <c r="E73" s="97" t="s">
        <v>714</v>
      </c>
      <c r="F73" s="282" t="s">
        <v>776</v>
      </c>
      <c r="G73" s="283"/>
      <c r="H73" s="283"/>
      <c r="I73" s="283"/>
      <c r="J73" s="97" t="s">
        <v>777</v>
      </c>
      <c r="K73" s="97" t="s">
        <v>778</v>
      </c>
      <c r="L73" s="282" t="s">
        <v>779</v>
      </c>
      <c r="M73" s="283"/>
      <c r="N73" s="282" t="s">
        <v>780</v>
      </c>
      <c r="O73" s="283"/>
      <c r="P73" s="283"/>
      <c r="Q73" s="283"/>
      <c r="R73" s="98" t="s">
        <v>781</v>
      </c>
      <c r="S73" s="95"/>
      <c r="T73" s="49" t="s">
        <v>782</v>
      </c>
      <c r="U73" s="50" t="s">
        <v>702</v>
      </c>
      <c r="V73" s="50" t="s">
        <v>783</v>
      </c>
      <c r="W73" s="50" t="s">
        <v>784</v>
      </c>
      <c r="X73" s="50" t="s">
        <v>785</v>
      </c>
      <c r="Y73" s="50" t="s">
        <v>786</v>
      </c>
      <c r="Z73" s="50" t="s">
        <v>787</v>
      </c>
      <c r="AA73" s="51" t="s">
        <v>788</v>
      </c>
    </row>
    <row r="74" spans="2:63" s="6" customFormat="1" ht="30" customHeight="1">
      <c r="B74" s="21"/>
      <c r="C74" s="54" t="s">
        <v>770</v>
      </c>
      <c r="N74" s="291">
        <f>$BK$74</f>
        <v>0</v>
      </c>
      <c r="O74" s="242"/>
      <c r="P74" s="242"/>
      <c r="Q74" s="242"/>
      <c r="S74" s="21"/>
      <c r="T74" s="53"/>
      <c r="U74" s="44"/>
      <c r="V74" s="44"/>
      <c r="W74" s="99">
        <f>$W$75</f>
        <v>0</v>
      </c>
      <c r="X74" s="44"/>
      <c r="Y74" s="99">
        <f>$Y$75</f>
        <v>0</v>
      </c>
      <c r="Z74" s="44"/>
      <c r="AA74" s="100">
        <f>$AA$75</f>
        <v>0</v>
      </c>
      <c r="AT74" s="6" t="s">
        <v>732</v>
      </c>
      <c r="AU74" s="6" t="s">
        <v>771</v>
      </c>
      <c r="BK74" s="101">
        <f>$BK$75</f>
        <v>0</v>
      </c>
    </row>
    <row r="75" spans="2:63" s="102" customFormat="1" ht="37.5" customHeight="1">
      <c r="B75" s="103"/>
      <c r="D75" s="104" t="s">
        <v>772</v>
      </c>
      <c r="N75" s="292">
        <f>$BK$75</f>
        <v>0</v>
      </c>
      <c r="O75" s="293"/>
      <c r="P75" s="293"/>
      <c r="Q75" s="293"/>
      <c r="S75" s="103"/>
      <c r="T75" s="106"/>
      <c r="W75" s="107">
        <f>$W$76</f>
        <v>0</v>
      </c>
      <c r="Y75" s="107">
        <f>$Y$76</f>
        <v>0</v>
      </c>
      <c r="AA75" s="108">
        <f>$AA$76</f>
        <v>0</v>
      </c>
      <c r="AR75" s="105" t="s">
        <v>789</v>
      </c>
      <c r="AT75" s="105" t="s">
        <v>732</v>
      </c>
      <c r="AU75" s="105" t="s">
        <v>733</v>
      </c>
      <c r="AY75" s="105" t="s">
        <v>790</v>
      </c>
      <c r="BK75" s="109">
        <f>$BK$76</f>
        <v>0</v>
      </c>
    </row>
    <row r="76" spans="2:63" s="102" customFormat="1" ht="21" customHeight="1">
      <c r="B76" s="103"/>
      <c r="D76" s="110" t="s">
        <v>773</v>
      </c>
      <c r="N76" s="294">
        <f>$BK$76</f>
        <v>0</v>
      </c>
      <c r="O76" s="293"/>
      <c r="P76" s="293"/>
      <c r="Q76" s="293"/>
      <c r="S76" s="103"/>
      <c r="T76" s="106"/>
      <c r="W76" s="107">
        <f>SUM($W$77:$W$97)</f>
        <v>0</v>
      </c>
      <c r="Y76" s="107">
        <f>SUM($Y$77:$Y$97)</f>
        <v>0</v>
      </c>
      <c r="AA76" s="108">
        <f>SUM($AA$77:$AA$97)</f>
        <v>0</v>
      </c>
      <c r="AR76" s="105" t="s">
        <v>789</v>
      </c>
      <c r="AT76" s="105" t="s">
        <v>732</v>
      </c>
      <c r="AU76" s="105" t="s">
        <v>681</v>
      </c>
      <c r="AY76" s="105" t="s">
        <v>790</v>
      </c>
      <c r="BK76" s="109">
        <f>SUM($BK$77:$BK$97)</f>
        <v>0</v>
      </c>
    </row>
    <row r="77" spans="2:65" s="6" customFormat="1" ht="15.75" customHeight="1">
      <c r="B77" s="21"/>
      <c r="C77" s="111" t="s">
        <v>681</v>
      </c>
      <c r="D77" s="111" t="s">
        <v>791</v>
      </c>
      <c r="E77" s="112" t="s">
        <v>792</v>
      </c>
      <c r="F77" s="284" t="s">
        <v>793</v>
      </c>
      <c r="G77" s="285"/>
      <c r="H77" s="285"/>
      <c r="I77" s="285"/>
      <c r="J77" s="114" t="s">
        <v>794</v>
      </c>
      <c r="K77" s="115">
        <v>1</v>
      </c>
      <c r="L77" s="286"/>
      <c r="M77" s="285"/>
      <c r="N77" s="287">
        <f>ROUND($L$77*$K$77,2)</f>
        <v>0</v>
      </c>
      <c r="O77" s="285"/>
      <c r="P77" s="285"/>
      <c r="Q77" s="285"/>
      <c r="R77" s="113"/>
      <c r="S77" s="21"/>
      <c r="T77" s="116"/>
      <c r="U77" s="117" t="s">
        <v>703</v>
      </c>
      <c r="X77" s="118">
        <v>0</v>
      </c>
      <c r="Y77" s="118">
        <f>$X$77*$K$77</f>
        <v>0</v>
      </c>
      <c r="Z77" s="118">
        <v>0</v>
      </c>
      <c r="AA77" s="119">
        <f>$Z$77*$K$77</f>
        <v>0</v>
      </c>
      <c r="AR77" s="81" t="s">
        <v>789</v>
      </c>
      <c r="AT77" s="81" t="s">
        <v>791</v>
      </c>
      <c r="AU77" s="81" t="s">
        <v>740</v>
      </c>
      <c r="AY77" s="6" t="s">
        <v>790</v>
      </c>
      <c r="BE77" s="120">
        <f>IF($U$77="základní",$N$77,0)</f>
        <v>0</v>
      </c>
      <c r="BF77" s="120">
        <f>IF($U$77="snížená",$N$77,0)</f>
        <v>0</v>
      </c>
      <c r="BG77" s="120">
        <f>IF($U$77="zákl. přenesená",$N$77,0)</f>
        <v>0</v>
      </c>
      <c r="BH77" s="120">
        <f>IF($U$77="sníž. přenesená",$N$77,0)</f>
        <v>0</v>
      </c>
      <c r="BI77" s="120">
        <f>IF($U$77="nulová",$N$77,0)</f>
        <v>0</v>
      </c>
      <c r="BJ77" s="81" t="s">
        <v>681</v>
      </c>
      <c r="BK77" s="120">
        <f>ROUND($L$77*$K$77,2)</f>
        <v>0</v>
      </c>
      <c r="BL77" s="81" t="s">
        <v>789</v>
      </c>
      <c r="BM77" s="81" t="s">
        <v>795</v>
      </c>
    </row>
    <row r="78" spans="2:47" s="6" customFormat="1" ht="50.25" customHeight="1">
      <c r="B78" s="21"/>
      <c r="F78" s="288" t="s">
        <v>796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1"/>
      <c r="T78" s="46"/>
      <c r="AA78" s="47"/>
      <c r="AT78" s="6" t="s">
        <v>797</v>
      </c>
      <c r="AU78" s="6" t="s">
        <v>740</v>
      </c>
    </row>
    <row r="79" spans="2:65" s="6" customFormat="1" ht="27" customHeight="1">
      <c r="B79" s="21"/>
      <c r="C79" s="111" t="s">
        <v>740</v>
      </c>
      <c r="D79" s="111" t="s">
        <v>791</v>
      </c>
      <c r="E79" s="112" t="s">
        <v>798</v>
      </c>
      <c r="F79" s="284" t="s">
        <v>799</v>
      </c>
      <c r="G79" s="285"/>
      <c r="H79" s="285"/>
      <c r="I79" s="285"/>
      <c r="J79" s="114" t="s">
        <v>794</v>
      </c>
      <c r="K79" s="115">
        <v>1</v>
      </c>
      <c r="L79" s="286"/>
      <c r="M79" s="285"/>
      <c r="N79" s="287">
        <f>ROUND($L$79*$K$79,2)</f>
        <v>0</v>
      </c>
      <c r="O79" s="285"/>
      <c r="P79" s="285"/>
      <c r="Q79" s="285"/>
      <c r="R79" s="113"/>
      <c r="S79" s="21"/>
      <c r="T79" s="116"/>
      <c r="U79" s="117" t="s">
        <v>703</v>
      </c>
      <c r="X79" s="118">
        <v>0</v>
      </c>
      <c r="Y79" s="118">
        <f>$X$79*$K$79</f>
        <v>0</v>
      </c>
      <c r="Z79" s="118">
        <v>0</v>
      </c>
      <c r="AA79" s="119">
        <f>$Z$79*$K$79</f>
        <v>0</v>
      </c>
      <c r="AR79" s="81" t="s">
        <v>789</v>
      </c>
      <c r="AT79" s="81" t="s">
        <v>791</v>
      </c>
      <c r="AU79" s="81" t="s">
        <v>740</v>
      </c>
      <c r="AY79" s="6" t="s">
        <v>790</v>
      </c>
      <c r="BE79" s="120">
        <f>IF($U$79="základní",$N$79,0)</f>
        <v>0</v>
      </c>
      <c r="BF79" s="120">
        <f>IF($U$79="snížená",$N$79,0)</f>
        <v>0</v>
      </c>
      <c r="BG79" s="120">
        <f>IF($U$79="zákl. přenesená",$N$79,0)</f>
        <v>0</v>
      </c>
      <c r="BH79" s="120">
        <f>IF($U$79="sníž. přenesená",$N$79,0)</f>
        <v>0</v>
      </c>
      <c r="BI79" s="120">
        <f>IF($U$79="nulová",$N$79,0)</f>
        <v>0</v>
      </c>
      <c r="BJ79" s="81" t="s">
        <v>681</v>
      </c>
      <c r="BK79" s="120">
        <f>ROUND($L$79*$K$79,2)</f>
        <v>0</v>
      </c>
      <c r="BL79" s="81" t="s">
        <v>789</v>
      </c>
      <c r="BM79" s="81" t="s">
        <v>800</v>
      </c>
    </row>
    <row r="80" spans="2:47" s="6" customFormat="1" ht="27" customHeight="1">
      <c r="B80" s="21"/>
      <c r="F80" s="288" t="s">
        <v>801</v>
      </c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1"/>
      <c r="T80" s="46"/>
      <c r="AA80" s="47"/>
      <c r="AT80" s="6" t="s">
        <v>797</v>
      </c>
      <c r="AU80" s="6" t="s">
        <v>740</v>
      </c>
    </row>
    <row r="81" spans="2:47" s="6" customFormat="1" ht="27" customHeight="1">
      <c r="B81" s="21"/>
      <c r="F81" s="289" t="s">
        <v>802</v>
      </c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1"/>
      <c r="T81" s="46"/>
      <c r="AA81" s="47"/>
      <c r="AT81" s="6" t="s">
        <v>803</v>
      </c>
      <c r="AU81" s="6" t="s">
        <v>740</v>
      </c>
    </row>
    <row r="82" spans="2:65" s="6" customFormat="1" ht="15.75" customHeight="1">
      <c r="B82" s="21"/>
      <c r="C82" s="111" t="s">
        <v>804</v>
      </c>
      <c r="D82" s="111" t="s">
        <v>791</v>
      </c>
      <c r="E82" s="112" t="s">
        <v>805</v>
      </c>
      <c r="F82" s="284" t="s">
        <v>806</v>
      </c>
      <c r="G82" s="285"/>
      <c r="H82" s="285"/>
      <c r="I82" s="285"/>
      <c r="J82" s="114" t="s">
        <v>794</v>
      </c>
      <c r="K82" s="115">
        <v>1</v>
      </c>
      <c r="L82" s="286"/>
      <c r="M82" s="285"/>
      <c r="N82" s="287">
        <f>ROUND($L$82*$K$82,2)</f>
        <v>0</v>
      </c>
      <c r="O82" s="285"/>
      <c r="P82" s="285"/>
      <c r="Q82" s="285"/>
      <c r="R82" s="113"/>
      <c r="S82" s="21"/>
      <c r="T82" s="116"/>
      <c r="U82" s="117" t="s">
        <v>703</v>
      </c>
      <c r="X82" s="118">
        <v>0</v>
      </c>
      <c r="Y82" s="118">
        <f>$X$82*$K$82</f>
        <v>0</v>
      </c>
      <c r="Z82" s="118">
        <v>0</v>
      </c>
      <c r="AA82" s="119">
        <f>$Z$82*$K$82</f>
        <v>0</v>
      </c>
      <c r="AR82" s="81" t="s">
        <v>789</v>
      </c>
      <c r="AT82" s="81" t="s">
        <v>791</v>
      </c>
      <c r="AU82" s="81" t="s">
        <v>740</v>
      </c>
      <c r="AY82" s="6" t="s">
        <v>790</v>
      </c>
      <c r="BE82" s="120">
        <f>IF($U$82="základní",$N$82,0)</f>
        <v>0</v>
      </c>
      <c r="BF82" s="120">
        <f>IF($U$82="snížená",$N$82,0)</f>
        <v>0</v>
      </c>
      <c r="BG82" s="120">
        <f>IF($U$82="zákl. přenesená",$N$82,0)</f>
        <v>0</v>
      </c>
      <c r="BH82" s="120">
        <f>IF($U$82="sníž. přenesená",$N$82,0)</f>
        <v>0</v>
      </c>
      <c r="BI82" s="120">
        <f>IF($U$82="nulová",$N$82,0)</f>
        <v>0</v>
      </c>
      <c r="BJ82" s="81" t="s">
        <v>681</v>
      </c>
      <c r="BK82" s="120">
        <f>ROUND($L$82*$K$82,2)</f>
        <v>0</v>
      </c>
      <c r="BL82" s="81" t="s">
        <v>789</v>
      </c>
      <c r="BM82" s="81" t="s">
        <v>807</v>
      </c>
    </row>
    <row r="83" spans="2:47" s="6" customFormat="1" ht="27" customHeight="1">
      <c r="B83" s="21"/>
      <c r="F83" s="288" t="s">
        <v>808</v>
      </c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1"/>
      <c r="T83" s="46"/>
      <c r="AA83" s="47"/>
      <c r="AT83" s="6" t="s">
        <v>797</v>
      </c>
      <c r="AU83" s="6" t="s">
        <v>740</v>
      </c>
    </row>
    <row r="84" spans="2:65" s="6" customFormat="1" ht="27" customHeight="1">
      <c r="B84" s="21"/>
      <c r="C84" s="111" t="s">
        <v>789</v>
      </c>
      <c r="D84" s="111" t="s">
        <v>791</v>
      </c>
      <c r="E84" s="112" t="s">
        <v>809</v>
      </c>
      <c r="F84" s="284" t="s">
        <v>810</v>
      </c>
      <c r="G84" s="285"/>
      <c r="H84" s="285"/>
      <c r="I84" s="285"/>
      <c r="J84" s="114" t="s">
        <v>794</v>
      </c>
      <c r="K84" s="115">
        <v>1</v>
      </c>
      <c r="L84" s="286"/>
      <c r="M84" s="285"/>
      <c r="N84" s="287">
        <f>ROUND($L$84*$K$84,2)</f>
        <v>0</v>
      </c>
      <c r="O84" s="285"/>
      <c r="P84" s="285"/>
      <c r="Q84" s="285"/>
      <c r="R84" s="113"/>
      <c r="S84" s="21"/>
      <c r="T84" s="116"/>
      <c r="U84" s="117" t="s">
        <v>703</v>
      </c>
      <c r="X84" s="118">
        <v>0</v>
      </c>
      <c r="Y84" s="118">
        <f>$X$84*$K$84</f>
        <v>0</v>
      </c>
      <c r="Z84" s="118">
        <v>0</v>
      </c>
      <c r="AA84" s="119">
        <f>$Z$84*$K$84</f>
        <v>0</v>
      </c>
      <c r="AR84" s="81" t="s">
        <v>789</v>
      </c>
      <c r="AT84" s="81" t="s">
        <v>791</v>
      </c>
      <c r="AU84" s="81" t="s">
        <v>740</v>
      </c>
      <c r="AY84" s="6" t="s">
        <v>790</v>
      </c>
      <c r="BE84" s="120">
        <f>IF($U$84="základní",$N$84,0)</f>
        <v>0</v>
      </c>
      <c r="BF84" s="120">
        <f>IF($U$84="snížená",$N$84,0)</f>
        <v>0</v>
      </c>
      <c r="BG84" s="120">
        <f>IF($U$84="zákl. přenesená",$N$84,0)</f>
        <v>0</v>
      </c>
      <c r="BH84" s="120">
        <f>IF($U$84="sníž. přenesená",$N$84,0)</f>
        <v>0</v>
      </c>
      <c r="BI84" s="120">
        <f>IF($U$84="nulová",$N$84,0)</f>
        <v>0</v>
      </c>
      <c r="BJ84" s="81" t="s">
        <v>681</v>
      </c>
      <c r="BK84" s="120">
        <f>ROUND($L$84*$K$84,2)</f>
        <v>0</v>
      </c>
      <c r="BL84" s="81" t="s">
        <v>789</v>
      </c>
      <c r="BM84" s="81" t="s">
        <v>811</v>
      </c>
    </row>
    <row r="85" spans="2:47" s="6" customFormat="1" ht="16.5" customHeight="1">
      <c r="B85" s="21"/>
      <c r="F85" s="288" t="s">
        <v>812</v>
      </c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1"/>
      <c r="T85" s="46"/>
      <c r="AA85" s="47"/>
      <c r="AT85" s="6" t="s">
        <v>797</v>
      </c>
      <c r="AU85" s="6" t="s">
        <v>740</v>
      </c>
    </row>
    <row r="86" spans="2:65" s="6" customFormat="1" ht="15.75" customHeight="1">
      <c r="B86" s="21"/>
      <c r="C86" s="111" t="s">
        <v>813</v>
      </c>
      <c r="D86" s="111" t="s">
        <v>791</v>
      </c>
      <c r="E86" s="112" t="s">
        <v>814</v>
      </c>
      <c r="F86" s="284" t="s">
        <v>815</v>
      </c>
      <c r="G86" s="285"/>
      <c r="H86" s="285"/>
      <c r="I86" s="285"/>
      <c r="J86" s="114" t="s">
        <v>794</v>
      </c>
      <c r="K86" s="115">
        <v>1</v>
      </c>
      <c r="L86" s="286"/>
      <c r="M86" s="285"/>
      <c r="N86" s="287">
        <f>ROUND($L$86*$K$86,2)</f>
        <v>0</v>
      </c>
      <c r="O86" s="285"/>
      <c r="P86" s="285"/>
      <c r="Q86" s="285"/>
      <c r="R86" s="113"/>
      <c r="S86" s="21"/>
      <c r="T86" s="116"/>
      <c r="U86" s="117" t="s">
        <v>703</v>
      </c>
      <c r="X86" s="118">
        <v>0</v>
      </c>
      <c r="Y86" s="118">
        <f>$X$86*$K$86</f>
        <v>0</v>
      </c>
      <c r="Z86" s="118">
        <v>0</v>
      </c>
      <c r="AA86" s="119">
        <f>$Z$86*$K$86</f>
        <v>0</v>
      </c>
      <c r="AR86" s="81" t="s">
        <v>789</v>
      </c>
      <c r="AT86" s="81" t="s">
        <v>791</v>
      </c>
      <c r="AU86" s="81" t="s">
        <v>740</v>
      </c>
      <c r="AY86" s="6" t="s">
        <v>790</v>
      </c>
      <c r="BE86" s="120">
        <f>IF($U$86="základní",$N$86,0)</f>
        <v>0</v>
      </c>
      <c r="BF86" s="120">
        <f>IF($U$86="snížená",$N$86,0)</f>
        <v>0</v>
      </c>
      <c r="BG86" s="120">
        <f>IF($U$86="zákl. přenesená",$N$86,0)</f>
        <v>0</v>
      </c>
      <c r="BH86" s="120">
        <f>IF($U$86="sníž. přenesená",$N$86,0)</f>
        <v>0</v>
      </c>
      <c r="BI86" s="120">
        <f>IF($U$86="nulová",$N$86,0)</f>
        <v>0</v>
      </c>
      <c r="BJ86" s="81" t="s">
        <v>681</v>
      </c>
      <c r="BK86" s="120">
        <f>ROUND($L$86*$K$86,2)</f>
        <v>0</v>
      </c>
      <c r="BL86" s="81" t="s">
        <v>789</v>
      </c>
      <c r="BM86" s="81" t="s">
        <v>816</v>
      </c>
    </row>
    <row r="87" spans="2:47" s="6" customFormat="1" ht="27" customHeight="1">
      <c r="B87" s="21"/>
      <c r="F87" s="288" t="s">
        <v>817</v>
      </c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1"/>
      <c r="T87" s="46"/>
      <c r="AA87" s="47"/>
      <c r="AT87" s="6" t="s">
        <v>797</v>
      </c>
      <c r="AU87" s="6" t="s">
        <v>740</v>
      </c>
    </row>
    <row r="88" spans="2:65" s="6" customFormat="1" ht="15.75" customHeight="1">
      <c r="B88" s="21"/>
      <c r="C88" s="111" t="s">
        <v>818</v>
      </c>
      <c r="D88" s="111" t="s">
        <v>791</v>
      </c>
      <c r="E88" s="112" t="s">
        <v>819</v>
      </c>
      <c r="F88" s="284" t="s">
        <v>820</v>
      </c>
      <c r="G88" s="285"/>
      <c r="H88" s="285"/>
      <c r="I88" s="285"/>
      <c r="J88" s="114" t="s">
        <v>794</v>
      </c>
      <c r="K88" s="115">
        <v>1</v>
      </c>
      <c r="L88" s="286"/>
      <c r="M88" s="285"/>
      <c r="N88" s="287">
        <f>ROUND($L$88*$K$88,2)</f>
        <v>0</v>
      </c>
      <c r="O88" s="285"/>
      <c r="P88" s="285"/>
      <c r="Q88" s="285"/>
      <c r="R88" s="113"/>
      <c r="S88" s="21"/>
      <c r="T88" s="116"/>
      <c r="U88" s="117" t="s">
        <v>703</v>
      </c>
      <c r="X88" s="118">
        <v>0</v>
      </c>
      <c r="Y88" s="118">
        <f>$X$88*$K$88</f>
        <v>0</v>
      </c>
      <c r="Z88" s="118">
        <v>0</v>
      </c>
      <c r="AA88" s="119">
        <f>$Z$88*$K$88</f>
        <v>0</v>
      </c>
      <c r="AR88" s="81" t="s">
        <v>789</v>
      </c>
      <c r="AT88" s="81" t="s">
        <v>791</v>
      </c>
      <c r="AU88" s="81" t="s">
        <v>740</v>
      </c>
      <c r="AY88" s="6" t="s">
        <v>790</v>
      </c>
      <c r="BE88" s="120">
        <f>IF($U$88="základní",$N$88,0)</f>
        <v>0</v>
      </c>
      <c r="BF88" s="120">
        <f>IF($U$88="snížená",$N$88,0)</f>
        <v>0</v>
      </c>
      <c r="BG88" s="120">
        <f>IF($U$88="zákl. přenesená",$N$88,0)</f>
        <v>0</v>
      </c>
      <c r="BH88" s="120">
        <f>IF($U$88="sníž. přenesená",$N$88,0)</f>
        <v>0</v>
      </c>
      <c r="BI88" s="120">
        <f>IF($U$88="nulová",$N$88,0)</f>
        <v>0</v>
      </c>
      <c r="BJ88" s="81" t="s">
        <v>681</v>
      </c>
      <c r="BK88" s="120">
        <f>ROUND($L$88*$K$88,2)</f>
        <v>0</v>
      </c>
      <c r="BL88" s="81" t="s">
        <v>789</v>
      </c>
      <c r="BM88" s="81" t="s">
        <v>821</v>
      </c>
    </row>
    <row r="89" spans="2:47" s="6" customFormat="1" ht="16.5" customHeight="1">
      <c r="B89" s="21"/>
      <c r="F89" s="288" t="s">
        <v>822</v>
      </c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1"/>
      <c r="T89" s="46"/>
      <c r="AA89" s="47"/>
      <c r="AT89" s="6" t="s">
        <v>797</v>
      </c>
      <c r="AU89" s="6" t="s">
        <v>740</v>
      </c>
    </row>
    <row r="90" spans="2:65" s="6" customFormat="1" ht="15.75" customHeight="1">
      <c r="B90" s="21"/>
      <c r="C90" s="111" t="s">
        <v>823</v>
      </c>
      <c r="D90" s="111" t="s">
        <v>791</v>
      </c>
      <c r="E90" s="112" t="s">
        <v>824</v>
      </c>
      <c r="F90" s="284" t="s">
        <v>825</v>
      </c>
      <c r="G90" s="285"/>
      <c r="H90" s="285"/>
      <c r="I90" s="285"/>
      <c r="J90" s="114" t="s">
        <v>794</v>
      </c>
      <c r="K90" s="115">
        <v>1</v>
      </c>
      <c r="L90" s="286"/>
      <c r="M90" s="285"/>
      <c r="N90" s="287">
        <f>ROUND($L$90*$K$90,2)</f>
        <v>0</v>
      </c>
      <c r="O90" s="285"/>
      <c r="P90" s="285"/>
      <c r="Q90" s="285"/>
      <c r="R90" s="113"/>
      <c r="S90" s="21"/>
      <c r="T90" s="116"/>
      <c r="U90" s="117" t="s">
        <v>703</v>
      </c>
      <c r="X90" s="118">
        <v>0</v>
      </c>
      <c r="Y90" s="118">
        <f>$X$90*$K$90</f>
        <v>0</v>
      </c>
      <c r="Z90" s="118">
        <v>0</v>
      </c>
      <c r="AA90" s="119">
        <f>$Z$90*$K$90</f>
        <v>0</v>
      </c>
      <c r="AR90" s="81" t="s">
        <v>789</v>
      </c>
      <c r="AT90" s="81" t="s">
        <v>791</v>
      </c>
      <c r="AU90" s="81" t="s">
        <v>740</v>
      </c>
      <c r="AY90" s="6" t="s">
        <v>790</v>
      </c>
      <c r="BE90" s="120">
        <f>IF($U$90="základní",$N$90,0)</f>
        <v>0</v>
      </c>
      <c r="BF90" s="120">
        <f>IF($U$90="snížená",$N$90,0)</f>
        <v>0</v>
      </c>
      <c r="BG90" s="120">
        <f>IF($U$90="zákl. přenesená",$N$90,0)</f>
        <v>0</v>
      </c>
      <c r="BH90" s="120">
        <f>IF($U$90="sníž. přenesená",$N$90,0)</f>
        <v>0</v>
      </c>
      <c r="BI90" s="120">
        <f>IF($U$90="nulová",$N$90,0)</f>
        <v>0</v>
      </c>
      <c r="BJ90" s="81" t="s">
        <v>681</v>
      </c>
      <c r="BK90" s="120">
        <f>ROUND($L$90*$K$90,2)</f>
        <v>0</v>
      </c>
      <c r="BL90" s="81" t="s">
        <v>789</v>
      </c>
      <c r="BM90" s="81" t="s">
        <v>826</v>
      </c>
    </row>
    <row r="91" spans="2:47" s="6" customFormat="1" ht="16.5" customHeight="1">
      <c r="B91" s="21"/>
      <c r="F91" s="288" t="s">
        <v>827</v>
      </c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1"/>
      <c r="T91" s="46"/>
      <c r="AA91" s="47"/>
      <c r="AT91" s="6" t="s">
        <v>797</v>
      </c>
      <c r="AU91" s="6" t="s">
        <v>740</v>
      </c>
    </row>
    <row r="92" spans="2:65" s="6" customFormat="1" ht="27" customHeight="1">
      <c r="B92" s="21"/>
      <c r="C92" s="111" t="s">
        <v>828</v>
      </c>
      <c r="D92" s="111" t="s">
        <v>791</v>
      </c>
      <c r="E92" s="112" t="s">
        <v>829</v>
      </c>
      <c r="F92" s="284" t="s">
        <v>830</v>
      </c>
      <c r="G92" s="285"/>
      <c r="H92" s="285"/>
      <c r="I92" s="285"/>
      <c r="J92" s="114" t="s">
        <v>794</v>
      </c>
      <c r="K92" s="115">
        <v>1</v>
      </c>
      <c r="L92" s="286"/>
      <c r="M92" s="285"/>
      <c r="N92" s="287">
        <f>ROUND($L$92*$K$92,2)</f>
        <v>0</v>
      </c>
      <c r="O92" s="285"/>
      <c r="P92" s="285"/>
      <c r="Q92" s="285"/>
      <c r="R92" s="113"/>
      <c r="S92" s="21"/>
      <c r="T92" s="116"/>
      <c r="U92" s="117" t="s">
        <v>703</v>
      </c>
      <c r="X92" s="118">
        <v>0</v>
      </c>
      <c r="Y92" s="118">
        <f>$X$92*$K$92</f>
        <v>0</v>
      </c>
      <c r="Z92" s="118">
        <v>0</v>
      </c>
      <c r="AA92" s="119">
        <f>$Z$92*$K$92</f>
        <v>0</v>
      </c>
      <c r="AR92" s="81" t="s">
        <v>789</v>
      </c>
      <c r="AT92" s="81" t="s">
        <v>791</v>
      </c>
      <c r="AU92" s="81" t="s">
        <v>740</v>
      </c>
      <c r="AY92" s="6" t="s">
        <v>790</v>
      </c>
      <c r="BE92" s="120">
        <f>IF($U$92="základní",$N$92,0)</f>
        <v>0</v>
      </c>
      <c r="BF92" s="120">
        <f>IF($U$92="snížená",$N$92,0)</f>
        <v>0</v>
      </c>
      <c r="BG92" s="120">
        <f>IF($U$92="zákl. přenesená",$N$92,0)</f>
        <v>0</v>
      </c>
      <c r="BH92" s="120">
        <f>IF($U$92="sníž. přenesená",$N$92,0)</f>
        <v>0</v>
      </c>
      <c r="BI92" s="120">
        <f>IF($U$92="nulová",$N$92,0)</f>
        <v>0</v>
      </c>
      <c r="BJ92" s="81" t="s">
        <v>681</v>
      </c>
      <c r="BK92" s="120">
        <f>ROUND($L$92*$K$92,2)</f>
        <v>0</v>
      </c>
      <c r="BL92" s="81" t="s">
        <v>789</v>
      </c>
      <c r="BM92" s="81" t="s">
        <v>831</v>
      </c>
    </row>
    <row r="93" spans="2:47" s="6" customFormat="1" ht="27" customHeight="1">
      <c r="B93" s="21"/>
      <c r="F93" s="288" t="s">
        <v>832</v>
      </c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1"/>
      <c r="T93" s="46"/>
      <c r="AA93" s="47"/>
      <c r="AT93" s="6" t="s">
        <v>797</v>
      </c>
      <c r="AU93" s="6" t="s">
        <v>740</v>
      </c>
    </row>
    <row r="94" spans="2:65" s="6" customFormat="1" ht="27" customHeight="1">
      <c r="B94" s="21"/>
      <c r="C94" s="111" t="s">
        <v>833</v>
      </c>
      <c r="D94" s="111" t="s">
        <v>791</v>
      </c>
      <c r="E94" s="112" t="s">
        <v>834</v>
      </c>
      <c r="F94" s="284" t="s">
        <v>835</v>
      </c>
      <c r="G94" s="285"/>
      <c r="H94" s="285"/>
      <c r="I94" s="285"/>
      <c r="J94" s="114" t="s">
        <v>794</v>
      </c>
      <c r="K94" s="115">
        <v>1</v>
      </c>
      <c r="L94" s="286"/>
      <c r="M94" s="285"/>
      <c r="N94" s="287">
        <f>ROUND($L$94*$K$94,2)</f>
        <v>0</v>
      </c>
      <c r="O94" s="285"/>
      <c r="P94" s="285"/>
      <c r="Q94" s="285"/>
      <c r="R94" s="113"/>
      <c r="S94" s="21"/>
      <c r="T94" s="116"/>
      <c r="U94" s="117" t="s">
        <v>703</v>
      </c>
      <c r="X94" s="118">
        <v>0</v>
      </c>
      <c r="Y94" s="118">
        <f>$X$94*$K$94</f>
        <v>0</v>
      </c>
      <c r="Z94" s="118">
        <v>0</v>
      </c>
      <c r="AA94" s="119">
        <f>$Z$94*$K$94</f>
        <v>0</v>
      </c>
      <c r="AR94" s="81" t="s">
        <v>789</v>
      </c>
      <c r="AT94" s="81" t="s">
        <v>791</v>
      </c>
      <c r="AU94" s="81" t="s">
        <v>740</v>
      </c>
      <c r="AY94" s="6" t="s">
        <v>790</v>
      </c>
      <c r="BE94" s="120">
        <f>IF($U$94="základní",$N$94,0)</f>
        <v>0</v>
      </c>
      <c r="BF94" s="120">
        <f>IF($U$94="snížená",$N$94,0)</f>
        <v>0</v>
      </c>
      <c r="BG94" s="120">
        <f>IF($U$94="zákl. přenesená",$N$94,0)</f>
        <v>0</v>
      </c>
      <c r="BH94" s="120">
        <f>IF($U$94="sníž. přenesená",$N$94,0)</f>
        <v>0</v>
      </c>
      <c r="BI94" s="120">
        <f>IF($U$94="nulová",$N$94,0)</f>
        <v>0</v>
      </c>
      <c r="BJ94" s="81" t="s">
        <v>681</v>
      </c>
      <c r="BK94" s="120">
        <f>ROUND($L$94*$K$94,2)</f>
        <v>0</v>
      </c>
      <c r="BL94" s="81" t="s">
        <v>789</v>
      </c>
      <c r="BM94" s="81" t="s">
        <v>836</v>
      </c>
    </row>
    <row r="95" spans="2:47" s="6" customFormat="1" ht="38.25" customHeight="1">
      <c r="B95" s="21"/>
      <c r="F95" s="288" t="s">
        <v>837</v>
      </c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1"/>
      <c r="T95" s="46"/>
      <c r="AA95" s="47"/>
      <c r="AT95" s="6" t="s">
        <v>797</v>
      </c>
      <c r="AU95" s="6" t="s">
        <v>740</v>
      </c>
    </row>
    <row r="96" spans="2:65" s="6" customFormat="1" ht="27" customHeight="1">
      <c r="B96" s="21"/>
      <c r="C96" s="111" t="s">
        <v>686</v>
      </c>
      <c r="D96" s="111" t="s">
        <v>791</v>
      </c>
      <c r="E96" s="112" t="s">
        <v>838</v>
      </c>
      <c r="F96" s="284" t="s">
        <v>839</v>
      </c>
      <c r="G96" s="285"/>
      <c r="H96" s="285"/>
      <c r="I96" s="285"/>
      <c r="J96" s="114" t="s">
        <v>794</v>
      </c>
      <c r="K96" s="115">
        <v>1</v>
      </c>
      <c r="L96" s="286"/>
      <c r="M96" s="285"/>
      <c r="N96" s="287">
        <f>ROUND($L$96*$K$96,2)</f>
        <v>0</v>
      </c>
      <c r="O96" s="285"/>
      <c r="P96" s="285"/>
      <c r="Q96" s="285"/>
      <c r="R96" s="113"/>
      <c r="S96" s="21"/>
      <c r="T96" s="116"/>
      <c r="U96" s="117" t="s">
        <v>703</v>
      </c>
      <c r="X96" s="118">
        <v>0</v>
      </c>
      <c r="Y96" s="118">
        <f>$X$96*$K$96</f>
        <v>0</v>
      </c>
      <c r="Z96" s="118">
        <v>0</v>
      </c>
      <c r="AA96" s="119">
        <f>$Z$96*$K$96</f>
        <v>0</v>
      </c>
      <c r="AR96" s="81" t="s">
        <v>789</v>
      </c>
      <c r="AT96" s="81" t="s">
        <v>791</v>
      </c>
      <c r="AU96" s="81" t="s">
        <v>740</v>
      </c>
      <c r="AY96" s="6" t="s">
        <v>790</v>
      </c>
      <c r="BE96" s="120">
        <f>IF($U$96="základní",$N$96,0)</f>
        <v>0</v>
      </c>
      <c r="BF96" s="120">
        <f>IF($U$96="snížená",$N$96,0)</f>
        <v>0</v>
      </c>
      <c r="BG96" s="120">
        <f>IF($U$96="zákl. přenesená",$N$96,0)</f>
        <v>0</v>
      </c>
      <c r="BH96" s="120">
        <f>IF($U$96="sníž. přenesená",$N$96,0)</f>
        <v>0</v>
      </c>
      <c r="BI96" s="120">
        <f>IF($U$96="nulová",$N$96,0)</f>
        <v>0</v>
      </c>
      <c r="BJ96" s="81" t="s">
        <v>681</v>
      </c>
      <c r="BK96" s="120">
        <f>ROUND($L$96*$K$96,2)</f>
        <v>0</v>
      </c>
      <c r="BL96" s="81" t="s">
        <v>789</v>
      </c>
      <c r="BM96" s="81" t="s">
        <v>840</v>
      </c>
    </row>
    <row r="97" spans="2:47" s="6" customFormat="1" ht="38.25" customHeight="1">
      <c r="B97" s="21"/>
      <c r="F97" s="288" t="s">
        <v>841</v>
      </c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1"/>
      <c r="T97" s="121"/>
      <c r="U97" s="122"/>
      <c r="V97" s="122"/>
      <c r="W97" s="122"/>
      <c r="X97" s="122"/>
      <c r="Y97" s="122"/>
      <c r="Z97" s="122"/>
      <c r="AA97" s="123"/>
      <c r="AT97" s="6" t="s">
        <v>797</v>
      </c>
      <c r="AU97" s="6" t="s">
        <v>740</v>
      </c>
    </row>
    <row r="98" spans="2:19" s="6" customFormat="1" ht="7.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21"/>
    </row>
    <row r="99" spans="32:43" ht="14.25" customHeight="1"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</sheetData>
  <sheetProtection/>
  <mergeCells count="91">
    <mergeCell ref="F97:R97"/>
    <mergeCell ref="N74:Q74"/>
    <mergeCell ref="N75:Q75"/>
    <mergeCell ref="N76:Q76"/>
    <mergeCell ref="F95:R95"/>
    <mergeCell ref="F96:I96"/>
    <mergeCell ref="L96:M96"/>
    <mergeCell ref="N96:Q96"/>
    <mergeCell ref="F93:R93"/>
    <mergeCell ref="F94:I94"/>
    <mergeCell ref="L94:M94"/>
    <mergeCell ref="N94:Q94"/>
    <mergeCell ref="H1:K1"/>
    <mergeCell ref="S2:AC2"/>
    <mergeCell ref="F89:R89"/>
    <mergeCell ref="F90:I90"/>
    <mergeCell ref="L90:M90"/>
    <mergeCell ref="N90:Q90"/>
    <mergeCell ref="F91:R91"/>
    <mergeCell ref="F92:I92"/>
    <mergeCell ref="L92:M92"/>
    <mergeCell ref="N92:Q92"/>
    <mergeCell ref="F85:R85"/>
    <mergeCell ref="F86:I86"/>
    <mergeCell ref="L86:M86"/>
    <mergeCell ref="N86:Q86"/>
    <mergeCell ref="F87:R87"/>
    <mergeCell ref="F88:I88"/>
    <mergeCell ref="L88:M88"/>
    <mergeCell ref="N88:Q88"/>
    <mergeCell ref="F82:I82"/>
    <mergeCell ref="L82:M82"/>
    <mergeCell ref="N82:Q82"/>
    <mergeCell ref="F83:R83"/>
    <mergeCell ref="F84:I84"/>
    <mergeCell ref="L84:M84"/>
    <mergeCell ref="N84:Q84"/>
    <mergeCell ref="F78:R78"/>
    <mergeCell ref="F79:I79"/>
    <mergeCell ref="L79:M79"/>
    <mergeCell ref="N79:Q79"/>
    <mergeCell ref="F80:R80"/>
    <mergeCell ref="F81:R81"/>
    <mergeCell ref="F73:I73"/>
    <mergeCell ref="L73:M73"/>
    <mergeCell ref="N73:Q73"/>
    <mergeCell ref="F77:I77"/>
    <mergeCell ref="L77:M77"/>
    <mergeCell ref="N77:Q77"/>
    <mergeCell ref="C62:R62"/>
    <mergeCell ref="F64:Q64"/>
    <mergeCell ref="F65:Q65"/>
    <mergeCell ref="F66:Q66"/>
    <mergeCell ref="M68:P68"/>
    <mergeCell ref="M70:Q70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1"/>
      <c r="B1" s="158"/>
      <c r="C1" s="158"/>
      <c r="D1" s="159" t="s">
        <v>660</v>
      </c>
      <c r="E1" s="158"/>
      <c r="F1" s="160" t="s">
        <v>493</v>
      </c>
      <c r="G1" s="160"/>
      <c r="H1" s="290" t="s">
        <v>494</v>
      </c>
      <c r="I1" s="290"/>
      <c r="J1" s="290"/>
      <c r="K1" s="290"/>
      <c r="L1" s="160" t="s">
        <v>495</v>
      </c>
      <c r="M1" s="160"/>
      <c r="N1" s="158"/>
      <c r="O1" s="159" t="s">
        <v>761</v>
      </c>
      <c r="P1" s="158"/>
      <c r="Q1" s="158"/>
      <c r="R1" s="158"/>
      <c r="S1" s="160" t="s">
        <v>496</v>
      </c>
      <c r="T1" s="160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7" t="s">
        <v>664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72" t="s">
        <v>665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2" t="s">
        <v>749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740</v>
      </c>
    </row>
    <row r="4" spans="2:46" s="2" customFormat="1" ht="37.5" customHeight="1">
      <c r="B4" s="10"/>
      <c r="C4" s="239" t="s">
        <v>762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40"/>
      <c r="T4" s="12" t="s">
        <v>670</v>
      </c>
      <c r="AT4" s="2" t="s">
        <v>662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676</v>
      </c>
      <c r="F6" s="273" t="str">
        <f>'Rekapitulace stavby'!$K$6</f>
        <v>Sklad inertního materiálu – CMS Kamenice nad Lipou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1"/>
    </row>
    <row r="7" spans="2:18" s="2" customFormat="1" ht="30.75" customHeight="1">
      <c r="B7" s="10"/>
      <c r="D7" s="17" t="s">
        <v>763</v>
      </c>
      <c r="F7" s="273" t="s">
        <v>842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11"/>
    </row>
    <row r="8" spans="2:18" s="6" customFormat="1" ht="37.5" customHeight="1">
      <c r="B8" s="21"/>
      <c r="D8" s="40" t="s">
        <v>765</v>
      </c>
      <c r="F8" s="260" t="s">
        <v>843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"/>
    </row>
    <row r="9" spans="2:18" s="6" customFormat="1" ht="14.25" customHeight="1">
      <c r="B9" s="21"/>
      <c r="R9" s="24"/>
    </row>
    <row r="10" spans="2:18" s="6" customFormat="1" ht="15" customHeight="1">
      <c r="B10" s="21"/>
      <c r="D10" s="17" t="s">
        <v>679</v>
      </c>
      <c r="F10" s="15" t="s">
        <v>750</v>
      </c>
      <c r="M10" s="17" t="s">
        <v>680</v>
      </c>
      <c r="O10" s="15"/>
      <c r="R10" s="24"/>
    </row>
    <row r="11" spans="2:18" s="6" customFormat="1" ht="15" customHeight="1">
      <c r="B11" s="21"/>
      <c r="D11" s="17" t="s">
        <v>682</v>
      </c>
      <c r="F11" s="15" t="s">
        <v>683</v>
      </c>
      <c r="M11" s="17" t="s">
        <v>684</v>
      </c>
      <c r="O11" s="274" t="str">
        <f>'Rekapitulace stavby'!$AN$8</f>
        <v>06.12.2013</v>
      </c>
      <c r="P11" s="242"/>
      <c r="R11" s="24"/>
    </row>
    <row r="12" spans="2:18" s="6" customFormat="1" ht="12" customHeight="1">
      <c r="B12" s="21"/>
      <c r="R12" s="24"/>
    </row>
    <row r="13" spans="2:18" s="6" customFormat="1" ht="15" customHeight="1">
      <c r="B13" s="21"/>
      <c r="D13" s="17" t="s">
        <v>688</v>
      </c>
      <c r="M13" s="17" t="s">
        <v>689</v>
      </c>
      <c r="O13" s="244"/>
      <c r="P13" s="242"/>
      <c r="R13" s="24"/>
    </row>
    <row r="14" spans="2:18" s="6" customFormat="1" ht="18.75" customHeight="1">
      <c r="B14" s="21"/>
      <c r="E14" s="15" t="s">
        <v>690</v>
      </c>
      <c r="M14" s="17" t="s">
        <v>691</v>
      </c>
      <c r="O14" s="244"/>
      <c r="P14" s="242"/>
      <c r="R14" s="24"/>
    </row>
    <row r="15" spans="2:18" s="6" customFormat="1" ht="7.5" customHeight="1">
      <c r="B15" s="21"/>
      <c r="R15" s="24"/>
    </row>
    <row r="16" spans="2:18" s="6" customFormat="1" ht="15" customHeight="1">
      <c r="B16" s="21"/>
      <c r="D16" s="17" t="s">
        <v>692</v>
      </c>
      <c r="M16" s="17" t="s">
        <v>689</v>
      </c>
      <c r="O16" s="244" t="str">
        <f>IF('Rekapitulace stavby'!$AN$13="","",'Rekapitulace stavby'!$AN$13)</f>
        <v>Vyplň údaj</v>
      </c>
      <c r="P16" s="242"/>
      <c r="R16" s="24"/>
    </row>
    <row r="17" spans="2:18" s="6" customFormat="1" ht="18.75" customHeight="1">
      <c r="B17" s="21"/>
      <c r="E17" s="15" t="str">
        <f>IF('Rekapitulace stavby'!$E$14="","",'Rekapitulace stavby'!$E$14)</f>
        <v>Vyplň údaj</v>
      </c>
      <c r="M17" s="17" t="s">
        <v>691</v>
      </c>
      <c r="O17" s="244" t="str">
        <f>IF('Rekapitulace stavby'!$AN$14="","",'Rekapitulace stavby'!$AN$14)</f>
        <v>Vyplň údaj</v>
      </c>
      <c r="P17" s="242"/>
      <c r="R17" s="24"/>
    </row>
    <row r="18" spans="2:18" s="6" customFormat="1" ht="7.5" customHeight="1">
      <c r="B18" s="21"/>
      <c r="R18" s="24"/>
    </row>
    <row r="19" spans="2:18" s="6" customFormat="1" ht="15" customHeight="1">
      <c r="B19" s="21"/>
      <c r="D19" s="17" t="s">
        <v>694</v>
      </c>
      <c r="M19" s="17" t="s">
        <v>689</v>
      </c>
      <c r="O19" s="244" t="s">
        <v>695</v>
      </c>
      <c r="P19" s="242"/>
      <c r="R19" s="24"/>
    </row>
    <row r="20" spans="2:18" s="6" customFormat="1" ht="18.75" customHeight="1">
      <c r="B20" s="21"/>
      <c r="E20" s="15" t="s">
        <v>696</v>
      </c>
      <c r="M20" s="17" t="s">
        <v>691</v>
      </c>
      <c r="O20" s="244" t="s">
        <v>697</v>
      </c>
      <c r="P20" s="242"/>
      <c r="R20" s="24"/>
    </row>
    <row r="21" spans="2:18" s="6" customFormat="1" ht="7.5" customHeight="1">
      <c r="B21" s="21"/>
      <c r="R21" s="24"/>
    </row>
    <row r="22" spans="2:18" s="6" customFormat="1" ht="15" customHeight="1">
      <c r="B22" s="21"/>
      <c r="D22" s="17" t="s">
        <v>699</v>
      </c>
      <c r="R22" s="24"/>
    </row>
    <row r="23" spans="2:18" s="81" customFormat="1" ht="409.5" customHeight="1">
      <c r="B23" s="82"/>
      <c r="E23" s="247" t="s">
        <v>844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R23" s="83"/>
    </row>
    <row r="24" spans="2:18" s="6" customFormat="1" ht="7.5" customHeight="1">
      <c r="B24" s="21"/>
      <c r="R24" s="24"/>
    </row>
    <row r="25" spans="2:18" s="6" customFormat="1" ht="7.5" customHeight="1">
      <c r="B25" s="2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24"/>
    </row>
    <row r="26" spans="2:18" s="6" customFormat="1" ht="26.25" customHeight="1">
      <c r="B26" s="21"/>
      <c r="D26" s="84" t="s">
        <v>701</v>
      </c>
      <c r="M26" s="270">
        <f>ROUNDUP($N$84,2)</f>
        <v>0</v>
      </c>
      <c r="N26" s="242"/>
      <c r="O26" s="242"/>
      <c r="P26" s="242"/>
      <c r="R26" s="24"/>
    </row>
    <row r="27" spans="2:18" s="6" customFormat="1" ht="7.5" customHeight="1">
      <c r="B27" s="2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R27" s="24"/>
    </row>
    <row r="28" spans="2:18" s="6" customFormat="1" ht="15" customHeight="1">
      <c r="B28" s="21"/>
      <c r="D28" s="26" t="s">
        <v>702</v>
      </c>
      <c r="E28" s="26" t="s">
        <v>703</v>
      </c>
      <c r="F28" s="85">
        <v>0.21</v>
      </c>
      <c r="G28" s="86" t="s">
        <v>704</v>
      </c>
      <c r="H28" s="276">
        <f>SUM($BE$84:$BE$361)</f>
        <v>0</v>
      </c>
      <c r="I28" s="242"/>
      <c r="J28" s="242"/>
      <c r="M28" s="276">
        <f>SUM($BE$84:$BE$361)*$F$28</f>
        <v>0</v>
      </c>
      <c r="N28" s="242"/>
      <c r="O28" s="242"/>
      <c r="P28" s="242"/>
      <c r="R28" s="24"/>
    </row>
    <row r="29" spans="2:18" s="6" customFormat="1" ht="15" customHeight="1">
      <c r="B29" s="21"/>
      <c r="E29" s="26" t="s">
        <v>705</v>
      </c>
      <c r="F29" s="85">
        <v>0.15</v>
      </c>
      <c r="G29" s="86" t="s">
        <v>704</v>
      </c>
      <c r="H29" s="276">
        <f>SUM($BF$84:$BF$361)</f>
        <v>0</v>
      </c>
      <c r="I29" s="242"/>
      <c r="J29" s="242"/>
      <c r="M29" s="276">
        <f>SUM($BF$84:$BF$361)*$F$29</f>
        <v>0</v>
      </c>
      <c r="N29" s="242"/>
      <c r="O29" s="242"/>
      <c r="P29" s="242"/>
      <c r="R29" s="24"/>
    </row>
    <row r="30" spans="2:18" s="6" customFormat="1" ht="15" customHeight="1" hidden="1">
      <c r="B30" s="21"/>
      <c r="E30" s="26" t="s">
        <v>706</v>
      </c>
      <c r="F30" s="85">
        <v>0.21</v>
      </c>
      <c r="G30" s="86" t="s">
        <v>704</v>
      </c>
      <c r="H30" s="276">
        <f>SUM($BG$84:$BG$361)</f>
        <v>0</v>
      </c>
      <c r="I30" s="242"/>
      <c r="J30" s="242"/>
      <c r="M30" s="276">
        <v>0</v>
      </c>
      <c r="N30" s="242"/>
      <c r="O30" s="242"/>
      <c r="P30" s="242"/>
      <c r="R30" s="24"/>
    </row>
    <row r="31" spans="2:18" s="6" customFormat="1" ht="15" customHeight="1" hidden="1">
      <c r="B31" s="21"/>
      <c r="E31" s="26" t="s">
        <v>707</v>
      </c>
      <c r="F31" s="85">
        <v>0.15</v>
      </c>
      <c r="G31" s="86" t="s">
        <v>704</v>
      </c>
      <c r="H31" s="276">
        <f>SUM($BH$84:$BH$361)</f>
        <v>0</v>
      </c>
      <c r="I31" s="242"/>
      <c r="J31" s="242"/>
      <c r="M31" s="276">
        <v>0</v>
      </c>
      <c r="N31" s="242"/>
      <c r="O31" s="242"/>
      <c r="P31" s="242"/>
      <c r="R31" s="24"/>
    </row>
    <row r="32" spans="2:18" s="6" customFormat="1" ht="15" customHeight="1" hidden="1">
      <c r="B32" s="21"/>
      <c r="E32" s="26" t="s">
        <v>708</v>
      </c>
      <c r="F32" s="85">
        <v>0</v>
      </c>
      <c r="G32" s="86" t="s">
        <v>704</v>
      </c>
      <c r="H32" s="276">
        <f>SUM($BI$84:$BI$361)</f>
        <v>0</v>
      </c>
      <c r="I32" s="242"/>
      <c r="J32" s="242"/>
      <c r="M32" s="276">
        <v>0</v>
      </c>
      <c r="N32" s="242"/>
      <c r="O32" s="242"/>
      <c r="P32" s="242"/>
      <c r="R32" s="24"/>
    </row>
    <row r="33" spans="2:18" s="6" customFormat="1" ht="7.5" customHeight="1">
      <c r="B33" s="21"/>
      <c r="R33" s="24"/>
    </row>
    <row r="34" spans="2:18" s="6" customFormat="1" ht="26.25" customHeight="1">
      <c r="B34" s="21"/>
      <c r="C34" s="29"/>
      <c r="D34" s="30" t="s">
        <v>709</v>
      </c>
      <c r="E34" s="31"/>
      <c r="F34" s="31"/>
      <c r="G34" s="87" t="s">
        <v>710</v>
      </c>
      <c r="H34" s="32" t="s">
        <v>711</v>
      </c>
      <c r="I34" s="31"/>
      <c r="J34" s="31"/>
      <c r="K34" s="31"/>
      <c r="L34" s="257">
        <f>ROUNDUP(SUM($M$26:$M$32),2)</f>
        <v>0</v>
      </c>
      <c r="M34" s="256"/>
      <c r="N34" s="256"/>
      <c r="O34" s="256"/>
      <c r="P34" s="2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8"/>
    </row>
    <row r="40" spans="2:18" s="6" customFormat="1" ht="37.5" customHeight="1">
      <c r="B40" s="21"/>
      <c r="C40" s="239" t="s">
        <v>767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77"/>
    </row>
    <row r="41" spans="2:18" s="6" customFormat="1" ht="7.5" customHeight="1">
      <c r="B41" s="21"/>
      <c r="R41" s="24"/>
    </row>
    <row r="42" spans="2:18" s="6" customFormat="1" ht="30.75" customHeight="1">
      <c r="B42" s="21"/>
      <c r="C42" s="17" t="s">
        <v>676</v>
      </c>
      <c r="F42" s="273" t="str">
        <f>$F$6</f>
        <v>Sklad inertního materiálu – CMS Kamenice nad Lipou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"/>
    </row>
    <row r="43" spans="2:18" ht="30.75" customHeight="1">
      <c r="B43" s="10"/>
      <c r="C43" s="17" t="s">
        <v>763</v>
      </c>
      <c r="F43" s="273" t="s">
        <v>842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11"/>
    </row>
    <row r="44" spans="2:18" s="6" customFormat="1" ht="37.5" customHeight="1">
      <c r="B44" s="21"/>
      <c r="C44" s="40" t="s">
        <v>765</v>
      </c>
      <c r="F44" s="260" t="str">
        <f>$F$8</f>
        <v>01_01 - Stavebně technické řešení</v>
      </c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"/>
    </row>
    <row r="45" spans="2:18" s="6" customFormat="1" ht="7.5" customHeight="1">
      <c r="B45" s="21"/>
      <c r="R45" s="24"/>
    </row>
    <row r="46" spans="2:18" s="6" customFormat="1" ht="18.75" customHeight="1">
      <c r="B46" s="21"/>
      <c r="C46" s="17" t="s">
        <v>682</v>
      </c>
      <c r="F46" s="15" t="str">
        <f>$F$11</f>
        <v>město Kamenice nad Lipou, lokalita Kalich</v>
      </c>
      <c r="K46" s="17" t="s">
        <v>684</v>
      </c>
      <c r="M46" s="274" t="str">
        <f>IF($O$11="","",$O$11)</f>
        <v>06.12.2013</v>
      </c>
      <c r="N46" s="242"/>
      <c r="O46" s="242"/>
      <c r="P46" s="242"/>
      <c r="R46" s="24"/>
    </row>
    <row r="47" spans="2:18" s="6" customFormat="1" ht="7.5" customHeight="1">
      <c r="B47" s="21"/>
      <c r="R47" s="24"/>
    </row>
    <row r="48" spans="2:18" s="6" customFormat="1" ht="15.75" customHeight="1">
      <c r="B48" s="21"/>
      <c r="C48" s="17" t="s">
        <v>688</v>
      </c>
      <c r="F48" s="15" t="str">
        <f>$E$14</f>
        <v>KSÚS Vysočiny</v>
      </c>
      <c r="K48" s="17" t="s">
        <v>694</v>
      </c>
      <c r="M48" s="244" t="str">
        <f>$E$20</f>
        <v>PROJEKT CENTRUM NOVA s.r.o.</v>
      </c>
      <c r="N48" s="242"/>
      <c r="O48" s="242"/>
      <c r="P48" s="242"/>
      <c r="Q48" s="242"/>
      <c r="R48" s="24"/>
    </row>
    <row r="49" spans="2:18" s="6" customFormat="1" ht="15" customHeight="1">
      <c r="B49" s="21"/>
      <c r="C49" s="17" t="s">
        <v>692</v>
      </c>
      <c r="F49" s="15" t="str">
        <f>IF($E$17="","",$E$17)</f>
        <v>Vyplň údaj</v>
      </c>
      <c r="R49" s="24"/>
    </row>
    <row r="50" spans="2:18" s="6" customFormat="1" ht="11.25" customHeight="1">
      <c r="B50" s="21"/>
      <c r="R50" s="24"/>
    </row>
    <row r="51" spans="2:18" s="6" customFormat="1" ht="30" customHeight="1">
      <c r="B51" s="21"/>
      <c r="C51" s="278" t="s">
        <v>768</v>
      </c>
      <c r="D51" s="279"/>
      <c r="E51" s="279"/>
      <c r="F51" s="279"/>
      <c r="G51" s="279"/>
      <c r="H51" s="29"/>
      <c r="I51" s="29"/>
      <c r="J51" s="29"/>
      <c r="K51" s="29"/>
      <c r="L51" s="29"/>
      <c r="M51" s="29"/>
      <c r="N51" s="278" t="s">
        <v>769</v>
      </c>
      <c r="O51" s="279"/>
      <c r="P51" s="279"/>
      <c r="Q51" s="279"/>
      <c r="R51" s="33"/>
    </row>
    <row r="52" spans="2:18" s="6" customFormat="1" ht="11.25" customHeight="1">
      <c r="B52" s="21"/>
      <c r="R52" s="24"/>
    </row>
    <row r="53" spans="2:47" s="6" customFormat="1" ht="30" customHeight="1">
      <c r="B53" s="21"/>
      <c r="C53" s="54" t="s">
        <v>770</v>
      </c>
      <c r="N53" s="270">
        <f>ROUNDUP($N$84,2)</f>
        <v>0</v>
      </c>
      <c r="O53" s="242"/>
      <c r="P53" s="242"/>
      <c r="Q53" s="242"/>
      <c r="R53" s="24"/>
      <c r="AU53" s="6" t="s">
        <v>771</v>
      </c>
    </row>
    <row r="54" spans="2:18" s="60" customFormat="1" ht="25.5" customHeight="1">
      <c r="B54" s="89"/>
      <c r="D54" s="90" t="s">
        <v>845</v>
      </c>
      <c r="N54" s="280">
        <f>ROUNDUP($N$85,2)</f>
        <v>0</v>
      </c>
      <c r="O54" s="281"/>
      <c r="P54" s="281"/>
      <c r="Q54" s="281"/>
      <c r="R54" s="91"/>
    </row>
    <row r="55" spans="2:18" s="69" customFormat="1" ht="21" customHeight="1">
      <c r="B55" s="92"/>
      <c r="D55" s="71" t="s">
        <v>846</v>
      </c>
      <c r="N55" s="267">
        <f>ROUNDUP($N$86,2)</f>
        <v>0</v>
      </c>
      <c r="O55" s="281"/>
      <c r="P55" s="281"/>
      <c r="Q55" s="281"/>
      <c r="R55" s="93"/>
    </row>
    <row r="56" spans="2:18" s="69" customFormat="1" ht="21" customHeight="1">
      <c r="B56" s="92"/>
      <c r="D56" s="71" t="s">
        <v>847</v>
      </c>
      <c r="N56" s="267">
        <f>ROUNDUP($N$163,2)</f>
        <v>0</v>
      </c>
      <c r="O56" s="281"/>
      <c r="P56" s="281"/>
      <c r="Q56" s="281"/>
      <c r="R56" s="93"/>
    </row>
    <row r="57" spans="2:18" s="69" customFormat="1" ht="21" customHeight="1">
      <c r="B57" s="92"/>
      <c r="D57" s="71" t="s">
        <v>848</v>
      </c>
      <c r="N57" s="267">
        <f>ROUNDUP($N$237,2)</f>
        <v>0</v>
      </c>
      <c r="O57" s="281"/>
      <c r="P57" s="281"/>
      <c r="Q57" s="281"/>
      <c r="R57" s="93"/>
    </row>
    <row r="58" spans="2:18" s="69" customFormat="1" ht="21" customHeight="1">
      <c r="B58" s="92"/>
      <c r="D58" s="71" t="s">
        <v>849</v>
      </c>
      <c r="N58" s="267">
        <f>ROUNDUP($N$251,2)</f>
        <v>0</v>
      </c>
      <c r="O58" s="281"/>
      <c r="P58" s="281"/>
      <c r="Q58" s="281"/>
      <c r="R58" s="93"/>
    </row>
    <row r="59" spans="2:18" s="69" customFormat="1" ht="21" customHeight="1">
      <c r="B59" s="92"/>
      <c r="D59" s="71" t="s">
        <v>850</v>
      </c>
      <c r="N59" s="267">
        <f>ROUNDUP($N$267,2)</f>
        <v>0</v>
      </c>
      <c r="O59" s="281"/>
      <c r="P59" s="281"/>
      <c r="Q59" s="281"/>
      <c r="R59" s="93"/>
    </row>
    <row r="60" spans="2:18" s="69" customFormat="1" ht="15.75" customHeight="1">
      <c r="B60" s="92"/>
      <c r="D60" s="71" t="s">
        <v>851</v>
      </c>
      <c r="N60" s="267">
        <f>ROUNDUP($N$284,2)</f>
        <v>0</v>
      </c>
      <c r="O60" s="281"/>
      <c r="P60" s="281"/>
      <c r="Q60" s="281"/>
      <c r="R60" s="93"/>
    </row>
    <row r="61" spans="2:18" s="60" customFormat="1" ht="25.5" customHeight="1">
      <c r="B61" s="89"/>
      <c r="D61" s="90" t="s">
        <v>852</v>
      </c>
      <c r="N61" s="280">
        <f>ROUNDUP($N$291,2)</f>
        <v>0</v>
      </c>
      <c r="O61" s="281"/>
      <c r="P61" s="281"/>
      <c r="Q61" s="281"/>
      <c r="R61" s="91"/>
    </row>
    <row r="62" spans="2:18" s="69" customFormat="1" ht="21" customHeight="1">
      <c r="B62" s="92"/>
      <c r="D62" s="71" t="s">
        <v>853</v>
      </c>
      <c r="N62" s="267">
        <f>ROUNDUP($N$292,2)</f>
        <v>0</v>
      </c>
      <c r="O62" s="281"/>
      <c r="P62" s="281"/>
      <c r="Q62" s="281"/>
      <c r="R62" s="93"/>
    </row>
    <row r="63" spans="2:18" s="69" customFormat="1" ht="21" customHeight="1">
      <c r="B63" s="92"/>
      <c r="D63" s="71" t="s">
        <v>854</v>
      </c>
      <c r="N63" s="267">
        <f>ROUNDUP($N$310,2)</f>
        <v>0</v>
      </c>
      <c r="O63" s="281"/>
      <c r="P63" s="281"/>
      <c r="Q63" s="281"/>
      <c r="R63" s="93"/>
    </row>
    <row r="64" spans="2:18" s="69" customFormat="1" ht="21" customHeight="1">
      <c r="B64" s="92"/>
      <c r="D64" s="71" t="s">
        <v>855</v>
      </c>
      <c r="N64" s="267">
        <f>ROUNDUP($N$322,2)</f>
        <v>0</v>
      </c>
      <c r="O64" s="281"/>
      <c r="P64" s="281"/>
      <c r="Q64" s="281"/>
      <c r="R64" s="93"/>
    </row>
    <row r="65" spans="2:18" s="69" customFormat="1" ht="21" customHeight="1">
      <c r="B65" s="92"/>
      <c r="D65" s="71" t="s">
        <v>856</v>
      </c>
      <c r="N65" s="267">
        <f>ROUNDUP($N$346,2)</f>
        <v>0</v>
      </c>
      <c r="O65" s="281"/>
      <c r="P65" s="281"/>
      <c r="Q65" s="281"/>
      <c r="R65" s="93"/>
    </row>
    <row r="66" spans="2:18" s="6" customFormat="1" ht="22.5" customHeight="1">
      <c r="B66" s="21"/>
      <c r="R66" s="24"/>
    </row>
    <row r="67" spans="2:18" s="6" customFormat="1" ht="7.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/>
    </row>
    <row r="71" spans="2:19" s="6" customFormat="1" ht="7.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21"/>
    </row>
    <row r="72" spans="2:19" s="6" customFormat="1" ht="37.5" customHeight="1">
      <c r="B72" s="21"/>
      <c r="C72" s="239" t="s">
        <v>774</v>
      </c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1"/>
    </row>
    <row r="73" spans="2:19" s="6" customFormat="1" ht="7.5" customHeight="1">
      <c r="B73" s="21"/>
      <c r="S73" s="21"/>
    </row>
    <row r="74" spans="2:19" s="6" customFormat="1" ht="30.75" customHeight="1">
      <c r="B74" s="21"/>
      <c r="C74" s="17" t="s">
        <v>676</v>
      </c>
      <c r="F74" s="273" t="str">
        <f>$F$6</f>
        <v>Sklad inertního materiálu – CMS Kamenice nad Lipou</v>
      </c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S74" s="21"/>
    </row>
    <row r="75" spans="2:19" ht="30.75" customHeight="1">
      <c r="B75" s="10"/>
      <c r="C75" s="17" t="s">
        <v>763</v>
      </c>
      <c r="F75" s="273" t="s">
        <v>842</v>
      </c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S75" s="10"/>
    </row>
    <row r="76" spans="2:19" s="6" customFormat="1" ht="37.5" customHeight="1">
      <c r="B76" s="21"/>
      <c r="C76" s="40" t="s">
        <v>765</v>
      </c>
      <c r="F76" s="260" t="str">
        <f>$F$8</f>
        <v>01_01 - Stavebně technické řešení</v>
      </c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S76" s="21"/>
    </row>
    <row r="77" spans="2:19" s="6" customFormat="1" ht="7.5" customHeight="1">
      <c r="B77" s="21"/>
      <c r="S77" s="21"/>
    </row>
    <row r="78" spans="2:19" s="6" customFormat="1" ht="18.75" customHeight="1">
      <c r="B78" s="21"/>
      <c r="C78" s="17" t="s">
        <v>682</v>
      </c>
      <c r="F78" s="15" t="str">
        <f>$F$11</f>
        <v>město Kamenice nad Lipou, lokalita Kalich</v>
      </c>
      <c r="K78" s="17" t="s">
        <v>684</v>
      </c>
      <c r="M78" s="274" t="str">
        <f>IF($O$11="","",$O$11)</f>
        <v>06.12.2013</v>
      </c>
      <c r="N78" s="242"/>
      <c r="O78" s="242"/>
      <c r="P78" s="242"/>
      <c r="S78" s="21"/>
    </row>
    <row r="79" spans="2:19" s="6" customFormat="1" ht="7.5" customHeight="1">
      <c r="B79" s="21"/>
      <c r="S79" s="21"/>
    </row>
    <row r="80" spans="2:19" s="6" customFormat="1" ht="15.75" customHeight="1">
      <c r="B80" s="21"/>
      <c r="C80" s="17" t="s">
        <v>688</v>
      </c>
      <c r="F80" s="15" t="str">
        <f>$E$14</f>
        <v>KSÚS Vysočiny</v>
      </c>
      <c r="K80" s="17" t="s">
        <v>694</v>
      </c>
      <c r="M80" s="244" t="str">
        <f>$E$20</f>
        <v>PROJEKT CENTRUM NOVA s.r.o.</v>
      </c>
      <c r="N80" s="242"/>
      <c r="O80" s="242"/>
      <c r="P80" s="242"/>
      <c r="Q80" s="242"/>
      <c r="S80" s="21"/>
    </row>
    <row r="81" spans="2:19" s="6" customFormat="1" ht="15" customHeight="1">
      <c r="B81" s="21"/>
      <c r="C81" s="17" t="s">
        <v>692</v>
      </c>
      <c r="F81" s="15" t="str">
        <f>IF($E$17="","",$E$17)</f>
        <v>Vyplň údaj</v>
      </c>
      <c r="S81" s="21"/>
    </row>
    <row r="82" spans="2:19" s="6" customFormat="1" ht="11.25" customHeight="1">
      <c r="B82" s="21"/>
      <c r="S82" s="21"/>
    </row>
    <row r="83" spans="2:27" s="94" customFormat="1" ht="30" customHeight="1">
      <c r="B83" s="95"/>
      <c r="C83" s="96" t="s">
        <v>775</v>
      </c>
      <c r="D83" s="97" t="s">
        <v>718</v>
      </c>
      <c r="E83" s="97" t="s">
        <v>714</v>
      </c>
      <c r="F83" s="282" t="s">
        <v>776</v>
      </c>
      <c r="G83" s="283"/>
      <c r="H83" s="283"/>
      <c r="I83" s="283"/>
      <c r="J83" s="97" t="s">
        <v>777</v>
      </c>
      <c r="K83" s="97" t="s">
        <v>778</v>
      </c>
      <c r="L83" s="282" t="s">
        <v>779</v>
      </c>
      <c r="M83" s="283"/>
      <c r="N83" s="282" t="s">
        <v>780</v>
      </c>
      <c r="O83" s="283"/>
      <c r="P83" s="283"/>
      <c r="Q83" s="283"/>
      <c r="R83" s="98" t="s">
        <v>781</v>
      </c>
      <c r="S83" s="95"/>
      <c r="T83" s="49" t="s">
        <v>782</v>
      </c>
      <c r="U83" s="50" t="s">
        <v>702</v>
      </c>
      <c r="V83" s="50" t="s">
        <v>783</v>
      </c>
      <c r="W83" s="50" t="s">
        <v>784</v>
      </c>
      <c r="X83" s="50" t="s">
        <v>785</v>
      </c>
      <c r="Y83" s="50" t="s">
        <v>786</v>
      </c>
      <c r="Z83" s="50" t="s">
        <v>787</v>
      </c>
      <c r="AA83" s="51" t="s">
        <v>788</v>
      </c>
    </row>
    <row r="84" spans="2:63" s="6" customFormat="1" ht="30" customHeight="1">
      <c r="B84" s="21"/>
      <c r="C84" s="54" t="s">
        <v>770</v>
      </c>
      <c r="N84" s="291">
        <f>$BK$84</f>
        <v>0</v>
      </c>
      <c r="O84" s="242"/>
      <c r="P84" s="242"/>
      <c r="Q84" s="242"/>
      <c r="S84" s="21"/>
      <c r="T84" s="53"/>
      <c r="U84" s="44"/>
      <c r="V84" s="44"/>
      <c r="W84" s="99">
        <f>$W$85+$W$291</f>
        <v>0</v>
      </c>
      <c r="X84" s="44"/>
      <c r="Y84" s="99">
        <f>$Y$85+$Y$291</f>
        <v>1188.27062332</v>
      </c>
      <c r="Z84" s="44"/>
      <c r="AA84" s="100">
        <f>$AA$85+$AA$291</f>
        <v>110.16</v>
      </c>
      <c r="AT84" s="6" t="s">
        <v>732</v>
      </c>
      <c r="AU84" s="6" t="s">
        <v>771</v>
      </c>
      <c r="BK84" s="101">
        <f>$BK$85+$BK$291</f>
        <v>0</v>
      </c>
    </row>
    <row r="85" spans="2:63" s="102" customFormat="1" ht="37.5" customHeight="1">
      <c r="B85" s="103"/>
      <c r="D85" s="104" t="s">
        <v>845</v>
      </c>
      <c r="N85" s="292">
        <f>$BK$85</f>
        <v>0</v>
      </c>
      <c r="O85" s="293"/>
      <c r="P85" s="293"/>
      <c r="Q85" s="293"/>
      <c r="S85" s="103"/>
      <c r="T85" s="106"/>
      <c r="W85" s="107">
        <f>$W$86+$W$163+$W$237+$W$251+$W$267</f>
        <v>0</v>
      </c>
      <c r="Y85" s="107">
        <f>$Y$86+$Y$163+$Y$237+$Y$251+$Y$267</f>
        <v>1168.2488938</v>
      </c>
      <c r="AA85" s="108">
        <f>$AA$86+$AA$163+$AA$237+$AA$251+$AA$267</f>
        <v>110.16</v>
      </c>
      <c r="AR85" s="105" t="s">
        <v>681</v>
      </c>
      <c r="AT85" s="105" t="s">
        <v>732</v>
      </c>
      <c r="AU85" s="105" t="s">
        <v>733</v>
      </c>
      <c r="AY85" s="105" t="s">
        <v>790</v>
      </c>
      <c r="BK85" s="109">
        <f>$BK$86+$BK$163+$BK$237+$BK$251+$BK$267</f>
        <v>0</v>
      </c>
    </row>
    <row r="86" spans="2:63" s="102" customFormat="1" ht="21" customHeight="1">
      <c r="B86" s="103"/>
      <c r="D86" s="110" t="s">
        <v>846</v>
      </c>
      <c r="N86" s="294">
        <f>$BK$86</f>
        <v>0</v>
      </c>
      <c r="O86" s="293"/>
      <c r="P86" s="293"/>
      <c r="Q86" s="293"/>
      <c r="S86" s="103"/>
      <c r="T86" s="106"/>
      <c r="W86" s="107">
        <f>SUM($W$87:$W$162)</f>
        <v>0</v>
      </c>
      <c r="Y86" s="107">
        <f>SUM($Y$87:$Y$162)</f>
        <v>1.752</v>
      </c>
      <c r="AA86" s="108">
        <f>SUM($AA$87:$AA$162)</f>
        <v>110.16</v>
      </c>
      <c r="AR86" s="105" t="s">
        <v>681</v>
      </c>
      <c r="AT86" s="105" t="s">
        <v>732</v>
      </c>
      <c r="AU86" s="105" t="s">
        <v>681</v>
      </c>
      <c r="AY86" s="105" t="s">
        <v>790</v>
      </c>
      <c r="BK86" s="109">
        <f>SUM($BK$87:$BK$162)</f>
        <v>0</v>
      </c>
    </row>
    <row r="87" spans="2:65" s="6" customFormat="1" ht="15.75" customHeight="1">
      <c r="B87" s="21"/>
      <c r="C87" s="111" t="s">
        <v>681</v>
      </c>
      <c r="D87" s="111" t="s">
        <v>791</v>
      </c>
      <c r="E87" s="112" t="s">
        <v>857</v>
      </c>
      <c r="F87" s="284" t="s">
        <v>858</v>
      </c>
      <c r="G87" s="285"/>
      <c r="H87" s="285"/>
      <c r="I87" s="285"/>
      <c r="J87" s="114" t="s">
        <v>859</v>
      </c>
      <c r="K87" s="115">
        <v>270</v>
      </c>
      <c r="L87" s="286"/>
      <c r="M87" s="285"/>
      <c r="N87" s="287">
        <f>ROUND($L$87*$K$87,2)</f>
        <v>0</v>
      </c>
      <c r="O87" s="285"/>
      <c r="P87" s="285"/>
      <c r="Q87" s="285"/>
      <c r="R87" s="113" t="s">
        <v>860</v>
      </c>
      <c r="S87" s="21"/>
      <c r="T87" s="116"/>
      <c r="U87" s="117" t="s">
        <v>703</v>
      </c>
      <c r="X87" s="118">
        <v>0</v>
      </c>
      <c r="Y87" s="118">
        <f>$X$87*$K$87</f>
        <v>0</v>
      </c>
      <c r="Z87" s="118">
        <v>0.408</v>
      </c>
      <c r="AA87" s="119">
        <f>$Z$87*$K$87</f>
        <v>110.16</v>
      </c>
      <c r="AR87" s="81" t="s">
        <v>789</v>
      </c>
      <c r="AT87" s="81" t="s">
        <v>791</v>
      </c>
      <c r="AU87" s="81" t="s">
        <v>740</v>
      </c>
      <c r="AY87" s="6" t="s">
        <v>790</v>
      </c>
      <c r="BE87" s="120">
        <f>IF($U$87="základní",$N$87,0)</f>
        <v>0</v>
      </c>
      <c r="BF87" s="120">
        <f>IF($U$87="snížená",$N$87,0)</f>
        <v>0</v>
      </c>
      <c r="BG87" s="120">
        <f>IF($U$87="zákl. přenesená",$N$87,0)</f>
        <v>0</v>
      </c>
      <c r="BH87" s="120">
        <f>IF($U$87="sníž. přenesená",$N$87,0)</f>
        <v>0</v>
      </c>
      <c r="BI87" s="120">
        <f>IF($U$87="nulová",$N$87,0)</f>
        <v>0</v>
      </c>
      <c r="BJ87" s="81" t="s">
        <v>681</v>
      </c>
      <c r="BK87" s="120">
        <f>ROUND($L$87*$K$87,2)</f>
        <v>0</v>
      </c>
      <c r="BL87" s="81" t="s">
        <v>789</v>
      </c>
      <c r="BM87" s="81" t="s">
        <v>861</v>
      </c>
    </row>
    <row r="88" spans="2:47" s="6" customFormat="1" ht="16.5" customHeight="1">
      <c r="B88" s="21"/>
      <c r="F88" s="288" t="s">
        <v>862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1"/>
      <c r="T88" s="46"/>
      <c r="AA88" s="47"/>
      <c r="AT88" s="6" t="s">
        <v>797</v>
      </c>
      <c r="AU88" s="6" t="s">
        <v>740</v>
      </c>
    </row>
    <row r="89" spans="2:51" s="6" customFormat="1" ht="15.75" customHeight="1">
      <c r="B89" s="124"/>
      <c r="E89" s="125"/>
      <c r="F89" s="295" t="s">
        <v>863</v>
      </c>
      <c r="G89" s="296"/>
      <c r="H89" s="296"/>
      <c r="I89" s="296"/>
      <c r="K89" s="125"/>
      <c r="S89" s="124"/>
      <c r="T89" s="127"/>
      <c r="AA89" s="128"/>
      <c r="AT89" s="125" t="s">
        <v>864</v>
      </c>
      <c r="AU89" s="125" t="s">
        <v>740</v>
      </c>
      <c r="AV89" s="125" t="s">
        <v>681</v>
      </c>
      <c r="AW89" s="125" t="s">
        <v>771</v>
      </c>
      <c r="AX89" s="125" t="s">
        <v>733</v>
      </c>
      <c r="AY89" s="125" t="s">
        <v>790</v>
      </c>
    </row>
    <row r="90" spans="2:51" s="6" customFormat="1" ht="15.75" customHeight="1">
      <c r="B90" s="129"/>
      <c r="E90" s="130"/>
      <c r="F90" s="297" t="s">
        <v>865</v>
      </c>
      <c r="G90" s="298"/>
      <c r="H90" s="298"/>
      <c r="I90" s="298"/>
      <c r="K90" s="132">
        <v>270</v>
      </c>
      <c r="S90" s="129"/>
      <c r="T90" s="133"/>
      <c r="AA90" s="134"/>
      <c r="AT90" s="130" t="s">
        <v>864</v>
      </c>
      <c r="AU90" s="130" t="s">
        <v>740</v>
      </c>
      <c r="AV90" s="130" t="s">
        <v>740</v>
      </c>
      <c r="AW90" s="130" t="s">
        <v>771</v>
      </c>
      <c r="AX90" s="130" t="s">
        <v>733</v>
      </c>
      <c r="AY90" s="130" t="s">
        <v>790</v>
      </c>
    </row>
    <row r="91" spans="2:51" s="6" customFormat="1" ht="15.75" customHeight="1">
      <c r="B91" s="135"/>
      <c r="E91" s="136"/>
      <c r="F91" s="299" t="s">
        <v>866</v>
      </c>
      <c r="G91" s="300"/>
      <c r="H91" s="300"/>
      <c r="I91" s="300"/>
      <c r="K91" s="137">
        <v>270</v>
      </c>
      <c r="S91" s="135"/>
      <c r="T91" s="138"/>
      <c r="AA91" s="139"/>
      <c r="AT91" s="136" t="s">
        <v>864</v>
      </c>
      <c r="AU91" s="136" t="s">
        <v>740</v>
      </c>
      <c r="AV91" s="136" t="s">
        <v>789</v>
      </c>
      <c r="AW91" s="136" t="s">
        <v>771</v>
      </c>
      <c r="AX91" s="136" t="s">
        <v>681</v>
      </c>
      <c r="AY91" s="136" t="s">
        <v>790</v>
      </c>
    </row>
    <row r="92" spans="2:65" s="6" customFormat="1" ht="27" customHeight="1">
      <c r="B92" s="21"/>
      <c r="C92" s="111" t="s">
        <v>740</v>
      </c>
      <c r="D92" s="111" t="s">
        <v>791</v>
      </c>
      <c r="E92" s="112" t="s">
        <v>867</v>
      </c>
      <c r="F92" s="284" t="s">
        <v>868</v>
      </c>
      <c r="G92" s="285"/>
      <c r="H92" s="285"/>
      <c r="I92" s="285"/>
      <c r="J92" s="114" t="s">
        <v>869</v>
      </c>
      <c r="K92" s="115">
        <v>1125</v>
      </c>
      <c r="L92" s="286"/>
      <c r="M92" s="285"/>
      <c r="N92" s="287">
        <f>ROUND($L$92*$K$92,2)</f>
        <v>0</v>
      </c>
      <c r="O92" s="285"/>
      <c r="P92" s="285"/>
      <c r="Q92" s="285"/>
      <c r="R92" s="113" t="s">
        <v>860</v>
      </c>
      <c r="S92" s="21"/>
      <c r="T92" s="116"/>
      <c r="U92" s="117" t="s">
        <v>703</v>
      </c>
      <c r="X92" s="118">
        <v>0</v>
      </c>
      <c r="Y92" s="118">
        <f>$X$92*$K$92</f>
        <v>0</v>
      </c>
      <c r="Z92" s="118">
        <v>0</v>
      </c>
      <c r="AA92" s="119">
        <f>$Z$92*$K$92</f>
        <v>0</v>
      </c>
      <c r="AR92" s="81" t="s">
        <v>789</v>
      </c>
      <c r="AT92" s="81" t="s">
        <v>791</v>
      </c>
      <c r="AU92" s="81" t="s">
        <v>740</v>
      </c>
      <c r="AY92" s="6" t="s">
        <v>790</v>
      </c>
      <c r="BE92" s="120">
        <f>IF($U$92="základní",$N$92,0)</f>
        <v>0</v>
      </c>
      <c r="BF92" s="120">
        <f>IF($U$92="snížená",$N$92,0)</f>
        <v>0</v>
      </c>
      <c r="BG92" s="120">
        <f>IF($U$92="zákl. přenesená",$N$92,0)</f>
        <v>0</v>
      </c>
      <c r="BH92" s="120">
        <f>IF($U$92="sníž. přenesená",$N$92,0)</f>
        <v>0</v>
      </c>
      <c r="BI92" s="120">
        <f>IF($U$92="nulová",$N$92,0)</f>
        <v>0</v>
      </c>
      <c r="BJ92" s="81" t="s">
        <v>681</v>
      </c>
      <c r="BK92" s="120">
        <f>ROUND($L$92*$K$92,2)</f>
        <v>0</v>
      </c>
      <c r="BL92" s="81" t="s">
        <v>789</v>
      </c>
      <c r="BM92" s="81" t="s">
        <v>870</v>
      </c>
    </row>
    <row r="93" spans="2:47" s="6" customFormat="1" ht="16.5" customHeight="1">
      <c r="B93" s="21"/>
      <c r="F93" s="288" t="s">
        <v>871</v>
      </c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1"/>
      <c r="T93" s="46"/>
      <c r="AA93" s="47"/>
      <c r="AT93" s="6" t="s">
        <v>797</v>
      </c>
      <c r="AU93" s="6" t="s">
        <v>740</v>
      </c>
    </row>
    <row r="94" spans="2:51" s="6" customFormat="1" ht="15.75" customHeight="1">
      <c r="B94" s="124"/>
      <c r="E94" s="125"/>
      <c r="F94" s="295" t="s">
        <v>863</v>
      </c>
      <c r="G94" s="296"/>
      <c r="H94" s="296"/>
      <c r="I94" s="296"/>
      <c r="K94" s="125"/>
      <c r="S94" s="124"/>
      <c r="T94" s="127"/>
      <c r="AA94" s="128"/>
      <c r="AT94" s="125" t="s">
        <v>864</v>
      </c>
      <c r="AU94" s="125" t="s">
        <v>740</v>
      </c>
      <c r="AV94" s="125" t="s">
        <v>681</v>
      </c>
      <c r="AW94" s="125" t="s">
        <v>771</v>
      </c>
      <c r="AX94" s="125" t="s">
        <v>733</v>
      </c>
      <c r="AY94" s="125" t="s">
        <v>790</v>
      </c>
    </row>
    <row r="95" spans="2:51" s="6" customFormat="1" ht="15.75" customHeight="1">
      <c r="B95" s="129"/>
      <c r="E95" s="130"/>
      <c r="F95" s="297" t="s">
        <v>872</v>
      </c>
      <c r="G95" s="298"/>
      <c r="H95" s="298"/>
      <c r="I95" s="298"/>
      <c r="K95" s="132">
        <v>787.5</v>
      </c>
      <c r="S95" s="129"/>
      <c r="T95" s="133"/>
      <c r="AA95" s="134"/>
      <c r="AT95" s="130" t="s">
        <v>864</v>
      </c>
      <c r="AU95" s="130" t="s">
        <v>740</v>
      </c>
      <c r="AV95" s="130" t="s">
        <v>740</v>
      </c>
      <c r="AW95" s="130" t="s">
        <v>771</v>
      </c>
      <c r="AX95" s="130" t="s">
        <v>733</v>
      </c>
      <c r="AY95" s="130" t="s">
        <v>790</v>
      </c>
    </row>
    <row r="96" spans="2:51" s="6" customFormat="1" ht="15.75" customHeight="1">
      <c r="B96" s="129"/>
      <c r="E96" s="130"/>
      <c r="F96" s="297" t="s">
        <v>873</v>
      </c>
      <c r="G96" s="298"/>
      <c r="H96" s="298"/>
      <c r="I96" s="298"/>
      <c r="K96" s="132">
        <v>337.5</v>
      </c>
      <c r="S96" s="129"/>
      <c r="T96" s="133"/>
      <c r="AA96" s="134"/>
      <c r="AT96" s="130" t="s">
        <v>864</v>
      </c>
      <c r="AU96" s="130" t="s">
        <v>740</v>
      </c>
      <c r="AV96" s="130" t="s">
        <v>740</v>
      </c>
      <c r="AW96" s="130" t="s">
        <v>771</v>
      </c>
      <c r="AX96" s="130" t="s">
        <v>733</v>
      </c>
      <c r="AY96" s="130" t="s">
        <v>790</v>
      </c>
    </row>
    <row r="97" spans="2:51" s="6" customFormat="1" ht="15.75" customHeight="1">
      <c r="B97" s="135"/>
      <c r="E97" s="136"/>
      <c r="F97" s="299" t="s">
        <v>866</v>
      </c>
      <c r="G97" s="300"/>
      <c r="H97" s="300"/>
      <c r="I97" s="300"/>
      <c r="K97" s="137">
        <v>1125</v>
      </c>
      <c r="S97" s="135"/>
      <c r="T97" s="138"/>
      <c r="AA97" s="139"/>
      <c r="AT97" s="136" t="s">
        <v>864</v>
      </c>
      <c r="AU97" s="136" t="s">
        <v>740</v>
      </c>
      <c r="AV97" s="136" t="s">
        <v>789</v>
      </c>
      <c r="AW97" s="136" t="s">
        <v>771</v>
      </c>
      <c r="AX97" s="136" t="s">
        <v>681</v>
      </c>
      <c r="AY97" s="136" t="s">
        <v>790</v>
      </c>
    </row>
    <row r="98" spans="2:65" s="6" customFormat="1" ht="27" customHeight="1">
      <c r="B98" s="21"/>
      <c r="C98" s="111" t="s">
        <v>804</v>
      </c>
      <c r="D98" s="111" t="s">
        <v>791</v>
      </c>
      <c r="E98" s="112" t="s">
        <v>874</v>
      </c>
      <c r="F98" s="284" t="s">
        <v>875</v>
      </c>
      <c r="G98" s="285"/>
      <c r="H98" s="285"/>
      <c r="I98" s="285"/>
      <c r="J98" s="114" t="s">
        <v>869</v>
      </c>
      <c r="K98" s="115">
        <v>89.712</v>
      </c>
      <c r="L98" s="286"/>
      <c r="M98" s="285"/>
      <c r="N98" s="287">
        <f>ROUND($L$98*$K$98,2)</f>
        <v>0</v>
      </c>
      <c r="O98" s="285"/>
      <c r="P98" s="285"/>
      <c r="Q98" s="285"/>
      <c r="R98" s="113" t="s">
        <v>860</v>
      </c>
      <c r="S98" s="21"/>
      <c r="T98" s="116"/>
      <c r="U98" s="117" t="s">
        <v>703</v>
      </c>
      <c r="X98" s="118">
        <v>0</v>
      </c>
      <c r="Y98" s="118">
        <f>$X$98*$K$98</f>
        <v>0</v>
      </c>
      <c r="Z98" s="118">
        <v>0</v>
      </c>
      <c r="AA98" s="119">
        <f>$Z$98*$K$98</f>
        <v>0</v>
      </c>
      <c r="AR98" s="81" t="s">
        <v>789</v>
      </c>
      <c r="AT98" s="81" t="s">
        <v>791</v>
      </c>
      <c r="AU98" s="81" t="s">
        <v>740</v>
      </c>
      <c r="AY98" s="6" t="s">
        <v>790</v>
      </c>
      <c r="BE98" s="120">
        <f>IF($U$98="základní",$N$98,0)</f>
        <v>0</v>
      </c>
      <c r="BF98" s="120">
        <f>IF($U$98="snížená",$N$98,0)</f>
        <v>0</v>
      </c>
      <c r="BG98" s="120">
        <f>IF($U$98="zákl. přenesená",$N$98,0)</f>
        <v>0</v>
      </c>
      <c r="BH98" s="120">
        <f>IF($U$98="sníž. přenesená",$N$98,0)</f>
        <v>0</v>
      </c>
      <c r="BI98" s="120">
        <f>IF($U$98="nulová",$N$98,0)</f>
        <v>0</v>
      </c>
      <c r="BJ98" s="81" t="s">
        <v>681</v>
      </c>
      <c r="BK98" s="120">
        <f>ROUND($L$98*$K$98,2)</f>
        <v>0</v>
      </c>
      <c r="BL98" s="81" t="s">
        <v>789</v>
      </c>
      <c r="BM98" s="81" t="s">
        <v>876</v>
      </c>
    </row>
    <row r="99" spans="2:47" s="6" customFormat="1" ht="16.5" customHeight="1">
      <c r="B99" s="21"/>
      <c r="F99" s="288" t="s">
        <v>877</v>
      </c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1"/>
      <c r="T99" s="46"/>
      <c r="AA99" s="47"/>
      <c r="AT99" s="6" t="s">
        <v>797</v>
      </c>
      <c r="AU99" s="6" t="s">
        <v>740</v>
      </c>
    </row>
    <row r="100" spans="2:51" s="6" customFormat="1" ht="15.75" customHeight="1">
      <c r="B100" s="124"/>
      <c r="E100" s="125"/>
      <c r="F100" s="295" t="s">
        <v>878</v>
      </c>
      <c r="G100" s="296"/>
      <c r="H100" s="296"/>
      <c r="I100" s="296"/>
      <c r="K100" s="125"/>
      <c r="S100" s="124"/>
      <c r="T100" s="127"/>
      <c r="AA100" s="128"/>
      <c r="AT100" s="125" t="s">
        <v>864</v>
      </c>
      <c r="AU100" s="125" t="s">
        <v>740</v>
      </c>
      <c r="AV100" s="125" t="s">
        <v>681</v>
      </c>
      <c r="AW100" s="125" t="s">
        <v>771</v>
      </c>
      <c r="AX100" s="125" t="s">
        <v>733</v>
      </c>
      <c r="AY100" s="125" t="s">
        <v>790</v>
      </c>
    </row>
    <row r="101" spans="2:51" s="6" customFormat="1" ht="15.75" customHeight="1">
      <c r="B101" s="129"/>
      <c r="E101" s="130"/>
      <c r="F101" s="297" t="s">
        <v>879</v>
      </c>
      <c r="G101" s="298"/>
      <c r="H101" s="298"/>
      <c r="I101" s="298"/>
      <c r="K101" s="132">
        <v>22.032</v>
      </c>
      <c r="S101" s="129"/>
      <c r="T101" s="133"/>
      <c r="AA101" s="134"/>
      <c r="AT101" s="130" t="s">
        <v>864</v>
      </c>
      <c r="AU101" s="130" t="s">
        <v>740</v>
      </c>
      <c r="AV101" s="130" t="s">
        <v>740</v>
      </c>
      <c r="AW101" s="130" t="s">
        <v>771</v>
      </c>
      <c r="AX101" s="130" t="s">
        <v>733</v>
      </c>
      <c r="AY101" s="130" t="s">
        <v>790</v>
      </c>
    </row>
    <row r="102" spans="2:51" s="6" customFormat="1" ht="15.75" customHeight="1">
      <c r="B102" s="129"/>
      <c r="E102" s="130"/>
      <c r="F102" s="297" t="s">
        <v>880</v>
      </c>
      <c r="G102" s="298"/>
      <c r="H102" s="298"/>
      <c r="I102" s="298"/>
      <c r="K102" s="132">
        <v>1.296</v>
      </c>
      <c r="S102" s="129"/>
      <c r="T102" s="133"/>
      <c r="AA102" s="134"/>
      <c r="AT102" s="130" t="s">
        <v>864</v>
      </c>
      <c r="AU102" s="130" t="s">
        <v>740</v>
      </c>
      <c r="AV102" s="130" t="s">
        <v>740</v>
      </c>
      <c r="AW102" s="130" t="s">
        <v>771</v>
      </c>
      <c r="AX102" s="130" t="s">
        <v>733</v>
      </c>
      <c r="AY102" s="130" t="s">
        <v>790</v>
      </c>
    </row>
    <row r="103" spans="2:51" s="6" customFormat="1" ht="15.75" customHeight="1">
      <c r="B103" s="129"/>
      <c r="E103" s="130"/>
      <c r="F103" s="297" t="s">
        <v>881</v>
      </c>
      <c r="G103" s="298"/>
      <c r="H103" s="298"/>
      <c r="I103" s="298"/>
      <c r="K103" s="132">
        <v>12.96</v>
      </c>
      <c r="S103" s="129"/>
      <c r="T103" s="133"/>
      <c r="AA103" s="134"/>
      <c r="AT103" s="130" t="s">
        <v>864</v>
      </c>
      <c r="AU103" s="130" t="s">
        <v>740</v>
      </c>
      <c r="AV103" s="130" t="s">
        <v>740</v>
      </c>
      <c r="AW103" s="130" t="s">
        <v>771</v>
      </c>
      <c r="AX103" s="130" t="s">
        <v>733</v>
      </c>
      <c r="AY103" s="130" t="s">
        <v>790</v>
      </c>
    </row>
    <row r="104" spans="2:51" s="6" customFormat="1" ht="15.75" customHeight="1">
      <c r="B104" s="129"/>
      <c r="E104" s="130"/>
      <c r="F104" s="297" t="s">
        <v>882</v>
      </c>
      <c r="G104" s="298"/>
      <c r="H104" s="298"/>
      <c r="I104" s="298"/>
      <c r="K104" s="132">
        <v>5.184</v>
      </c>
      <c r="S104" s="129"/>
      <c r="T104" s="133"/>
      <c r="AA104" s="134"/>
      <c r="AT104" s="130" t="s">
        <v>864</v>
      </c>
      <c r="AU104" s="130" t="s">
        <v>740</v>
      </c>
      <c r="AV104" s="130" t="s">
        <v>740</v>
      </c>
      <c r="AW104" s="130" t="s">
        <v>771</v>
      </c>
      <c r="AX104" s="130" t="s">
        <v>733</v>
      </c>
      <c r="AY104" s="130" t="s">
        <v>790</v>
      </c>
    </row>
    <row r="105" spans="2:51" s="6" customFormat="1" ht="15.75" customHeight="1">
      <c r="B105" s="129"/>
      <c r="E105" s="130"/>
      <c r="F105" s="297"/>
      <c r="G105" s="298"/>
      <c r="H105" s="298"/>
      <c r="I105" s="298"/>
      <c r="K105" s="132">
        <v>0</v>
      </c>
      <c r="S105" s="129"/>
      <c r="T105" s="133"/>
      <c r="AA105" s="134"/>
      <c r="AT105" s="130" t="s">
        <v>864</v>
      </c>
      <c r="AU105" s="130" t="s">
        <v>740</v>
      </c>
      <c r="AV105" s="130" t="s">
        <v>740</v>
      </c>
      <c r="AW105" s="130" t="s">
        <v>771</v>
      </c>
      <c r="AX105" s="130" t="s">
        <v>733</v>
      </c>
      <c r="AY105" s="130" t="s">
        <v>790</v>
      </c>
    </row>
    <row r="106" spans="2:51" s="6" customFormat="1" ht="15.75" customHeight="1">
      <c r="B106" s="124"/>
      <c r="E106" s="125"/>
      <c r="F106" s="295" t="s">
        <v>883</v>
      </c>
      <c r="G106" s="296"/>
      <c r="H106" s="296"/>
      <c r="I106" s="296"/>
      <c r="K106" s="125"/>
      <c r="S106" s="124"/>
      <c r="T106" s="127"/>
      <c r="AA106" s="128"/>
      <c r="AT106" s="125" t="s">
        <v>864</v>
      </c>
      <c r="AU106" s="125" t="s">
        <v>740</v>
      </c>
      <c r="AV106" s="125" t="s">
        <v>681</v>
      </c>
      <c r="AW106" s="125" t="s">
        <v>771</v>
      </c>
      <c r="AX106" s="125" t="s">
        <v>733</v>
      </c>
      <c r="AY106" s="125" t="s">
        <v>790</v>
      </c>
    </row>
    <row r="107" spans="2:51" s="6" customFormat="1" ht="15.75" customHeight="1">
      <c r="B107" s="129"/>
      <c r="E107" s="130"/>
      <c r="F107" s="297" t="s">
        <v>884</v>
      </c>
      <c r="G107" s="298"/>
      <c r="H107" s="298"/>
      <c r="I107" s="298"/>
      <c r="K107" s="132">
        <v>12.96</v>
      </c>
      <c r="S107" s="129"/>
      <c r="T107" s="133"/>
      <c r="AA107" s="134"/>
      <c r="AT107" s="130" t="s">
        <v>864</v>
      </c>
      <c r="AU107" s="130" t="s">
        <v>740</v>
      </c>
      <c r="AV107" s="130" t="s">
        <v>740</v>
      </c>
      <c r="AW107" s="130" t="s">
        <v>771</v>
      </c>
      <c r="AX107" s="130" t="s">
        <v>733</v>
      </c>
      <c r="AY107" s="130" t="s">
        <v>790</v>
      </c>
    </row>
    <row r="108" spans="2:51" s="6" customFormat="1" ht="15.75" customHeight="1">
      <c r="B108" s="129"/>
      <c r="E108" s="130"/>
      <c r="F108" s="297" t="s">
        <v>885</v>
      </c>
      <c r="G108" s="298"/>
      <c r="H108" s="298"/>
      <c r="I108" s="298"/>
      <c r="K108" s="132">
        <v>17.28</v>
      </c>
      <c r="S108" s="129"/>
      <c r="T108" s="133"/>
      <c r="AA108" s="134"/>
      <c r="AT108" s="130" t="s">
        <v>864</v>
      </c>
      <c r="AU108" s="130" t="s">
        <v>740</v>
      </c>
      <c r="AV108" s="130" t="s">
        <v>740</v>
      </c>
      <c r="AW108" s="130" t="s">
        <v>771</v>
      </c>
      <c r="AX108" s="130" t="s">
        <v>733</v>
      </c>
      <c r="AY108" s="130" t="s">
        <v>790</v>
      </c>
    </row>
    <row r="109" spans="2:51" s="6" customFormat="1" ht="15.75" customHeight="1">
      <c r="B109" s="124"/>
      <c r="E109" s="125"/>
      <c r="F109" s="295" t="s">
        <v>886</v>
      </c>
      <c r="G109" s="296"/>
      <c r="H109" s="296"/>
      <c r="I109" s="296"/>
      <c r="K109" s="125"/>
      <c r="S109" s="124"/>
      <c r="T109" s="127"/>
      <c r="AA109" s="128"/>
      <c r="AT109" s="125" t="s">
        <v>864</v>
      </c>
      <c r="AU109" s="125" t="s">
        <v>740</v>
      </c>
      <c r="AV109" s="125" t="s">
        <v>681</v>
      </c>
      <c r="AW109" s="125" t="s">
        <v>771</v>
      </c>
      <c r="AX109" s="125" t="s">
        <v>733</v>
      </c>
      <c r="AY109" s="125" t="s">
        <v>790</v>
      </c>
    </row>
    <row r="110" spans="2:51" s="6" customFormat="1" ht="15.75" customHeight="1">
      <c r="B110" s="129"/>
      <c r="E110" s="130"/>
      <c r="F110" s="297" t="s">
        <v>887</v>
      </c>
      <c r="G110" s="298"/>
      <c r="H110" s="298"/>
      <c r="I110" s="298"/>
      <c r="K110" s="132">
        <v>18</v>
      </c>
      <c r="S110" s="129"/>
      <c r="T110" s="133"/>
      <c r="AA110" s="134"/>
      <c r="AT110" s="130" t="s">
        <v>864</v>
      </c>
      <c r="AU110" s="130" t="s">
        <v>740</v>
      </c>
      <c r="AV110" s="130" t="s">
        <v>740</v>
      </c>
      <c r="AW110" s="130" t="s">
        <v>771</v>
      </c>
      <c r="AX110" s="130" t="s">
        <v>733</v>
      </c>
      <c r="AY110" s="130" t="s">
        <v>790</v>
      </c>
    </row>
    <row r="111" spans="2:51" s="6" customFormat="1" ht="15.75" customHeight="1">
      <c r="B111" s="135"/>
      <c r="E111" s="136"/>
      <c r="F111" s="299" t="s">
        <v>866</v>
      </c>
      <c r="G111" s="300"/>
      <c r="H111" s="300"/>
      <c r="I111" s="300"/>
      <c r="K111" s="137">
        <v>89.712</v>
      </c>
      <c r="S111" s="135"/>
      <c r="T111" s="138"/>
      <c r="AA111" s="139"/>
      <c r="AT111" s="136" t="s">
        <v>864</v>
      </c>
      <c r="AU111" s="136" t="s">
        <v>740</v>
      </c>
      <c r="AV111" s="136" t="s">
        <v>789</v>
      </c>
      <c r="AW111" s="136" t="s">
        <v>771</v>
      </c>
      <c r="AX111" s="136" t="s">
        <v>681</v>
      </c>
      <c r="AY111" s="136" t="s">
        <v>790</v>
      </c>
    </row>
    <row r="112" spans="2:65" s="6" customFormat="1" ht="27" customHeight="1">
      <c r="B112" s="21"/>
      <c r="C112" s="111" t="s">
        <v>789</v>
      </c>
      <c r="D112" s="111" t="s">
        <v>791</v>
      </c>
      <c r="E112" s="112" t="s">
        <v>888</v>
      </c>
      <c r="F112" s="284" t="s">
        <v>889</v>
      </c>
      <c r="G112" s="285"/>
      <c r="H112" s="285"/>
      <c r="I112" s="285"/>
      <c r="J112" s="114" t="s">
        <v>869</v>
      </c>
      <c r="K112" s="115">
        <v>113.04</v>
      </c>
      <c r="L112" s="286"/>
      <c r="M112" s="285"/>
      <c r="N112" s="287">
        <f>ROUND($L$112*$K$112,2)</f>
        <v>0</v>
      </c>
      <c r="O112" s="285"/>
      <c r="P112" s="285"/>
      <c r="Q112" s="285"/>
      <c r="R112" s="113" t="s">
        <v>860</v>
      </c>
      <c r="S112" s="21"/>
      <c r="T112" s="116"/>
      <c r="U112" s="117" t="s">
        <v>703</v>
      </c>
      <c r="X112" s="118">
        <v>0</v>
      </c>
      <c r="Y112" s="118">
        <f>$X$112*$K$112</f>
        <v>0</v>
      </c>
      <c r="Z112" s="118">
        <v>0</v>
      </c>
      <c r="AA112" s="119">
        <f>$Z$112*$K$112</f>
        <v>0</v>
      </c>
      <c r="AR112" s="81" t="s">
        <v>789</v>
      </c>
      <c r="AT112" s="81" t="s">
        <v>791</v>
      </c>
      <c r="AU112" s="81" t="s">
        <v>740</v>
      </c>
      <c r="AY112" s="6" t="s">
        <v>790</v>
      </c>
      <c r="BE112" s="120">
        <f>IF($U$112="základní",$N$112,0)</f>
        <v>0</v>
      </c>
      <c r="BF112" s="120">
        <f>IF($U$112="snížená",$N$112,0)</f>
        <v>0</v>
      </c>
      <c r="BG112" s="120">
        <f>IF($U$112="zákl. přenesená",$N$112,0)</f>
        <v>0</v>
      </c>
      <c r="BH112" s="120">
        <f>IF($U$112="sníž. přenesená",$N$112,0)</f>
        <v>0</v>
      </c>
      <c r="BI112" s="120">
        <f>IF($U$112="nulová",$N$112,0)</f>
        <v>0</v>
      </c>
      <c r="BJ112" s="81" t="s">
        <v>681</v>
      </c>
      <c r="BK112" s="120">
        <f>ROUND($L$112*$K$112,2)</f>
        <v>0</v>
      </c>
      <c r="BL112" s="81" t="s">
        <v>789</v>
      </c>
      <c r="BM112" s="81" t="s">
        <v>890</v>
      </c>
    </row>
    <row r="113" spans="2:47" s="6" customFormat="1" ht="16.5" customHeight="1">
      <c r="B113" s="21"/>
      <c r="F113" s="288" t="s">
        <v>891</v>
      </c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1"/>
      <c r="T113" s="46"/>
      <c r="AA113" s="47"/>
      <c r="AT113" s="6" t="s">
        <v>797</v>
      </c>
      <c r="AU113" s="6" t="s">
        <v>740</v>
      </c>
    </row>
    <row r="114" spans="2:51" s="6" customFormat="1" ht="15.75" customHeight="1">
      <c r="B114" s="124"/>
      <c r="E114" s="125"/>
      <c r="F114" s="295" t="s">
        <v>878</v>
      </c>
      <c r="G114" s="296"/>
      <c r="H114" s="296"/>
      <c r="I114" s="296"/>
      <c r="K114" s="125"/>
      <c r="S114" s="124"/>
      <c r="T114" s="127"/>
      <c r="AA114" s="128"/>
      <c r="AT114" s="125" t="s">
        <v>864</v>
      </c>
      <c r="AU114" s="125" t="s">
        <v>740</v>
      </c>
      <c r="AV114" s="125" t="s">
        <v>681</v>
      </c>
      <c r="AW114" s="125" t="s">
        <v>771</v>
      </c>
      <c r="AX114" s="125" t="s">
        <v>733</v>
      </c>
      <c r="AY114" s="125" t="s">
        <v>790</v>
      </c>
    </row>
    <row r="115" spans="2:51" s="6" customFormat="1" ht="15.75" customHeight="1">
      <c r="B115" s="129"/>
      <c r="E115" s="130"/>
      <c r="F115" s="297" t="s">
        <v>892</v>
      </c>
      <c r="G115" s="298"/>
      <c r="H115" s="298"/>
      <c r="I115" s="298"/>
      <c r="K115" s="132">
        <v>73.44</v>
      </c>
      <c r="S115" s="129"/>
      <c r="T115" s="133"/>
      <c r="AA115" s="134"/>
      <c r="AT115" s="130" t="s">
        <v>864</v>
      </c>
      <c r="AU115" s="130" t="s">
        <v>740</v>
      </c>
      <c r="AV115" s="130" t="s">
        <v>740</v>
      </c>
      <c r="AW115" s="130" t="s">
        <v>771</v>
      </c>
      <c r="AX115" s="130" t="s">
        <v>733</v>
      </c>
      <c r="AY115" s="130" t="s">
        <v>790</v>
      </c>
    </row>
    <row r="116" spans="2:51" s="6" customFormat="1" ht="15.75" customHeight="1">
      <c r="B116" s="129"/>
      <c r="E116" s="130"/>
      <c r="F116" s="297"/>
      <c r="G116" s="298"/>
      <c r="H116" s="298"/>
      <c r="I116" s="298"/>
      <c r="K116" s="132">
        <v>0</v>
      </c>
      <c r="S116" s="129"/>
      <c r="T116" s="133"/>
      <c r="AA116" s="134"/>
      <c r="AT116" s="130" t="s">
        <v>864</v>
      </c>
      <c r="AU116" s="130" t="s">
        <v>740</v>
      </c>
      <c r="AV116" s="130" t="s">
        <v>740</v>
      </c>
      <c r="AW116" s="130" t="s">
        <v>771</v>
      </c>
      <c r="AX116" s="130" t="s">
        <v>733</v>
      </c>
      <c r="AY116" s="130" t="s">
        <v>790</v>
      </c>
    </row>
    <row r="117" spans="2:51" s="6" customFormat="1" ht="15.75" customHeight="1">
      <c r="B117" s="124"/>
      <c r="E117" s="125"/>
      <c r="F117" s="295" t="s">
        <v>883</v>
      </c>
      <c r="G117" s="296"/>
      <c r="H117" s="296"/>
      <c r="I117" s="296"/>
      <c r="K117" s="125"/>
      <c r="S117" s="124"/>
      <c r="T117" s="127"/>
      <c r="AA117" s="128"/>
      <c r="AT117" s="125" t="s">
        <v>864</v>
      </c>
      <c r="AU117" s="125" t="s">
        <v>740</v>
      </c>
      <c r="AV117" s="125" t="s">
        <v>681</v>
      </c>
      <c r="AW117" s="125" t="s">
        <v>771</v>
      </c>
      <c r="AX117" s="125" t="s">
        <v>733</v>
      </c>
      <c r="AY117" s="125" t="s">
        <v>790</v>
      </c>
    </row>
    <row r="118" spans="2:51" s="6" customFormat="1" ht="15.75" customHeight="1">
      <c r="B118" s="129"/>
      <c r="E118" s="130"/>
      <c r="F118" s="297" t="s">
        <v>893</v>
      </c>
      <c r="G118" s="298"/>
      <c r="H118" s="298"/>
      <c r="I118" s="298"/>
      <c r="K118" s="132">
        <v>39.6</v>
      </c>
      <c r="S118" s="129"/>
      <c r="T118" s="133"/>
      <c r="AA118" s="134"/>
      <c r="AT118" s="130" t="s">
        <v>864</v>
      </c>
      <c r="AU118" s="130" t="s">
        <v>740</v>
      </c>
      <c r="AV118" s="130" t="s">
        <v>740</v>
      </c>
      <c r="AW118" s="130" t="s">
        <v>771</v>
      </c>
      <c r="AX118" s="130" t="s">
        <v>733</v>
      </c>
      <c r="AY118" s="130" t="s">
        <v>790</v>
      </c>
    </row>
    <row r="119" spans="2:51" s="6" customFormat="1" ht="15.75" customHeight="1">
      <c r="B119" s="135"/>
      <c r="E119" s="136"/>
      <c r="F119" s="299" t="s">
        <v>866</v>
      </c>
      <c r="G119" s="300"/>
      <c r="H119" s="300"/>
      <c r="I119" s="300"/>
      <c r="K119" s="137">
        <v>113.04</v>
      </c>
      <c r="S119" s="135"/>
      <c r="T119" s="138"/>
      <c r="AA119" s="139"/>
      <c r="AT119" s="136" t="s">
        <v>864</v>
      </c>
      <c r="AU119" s="136" t="s">
        <v>740</v>
      </c>
      <c r="AV119" s="136" t="s">
        <v>789</v>
      </c>
      <c r="AW119" s="136" t="s">
        <v>771</v>
      </c>
      <c r="AX119" s="136" t="s">
        <v>681</v>
      </c>
      <c r="AY119" s="136" t="s">
        <v>790</v>
      </c>
    </row>
    <row r="120" spans="2:65" s="6" customFormat="1" ht="27" customHeight="1">
      <c r="B120" s="21"/>
      <c r="C120" s="111" t="s">
        <v>813</v>
      </c>
      <c r="D120" s="111" t="s">
        <v>791</v>
      </c>
      <c r="E120" s="112" t="s">
        <v>894</v>
      </c>
      <c r="F120" s="284" t="s">
        <v>895</v>
      </c>
      <c r="G120" s="285"/>
      <c r="H120" s="285"/>
      <c r="I120" s="285"/>
      <c r="J120" s="114" t="s">
        <v>859</v>
      </c>
      <c r="K120" s="115">
        <v>350</v>
      </c>
      <c r="L120" s="286"/>
      <c r="M120" s="285"/>
      <c r="N120" s="287">
        <f>ROUND($L$120*$K$120,2)</f>
        <v>0</v>
      </c>
      <c r="O120" s="285"/>
      <c r="P120" s="285"/>
      <c r="Q120" s="285"/>
      <c r="R120" s="113" t="s">
        <v>860</v>
      </c>
      <c r="S120" s="21"/>
      <c r="T120" s="116"/>
      <c r="U120" s="117" t="s">
        <v>703</v>
      </c>
      <c r="X120" s="118">
        <v>0.00119</v>
      </c>
      <c r="Y120" s="118">
        <f>$X$120*$K$120</f>
        <v>0.41650000000000004</v>
      </c>
      <c r="Z120" s="118">
        <v>0</v>
      </c>
      <c r="AA120" s="119">
        <f>$Z$120*$K$120</f>
        <v>0</v>
      </c>
      <c r="AR120" s="81" t="s">
        <v>789</v>
      </c>
      <c r="AT120" s="81" t="s">
        <v>791</v>
      </c>
      <c r="AU120" s="81" t="s">
        <v>740</v>
      </c>
      <c r="AY120" s="6" t="s">
        <v>790</v>
      </c>
      <c r="BE120" s="120">
        <f>IF($U$120="základní",$N$120,0)</f>
        <v>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81" t="s">
        <v>681</v>
      </c>
      <c r="BK120" s="120">
        <f>ROUND($L$120*$K$120,2)</f>
        <v>0</v>
      </c>
      <c r="BL120" s="81" t="s">
        <v>789</v>
      </c>
      <c r="BM120" s="81" t="s">
        <v>896</v>
      </c>
    </row>
    <row r="121" spans="2:51" s="6" customFormat="1" ht="15.75" customHeight="1">
      <c r="B121" s="124"/>
      <c r="E121" s="126"/>
      <c r="F121" s="295" t="s">
        <v>863</v>
      </c>
      <c r="G121" s="296"/>
      <c r="H121" s="296"/>
      <c r="I121" s="296"/>
      <c r="K121" s="125"/>
      <c r="S121" s="124"/>
      <c r="T121" s="127"/>
      <c r="AA121" s="128"/>
      <c r="AT121" s="125" t="s">
        <v>864</v>
      </c>
      <c r="AU121" s="125" t="s">
        <v>740</v>
      </c>
      <c r="AV121" s="125" t="s">
        <v>681</v>
      </c>
      <c r="AW121" s="125" t="s">
        <v>771</v>
      </c>
      <c r="AX121" s="125" t="s">
        <v>733</v>
      </c>
      <c r="AY121" s="125" t="s">
        <v>790</v>
      </c>
    </row>
    <row r="122" spans="2:51" s="6" customFormat="1" ht="15.75" customHeight="1">
      <c r="B122" s="129"/>
      <c r="E122" s="130"/>
      <c r="F122" s="297" t="s">
        <v>897</v>
      </c>
      <c r="G122" s="298"/>
      <c r="H122" s="298"/>
      <c r="I122" s="298"/>
      <c r="K122" s="132">
        <v>350</v>
      </c>
      <c r="S122" s="129"/>
      <c r="T122" s="133"/>
      <c r="AA122" s="134"/>
      <c r="AT122" s="130" t="s">
        <v>864</v>
      </c>
      <c r="AU122" s="130" t="s">
        <v>740</v>
      </c>
      <c r="AV122" s="130" t="s">
        <v>740</v>
      </c>
      <c r="AW122" s="130" t="s">
        <v>771</v>
      </c>
      <c r="AX122" s="130" t="s">
        <v>733</v>
      </c>
      <c r="AY122" s="130" t="s">
        <v>790</v>
      </c>
    </row>
    <row r="123" spans="2:51" s="6" customFormat="1" ht="15.75" customHeight="1">
      <c r="B123" s="135"/>
      <c r="E123" s="136"/>
      <c r="F123" s="299" t="s">
        <v>866</v>
      </c>
      <c r="G123" s="300"/>
      <c r="H123" s="300"/>
      <c r="I123" s="300"/>
      <c r="K123" s="137">
        <v>350</v>
      </c>
      <c r="S123" s="135"/>
      <c r="T123" s="138"/>
      <c r="AA123" s="139"/>
      <c r="AT123" s="136" t="s">
        <v>864</v>
      </c>
      <c r="AU123" s="136" t="s">
        <v>740</v>
      </c>
      <c r="AV123" s="136" t="s">
        <v>789</v>
      </c>
      <c r="AW123" s="136" t="s">
        <v>771</v>
      </c>
      <c r="AX123" s="136" t="s">
        <v>681</v>
      </c>
      <c r="AY123" s="136" t="s">
        <v>790</v>
      </c>
    </row>
    <row r="124" spans="2:65" s="6" customFormat="1" ht="27" customHeight="1">
      <c r="B124" s="21"/>
      <c r="C124" s="111" t="s">
        <v>818</v>
      </c>
      <c r="D124" s="111" t="s">
        <v>791</v>
      </c>
      <c r="E124" s="112" t="s">
        <v>898</v>
      </c>
      <c r="F124" s="284" t="s">
        <v>899</v>
      </c>
      <c r="G124" s="285"/>
      <c r="H124" s="285"/>
      <c r="I124" s="285"/>
      <c r="J124" s="114" t="s">
        <v>859</v>
      </c>
      <c r="K124" s="115">
        <v>350</v>
      </c>
      <c r="L124" s="286"/>
      <c r="M124" s="285"/>
      <c r="N124" s="287">
        <f>ROUND($L$124*$K$124,2)</f>
        <v>0</v>
      </c>
      <c r="O124" s="285"/>
      <c r="P124" s="285"/>
      <c r="Q124" s="285"/>
      <c r="R124" s="113" t="s">
        <v>860</v>
      </c>
      <c r="S124" s="21"/>
      <c r="T124" s="116"/>
      <c r="U124" s="117" t="s">
        <v>703</v>
      </c>
      <c r="X124" s="118">
        <v>0.00208</v>
      </c>
      <c r="Y124" s="118">
        <f>$X$124*$K$124</f>
        <v>0.728</v>
      </c>
      <c r="Z124" s="118">
        <v>0</v>
      </c>
      <c r="AA124" s="119">
        <f>$Z$124*$K$124</f>
        <v>0</v>
      </c>
      <c r="AR124" s="81" t="s">
        <v>789</v>
      </c>
      <c r="AT124" s="81" t="s">
        <v>791</v>
      </c>
      <c r="AU124" s="81" t="s">
        <v>740</v>
      </c>
      <c r="AY124" s="6" t="s">
        <v>790</v>
      </c>
      <c r="BE124" s="120">
        <f>IF($U$124="základní",$N$124,0)</f>
        <v>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81" t="s">
        <v>681</v>
      </c>
      <c r="BK124" s="120">
        <f>ROUND($L$124*$K$124,2)</f>
        <v>0</v>
      </c>
      <c r="BL124" s="81" t="s">
        <v>789</v>
      </c>
      <c r="BM124" s="81" t="s">
        <v>900</v>
      </c>
    </row>
    <row r="125" spans="2:47" s="6" customFormat="1" ht="16.5" customHeight="1">
      <c r="B125" s="21"/>
      <c r="F125" s="288" t="s">
        <v>862</v>
      </c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1"/>
      <c r="T125" s="46"/>
      <c r="AA125" s="47"/>
      <c r="AT125" s="6" t="s">
        <v>797</v>
      </c>
      <c r="AU125" s="6" t="s">
        <v>740</v>
      </c>
    </row>
    <row r="126" spans="2:65" s="6" customFormat="1" ht="27" customHeight="1">
      <c r="B126" s="21"/>
      <c r="C126" s="111" t="s">
        <v>823</v>
      </c>
      <c r="D126" s="111" t="s">
        <v>791</v>
      </c>
      <c r="E126" s="112" t="s">
        <v>901</v>
      </c>
      <c r="F126" s="284" t="s">
        <v>902</v>
      </c>
      <c r="G126" s="285"/>
      <c r="H126" s="285"/>
      <c r="I126" s="285"/>
      <c r="J126" s="114" t="s">
        <v>859</v>
      </c>
      <c r="K126" s="115">
        <v>300</v>
      </c>
      <c r="L126" s="286"/>
      <c r="M126" s="285"/>
      <c r="N126" s="287">
        <f>ROUND($L$126*$K$126,2)</f>
        <v>0</v>
      </c>
      <c r="O126" s="285"/>
      <c r="P126" s="285"/>
      <c r="Q126" s="285"/>
      <c r="R126" s="113" t="s">
        <v>860</v>
      </c>
      <c r="S126" s="21"/>
      <c r="T126" s="116"/>
      <c r="U126" s="117" t="s">
        <v>703</v>
      </c>
      <c r="X126" s="118">
        <v>0.00054</v>
      </c>
      <c r="Y126" s="118">
        <f>$X$126*$K$126</f>
        <v>0.162</v>
      </c>
      <c r="Z126" s="118">
        <v>0</v>
      </c>
      <c r="AA126" s="119">
        <f>$Z$126*$K$126</f>
        <v>0</v>
      </c>
      <c r="AR126" s="81" t="s">
        <v>789</v>
      </c>
      <c r="AT126" s="81" t="s">
        <v>791</v>
      </c>
      <c r="AU126" s="81" t="s">
        <v>740</v>
      </c>
      <c r="AY126" s="6" t="s">
        <v>790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81" t="s">
        <v>681</v>
      </c>
      <c r="BK126" s="120">
        <f>ROUND($L$126*$K$126,2)</f>
        <v>0</v>
      </c>
      <c r="BL126" s="81" t="s">
        <v>789</v>
      </c>
      <c r="BM126" s="81" t="s">
        <v>903</v>
      </c>
    </row>
    <row r="127" spans="2:47" s="6" customFormat="1" ht="16.5" customHeight="1">
      <c r="B127" s="21"/>
      <c r="F127" s="288" t="s">
        <v>904</v>
      </c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1"/>
      <c r="T127" s="46"/>
      <c r="AA127" s="47"/>
      <c r="AT127" s="6" t="s">
        <v>797</v>
      </c>
      <c r="AU127" s="6" t="s">
        <v>740</v>
      </c>
    </row>
    <row r="128" spans="2:65" s="6" customFormat="1" ht="15.75" customHeight="1">
      <c r="B128" s="21"/>
      <c r="C128" s="140" t="s">
        <v>828</v>
      </c>
      <c r="D128" s="140" t="s">
        <v>905</v>
      </c>
      <c r="E128" s="141" t="s">
        <v>906</v>
      </c>
      <c r="F128" s="301" t="s">
        <v>907</v>
      </c>
      <c r="G128" s="302"/>
      <c r="H128" s="302"/>
      <c r="I128" s="302"/>
      <c r="J128" s="142" t="s">
        <v>859</v>
      </c>
      <c r="K128" s="143">
        <v>330</v>
      </c>
      <c r="L128" s="303"/>
      <c r="M128" s="302"/>
      <c r="N128" s="304">
        <f>ROUND($L$128*$K$128,2)</f>
        <v>0</v>
      </c>
      <c r="O128" s="285"/>
      <c r="P128" s="285"/>
      <c r="Q128" s="285"/>
      <c r="R128" s="113"/>
      <c r="S128" s="21"/>
      <c r="T128" s="116"/>
      <c r="U128" s="117" t="s">
        <v>703</v>
      </c>
      <c r="X128" s="118">
        <v>0.00135</v>
      </c>
      <c r="Y128" s="118">
        <f>$X$128*$K$128</f>
        <v>0.4455</v>
      </c>
      <c r="Z128" s="118">
        <v>0</v>
      </c>
      <c r="AA128" s="119">
        <f>$Z$128*$K$128</f>
        <v>0</v>
      </c>
      <c r="AR128" s="81" t="s">
        <v>828</v>
      </c>
      <c r="AT128" s="81" t="s">
        <v>905</v>
      </c>
      <c r="AU128" s="81" t="s">
        <v>740</v>
      </c>
      <c r="AY128" s="6" t="s">
        <v>790</v>
      </c>
      <c r="BE128" s="120">
        <f>IF($U$128="základní",$N$128,0)</f>
        <v>0</v>
      </c>
      <c r="BF128" s="120">
        <f>IF($U$128="snížená",$N$128,0)</f>
        <v>0</v>
      </c>
      <c r="BG128" s="120">
        <f>IF($U$128="zákl. přenesená",$N$128,0)</f>
        <v>0</v>
      </c>
      <c r="BH128" s="120">
        <f>IF($U$128="sníž. přenesená",$N$128,0)</f>
        <v>0</v>
      </c>
      <c r="BI128" s="120">
        <f>IF($U$128="nulová",$N$128,0)</f>
        <v>0</v>
      </c>
      <c r="BJ128" s="81" t="s">
        <v>681</v>
      </c>
      <c r="BK128" s="120">
        <f>ROUND($L$128*$K$128,2)</f>
        <v>0</v>
      </c>
      <c r="BL128" s="81" t="s">
        <v>789</v>
      </c>
      <c r="BM128" s="81" t="s">
        <v>908</v>
      </c>
    </row>
    <row r="129" spans="2:51" s="6" customFormat="1" ht="15.75" customHeight="1">
      <c r="B129" s="129"/>
      <c r="E129" s="131"/>
      <c r="F129" s="297" t="s">
        <v>909</v>
      </c>
      <c r="G129" s="298"/>
      <c r="H129" s="298"/>
      <c r="I129" s="298"/>
      <c r="K129" s="132">
        <v>330</v>
      </c>
      <c r="S129" s="129"/>
      <c r="T129" s="133"/>
      <c r="AA129" s="134"/>
      <c r="AT129" s="130" t="s">
        <v>864</v>
      </c>
      <c r="AU129" s="130" t="s">
        <v>740</v>
      </c>
      <c r="AV129" s="130" t="s">
        <v>740</v>
      </c>
      <c r="AW129" s="130" t="s">
        <v>771</v>
      </c>
      <c r="AX129" s="130" t="s">
        <v>733</v>
      </c>
      <c r="AY129" s="130" t="s">
        <v>790</v>
      </c>
    </row>
    <row r="130" spans="2:51" s="6" customFormat="1" ht="15.75" customHeight="1">
      <c r="B130" s="135"/>
      <c r="E130" s="136"/>
      <c r="F130" s="299" t="s">
        <v>866</v>
      </c>
      <c r="G130" s="300"/>
      <c r="H130" s="300"/>
      <c r="I130" s="300"/>
      <c r="K130" s="137">
        <v>330</v>
      </c>
      <c r="S130" s="135"/>
      <c r="T130" s="138"/>
      <c r="AA130" s="139"/>
      <c r="AT130" s="136" t="s">
        <v>864</v>
      </c>
      <c r="AU130" s="136" t="s">
        <v>740</v>
      </c>
      <c r="AV130" s="136" t="s">
        <v>789</v>
      </c>
      <c r="AW130" s="136" t="s">
        <v>771</v>
      </c>
      <c r="AX130" s="136" t="s">
        <v>681</v>
      </c>
      <c r="AY130" s="136" t="s">
        <v>790</v>
      </c>
    </row>
    <row r="131" spans="2:65" s="6" customFormat="1" ht="27" customHeight="1">
      <c r="B131" s="21"/>
      <c r="C131" s="111" t="s">
        <v>833</v>
      </c>
      <c r="D131" s="111" t="s">
        <v>791</v>
      </c>
      <c r="E131" s="112" t="s">
        <v>910</v>
      </c>
      <c r="F131" s="284" t="s">
        <v>911</v>
      </c>
      <c r="G131" s="285"/>
      <c r="H131" s="285"/>
      <c r="I131" s="285"/>
      <c r="J131" s="114" t="s">
        <v>869</v>
      </c>
      <c r="K131" s="115">
        <v>405.252</v>
      </c>
      <c r="L131" s="286"/>
      <c r="M131" s="285"/>
      <c r="N131" s="287">
        <f>ROUND($L$131*$K$131,2)</f>
        <v>0</v>
      </c>
      <c r="O131" s="285"/>
      <c r="P131" s="285"/>
      <c r="Q131" s="285"/>
      <c r="R131" s="113" t="s">
        <v>860</v>
      </c>
      <c r="S131" s="21"/>
      <c r="T131" s="116"/>
      <c r="U131" s="117" t="s">
        <v>703</v>
      </c>
      <c r="X131" s="118">
        <v>0</v>
      </c>
      <c r="Y131" s="118">
        <f>$X$131*$K$131</f>
        <v>0</v>
      </c>
      <c r="Z131" s="118">
        <v>0</v>
      </c>
      <c r="AA131" s="119">
        <f>$Z$131*$K$131</f>
        <v>0</v>
      </c>
      <c r="AR131" s="81" t="s">
        <v>789</v>
      </c>
      <c r="AT131" s="81" t="s">
        <v>791</v>
      </c>
      <c r="AU131" s="81" t="s">
        <v>740</v>
      </c>
      <c r="AY131" s="6" t="s">
        <v>790</v>
      </c>
      <c r="BE131" s="120">
        <f>IF($U$131="základní",$N$131,0)</f>
        <v>0</v>
      </c>
      <c r="BF131" s="120">
        <f>IF($U$131="snížená",$N$131,0)</f>
        <v>0</v>
      </c>
      <c r="BG131" s="120">
        <f>IF($U$131="zákl. přenesená",$N$131,0)</f>
        <v>0</v>
      </c>
      <c r="BH131" s="120">
        <f>IF($U$131="sníž. přenesená",$N$131,0)</f>
        <v>0</v>
      </c>
      <c r="BI131" s="120">
        <f>IF($U$131="nulová",$N$131,0)</f>
        <v>0</v>
      </c>
      <c r="BJ131" s="81" t="s">
        <v>681</v>
      </c>
      <c r="BK131" s="120">
        <f>ROUND($L$131*$K$131,2)</f>
        <v>0</v>
      </c>
      <c r="BL131" s="81" t="s">
        <v>789</v>
      </c>
      <c r="BM131" s="81" t="s">
        <v>912</v>
      </c>
    </row>
    <row r="132" spans="2:47" s="6" customFormat="1" ht="27" customHeight="1">
      <c r="B132" s="21"/>
      <c r="F132" s="288" t="s">
        <v>913</v>
      </c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1"/>
      <c r="T132" s="46"/>
      <c r="AA132" s="47"/>
      <c r="AT132" s="6" t="s">
        <v>797</v>
      </c>
      <c r="AU132" s="6" t="s">
        <v>740</v>
      </c>
    </row>
    <row r="133" spans="2:51" s="6" customFormat="1" ht="15.75" customHeight="1">
      <c r="B133" s="129"/>
      <c r="E133" s="130"/>
      <c r="F133" s="297" t="s">
        <v>914</v>
      </c>
      <c r="G133" s="298"/>
      <c r="H133" s="298"/>
      <c r="I133" s="298"/>
      <c r="K133" s="132">
        <v>1125</v>
      </c>
      <c r="S133" s="129"/>
      <c r="T133" s="133"/>
      <c r="AA133" s="134"/>
      <c r="AT133" s="130" t="s">
        <v>864</v>
      </c>
      <c r="AU133" s="130" t="s">
        <v>740</v>
      </c>
      <c r="AV133" s="130" t="s">
        <v>740</v>
      </c>
      <c r="AW133" s="130" t="s">
        <v>771</v>
      </c>
      <c r="AX133" s="130" t="s">
        <v>733</v>
      </c>
      <c r="AY133" s="130" t="s">
        <v>790</v>
      </c>
    </row>
    <row r="134" spans="2:51" s="6" customFormat="1" ht="15.75" customHeight="1">
      <c r="B134" s="129"/>
      <c r="E134" s="130"/>
      <c r="F134" s="297" t="s">
        <v>915</v>
      </c>
      <c r="G134" s="298"/>
      <c r="H134" s="298"/>
      <c r="I134" s="298"/>
      <c r="K134" s="132">
        <v>-922.5</v>
      </c>
      <c r="S134" s="129"/>
      <c r="T134" s="133"/>
      <c r="AA134" s="134"/>
      <c r="AT134" s="130" t="s">
        <v>864</v>
      </c>
      <c r="AU134" s="130" t="s">
        <v>740</v>
      </c>
      <c r="AV134" s="130" t="s">
        <v>740</v>
      </c>
      <c r="AW134" s="130" t="s">
        <v>771</v>
      </c>
      <c r="AX134" s="130" t="s">
        <v>733</v>
      </c>
      <c r="AY134" s="130" t="s">
        <v>790</v>
      </c>
    </row>
    <row r="135" spans="2:51" s="6" customFormat="1" ht="15.75" customHeight="1">
      <c r="B135" s="129"/>
      <c r="E135" s="130"/>
      <c r="F135" s="297" t="s">
        <v>916</v>
      </c>
      <c r="G135" s="298"/>
      <c r="H135" s="298"/>
      <c r="I135" s="298"/>
      <c r="K135" s="132">
        <v>89.712</v>
      </c>
      <c r="S135" s="129"/>
      <c r="T135" s="133"/>
      <c r="AA135" s="134"/>
      <c r="AT135" s="130" t="s">
        <v>864</v>
      </c>
      <c r="AU135" s="130" t="s">
        <v>740</v>
      </c>
      <c r="AV135" s="130" t="s">
        <v>740</v>
      </c>
      <c r="AW135" s="130" t="s">
        <v>771</v>
      </c>
      <c r="AX135" s="130" t="s">
        <v>733</v>
      </c>
      <c r="AY135" s="130" t="s">
        <v>790</v>
      </c>
    </row>
    <row r="136" spans="2:51" s="6" customFormat="1" ht="15.75" customHeight="1">
      <c r="B136" s="129"/>
      <c r="E136" s="130"/>
      <c r="F136" s="297" t="s">
        <v>917</v>
      </c>
      <c r="G136" s="298"/>
      <c r="H136" s="298"/>
      <c r="I136" s="298"/>
      <c r="K136" s="132">
        <v>113.04</v>
      </c>
      <c r="S136" s="129"/>
      <c r="T136" s="133"/>
      <c r="AA136" s="134"/>
      <c r="AT136" s="130" t="s">
        <v>864</v>
      </c>
      <c r="AU136" s="130" t="s">
        <v>740</v>
      </c>
      <c r="AV136" s="130" t="s">
        <v>740</v>
      </c>
      <c r="AW136" s="130" t="s">
        <v>771</v>
      </c>
      <c r="AX136" s="130" t="s">
        <v>733</v>
      </c>
      <c r="AY136" s="130" t="s">
        <v>790</v>
      </c>
    </row>
    <row r="137" spans="2:51" s="6" customFormat="1" ht="15.75" customHeight="1">
      <c r="B137" s="135"/>
      <c r="E137" s="136"/>
      <c r="F137" s="299" t="s">
        <v>866</v>
      </c>
      <c r="G137" s="300"/>
      <c r="H137" s="300"/>
      <c r="I137" s="300"/>
      <c r="K137" s="137">
        <v>405.252</v>
      </c>
      <c r="S137" s="135"/>
      <c r="T137" s="138"/>
      <c r="AA137" s="139"/>
      <c r="AT137" s="136" t="s">
        <v>864</v>
      </c>
      <c r="AU137" s="136" t="s">
        <v>740</v>
      </c>
      <c r="AV137" s="136" t="s">
        <v>789</v>
      </c>
      <c r="AW137" s="136" t="s">
        <v>771</v>
      </c>
      <c r="AX137" s="136" t="s">
        <v>681</v>
      </c>
      <c r="AY137" s="136" t="s">
        <v>790</v>
      </c>
    </row>
    <row r="138" spans="2:65" s="6" customFormat="1" ht="39" customHeight="1">
      <c r="B138" s="21"/>
      <c r="C138" s="111" t="s">
        <v>686</v>
      </c>
      <c r="D138" s="111" t="s">
        <v>791</v>
      </c>
      <c r="E138" s="112" t="s">
        <v>918</v>
      </c>
      <c r="F138" s="284" t="s">
        <v>919</v>
      </c>
      <c r="G138" s="285"/>
      <c r="H138" s="285"/>
      <c r="I138" s="285"/>
      <c r="J138" s="114" t="s">
        <v>869</v>
      </c>
      <c r="K138" s="115">
        <v>6078.78</v>
      </c>
      <c r="L138" s="286"/>
      <c r="M138" s="285"/>
      <c r="N138" s="287">
        <f>ROUND($L$138*$K$138,2)</f>
        <v>0</v>
      </c>
      <c r="O138" s="285"/>
      <c r="P138" s="285"/>
      <c r="Q138" s="285"/>
      <c r="R138" s="113" t="s">
        <v>860</v>
      </c>
      <c r="S138" s="21"/>
      <c r="T138" s="116"/>
      <c r="U138" s="117" t="s">
        <v>703</v>
      </c>
      <c r="X138" s="118">
        <v>0</v>
      </c>
      <c r="Y138" s="118">
        <f>$X$138*$K$138</f>
        <v>0</v>
      </c>
      <c r="Z138" s="118">
        <v>0</v>
      </c>
      <c r="AA138" s="119">
        <f>$Z$138*$K$138</f>
        <v>0</v>
      </c>
      <c r="AR138" s="81" t="s">
        <v>789</v>
      </c>
      <c r="AT138" s="81" t="s">
        <v>791</v>
      </c>
      <c r="AU138" s="81" t="s">
        <v>740</v>
      </c>
      <c r="AY138" s="6" t="s">
        <v>790</v>
      </c>
      <c r="BE138" s="120">
        <f>IF($U$138="základní",$N$138,0)</f>
        <v>0</v>
      </c>
      <c r="BF138" s="120">
        <f>IF($U$138="snížená",$N$138,0)</f>
        <v>0</v>
      </c>
      <c r="BG138" s="120">
        <f>IF($U$138="zákl. přenesená",$N$138,0)</f>
        <v>0</v>
      </c>
      <c r="BH138" s="120">
        <f>IF($U$138="sníž. přenesená",$N$138,0)</f>
        <v>0</v>
      </c>
      <c r="BI138" s="120">
        <f>IF($U$138="nulová",$N$138,0)</f>
        <v>0</v>
      </c>
      <c r="BJ138" s="81" t="s">
        <v>681</v>
      </c>
      <c r="BK138" s="120">
        <f>ROUND($L$138*$K$138,2)</f>
        <v>0</v>
      </c>
      <c r="BL138" s="81" t="s">
        <v>789</v>
      </c>
      <c r="BM138" s="81" t="s">
        <v>920</v>
      </c>
    </row>
    <row r="139" spans="2:47" s="6" customFormat="1" ht="27" customHeight="1">
      <c r="B139" s="21"/>
      <c r="F139" s="288" t="s">
        <v>921</v>
      </c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1"/>
      <c r="T139" s="46"/>
      <c r="AA139" s="47"/>
      <c r="AT139" s="6" t="s">
        <v>797</v>
      </c>
      <c r="AU139" s="6" t="s">
        <v>740</v>
      </c>
    </row>
    <row r="140" spans="2:51" s="6" customFormat="1" ht="15.75" customHeight="1">
      <c r="B140" s="129"/>
      <c r="E140" s="130"/>
      <c r="F140" s="297" t="s">
        <v>922</v>
      </c>
      <c r="G140" s="298"/>
      <c r="H140" s="298"/>
      <c r="I140" s="298"/>
      <c r="K140" s="132">
        <v>6078.78</v>
      </c>
      <c r="S140" s="129"/>
      <c r="T140" s="133"/>
      <c r="AA140" s="134"/>
      <c r="AT140" s="130" t="s">
        <v>864</v>
      </c>
      <c r="AU140" s="130" t="s">
        <v>740</v>
      </c>
      <c r="AV140" s="130" t="s">
        <v>740</v>
      </c>
      <c r="AW140" s="130" t="s">
        <v>771</v>
      </c>
      <c r="AX140" s="130" t="s">
        <v>733</v>
      </c>
      <c r="AY140" s="130" t="s">
        <v>790</v>
      </c>
    </row>
    <row r="141" spans="2:51" s="6" customFormat="1" ht="15.75" customHeight="1">
      <c r="B141" s="135"/>
      <c r="E141" s="136"/>
      <c r="F141" s="299" t="s">
        <v>866</v>
      </c>
      <c r="G141" s="300"/>
      <c r="H141" s="300"/>
      <c r="I141" s="300"/>
      <c r="K141" s="137">
        <v>6078.78</v>
      </c>
      <c r="S141" s="135"/>
      <c r="T141" s="138"/>
      <c r="AA141" s="139"/>
      <c r="AT141" s="136" t="s">
        <v>864</v>
      </c>
      <c r="AU141" s="136" t="s">
        <v>740</v>
      </c>
      <c r="AV141" s="136" t="s">
        <v>789</v>
      </c>
      <c r="AW141" s="136" t="s">
        <v>771</v>
      </c>
      <c r="AX141" s="136" t="s">
        <v>681</v>
      </c>
      <c r="AY141" s="136" t="s">
        <v>790</v>
      </c>
    </row>
    <row r="142" spans="2:65" s="6" customFormat="1" ht="15.75" customHeight="1">
      <c r="B142" s="21"/>
      <c r="C142" s="111" t="s">
        <v>923</v>
      </c>
      <c r="D142" s="111" t="s">
        <v>791</v>
      </c>
      <c r="E142" s="112" t="s">
        <v>924</v>
      </c>
      <c r="F142" s="284" t="s">
        <v>925</v>
      </c>
      <c r="G142" s="285"/>
      <c r="H142" s="285"/>
      <c r="I142" s="285"/>
      <c r="J142" s="114" t="s">
        <v>869</v>
      </c>
      <c r="K142" s="115">
        <v>405.252</v>
      </c>
      <c r="L142" s="286"/>
      <c r="M142" s="285"/>
      <c r="N142" s="287">
        <f>ROUND($L$142*$K$142,2)</f>
        <v>0</v>
      </c>
      <c r="O142" s="285"/>
      <c r="P142" s="285"/>
      <c r="Q142" s="285"/>
      <c r="R142" s="113" t="s">
        <v>860</v>
      </c>
      <c r="S142" s="21"/>
      <c r="T142" s="116"/>
      <c r="U142" s="117" t="s">
        <v>703</v>
      </c>
      <c r="X142" s="118">
        <v>0</v>
      </c>
      <c r="Y142" s="118">
        <f>$X$142*$K$142</f>
        <v>0</v>
      </c>
      <c r="Z142" s="118">
        <v>0</v>
      </c>
      <c r="AA142" s="119">
        <f>$Z$142*$K$142</f>
        <v>0</v>
      </c>
      <c r="AR142" s="81" t="s">
        <v>789</v>
      </c>
      <c r="AT142" s="81" t="s">
        <v>791</v>
      </c>
      <c r="AU142" s="81" t="s">
        <v>740</v>
      </c>
      <c r="AY142" s="6" t="s">
        <v>790</v>
      </c>
      <c r="BE142" s="120">
        <f>IF($U$142="základní",$N$142,0)</f>
        <v>0</v>
      </c>
      <c r="BF142" s="120">
        <f>IF($U$142="snížená",$N$142,0)</f>
        <v>0</v>
      </c>
      <c r="BG142" s="120">
        <f>IF($U$142="zákl. přenesená",$N$142,0)</f>
        <v>0</v>
      </c>
      <c r="BH142" s="120">
        <f>IF($U$142="sníž. přenesená",$N$142,0)</f>
        <v>0</v>
      </c>
      <c r="BI142" s="120">
        <f>IF($U$142="nulová",$N$142,0)</f>
        <v>0</v>
      </c>
      <c r="BJ142" s="81" t="s">
        <v>681</v>
      </c>
      <c r="BK142" s="120">
        <f>ROUND($L$142*$K$142,2)</f>
        <v>0</v>
      </c>
      <c r="BL142" s="81" t="s">
        <v>789</v>
      </c>
      <c r="BM142" s="81" t="s">
        <v>926</v>
      </c>
    </row>
    <row r="143" spans="2:47" s="6" customFormat="1" ht="16.5" customHeight="1">
      <c r="B143" s="21"/>
      <c r="F143" s="288" t="s">
        <v>925</v>
      </c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1"/>
      <c r="T143" s="46"/>
      <c r="AA143" s="47"/>
      <c r="AT143" s="6" t="s">
        <v>797</v>
      </c>
      <c r="AU143" s="6" t="s">
        <v>740</v>
      </c>
    </row>
    <row r="144" spans="2:65" s="6" customFormat="1" ht="27" customHeight="1">
      <c r="B144" s="21"/>
      <c r="C144" s="111" t="s">
        <v>927</v>
      </c>
      <c r="D144" s="111" t="s">
        <v>791</v>
      </c>
      <c r="E144" s="112" t="s">
        <v>928</v>
      </c>
      <c r="F144" s="284" t="s">
        <v>929</v>
      </c>
      <c r="G144" s="285"/>
      <c r="H144" s="285"/>
      <c r="I144" s="285"/>
      <c r="J144" s="114" t="s">
        <v>930</v>
      </c>
      <c r="K144" s="115">
        <v>851.029</v>
      </c>
      <c r="L144" s="286"/>
      <c r="M144" s="285"/>
      <c r="N144" s="287">
        <f>ROUND($L$144*$K$144,2)</f>
        <v>0</v>
      </c>
      <c r="O144" s="285"/>
      <c r="P144" s="285"/>
      <c r="Q144" s="285"/>
      <c r="R144" s="113" t="s">
        <v>860</v>
      </c>
      <c r="S144" s="21"/>
      <c r="T144" s="116"/>
      <c r="U144" s="117" t="s">
        <v>703</v>
      </c>
      <c r="X144" s="118">
        <v>0</v>
      </c>
      <c r="Y144" s="118">
        <f>$X$144*$K$144</f>
        <v>0</v>
      </c>
      <c r="Z144" s="118">
        <v>0</v>
      </c>
      <c r="AA144" s="119">
        <f>$Z$144*$K$144</f>
        <v>0</v>
      </c>
      <c r="AR144" s="81" t="s">
        <v>789</v>
      </c>
      <c r="AT144" s="81" t="s">
        <v>791</v>
      </c>
      <c r="AU144" s="81" t="s">
        <v>740</v>
      </c>
      <c r="AY144" s="6" t="s">
        <v>790</v>
      </c>
      <c r="BE144" s="120">
        <f>IF($U$144="základní",$N$144,0)</f>
        <v>0</v>
      </c>
      <c r="BF144" s="120">
        <f>IF($U$144="snížená",$N$144,0)</f>
        <v>0</v>
      </c>
      <c r="BG144" s="120">
        <f>IF($U$144="zákl. přenesená",$N$144,0)</f>
        <v>0</v>
      </c>
      <c r="BH144" s="120">
        <f>IF($U$144="sníž. přenesená",$N$144,0)</f>
        <v>0</v>
      </c>
      <c r="BI144" s="120">
        <f>IF($U$144="nulová",$N$144,0)</f>
        <v>0</v>
      </c>
      <c r="BJ144" s="81" t="s">
        <v>681</v>
      </c>
      <c r="BK144" s="120">
        <f>ROUND($L$144*$K$144,2)</f>
        <v>0</v>
      </c>
      <c r="BL144" s="81" t="s">
        <v>789</v>
      </c>
      <c r="BM144" s="81" t="s">
        <v>931</v>
      </c>
    </row>
    <row r="145" spans="2:47" s="6" customFormat="1" ht="16.5" customHeight="1">
      <c r="B145" s="21"/>
      <c r="F145" s="288" t="s">
        <v>932</v>
      </c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1"/>
      <c r="T145" s="46"/>
      <c r="AA145" s="47"/>
      <c r="AT145" s="6" t="s">
        <v>797</v>
      </c>
      <c r="AU145" s="6" t="s">
        <v>740</v>
      </c>
    </row>
    <row r="146" spans="2:51" s="6" customFormat="1" ht="15.75" customHeight="1">
      <c r="B146" s="129"/>
      <c r="E146" s="130"/>
      <c r="F146" s="297" t="s">
        <v>933</v>
      </c>
      <c r="G146" s="298"/>
      <c r="H146" s="298"/>
      <c r="I146" s="298"/>
      <c r="K146" s="132">
        <v>851.029</v>
      </c>
      <c r="S146" s="129"/>
      <c r="T146" s="133"/>
      <c r="AA146" s="134"/>
      <c r="AT146" s="130" t="s">
        <v>864</v>
      </c>
      <c r="AU146" s="130" t="s">
        <v>740</v>
      </c>
      <c r="AV146" s="130" t="s">
        <v>740</v>
      </c>
      <c r="AW146" s="130" t="s">
        <v>771</v>
      </c>
      <c r="AX146" s="130" t="s">
        <v>733</v>
      </c>
      <c r="AY146" s="130" t="s">
        <v>790</v>
      </c>
    </row>
    <row r="147" spans="2:51" s="6" customFormat="1" ht="15.75" customHeight="1">
      <c r="B147" s="135"/>
      <c r="E147" s="136"/>
      <c r="F147" s="299" t="s">
        <v>866</v>
      </c>
      <c r="G147" s="300"/>
      <c r="H147" s="300"/>
      <c r="I147" s="300"/>
      <c r="K147" s="137">
        <v>851.029</v>
      </c>
      <c r="S147" s="135"/>
      <c r="T147" s="138"/>
      <c r="AA147" s="139"/>
      <c r="AT147" s="136" t="s">
        <v>864</v>
      </c>
      <c r="AU147" s="136" t="s">
        <v>740</v>
      </c>
      <c r="AV147" s="136" t="s">
        <v>789</v>
      </c>
      <c r="AW147" s="136" t="s">
        <v>771</v>
      </c>
      <c r="AX147" s="136" t="s">
        <v>681</v>
      </c>
      <c r="AY147" s="136" t="s">
        <v>790</v>
      </c>
    </row>
    <row r="148" spans="2:65" s="6" customFormat="1" ht="15.75" customHeight="1">
      <c r="B148" s="21"/>
      <c r="C148" s="111" t="s">
        <v>934</v>
      </c>
      <c r="D148" s="111" t="s">
        <v>791</v>
      </c>
      <c r="E148" s="112" t="s">
        <v>935</v>
      </c>
      <c r="F148" s="284" t="s">
        <v>936</v>
      </c>
      <c r="G148" s="285"/>
      <c r="H148" s="285"/>
      <c r="I148" s="285"/>
      <c r="J148" s="114" t="s">
        <v>937</v>
      </c>
      <c r="K148" s="115">
        <v>1</v>
      </c>
      <c r="L148" s="286"/>
      <c r="M148" s="285"/>
      <c r="N148" s="287">
        <f>ROUND($L$148*$K$148,2)</f>
        <v>0</v>
      </c>
      <c r="O148" s="285"/>
      <c r="P148" s="285"/>
      <c r="Q148" s="285"/>
      <c r="R148" s="113"/>
      <c r="S148" s="21"/>
      <c r="T148" s="116"/>
      <c r="U148" s="117" t="s">
        <v>703</v>
      </c>
      <c r="X148" s="118">
        <v>0</v>
      </c>
      <c r="Y148" s="118">
        <f>$X$148*$K$148</f>
        <v>0</v>
      </c>
      <c r="Z148" s="118">
        <v>0</v>
      </c>
      <c r="AA148" s="119">
        <f>$Z$148*$K$148</f>
        <v>0</v>
      </c>
      <c r="AR148" s="81" t="s">
        <v>789</v>
      </c>
      <c r="AT148" s="81" t="s">
        <v>791</v>
      </c>
      <c r="AU148" s="81" t="s">
        <v>740</v>
      </c>
      <c r="AY148" s="6" t="s">
        <v>790</v>
      </c>
      <c r="BE148" s="120">
        <f>IF($U$148="základní",$N$148,0)</f>
        <v>0</v>
      </c>
      <c r="BF148" s="120">
        <f>IF($U$148="snížená",$N$148,0)</f>
        <v>0</v>
      </c>
      <c r="BG148" s="120">
        <f>IF($U$148="zákl. přenesená",$N$148,0)</f>
        <v>0</v>
      </c>
      <c r="BH148" s="120">
        <f>IF($U$148="sníž. přenesená",$N$148,0)</f>
        <v>0</v>
      </c>
      <c r="BI148" s="120">
        <f>IF($U$148="nulová",$N$148,0)</f>
        <v>0</v>
      </c>
      <c r="BJ148" s="81" t="s">
        <v>681</v>
      </c>
      <c r="BK148" s="120">
        <f>ROUND($L$148*$K$148,2)</f>
        <v>0</v>
      </c>
      <c r="BL148" s="81" t="s">
        <v>789</v>
      </c>
      <c r="BM148" s="81" t="s">
        <v>938</v>
      </c>
    </row>
    <row r="149" spans="2:47" s="6" customFormat="1" ht="16.5" customHeight="1">
      <c r="B149" s="21"/>
      <c r="F149" s="288" t="s">
        <v>932</v>
      </c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1"/>
      <c r="T149" s="46"/>
      <c r="AA149" s="47"/>
      <c r="AT149" s="6" t="s">
        <v>797</v>
      </c>
      <c r="AU149" s="6" t="s">
        <v>740</v>
      </c>
    </row>
    <row r="150" spans="2:65" s="6" customFormat="1" ht="39" customHeight="1">
      <c r="B150" s="21"/>
      <c r="C150" s="111" t="s">
        <v>939</v>
      </c>
      <c r="D150" s="111" t="s">
        <v>791</v>
      </c>
      <c r="E150" s="112" t="s">
        <v>940</v>
      </c>
      <c r="F150" s="284" t="s">
        <v>941</v>
      </c>
      <c r="G150" s="285"/>
      <c r="H150" s="285"/>
      <c r="I150" s="285"/>
      <c r="J150" s="114" t="s">
        <v>869</v>
      </c>
      <c r="K150" s="115">
        <v>922.5</v>
      </c>
      <c r="L150" s="286"/>
      <c r="M150" s="285"/>
      <c r="N150" s="287">
        <f>ROUND($L$150*$K$150,2)</f>
        <v>0</v>
      </c>
      <c r="O150" s="285"/>
      <c r="P150" s="285"/>
      <c r="Q150" s="285"/>
      <c r="R150" s="113" t="s">
        <v>860</v>
      </c>
      <c r="S150" s="21"/>
      <c r="T150" s="116"/>
      <c r="U150" s="117" t="s">
        <v>703</v>
      </c>
      <c r="X150" s="118">
        <v>0</v>
      </c>
      <c r="Y150" s="118">
        <f>$X$150*$K$150</f>
        <v>0</v>
      </c>
      <c r="Z150" s="118">
        <v>0</v>
      </c>
      <c r="AA150" s="119">
        <f>$Z$150*$K$150</f>
        <v>0</v>
      </c>
      <c r="AR150" s="81" t="s">
        <v>789</v>
      </c>
      <c r="AT150" s="81" t="s">
        <v>791</v>
      </c>
      <c r="AU150" s="81" t="s">
        <v>740</v>
      </c>
      <c r="AY150" s="6" t="s">
        <v>790</v>
      </c>
      <c r="BE150" s="120">
        <f>IF($U$150="základní",$N$150,0)</f>
        <v>0</v>
      </c>
      <c r="BF150" s="120">
        <f>IF($U$150="snížená",$N$150,0)</f>
        <v>0</v>
      </c>
      <c r="BG150" s="120">
        <f>IF($U$150="zákl. přenesená",$N$150,0)</f>
        <v>0</v>
      </c>
      <c r="BH150" s="120">
        <f>IF($U$150="sníž. přenesená",$N$150,0)</f>
        <v>0</v>
      </c>
      <c r="BI150" s="120">
        <f>IF($U$150="nulová",$N$150,0)</f>
        <v>0</v>
      </c>
      <c r="BJ150" s="81" t="s">
        <v>681</v>
      </c>
      <c r="BK150" s="120">
        <f>ROUND($L$150*$K$150,2)</f>
        <v>0</v>
      </c>
      <c r="BL150" s="81" t="s">
        <v>789</v>
      </c>
      <c r="BM150" s="81" t="s">
        <v>942</v>
      </c>
    </row>
    <row r="151" spans="2:47" s="6" customFormat="1" ht="27" customHeight="1">
      <c r="B151" s="21"/>
      <c r="F151" s="288" t="s">
        <v>943</v>
      </c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1"/>
      <c r="T151" s="46"/>
      <c r="AA151" s="47"/>
      <c r="AT151" s="6" t="s">
        <v>797</v>
      </c>
      <c r="AU151" s="6" t="s">
        <v>740</v>
      </c>
    </row>
    <row r="152" spans="2:51" s="6" customFormat="1" ht="15.75" customHeight="1">
      <c r="B152" s="124"/>
      <c r="E152" s="125"/>
      <c r="F152" s="295" t="s">
        <v>863</v>
      </c>
      <c r="G152" s="296"/>
      <c r="H152" s="296"/>
      <c r="I152" s="296"/>
      <c r="K152" s="125"/>
      <c r="S152" s="124"/>
      <c r="T152" s="127"/>
      <c r="AA152" s="128"/>
      <c r="AT152" s="125" t="s">
        <v>864</v>
      </c>
      <c r="AU152" s="125" t="s">
        <v>740</v>
      </c>
      <c r="AV152" s="125" t="s">
        <v>681</v>
      </c>
      <c r="AW152" s="125" t="s">
        <v>771</v>
      </c>
      <c r="AX152" s="125" t="s">
        <v>733</v>
      </c>
      <c r="AY152" s="125" t="s">
        <v>790</v>
      </c>
    </row>
    <row r="153" spans="2:51" s="6" customFormat="1" ht="15.75" customHeight="1">
      <c r="B153" s="129"/>
      <c r="E153" s="130"/>
      <c r="F153" s="297" t="s">
        <v>944</v>
      </c>
      <c r="G153" s="298"/>
      <c r="H153" s="298"/>
      <c r="I153" s="298"/>
      <c r="K153" s="132">
        <v>652.5</v>
      </c>
      <c r="S153" s="129"/>
      <c r="T153" s="133"/>
      <c r="AA153" s="134"/>
      <c r="AT153" s="130" t="s">
        <v>864</v>
      </c>
      <c r="AU153" s="130" t="s">
        <v>740</v>
      </c>
      <c r="AV153" s="130" t="s">
        <v>740</v>
      </c>
      <c r="AW153" s="130" t="s">
        <v>771</v>
      </c>
      <c r="AX153" s="130" t="s">
        <v>733</v>
      </c>
      <c r="AY153" s="130" t="s">
        <v>790</v>
      </c>
    </row>
    <row r="154" spans="2:51" s="6" customFormat="1" ht="15.75" customHeight="1">
      <c r="B154" s="129"/>
      <c r="E154" s="130"/>
      <c r="F154" s="297" t="s">
        <v>945</v>
      </c>
      <c r="G154" s="298"/>
      <c r="H154" s="298"/>
      <c r="I154" s="298"/>
      <c r="K154" s="132">
        <v>270</v>
      </c>
      <c r="S154" s="129"/>
      <c r="T154" s="133"/>
      <c r="AA154" s="134"/>
      <c r="AT154" s="130" t="s">
        <v>864</v>
      </c>
      <c r="AU154" s="130" t="s">
        <v>740</v>
      </c>
      <c r="AV154" s="130" t="s">
        <v>740</v>
      </c>
      <c r="AW154" s="130" t="s">
        <v>771</v>
      </c>
      <c r="AX154" s="130" t="s">
        <v>733</v>
      </c>
      <c r="AY154" s="130" t="s">
        <v>790</v>
      </c>
    </row>
    <row r="155" spans="2:51" s="6" customFormat="1" ht="15.75" customHeight="1">
      <c r="B155" s="135"/>
      <c r="E155" s="136"/>
      <c r="F155" s="299" t="s">
        <v>866</v>
      </c>
      <c r="G155" s="300"/>
      <c r="H155" s="300"/>
      <c r="I155" s="300"/>
      <c r="K155" s="137">
        <v>922.5</v>
      </c>
      <c r="S155" s="135"/>
      <c r="T155" s="138"/>
      <c r="AA155" s="139"/>
      <c r="AT155" s="136" t="s">
        <v>864</v>
      </c>
      <c r="AU155" s="136" t="s">
        <v>740</v>
      </c>
      <c r="AV155" s="136" t="s">
        <v>789</v>
      </c>
      <c r="AW155" s="136" t="s">
        <v>771</v>
      </c>
      <c r="AX155" s="136" t="s">
        <v>681</v>
      </c>
      <c r="AY155" s="136" t="s">
        <v>790</v>
      </c>
    </row>
    <row r="156" spans="2:65" s="6" customFormat="1" ht="15.75" customHeight="1">
      <c r="B156" s="21"/>
      <c r="C156" s="111" t="s">
        <v>668</v>
      </c>
      <c r="D156" s="111" t="s">
        <v>791</v>
      </c>
      <c r="E156" s="112" t="s">
        <v>946</v>
      </c>
      <c r="F156" s="284" t="s">
        <v>947</v>
      </c>
      <c r="G156" s="285"/>
      <c r="H156" s="285"/>
      <c r="I156" s="285"/>
      <c r="J156" s="114" t="s">
        <v>859</v>
      </c>
      <c r="K156" s="115">
        <v>249</v>
      </c>
      <c r="L156" s="286"/>
      <c r="M156" s="285"/>
      <c r="N156" s="287">
        <f>ROUND($L$156*$K$156,2)</f>
        <v>0</v>
      </c>
      <c r="O156" s="285"/>
      <c r="P156" s="285"/>
      <c r="Q156" s="285"/>
      <c r="R156" s="113" t="s">
        <v>860</v>
      </c>
      <c r="S156" s="21"/>
      <c r="T156" s="116"/>
      <c r="U156" s="117" t="s">
        <v>703</v>
      </c>
      <c r="X156" s="118">
        <v>0</v>
      </c>
      <c r="Y156" s="118">
        <f>$X$156*$K$156</f>
        <v>0</v>
      </c>
      <c r="Z156" s="118">
        <v>0</v>
      </c>
      <c r="AA156" s="119">
        <f>$Z$156*$K$156</f>
        <v>0</v>
      </c>
      <c r="AR156" s="81" t="s">
        <v>789</v>
      </c>
      <c r="AT156" s="81" t="s">
        <v>791</v>
      </c>
      <c r="AU156" s="81" t="s">
        <v>740</v>
      </c>
      <c r="AY156" s="6" t="s">
        <v>790</v>
      </c>
      <c r="BE156" s="120">
        <f>IF($U$156="základní",$N$156,0)</f>
        <v>0</v>
      </c>
      <c r="BF156" s="120">
        <f>IF($U$156="snížená",$N$156,0)</f>
        <v>0</v>
      </c>
      <c r="BG156" s="120">
        <f>IF($U$156="zákl. přenesená",$N$156,0)</f>
        <v>0</v>
      </c>
      <c r="BH156" s="120">
        <f>IF($U$156="sníž. přenesená",$N$156,0)</f>
        <v>0</v>
      </c>
      <c r="BI156" s="120">
        <f>IF($U$156="nulová",$N$156,0)</f>
        <v>0</v>
      </c>
      <c r="BJ156" s="81" t="s">
        <v>681</v>
      </c>
      <c r="BK156" s="120">
        <f>ROUND($L$156*$K$156,2)</f>
        <v>0</v>
      </c>
      <c r="BL156" s="81" t="s">
        <v>789</v>
      </c>
      <c r="BM156" s="81" t="s">
        <v>948</v>
      </c>
    </row>
    <row r="157" spans="2:47" s="6" customFormat="1" ht="16.5" customHeight="1">
      <c r="B157" s="21"/>
      <c r="F157" s="288" t="s">
        <v>949</v>
      </c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1"/>
      <c r="T157" s="46"/>
      <c r="AA157" s="47"/>
      <c r="AT157" s="6" t="s">
        <v>797</v>
      </c>
      <c r="AU157" s="6" t="s">
        <v>740</v>
      </c>
    </row>
    <row r="158" spans="2:51" s="6" customFormat="1" ht="15.75" customHeight="1">
      <c r="B158" s="124"/>
      <c r="E158" s="125"/>
      <c r="F158" s="295" t="s">
        <v>950</v>
      </c>
      <c r="G158" s="296"/>
      <c r="H158" s="296"/>
      <c r="I158" s="296"/>
      <c r="K158" s="125"/>
      <c r="S158" s="124"/>
      <c r="T158" s="127"/>
      <c r="AA158" s="128"/>
      <c r="AT158" s="125" t="s">
        <v>864</v>
      </c>
      <c r="AU158" s="125" t="s">
        <v>740</v>
      </c>
      <c r="AV158" s="125" t="s">
        <v>681</v>
      </c>
      <c r="AW158" s="125" t="s">
        <v>771</v>
      </c>
      <c r="AX158" s="125" t="s">
        <v>733</v>
      </c>
      <c r="AY158" s="125" t="s">
        <v>790</v>
      </c>
    </row>
    <row r="159" spans="2:51" s="6" customFormat="1" ht="15.75" customHeight="1">
      <c r="B159" s="129"/>
      <c r="E159" s="130"/>
      <c r="F159" s="297" t="s">
        <v>951</v>
      </c>
      <c r="G159" s="298"/>
      <c r="H159" s="298"/>
      <c r="I159" s="298"/>
      <c r="K159" s="132">
        <v>249</v>
      </c>
      <c r="S159" s="129"/>
      <c r="T159" s="133"/>
      <c r="AA159" s="134"/>
      <c r="AT159" s="130" t="s">
        <v>864</v>
      </c>
      <c r="AU159" s="130" t="s">
        <v>740</v>
      </c>
      <c r="AV159" s="130" t="s">
        <v>740</v>
      </c>
      <c r="AW159" s="130" t="s">
        <v>771</v>
      </c>
      <c r="AX159" s="130" t="s">
        <v>733</v>
      </c>
      <c r="AY159" s="130" t="s">
        <v>790</v>
      </c>
    </row>
    <row r="160" spans="2:51" s="6" customFormat="1" ht="15.75" customHeight="1">
      <c r="B160" s="135"/>
      <c r="E160" s="136"/>
      <c r="F160" s="299" t="s">
        <v>866</v>
      </c>
      <c r="G160" s="300"/>
      <c r="H160" s="300"/>
      <c r="I160" s="300"/>
      <c r="K160" s="137">
        <v>249</v>
      </c>
      <c r="S160" s="135"/>
      <c r="T160" s="138"/>
      <c r="AA160" s="139"/>
      <c r="AT160" s="136" t="s">
        <v>864</v>
      </c>
      <c r="AU160" s="136" t="s">
        <v>740</v>
      </c>
      <c r="AV160" s="136" t="s">
        <v>789</v>
      </c>
      <c r="AW160" s="136" t="s">
        <v>771</v>
      </c>
      <c r="AX160" s="136" t="s">
        <v>681</v>
      </c>
      <c r="AY160" s="136" t="s">
        <v>790</v>
      </c>
    </row>
    <row r="161" spans="2:65" s="6" customFormat="1" ht="15.75" customHeight="1">
      <c r="B161" s="21"/>
      <c r="C161" s="111" t="s">
        <v>952</v>
      </c>
      <c r="D161" s="111" t="s">
        <v>791</v>
      </c>
      <c r="E161" s="112" t="s">
        <v>953</v>
      </c>
      <c r="F161" s="284" t="s">
        <v>954</v>
      </c>
      <c r="G161" s="285"/>
      <c r="H161" s="285"/>
      <c r="I161" s="285"/>
      <c r="J161" s="114" t="s">
        <v>937</v>
      </c>
      <c r="K161" s="115">
        <v>1</v>
      </c>
      <c r="L161" s="286"/>
      <c r="M161" s="285"/>
      <c r="N161" s="287">
        <f>ROUND($L$161*$K$161,2)</f>
        <v>0</v>
      </c>
      <c r="O161" s="285"/>
      <c r="P161" s="285"/>
      <c r="Q161" s="285"/>
      <c r="R161" s="113"/>
      <c r="S161" s="21"/>
      <c r="T161" s="116"/>
      <c r="U161" s="117" t="s">
        <v>703</v>
      </c>
      <c r="X161" s="118">
        <v>0</v>
      </c>
      <c r="Y161" s="118">
        <f>$X$161*$K$161</f>
        <v>0</v>
      </c>
      <c r="Z161" s="118">
        <v>0</v>
      </c>
      <c r="AA161" s="119">
        <f>$Z$161*$K$161</f>
        <v>0</v>
      </c>
      <c r="AR161" s="81" t="s">
        <v>789</v>
      </c>
      <c r="AT161" s="81" t="s">
        <v>791</v>
      </c>
      <c r="AU161" s="81" t="s">
        <v>740</v>
      </c>
      <c r="AY161" s="6" t="s">
        <v>790</v>
      </c>
      <c r="BE161" s="120">
        <f>IF($U$161="základní",$N$161,0)</f>
        <v>0</v>
      </c>
      <c r="BF161" s="120">
        <f>IF($U$161="snížená",$N$161,0)</f>
        <v>0</v>
      </c>
      <c r="BG161" s="120">
        <f>IF($U$161="zákl. přenesená",$N$161,0)</f>
        <v>0</v>
      </c>
      <c r="BH161" s="120">
        <f>IF($U$161="sníž. přenesená",$N$161,0)</f>
        <v>0</v>
      </c>
      <c r="BI161" s="120">
        <f>IF($U$161="nulová",$N$161,0)</f>
        <v>0</v>
      </c>
      <c r="BJ161" s="81" t="s">
        <v>681</v>
      </c>
      <c r="BK161" s="120">
        <f>ROUND($L$161*$K$161,2)</f>
        <v>0</v>
      </c>
      <c r="BL161" s="81" t="s">
        <v>789</v>
      </c>
      <c r="BM161" s="81" t="s">
        <v>955</v>
      </c>
    </row>
    <row r="162" spans="2:47" s="6" customFormat="1" ht="16.5" customHeight="1">
      <c r="B162" s="21"/>
      <c r="F162" s="288" t="s">
        <v>862</v>
      </c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1"/>
      <c r="T162" s="46"/>
      <c r="AA162" s="47"/>
      <c r="AT162" s="6" t="s">
        <v>797</v>
      </c>
      <c r="AU162" s="6" t="s">
        <v>740</v>
      </c>
    </row>
    <row r="163" spans="2:63" s="102" customFormat="1" ht="30.75" customHeight="1">
      <c r="B163" s="103"/>
      <c r="D163" s="110" t="s">
        <v>847</v>
      </c>
      <c r="N163" s="294">
        <f>$BK$163</f>
        <v>0</v>
      </c>
      <c r="O163" s="293"/>
      <c r="P163" s="293"/>
      <c r="Q163" s="293"/>
      <c r="S163" s="103"/>
      <c r="T163" s="106"/>
      <c r="W163" s="107">
        <f>SUM($W$164:$W$236)</f>
        <v>0</v>
      </c>
      <c r="Y163" s="107">
        <f>SUM($Y$164:$Y$236)</f>
        <v>405.31732559999995</v>
      </c>
      <c r="AA163" s="108">
        <f>SUM($AA$164:$AA$236)</f>
        <v>0</v>
      </c>
      <c r="AR163" s="105" t="s">
        <v>681</v>
      </c>
      <c r="AT163" s="105" t="s">
        <v>732</v>
      </c>
      <c r="AU163" s="105" t="s">
        <v>681</v>
      </c>
      <c r="AY163" s="105" t="s">
        <v>790</v>
      </c>
      <c r="BK163" s="109">
        <f>SUM($BK$164:$BK$236)</f>
        <v>0</v>
      </c>
    </row>
    <row r="164" spans="2:65" s="6" customFormat="1" ht="27" customHeight="1">
      <c r="B164" s="21"/>
      <c r="C164" s="111" t="s">
        <v>956</v>
      </c>
      <c r="D164" s="111" t="s">
        <v>791</v>
      </c>
      <c r="E164" s="112" t="s">
        <v>957</v>
      </c>
      <c r="F164" s="284" t="s">
        <v>958</v>
      </c>
      <c r="G164" s="285"/>
      <c r="H164" s="285"/>
      <c r="I164" s="285"/>
      <c r="J164" s="114" t="s">
        <v>869</v>
      </c>
      <c r="K164" s="115">
        <v>71.712</v>
      </c>
      <c r="L164" s="286"/>
      <c r="M164" s="285"/>
      <c r="N164" s="287">
        <f>ROUND($L$164*$K$164,2)</f>
        <v>0</v>
      </c>
      <c r="O164" s="285"/>
      <c r="P164" s="285"/>
      <c r="Q164" s="285"/>
      <c r="R164" s="113"/>
      <c r="S164" s="21"/>
      <c r="T164" s="116"/>
      <c r="U164" s="117" t="s">
        <v>703</v>
      </c>
      <c r="X164" s="118">
        <v>0</v>
      </c>
      <c r="Y164" s="118">
        <f>$X$164*$K$164</f>
        <v>0</v>
      </c>
      <c r="Z164" s="118">
        <v>0</v>
      </c>
      <c r="AA164" s="119">
        <f>$Z$164*$K$164</f>
        <v>0</v>
      </c>
      <c r="AR164" s="81" t="s">
        <v>789</v>
      </c>
      <c r="AT164" s="81" t="s">
        <v>791</v>
      </c>
      <c r="AU164" s="81" t="s">
        <v>740</v>
      </c>
      <c r="AY164" s="6" t="s">
        <v>790</v>
      </c>
      <c r="BE164" s="120">
        <f>IF($U$164="základní",$N$164,0)</f>
        <v>0</v>
      </c>
      <c r="BF164" s="120">
        <f>IF($U$164="snížená",$N$164,0)</f>
        <v>0</v>
      </c>
      <c r="BG164" s="120">
        <f>IF($U$164="zákl. přenesená",$N$164,0)</f>
        <v>0</v>
      </c>
      <c r="BH164" s="120">
        <f>IF($U$164="sníž. přenesená",$N$164,0)</f>
        <v>0</v>
      </c>
      <c r="BI164" s="120">
        <f>IF($U$164="nulová",$N$164,0)</f>
        <v>0</v>
      </c>
      <c r="BJ164" s="81" t="s">
        <v>681</v>
      </c>
      <c r="BK164" s="120">
        <f>ROUND($L$164*$K$164,2)</f>
        <v>0</v>
      </c>
      <c r="BL164" s="81" t="s">
        <v>789</v>
      </c>
      <c r="BM164" s="81" t="s">
        <v>959</v>
      </c>
    </row>
    <row r="165" spans="2:51" s="6" customFormat="1" ht="15.75" customHeight="1">
      <c r="B165" s="124"/>
      <c r="E165" s="126"/>
      <c r="F165" s="295" t="s">
        <v>878</v>
      </c>
      <c r="G165" s="296"/>
      <c r="H165" s="296"/>
      <c r="I165" s="296"/>
      <c r="K165" s="125"/>
      <c r="S165" s="124"/>
      <c r="T165" s="127"/>
      <c r="AA165" s="128"/>
      <c r="AT165" s="125" t="s">
        <v>864</v>
      </c>
      <c r="AU165" s="125" t="s">
        <v>740</v>
      </c>
      <c r="AV165" s="125" t="s">
        <v>681</v>
      </c>
      <c r="AW165" s="125" t="s">
        <v>771</v>
      </c>
      <c r="AX165" s="125" t="s">
        <v>733</v>
      </c>
      <c r="AY165" s="125" t="s">
        <v>790</v>
      </c>
    </row>
    <row r="166" spans="2:51" s="6" customFormat="1" ht="15.75" customHeight="1">
      <c r="B166" s="129"/>
      <c r="E166" s="130"/>
      <c r="F166" s="297" t="s">
        <v>960</v>
      </c>
      <c r="G166" s="298"/>
      <c r="H166" s="298"/>
      <c r="I166" s="298"/>
      <c r="K166" s="132">
        <v>22.032</v>
      </c>
      <c r="S166" s="129"/>
      <c r="T166" s="133"/>
      <c r="AA166" s="134"/>
      <c r="AT166" s="130" t="s">
        <v>864</v>
      </c>
      <c r="AU166" s="130" t="s">
        <v>740</v>
      </c>
      <c r="AV166" s="130" t="s">
        <v>740</v>
      </c>
      <c r="AW166" s="130" t="s">
        <v>771</v>
      </c>
      <c r="AX166" s="130" t="s">
        <v>733</v>
      </c>
      <c r="AY166" s="130" t="s">
        <v>790</v>
      </c>
    </row>
    <row r="167" spans="2:51" s="6" customFormat="1" ht="15.75" customHeight="1">
      <c r="B167" s="129"/>
      <c r="E167" s="130"/>
      <c r="F167" s="297" t="s">
        <v>961</v>
      </c>
      <c r="G167" s="298"/>
      <c r="H167" s="298"/>
      <c r="I167" s="298"/>
      <c r="K167" s="132">
        <v>1.296</v>
      </c>
      <c r="S167" s="129"/>
      <c r="T167" s="133"/>
      <c r="AA167" s="134"/>
      <c r="AT167" s="130" t="s">
        <v>864</v>
      </c>
      <c r="AU167" s="130" t="s">
        <v>740</v>
      </c>
      <c r="AV167" s="130" t="s">
        <v>740</v>
      </c>
      <c r="AW167" s="130" t="s">
        <v>771</v>
      </c>
      <c r="AX167" s="130" t="s">
        <v>733</v>
      </c>
      <c r="AY167" s="130" t="s">
        <v>790</v>
      </c>
    </row>
    <row r="168" spans="2:51" s="6" customFormat="1" ht="15.75" customHeight="1">
      <c r="B168" s="129"/>
      <c r="E168" s="130"/>
      <c r="F168" s="297" t="s">
        <v>962</v>
      </c>
      <c r="G168" s="298"/>
      <c r="H168" s="298"/>
      <c r="I168" s="298"/>
      <c r="K168" s="132">
        <v>12.96</v>
      </c>
      <c r="S168" s="129"/>
      <c r="T168" s="133"/>
      <c r="AA168" s="134"/>
      <c r="AT168" s="130" t="s">
        <v>864</v>
      </c>
      <c r="AU168" s="130" t="s">
        <v>740</v>
      </c>
      <c r="AV168" s="130" t="s">
        <v>740</v>
      </c>
      <c r="AW168" s="130" t="s">
        <v>771</v>
      </c>
      <c r="AX168" s="130" t="s">
        <v>733</v>
      </c>
      <c r="AY168" s="130" t="s">
        <v>790</v>
      </c>
    </row>
    <row r="169" spans="2:51" s="6" customFormat="1" ht="15.75" customHeight="1">
      <c r="B169" s="129"/>
      <c r="E169" s="130"/>
      <c r="F169" s="297" t="s">
        <v>963</v>
      </c>
      <c r="G169" s="298"/>
      <c r="H169" s="298"/>
      <c r="I169" s="298"/>
      <c r="K169" s="132">
        <v>5.184</v>
      </c>
      <c r="S169" s="129"/>
      <c r="T169" s="133"/>
      <c r="AA169" s="134"/>
      <c r="AT169" s="130" t="s">
        <v>864</v>
      </c>
      <c r="AU169" s="130" t="s">
        <v>740</v>
      </c>
      <c r="AV169" s="130" t="s">
        <v>740</v>
      </c>
      <c r="AW169" s="130" t="s">
        <v>771</v>
      </c>
      <c r="AX169" s="130" t="s">
        <v>733</v>
      </c>
      <c r="AY169" s="130" t="s">
        <v>790</v>
      </c>
    </row>
    <row r="170" spans="2:51" s="6" customFormat="1" ht="15.75" customHeight="1">
      <c r="B170" s="129"/>
      <c r="E170" s="130"/>
      <c r="F170" s="297"/>
      <c r="G170" s="298"/>
      <c r="H170" s="298"/>
      <c r="I170" s="298"/>
      <c r="K170" s="132">
        <v>0</v>
      </c>
      <c r="S170" s="129"/>
      <c r="T170" s="133"/>
      <c r="AA170" s="134"/>
      <c r="AT170" s="130" t="s">
        <v>864</v>
      </c>
      <c r="AU170" s="130" t="s">
        <v>740</v>
      </c>
      <c r="AV170" s="130" t="s">
        <v>740</v>
      </c>
      <c r="AW170" s="130" t="s">
        <v>771</v>
      </c>
      <c r="AX170" s="130" t="s">
        <v>733</v>
      </c>
      <c r="AY170" s="130" t="s">
        <v>790</v>
      </c>
    </row>
    <row r="171" spans="2:51" s="6" customFormat="1" ht="15.75" customHeight="1">
      <c r="B171" s="124"/>
      <c r="E171" s="125"/>
      <c r="F171" s="295" t="s">
        <v>883</v>
      </c>
      <c r="G171" s="296"/>
      <c r="H171" s="296"/>
      <c r="I171" s="296"/>
      <c r="K171" s="125"/>
      <c r="S171" s="124"/>
      <c r="T171" s="127"/>
      <c r="AA171" s="128"/>
      <c r="AT171" s="125" t="s">
        <v>864</v>
      </c>
      <c r="AU171" s="125" t="s">
        <v>740</v>
      </c>
      <c r="AV171" s="125" t="s">
        <v>681</v>
      </c>
      <c r="AW171" s="125" t="s">
        <v>771</v>
      </c>
      <c r="AX171" s="125" t="s">
        <v>733</v>
      </c>
      <c r="AY171" s="125" t="s">
        <v>790</v>
      </c>
    </row>
    <row r="172" spans="2:51" s="6" customFormat="1" ht="15.75" customHeight="1">
      <c r="B172" s="129"/>
      <c r="E172" s="130"/>
      <c r="F172" s="297" t="s">
        <v>964</v>
      </c>
      <c r="G172" s="298"/>
      <c r="H172" s="298"/>
      <c r="I172" s="298"/>
      <c r="K172" s="132">
        <v>12.96</v>
      </c>
      <c r="S172" s="129"/>
      <c r="T172" s="133"/>
      <c r="AA172" s="134"/>
      <c r="AT172" s="130" t="s">
        <v>864</v>
      </c>
      <c r="AU172" s="130" t="s">
        <v>740</v>
      </c>
      <c r="AV172" s="130" t="s">
        <v>740</v>
      </c>
      <c r="AW172" s="130" t="s">
        <v>771</v>
      </c>
      <c r="AX172" s="130" t="s">
        <v>733</v>
      </c>
      <c r="AY172" s="130" t="s">
        <v>790</v>
      </c>
    </row>
    <row r="173" spans="2:51" s="6" customFormat="1" ht="15.75" customHeight="1">
      <c r="B173" s="129"/>
      <c r="E173" s="130"/>
      <c r="F173" s="297" t="s">
        <v>965</v>
      </c>
      <c r="G173" s="298"/>
      <c r="H173" s="298"/>
      <c r="I173" s="298"/>
      <c r="K173" s="132">
        <v>17.28</v>
      </c>
      <c r="S173" s="129"/>
      <c r="T173" s="133"/>
      <c r="AA173" s="134"/>
      <c r="AT173" s="130" t="s">
        <v>864</v>
      </c>
      <c r="AU173" s="130" t="s">
        <v>740</v>
      </c>
      <c r="AV173" s="130" t="s">
        <v>740</v>
      </c>
      <c r="AW173" s="130" t="s">
        <v>771</v>
      </c>
      <c r="AX173" s="130" t="s">
        <v>733</v>
      </c>
      <c r="AY173" s="130" t="s">
        <v>790</v>
      </c>
    </row>
    <row r="174" spans="2:51" s="6" customFormat="1" ht="15.75" customHeight="1">
      <c r="B174" s="135"/>
      <c r="E174" s="136"/>
      <c r="F174" s="299" t="s">
        <v>866</v>
      </c>
      <c r="G174" s="300"/>
      <c r="H174" s="300"/>
      <c r="I174" s="300"/>
      <c r="K174" s="137">
        <v>71.712</v>
      </c>
      <c r="S174" s="135"/>
      <c r="T174" s="138"/>
      <c r="AA174" s="139"/>
      <c r="AT174" s="136" t="s">
        <v>864</v>
      </c>
      <c r="AU174" s="136" t="s">
        <v>740</v>
      </c>
      <c r="AV174" s="136" t="s">
        <v>789</v>
      </c>
      <c r="AW174" s="136" t="s">
        <v>771</v>
      </c>
      <c r="AX174" s="136" t="s">
        <v>681</v>
      </c>
      <c r="AY174" s="136" t="s">
        <v>790</v>
      </c>
    </row>
    <row r="175" spans="2:65" s="6" customFormat="1" ht="27" customHeight="1">
      <c r="B175" s="21"/>
      <c r="C175" s="140" t="s">
        <v>966</v>
      </c>
      <c r="D175" s="140" t="s">
        <v>905</v>
      </c>
      <c r="E175" s="141" t="s">
        <v>967</v>
      </c>
      <c r="F175" s="301" t="s">
        <v>968</v>
      </c>
      <c r="G175" s="302"/>
      <c r="H175" s="302"/>
      <c r="I175" s="302"/>
      <c r="J175" s="142" t="s">
        <v>869</v>
      </c>
      <c r="K175" s="143">
        <v>71.712</v>
      </c>
      <c r="L175" s="303"/>
      <c r="M175" s="302"/>
      <c r="N175" s="304">
        <f>ROUND($L$175*$K$175,2)</f>
        <v>0</v>
      </c>
      <c r="O175" s="285"/>
      <c r="P175" s="285"/>
      <c r="Q175" s="285"/>
      <c r="R175" s="113"/>
      <c r="S175" s="21"/>
      <c r="T175" s="116"/>
      <c r="U175" s="117" t="s">
        <v>703</v>
      </c>
      <c r="X175" s="118">
        <v>2.4</v>
      </c>
      <c r="Y175" s="118">
        <f>$X$175*$K$175</f>
        <v>172.1088</v>
      </c>
      <c r="Z175" s="118">
        <v>0</v>
      </c>
      <c r="AA175" s="119">
        <f>$Z$175*$K$175</f>
        <v>0</v>
      </c>
      <c r="AR175" s="81" t="s">
        <v>828</v>
      </c>
      <c r="AT175" s="81" t="s">
        <v>905</v>
      </c>
      <c r="AU175" s="81" t="s">
        <v>740</v>
      </c>
      <c r="AY175" s="6" t="s">
        <v>790</v>
      </c>
      <c r="BE175" s="120">
        <f>IF($U$175="základní",$N$175,0)</f>
        <v>0</v>
      </c>
      <c r="BF175" s="120">
        <f>IF($U$175="snížená",$N$175,0)</f>
        <v>0</v>
      </c>
      <c r="BG175" s="120">
        <f>IF($U$175="zákl. přenesená",$N$175,0)</f>
        <v>0</v>
      </c>
      <c r="BH175" s="120">
        <f>IF($U$175="sníž. přenesená",$N$175,0)</f>
        <v>0</v>
      </c>
      <c r="BI175" s="120">
        <f>IF($U$175="nulová",$N$175,0)</f>
        <v>0</v>
      </c>
      <c r="BJ175" s="81" t="s">
        <v>681</v>
      </c>
      <c r="BK175" s="120">
        <f>ROUND($L$175*$K$175,2)</f>
        <v>0</v>
      </c>
      <c r="BL175" s="81" t="s">
        <v>789</v>
      </c>
      <c r="BM175" s="81" t="s">
        <v>969</v>
      </c>
    </row>
    <row r="176" spans="2:65" s="6" customFormat="1" ht="27" customHeight="1">
      <c r="B176" s="21"/>
      <c r="C176" s="114" t="s">
        <v>970</v>
      </c>
      <c r="D176" s="114" t="s">
        <v>791</v>
      </c>
      <c r="E176" s="112" t="s">
        <v>971</v>
      </c>
      <c r="F176" s="284" t="s">
        <v>972</v>
      </c>
      <c r="G176" s="285"/>
      <c r="H176" s="285"/>
      <c r="I176" s="285"/>
      <c r="J176" s="114" t="s">
        <v>869</v>
      </c>
      <c r="K176" s="115">
        <v>18</v>
      </c>
      <c r="L176" s="286"/>
      <c r="M176" s="285"/>
      <c r="N176" s="287">
        <f>ROUND($L$176*$K$176,2)</f>
        <v>0</v>
      </c>
      <c r="O176" s="285"/>
      <c r="P176" s="285"/>
      <c r="Q176" s="285"/>
      <c r="R176" s="113" t="s">
        <v>860</v>
      </c>
      <c r="S176" s="21"/>
      <c r="T176" s="116"/>
      <c r="U176" s="117" t="s">
        <v>703</v>
      </c>
      <c r="X176" s="118">
        <v>1.665</v>
      </c>
      <c r="Y176" s="118">
        <f>$X$176*$K$176</f>
        <v>29.97</v>
      </c>
      <c r="Z176" s="118">
        <v>0</v>
      </c>
      <c r="AA176" s="119">
        <f>$Z$176*$K$176</f>
        <v>0</v>
      </c>
      <c r="AR176" s="81" t="s">
        <v>789</v>
      </c>
      <c r="AT176" s="81" t="s">
        <v>791</v>
      </c>
      <c r="AU176" s="81" t="s">
        <v>740</v>
      </c>
      <c r="AY176" s="81" t="s">
        <v>790</v>
      </c>
      <c r="BE176" s="120">
        <f>IF($U$176="základní",$N$176,0)</f>
        <v>0</v>
      </c>
      <c r="BF176" s="120">
        <f>IF($U$176="snížená",$N$176,0)</f>
        <v>0</v>
      </c>
      <c r="BG176" s="120">
        <f>IF($U$176="zákl. přenesená",$N$176,0)</f>
        <v>0</v>
      </c>
      <c r="BH176" s="120">
        <f>IF($U$176="sníž. přenesená",$N$176,0)</f>
        <v>0</v>
      </c>
      <c r="BI176" s="120">
        <f>IF($U$176="nulová",$N$176,0)</f>
        <v>0</v>
      </c>
      <c r="BJ176" s="81" t="s">
        <v>681</v>
      </c>
      <c r="BK176" s="120">
        <f>ROUND($L$176*$K$176,2)</f>
        <v>0</v>
      </c>
      <c r="BL176" s="81" t="s">
        <v>789</v>
      </c>
      <c r="BM176" s="81" t="s">
        <v>973</v>
      </c>
    </row>
    <row r="177" spans="2:47" s="6" customFormat="1" ht="16.5" customHeight="1">
      <c r="B177" s="21"/>
      <c r="F177" s="288" t="s">
        <v>974</v>
      </c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1"/>
      <c r="T177" s="46"/>
      <c r="AA177" s="47"/>
      <c r="AT177" s="6" t="s">
        <v>797</v>
      </c>
      <c r="AU177" s="6" t="s">
        <v>740</v>
      </c>
    </row>
    <row r="178" spans="2:51" s="6" customFormat="1" ht="15.75" customHeight="1">
      <c r="B178" s="124"/>
      <c r="E178" s="125"/>
      <c r="F178" s="295" t="s">
        <v>878</v>
      </c>
      <c r="G178" s="296"/>
      <c r="H178" s="296"/>
      <c r="I178" s="296"/>
      <c r="K178" s="125"/>
      <c r="S178" s="124"/>
      <c r="T178" s="127"/>
      <c r="AA178" s="128"/>
      <c r="AT178" s="125" t="s">
        <v>864</v>
      </c>
      <c r="AU178" s="125" t="s">
        <v>740</v>
      </c>
      <c r="AV178" s="125" t="s">
        <v>681</v>
      </c>
      <c r="AW178" s="125" t="s">
        <v>771</v>
      </c>
      <c r="AX178" s="125" t="s">
        <v>733</v>
      </c>
      <c r="AY178" s="125" t="s">
        <v>790</v>
      </c>
    </row>
    <row r="179" spans="2:51" s="6" customFormat="1" ht="15.75" customHeight="1">
      <c r="B179" s="129"/>
      <c r="E179" s="130"/>
      <c r="F179" s="297" t="s">
        <v>887</v>
      </c>
      <c r="G179" s="298"/>
      <c r="H179" s="298"/>
      <c r="I179" s="298"/>
      <c r="K179" s="132">
        <v>18</v>
      </c>
      <c r="S179" s="129"/>
      <c r="T179" s="133"/>
      <c r="AA179" s="134"/>
      <c r="AT179" s="130" t="s">
        <v>864</v>
      </c>
      <c r="AU179" s="130" t="s">
        <v>740</v>
      </c>
      <c r="AV179" s="130" t="s">
        <v>740</v>
      </c>
      <c r="AW179" s="130" t="s">
        <v>771</v>
      </c>
      <c r="AX179" s="130" t="s">
        <v>733</v>
      </c>
      <c r="AY179" s="130" t="s">
        <v>790</v>
      </c>
    </row>
    <row r="180" spans="2:51" s="6" customFormat="1" ht="15.75" customHeight="1">
      <c r="B180" s="135"/>
      <c r="E180" s="136"/>
      <c r="F180" s="299" t="s">
        <v>866</v>
      </c>
      <c r="G180" s="300"/>
      <c r="H180" s="300"/>
      <c r="I180" s="300"/>
      <c r="K180" s="137">
        <v>18</v>
      </c>
      <c r="S180" s="135"/>
      <c r="T180" s="138"/>
      <c r="AA180" s="139"/>
      <c r="AT180" s="136" t="s">
        <v>864</v>
      </c>
      <c r="AU180" s="136" t="s">
        <v>740</v>
      </c>
      <c r="AV180" s="136" t="s">
        <v>789</v>
      </c>
      <c r="AW180" s="136" t="s">
        <v>771</v>
      </c>
      <c r="AX180" s="136" t="s">
        <v>681</v>
      </c>
      <c r="AY180" s="136" t="s">
        <v>790</v>
      </c>
    </row>
    <row r="181" spans="2:65" s="6" customFormat="1" ht="27" customHeight="1">
      <c r="B181" s="21"/>
      <c r="C181" s="111" t="s">
        <v>975</v>
      </c>
      <c r="D181" s="111" t="s">
        <v>791</v>
      </c>
      <c r="E181" s="112" t="s">
        <v>976</v>
      </c>
      <c r="F181" s="284" t="s">
        <v>977</v>
      </c>
      <c r="G181" s="285"/>
      <c r="H181" s="285"/>
      <c r="I181" s="285"/>
      <c r="J181" s="114" t="s">
        <v>859</v>
      </c>
      <c r="K181" s="115">
        <v>100</v>
      </c>
      <c r="L181" s="286"/>
      <c r="M181" s="285"/>
      <c r="N181" s="287">
        <f>ROUND($L$181*$K$181,2)</f>
        <v>0</v>
      </c>
      <c r="O181" s="285"/>
      <c r="P181" s="285"/>
      <c r="Q181" s="285"/>
      <c r="R181" s="113" t="s">
        <v>860</v>
      </c>
      <c r="S181" s="21"/>
      <c r="T181" s="116"/>
      <c r="U181" s="117" t="s">
        <v>703</v>
      </c>
      <c r="X181" s="118">
        <v>0.00017</v>
      </c>
      <c r="Y181" s="118">
        <f>$X$181*$K$181</f>
        <v>0.017</v>
      </c>
      <c r="Z181" s="118">
        <v>0</v>
      </c>
      <c r="AA181" s="119">
        <f>$Z$181*$K$181</f>
        <v>0</v>
      </c>
      <c r="AR181" s="81" t="s">
        <v>789</v>
      </c>
      <c r="AT181" s="81" t="s">
        <v>791</v>
      </c>
      <c r="AU181" s="81" t="s">
        <v>740</v>
      </c>
      <c r="AY181" s="6" t="s">
        <v>790</v>
      </c>
      <c r="BE181" s="120">
        <f>IF($U$181="základní",$N$181,0)</f>
        <v>0</v>
      </c>
      <c r="BF181" s="120">
        <f>IF($U$181="snížená",$N$181,0)</f>
        <v>0</v>
      </c>
      <c r="BG181" s="120">
        <f>IF($U$181="zákl. přenesená",$N$181,0)</f>
        <v>0</v>
      </c>
      <c r="BH181" s="120">
        <f>IF($U$181="sníž. přenesená",$N$181,0)</f>
        <v>0</v>
      </c>
      <c r="BI181" s="120">
        <f>IF($U$181="nulová",$N$181,0)</f>
        <v>0</v>
      </c>
      <c r="BJ181" s="81" t="s">
        <v>681</v>
      </c>
      <c r="BK181" s="120">
        <f>ROUND($L$181*$K$181,2)</f>
        <v>0</v>
      </c>
      <c r="BL181" s="81" t="s">
        <v>789</v>
      </c>
      <c r="BM181" s="81" t="s">
        <v>978</v>
      </c>
    </row>
    <row r="182" spans="2:47" s="6" customFormat="1" ht="16.5" customHeight="1">
      <c r="B182" s="21"/>
      <c r="F182" s="288" t="s">
        <v>979</v>
      </c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1"/>
      <c r="T182" s="46"/>
      <c r="AA182" s="47"/>
      <c r="AT182" s="6" t="s">
        <v>797</v>
      </c>
      <c r="AU182" s="6" t="s">
        <v>740</v>
      </c>
    </row>
    <row r="183" spans="2:51" s="6" customFormat="1" ht="15.75" customHeight="1">
      <c r="B183" s="129"/>
      <c r="E183" s="130"/>
      <c r="F183" s="297" t="s">
        <v>980</v>
      </c>
      <c r="G183" s="298"/>
      <c r="H183" s="298"/>
      <c r="I183" s="298"/>
      <c r="K183" s="132">
        <v>100</v>
      </c>
      <c r="S183" s="129"/>
      <c r="T183" s="133"/>
      <c r="AA183" s="134"/>
      <c r="AT183" s="130" t="s">
        <v>864</v>
      </c>
      <c r="AU183" s="130" t="s">
        <v>740</v>
      </c>
      <c r="AV183" s="130" t="s">
        <v>740</v>
      </c>
      <c r="AW183" s="130" t="s">
        <v>771</v>
      </c>
      <c r="AX183" s="130" t="s">
        <v>733</v>
      </c>
      <c r="AY183" s="130" t="s">
        <v>790</v>
      </c>
    </row>
    <row r="184" spans="2:51" s="6" customFormat="1" ht="15.75" customHeight="1">
      <c r="B184" s="135"/>
      <c r="E184" s="136"/>
      <c r="F184" s="299" t="s">
        <v>866</v>
      </c>
      <c r="G184" s="300"/>
      <c r="H184" s="300"/>
      <c r="I184" s="300"/>
      <c r="K184" s="137">
        <v>100</v>
      </c>
      <c r="S184" s="135"/>
      <c r="T184" s="138"/>
      <c r="AA184" s="139"/>
      <c r="AT184" s="136" t="s">
        <v>864</v>
      </c>
      <c r="AU184" s="136" t="s">
        <v>740</v>
      </c>
      <c r="AV184" s="136" t="s">
        <v>789</v>
      </c>
      <c r="AW184" s="136" t="s">
        <v>771</v>
      </c>
      <c r="AX184" s="136" t="s">
        <v>681</v>
      </c>
      <c r="AY184" s="136" t="s">
        <v>790</v>
      </c>
    </row>
    <row r="185" spans="2:65" s="6" customFormat="1" ht="15.75" customHeight="1">
      <c r="B185" s="21"/>
      <c r="C185" s="140" t="s">
        <v>667</v>
      </c>
      <c r="D185" s="140" t="s">
        <v>905</v>
      </c>
      <c r="E185" s="141" t="s">
        <v>981</v>
      </c>
      <c r="F185" s="301" t="s">
        <v>982</v>
      </c>
      <c r="G185" s="302"/>
      <c r="H185" s="302"/>
      <c r="I185" s="302"/>
      <c r="J185" s="142" t="s">
        <v>859</v>
      </c>
      <c r="K185" s="143">
        <v>121</v>
      </c>
      <c r="L185" s="303"/>
      <c r="M185" s="302"/>
      <c r="N185" s="304">
        <f>ROUND($L$185*$K$185,2)</f>
        <v>0</v>
      </c>
      <c r="O185" s="285"/>
      <c r="P185" s="285"/>
      <c r="Q185" s="285"/>
      <c r="R185" s="113" t="s">
        <v>860</v>
      </c>
      <c r="S185" s="21"/>
      <c r="T185" s="116"/>
      <c r="U185" s="117" t="s">
        <v>703</v>
      </c>
      <c r="X185" s="118">
        <v>0.0006</v>
      </c>
      <c r="Y185" s="118">
        <f>$X$185*$K$185</f>
        <v>0.0726</v>
      </c>
      <c r="Z185" s="118">
        <v>0</v>
      </c>
      <c r="AA185" s="119">
        <f>$Z$185*$K$185</f>
        <v>0</v>
      </c>
      <c r="AR185" s="81" t="s">
        <v>828</v>
      </c>
      <c r="AT185" s="81" t="s">
        <v>905</v>
      </c>
      <c r="AU185" s="81" t="s">
        <v>740</v>
      </c>
      <c r="AY185" s="6" t="s">
        <v>790</v>
      </c>
      <c r="BE185" s="120">
        <f>IF($U$185="základní",$N$185,0)</f>
        <v>0</v>
      </c>
      <c r="BF185" s="120">
        <f>IF($U$185="snížená",$N$185,0)</f>
        <v>0</v>
      </c>
      <c r="BG185" s="120">
        <f>IF($U$185="zákl. přenesená",$N$185,0)</f>
        <v>0</v>
      </c>
      <c r="BH185" s="120">
        <f>IF($U$185="sníž. přenesená",$N$185,0)</f>
        <v>0</v>
      </c>
      <c r="BI185" s="120">
        <f>IF($U$185="nulová",$N$185,0)</f>
        <v>0</v>
      </c>
      <c r="BJ185" s="81" t="s">
        <v>681</v>
      </c>
      <c r="BK185" s="120">
        <f>ROUND($L$185*$K$185,2)</f>
        <v>0</v>
      </c>
      <c r="BL185" s="81" t="s">
        <v>789</v>
      </c>
      <c r="BM185" s="81" t="s">
        <v>983</v>
      </c>
    </row>
    <row r="186" spans="2:47" s="6" customFormat="1" ht="16.5" customHeight="1">
      <c r="B186" s="21"/>
      <c r="F186" s="288" t="s">
        <v>862</v>
      </c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1"/>
      <c r="T186" s="46"/>
      <c r="AA186" s="47"/>
      <c r="AT186" s="6" t="s">
        <v>797</v>
      </c>
      <c r="AU186" s="6" t="s">
        <v>740</v>
      </c>
    </row>
    <row r="187" spans="2:51" s="6" customFormat="1" ht="15.75" customHeight="1">
      <c r="B187" s="129"/>
      <c r="E187" s="130"/>
      <c r="F187" s="297" t="s">
        <v>984</v>
      </c>
      <c r="G187" s="298"/>
      <c r="H187" s="298"/>
      <c r="I187" s="298"/>
      <c r="K187" s="132">
        <v>121</v>
      </c>
      <c r="S187" s="129"/>
      <c r="T187" s="133"/>
      <c r="AA187" s="134"/>
      <c r="AT187" s="130" t="s">
        <v>864</v>
      </c>
      <c r="AU187" s="130" t="s">
        <v>740</v>
      </c>
      <c r="AV187" s="130" t="s">
        <v>740</v>
      </c>
      <c r="AW187" s="130" t="s">
        <v>771</v>
      </c>
      <c r="AX187" s="130" t="s">
        <v>733</v>
      </c>
      <c r="AY187" s="130" t="s">
        <v>790</v>
      </c>
    </row>
    <row r="188" spans="2:51" s="6" customFormat="1" ht="15.75" customHeight="1">
      <c r="B188" s="135"/>
      <c r="E188" s="136"/>
      <c r="F188" s="299" t="s">
        <v>866</v>
      </c>
      <c r="G188" s="300"/>
      <c r="H188" s="300"/>
      <c r="I188" s="300"/>
      <c r="K188" s="137">
        <v>121</v>
      </c>
      <c r="S188" s="135"/>
      <c r="T188" s="138"/>
      <c r="AA188" s="139"/>
      <c r="AT188" s="136" t="s">
        <v>864</v>
      </c>
      <c r="AU188" s="136" t="s">
        <v>740</v>
      </c>
      <c r="AV188" s="136" t="s">
        <v>789</v>
      </c>
      <c r="AW188" s="136" t="s">
        <v>771</v>
      </c>
      <c r="AX188" s="136" t="s">
        <v>681</v>
      </c>
      <c r="AY188" s="136" t="s">
        <v>790</v>
      </c>
    </row>
    <row r="189" spans="2:65" s="6" customFormat="1" ht="27" customHeight="1">
      <c r="B189" s="21"/>
      <c r="C189" s="111" t="s">
        <v>985</v>
      </c>
      <c r="D189" s="111" t="s">
        <v>791</v>
      </c>
      <c r="E189" s="112" t="s">
        <v>986</v>
      </c>
      <c r="F189" s="284" t="s">
        <v>987</v>
      </c>
      <c r="G189" s="285"/>
      <c r="H189" s="285"/>
      <c r="I189" s="285"/>
      <c r="J189" s="114" t="s">
        <v>869</v>
      </c>
      <c r="K189" s="115">
        <v>6</v>
      </c>
      <c r="L189" s="286"/>
      <c r="M189" s="285"/>
      <c r="N189" s="287">
        <f>ROUND($L$189*$K$189,2)</f>
        <v>0</v>
      </c>
      <c r="O189" s="285"/>
      <c r="P189" s="285"/>
      <c r="Q189" s="285"/>
      <c r="R189" s="113" t="s">
        <v>860</v>
      </c>
      <c r="S189" s="21"/>
      <c r="T189" s="116"/>
      <c r="U189" s="117" t="s">
        <v>703</v>
      </c>
      <c r="X189" s="118">
        <v>2.16</v>
      </c>
      <c r="Y189" s="118">
        <f>$X$189*$K$189</f>
        <v>12.96</v>
      </c>
      <c r="Z189" s="118">
        <v>0</v>
      </c>
      <c r="AA189" s="119">
        <f>$Z$189*$K$189</f>
        <v>0</v>
      </c>
      <c r="AR189" s="81" t="s">
        <v>789</v>
      </c>
      <c r="AT189" s="81" t="s">
        <v>791</v>
      </c>
      <c r="AU189" s="81" t="s">
        <v>740</v>
      </c>
      <c r="AY189" s="6" t="s">
        <v>790</v>
      </c>
      <c r="BE189" s="120">
        <f>IF($U$189="základní",$N$189,0)</f>
        <v>0</v>
      </c>
      <c r="BF189" s="120">
        <f>IF($U$189="snížená",$N$189,0)</f>
        <v>0</v>
      </c>
      <c r="BG189" s="120">
        <f>IF($U$189="zákl. přenesená",$N$189,0)</f>
        <v>0</v>
      </c>
      <c r="BH189" s="120">
        <f>IF($U$189="sníž. přenesená",$N$189,0)</f>
        <v>0</v>
      </c>
      <c r="BI189" s="120">
        <f>IF($U$189="nulová",$N$189,0)</f>
        <v>0</v>
      </c>
      <c r="BJ189" s="81" t="s">
        <v>681</v>
      </c>
      <c r="BK189" s="120">
        <f>ROUND($L$189*$K$189,2)</f>
        <v>0</v>
      </c>
      <c r="BL189" s="81" t="s">
        <v>789</v>
      </c>
      <c r="BM189" s="81" t="s">
        <v>988</v>
      </c>
    </row>
    <row r="190" spans="2:47" s="6" customFormat="1" ht="16.5" customHeight="1">
      <c r="B190" s="21"/>
      <c r="F190" s="288" t="s">
        <v>989</v>
      </c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1"/>
      <c r="T190" s="46"/>
      <c r="AA190" s="47"/>
      <c r="AT190" s="6" t="s">
        <v>797</v>
      </c>
      <c r="AU190" s="6" t="s">
        <v>740</v>
      </c>
    </row>
    <row r="191" spans="2:51" s="6" customFormat="1" ht="15.75" customHeight="1">
      <c r="B191" s="124"/>
      <c r="E191" s="125"/>
      <c r="F191" s="295" t="s">
        <v>886</v>
      </c>
      <c r="G191" s="296"/>
      <c r="H191" s="296"/>
      <c r="I191" s="296"/>
      <c r="K191" s="125"/>
      <c r="S191" s="124"/>
      <c r="T191" s="127"/>
      <c r="AA191" s="128"/>
      <c r="AT191" s="125" t="s">
        <v>864</v>
      </c>
      <c r="AU191" s="125" t="s">
        <v>740</v>
      </c>
      <c r="AV191" s="125" t="s">
        <v>681</v>
      </c>
      <c r="AW191" s="125" t="s">
        <v>771</v>
      </c>
      <c r="AX191" s="125" t="s">
        <v>733</v>
      </c>
      <c r="AY191" s="125" t="s">
        <v>790</v>
      </c>
    </row>
    <row r="192" spans="2:51" s="6" customFormat="1" ht="15.75" customHeight="1">
      <c r="B192" s="129"/>
      <c r="E192" s="130"/>
      <c r="F192" s="297" t="s">
        <v>990</v>
      </c>
      <c r="G192" s="298"/>
      <c r="H192" s="298"/>
      <c r="I192" s="298"/>
      <c r="K192" s="132">
        <v>6</v>
      </c>
      <c r="S192" s="129"/>
      <c r="T192" s="133"/>
      <c r="AA192" s="134"/>
      <c r="AT192" s="130" t="s">
        <v>864</v>
      </c>
      <c r="AU192" s="130" t="s">
        <v>740</v>
      </c>
      <c r="AV192" s="130" t="s">
        <v>740</v>
      </c>
      <c r="AW192" s="130" t="s">
        <v>771</v>
      </c>
      <c r="AX192" s="130" t="s">
        <v>733</v>
      </c>
      <c r="AY192" s="130" t="s">
        <v>790</v>
      </c>
    </row>
    <row r="193" spans="2:51" s="6" customFormat="1" ht="15.75" customHeight="1">
      <c r="B193" s="135"/>
      <c r="E193" s="136"/>
      <c r="F193" s="299" t="s">
        <v>866</v>
      </c>
      <c r="G193" s="300"/>
      <c r="H193" s="300"/>
      <c r="I193" s="300"/>
      <c r="K193" s="137">
        <v>6</v>
      </c>
      <c r="S193" s="135"/>
      <c r="T193" s="138"/>
      <c r="AA193" s="139"/>
      <c r="AT193" s="136" t="s">
        <v>864</v>
      </c>
      <c r="AU193" s="136" t="s">
        <v>740</v>
      </c>
      <c r="AV193" s="136" t="s">
        <v>789</v>
      </c>
      <c r="AW193" s="136" t="s">
        <v>771</v>
      </c>
      <c r="AX193" s="136" t="s">
        <v>681</v>
      </c>
      <c r="AY193" s="136" t="s">
        <v>790</v>
      </c>
    </row>
    <row r="194" spans="2:65" s="6" customFormat="1" ht="15.75" customHeight="1">
      <c r="B194" s="21"/>
      <c r="C194" s="111" t="s">
        <v>991</v>
      </c>
      <c r="D194" s="111" t="s">
        <v>791</v>
      </c>
      <c r="E194" s="112" t="s">
        <v>992</v>
      </c>
      <c r="F194" s="284" t="s">
        <v>993</v>
      </c>
      <c r="G194" s="285"/>
      <c r="H194" s="285"/>
      <c r="I194" s="285"/>
      <c r="J194" s="114" t="s">
        <v>869</v>
      </c>
      <c r="K194" s="115">
        <v>78.883</v>
      </c>
      <c r="L194" s="286"/>
      <c r="M194" s="285"/>
      <c r="N194" s="287">
        <f>ROUND($L$194*$K$194,2)</f>
        <v>0</v>
      </c>
      <c r="O194" s="285"/>
      <c r="P194" s="285"/>
      <c r="Q194" s="285"/>
      <c r="R194" s="113" t="s">
        <v>860</v>
      </c>
      <c r="S194" s="21"/>
      <c r="T194" s="116"/>
      <c r="U194" s="117" t="s">
        <v>703</v>
      </c>
      <c r="X194" s="118">
        <v>2.25634</v>
      </c>
      <c r="Y194" s="118">
        <f>$X$194*$K$194</f>
        <v>177.98686821999996</v>
      </c>
      <c r="Z194" s="118">
        <v>0</v>
      </c>
      <c r="AA194" s="119">
        <f>$Z$194*$K$194</f>
        <v>0</v>
      </c>
      <c r="AR194" s="81" t="s">
        <v>789</v>
      </c>
      <c r="AT194" s="81" t="s">
        <v>791</v>
      </c>
      <c r="AU194" s="81" t="s">
        <v>740</v>
      </c>
      <c r="AY194" s="6" t="s">
        <v>790</v>
      </c>
      <c r="BE194" s="120">
        <f>IF($U$194="základní",$N$194,0)</f>
        <v>0</v>
      </c>
      <c r="BF194" s="120">
        <f>IF($U$194="snížená",$N$194,0)</f>
        <v>0</v>
      </c>
      <c r="BG194" s="120">
        <f>IF($U$194="zákl. přenesená",$N$194,0)</f>
        <v>0</v>
      </c>
      <c r="BH194" s="120">
        <f>IF($U$194="sníž. přenesená",$N$194,0)</f>
        <v>0</v>
      </c>
      <c r="BI194" s="120">
        <f>IF($U$194="nulová",$N$194,0)</f>
        <v>0</v>
      </c>
      <c r="BJ194" s="81" t="s">
        <v>681</v>
      </c>
      <c r="BK194" s="120">
        <f>ROUND($L$194*$K$194,2)</f>
        <v>0</v>
      </c>
      <c r="BL194" s="81" t="s">
        <v>789</v>
      </c>
      <c r="BM194" s="81" t="s">
        <v>994</v>
      </c>
    </row>
    <row r="195" spans="2:47" s="6" customFormat="1" ht="16.5" customHeight="1">
      <c r="B195" s="21"/>
      <c r="F195" s="288" t="s">
        <v>995</v>
      </c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1"/>
      <c r="T195" s="46"/>
      <c r="AA195" s="47"/>
      <c r="AT195" s="6" t="s">
        <v>797</v>
      </c>
      <c r="AU195" s="6" t="s">
        <v>740</v>
      </c>
    </row>
    <row r="196" spans="2:51" s="6" customFormat="1" ht="15.75" customHeight="1">
      <c r="B196" s="124"/>
      <c r="E196" s="125"/>
      <c r="F196" s="295" t="s">
        <v>996</v>
      </c>
      <c r="G196" s="296"/>
      <c r="H196" s="296"/>
      <c r="I196" s="296"/>
      <c r="K196" s="125"/>
      <c r="S196" s="124"/>
      <c r="T196" s="127"/>
      <c r="AA196" s="128"/>
      <c r="AT196" s="125" t="s">
        <v>864</v>
      </c>
      <c r="AU196" s="125" t="s">
        <v>740</v>
      </c>
      <c r="AV196" s="125" t="s">
        <v>681</v>
      </c>
      <c r="AW196" s="125" t="s">
        <v>771</v>
      </c>
      <c r="AX196" s="125" t="s">
        <v>733</v>
      </c>
      <c r="AY196" s="125" t="s">
        <v>790</v>
      </c>
    </row>
    <row r="197" spans="2:51" s="6" customFormat="1" ht="15.75" customHeight="1">
      <c r="B197" s="124"/>
      <c r="E197" s="125"/>
      <c r="F197" s="295" t="s">
        <v>997</v>
      </c>
      <c r="G197" s="296"/>
      <c r="H197" s="296"/>
      <c r="I197" s="296"/>
      <c r="K197" s="125"/>
      <c r="S197" s="124"/>
      <c r="T197" s="127"/>
      <c r="AA197" s="128"/>
      <c r="AT197" s="125" t="s">
        <v>864</v>
      </c>
      <c r="AU197" s="125" t="s">
        <v>740</v>
      </c>
      <c r="AV197" s="125" t="s">
        <v>681</v>
      </c>
      <c r="AW197" s="125" t="s">
        <v>771</v>
      </c>
      <c r="AX197" s="125" t="s">
        <v>733</v>
      </c>
      <c r="AY197" s="125" t="s">
        <v>790</v>
      </c>
    </row>
    <row r="198" spans="2:51" s="6" customFormat="1" ht="15.75" customHeight="1">
      <c r="B198" s="129"/>
      <c r="E198" s="130"/>
      <c r="F198" s="297" t="s">
        <v>998</v>
      </c>
      <c r="G198" s="298"/>
      <c r="H198" s="298"/>
      <c r="I198" s="298"/>
      <c r="K198" s="132">
        <v>1.836</v>
      </c>
      <c r="S198" s="129"/>
      <c r="T198" s="133"/>
      <c r="AA198" s="134"/>
      <c r="AT198" s="130" t="s">
        <v>864</v>
      </c>
      <c r="AU198" s="130" t="s">
        <v>740</v>
      </c>
      <c r="AV198" s="130" t="s">
        <v>740</v>
      </c>
      <c r="AW198" s="130" t="s">
        <v>771</v>
      </c>
      <c r="AX198" s="130" t="s">
        <v>733</v>
      </c>
      <c r="AY198" s="130" t="s">
        <v>790</v>
      </c>
    </row>
    <row r="199" spans="2:51" s="6" customFormat="1" ht="15.75" customHeight="1">
      <c r="B199" s="129"/>
      <c r="E199" s="130"/>
      <c r="F199" s="297" t="s">
        <v>999</v>
      </c>
      <c r="G199" s="298"/>
      <c r="H199" s="298"/>
      <c r="I199" s="298"/>
      <c r="K199" s="132">
        <v>0.108</v>
      </c>
      <c r="S199" s="129"/>
      <c r="T199" s="133"/>
      <c r="AA199" s="134"/>
      <c r="AT199" s="130" t="s">
        <v>864</v>
      </c>
      <c r="AU199" s="130" t="s">
        <v>740</v>
      </c>
      <c r="AV199" s="130" t="s">
        <v>740</v>
      </c>
      <c r="AW199" s="130" t="s">
        <v>771</v>
      </c>
      <c r="AX199" s="130" t="s">
        <v>733</v>
      </c>
      <c r="AY199" s="130" t="s">
        <v>790</v>
      </c>
    </row>
    <row r="200" spans="2:51" s="6" customFormat="1" ht="15.75" customHeight="1">
      <c r="B200" s="129"/>
      <c r="E200" s="130"/>
      <c r="F200" s="297" t="s">
        <v>1000</v>
      </c>
      <c r="G200" s="298"/>
      <c r="H200" s="298"/>
      <c r="I200" s="298"/>
      <c r="K200" s="132">
        <v>1.08</v>
      </c>
      <c r="S200" s="129"/>
      <c r="T200" s="133"/>
      <c r="AA200" s="134"/>
      <c r="AT200" s="130" t="s">
        <v>864</v>
      </c>
      <c r="AU200" s="130" t="s">
        <v>740</v>
      </c>
      <c r="AV200" s="130" t="s">
        <v>740</v>
      </c>
      <c r="AW200" s="130" t="s">
        <v>771</v>
      </c>
      <c r="AX200" s="130" t="s">
        <v>733</v>
      </c>
      <c r="AY200" s="130" t="s">
        <v>790</v>
      </c>
    </row>
    <row r="201" spans="2:51" s="6" customFormat="1" ht="15.75" customHeight="1">
      <c r="B201" s="129"/>
      <c r="E201" s="130"/>
      <c r="F201" s="297" t="s">
        <v>1001</v>
      </c>
      <c r="G201" s="298"/>
      <c r="H201" s="298"/>
      <c r="I201" s="298"/>
      <c r="K201" s="132">
        <v>0.432</v>
      </c>
      <c r="S201" s="129"/>
      <c r="T201" s="133"/>
      <c r="AA201" s="134"/>
      <c r="AT201" s="130" t="s">
        <v>864</v>
      </c>
      <c r="AU201" s="130" t="s">
        <v>740</v>
      </c>
      <c r="AV201" s="130" t="s">
        <v>740</v>
      </c>
      <c r="AW201" s="130" t="s">
        <v>771</v>
      </c>
      <c r="AX201" s="130" t="s">
        <v>733</v>
      </c>
      <c r="AY201" s="130" t="s">
        <v>790</v>
      </c>
    </row>
    <row r="202" spans="2:51" s="6" customFormat="1" ht="15.75" customHeight="1">
      <c r="B202" s="129"/>
      <c r="E202" s="130"/>
      <c r="F202" s="297"/>
      <c r="G202" s="298"/>
      <c r="H202" s="298"/>
      <c r="I202" s="298"/>
      <c r="K202" s="132">
        <v>0</v>
      </c>
      <c r="S202" s="129"/>
      <c r="T202" s="133"/>
      <c r="AA202" s="134"/>
      <c r="AT202" s="130" t="s">
        <v>864</v>
      </c>
      <c r="AU202" s="130" t="s">
        <v>740</v>
      </c>
      <c r="AV202" s="130" t="s">
        <v>740</v>
      </c>
      <c r="AW202" s="130" t="s">
        <v>771</v>
      </c>
      <c r="AX202" s="130" t="s">
        <v>733</v>
      </c>
      <c r="AY202" s="130" t="s">
        <v>790</v>
      </c>
    </row>
    <row r="203" spans="2:51" s="6" customFormat="1" ht="15.75" customHeight="1">
      <c r="B203" s="124"/>
      <c r="E203" s="125"/>
      <c r="F203" s="295" t="s">
        <v>883</v>
      </c>
      <c r="G203" s="296"/>
      <c r="H203" s="296"/>
      <c r="I203" s="296"/>
      <c r="K203" s="125"/>
      <c r="S203" s="124"/>
      <c r="T203" s="127"/>
      <c r="AA203" s="128"/>
      <c r="AT203" s="125" t="s">
        <v>864</v>
      </c>
      <c r="AU203" s="125" t="s">
        <v>740</v>
      </c>
      <c r="AV203" s="125" t="s">
        <v>681</v>
      </c>
      <c r="AW203" s="125" t="s">
        <v>771</v>
      </c>
      <c r="AX203" s="125" t="s">
        <v>733</v>
      </c>
      <c r="AY203" s="125" t="s">
        <v>790</v>
      </c>
    </row>
    <row r="204" spans="2:51" s="6" customFormat="1" ht="15.75" customHeight="1">
      <c r="B204" s="129"/>
      <c r="E204" s="130"/>
      <c r="F204" s="297" t="s">
        <v>1002</v>
      </c>
      <c r="G204" s="298"/>
      <c r="H204" s="298"/>
      <c r="I204" s="298"/>
      <c r="K204" s="132">
        <v>1.08</v>
      </c>
      <c r="S204" s="129"/>
      <c r="T204" s="133"/>
      <c r="AA204" s="134"/>
      <c r="AT204" s="130" t="s">
        <v>864</v>
      </c>
      <c r="AU204" s="130" t="s">
        <v>740</v>
      </c>
      <c r="AV204" s="130" t="s">
        <v>740</v>
      </c>
      <c r="AW204" s="130" t="s">
        <v>771</v>
      </c>
      <c r="AX204" s="130" t="s">
        <v>733</v>
      </c>
      <c r="AY204" s="130" t="s">
        <v>790</v>
      </c>
    </row>
    <row r="205" spans="2:51" s="6" customFormat="1" ht="15.75" customHeight="1">
      <c r="B205" s="129"/>
      <c r="E205" s="130"/>
      <c r="F205" s="297" t="s">
        <v>1003</v>
      </c>
      <c r="G205" s="298"/>
      <c r="H205" s="298"/>
      <c r="I205" s="298"/>
      <c r="K205" s="132">
        <v>1.44</v>
      </c>
      <c r="S205" s="129"/>
      <c r="T205" s="133"/>
      <c r="AA205" s="134"/>
      <c r="AT205" s="130" t="s">
        <v>864</v>
      </c>
      <c r="AU205" s="130" t="s">
        <v>740</v>
      </c>
      <c r="AV205" s="130" t="s">
        <v>740</v>
      </c>
      <c r="AW205" s="130" t="s">
        <v>771</v>
      </c>
      <c r="AX205" s="130" t="s">
        <v>733</v>
      </c>
      <c r="AY205" s="130" t="s">
        <v>790</v>
      </c>
    </row>
    <row r="206" spans="2:51" s="6" customFormat="1" ht="15.75" customHeight="1">
      <c r="B206" s="129"/>
      <c r="E206" s="130"/>
      <c r="F206" s="297"/>
      <c r="G206" s="298"/>
      <c r="H206" s="298"/>
      <c r="I206" s="298"/>
      <c r="K206" s="132">
        <v>0</v>
      </c>
      <c r="S206" s="129"/>
      <c r="T206" s="133"/>
      <c r="AA206" s="134"/>
      <c r="AT206" s="130" t="s">
        <v>864</v>
      </c>
      <c r="AU206" s="130" t="s">
        <v>740</v>
      </c>
      <c r="AV206" s="130" t="s">
        <v>740</v>
      </c>
      <c r="AW206" s="130" t="s">
        <v>771</v>
      </c>
      <c r="AX206" s="130" t="s">
        <v>733</v>
      </c>
      <c r="AY206" s="130" t="s">
        <v>790</v>
      </c>
    </row>
    <row r="207" spans="2:51" s="6" customFormat="1" ht="15.75" customHeight="1">
      <c r="B207" s="124"/>
      <c r="E207" s="125"/>
      <c r="F207" s="295" t="s">
        <v>1004</v>
      </c>
      <c r="G207" s="296"/>
      <c r="H207" s="296"/>
      <c r="I207" s="296"/>
      <c r="K207" s="125"/>
      <c r="S207" s="124"/>
      <c r="T207" s="127"/>
      <c r="AA207" s="128"/>
      <c r="AT207" s="125" t="s">
        <v>864</v>
      </c>
      <c r="AU207" s="125" t="s">
        <v>740</v>
      </c>
      <c r="AV207" s="125" t="s">
        <v>681</v>
      </c>
      <c r="AW207" s="125" t="s">
        <v>771</v>
      </c>
      <c r="AX207" s="125" t="s">
        <v>733</v>
      </c>
      <c r="AY207" s="125" t="s">
        <v>790</v>
      </c>
    </row>
    <row r="208" spans="2:51" s="6" customFormat="1" ht="15.75" customHeight="1">
      <c r="B208" s="129"/>
      <c r="E208" s="130"/>
      <c r="F208" s="297" t="s">
        <v>1005</v>
      </c>
      <c r="G208" s="298"/>
      <c r="H208" s="298"/>
      <c r="I208" s="298"/>
      <c r="K208" s="132">
        <v>20.196</v>
      </c>
      <c r="S208" s="129"/>
      <c r="T208" s="133"/>
      <c r="AA208" s="134"/>
      <c r="AT208" s="130" t="s">
        <v>864</v>
      </c>
      <c r="AU208" s="130" t="s">
        <v>740</v>
      </c>
      <c r="AV208" s="130" t="s">
        <v>740</v>
      </c>
      <c r="AW208" s="130" t="s">
        <v>771</v>
      </c>
      <c r="AX208" s="130" t="s">
        <v>733</v>
      </c>
      <c r="AY208" s="130" t="s">
        <v>790</v>
      </c>
    </row>
    <row r="209" spans="2:51" s="6" customFormat="1" ht="15.75" customHeight="1">
      <c r="B209" s="129"/>
      <c r="E209" s="130"/>
      <c r="F209" s="297" t="s">
        <v>1006</v>
      </c>
      <c r="G209" s="298"/>
      <c r="H209" s="298"/>
      <c r="I209" s="298"/>
      <c r="K209" s="132">
        <v>1.188</v>
      </c>
      <c r="S209" s="129"/>
      <c r="T209" s="133"/>
      <c r="AA209" s="134"/>
      <c r="AT209" s="130" t="s">
        <v>864</v>
      </c>
      <c r="AU209" s="130" t="s">
        <v>740</v>
      </c>
      <c r="AV209" s="130" t="s">
        <v>740</v>
      </c>
      <c r="AW209" s="130" t="s">
        <v>771</v>
      </c>
      <c r="AX209" s="130" t="s">
        <v>733</v>
      </c>
      <c r="AY209" s="130" t="s">
        <v>790</v>
      </c>
    </row>
    <row r="210" spans="2:51" s="6" customFormat="1" ht="15.75" customHeight="1">
      <c r="B210" s="129"/>
      <c r="E210" s="130"/>
      <c r="F210" s="297" t="s">
        <v>1007</v>
      </c>
      <c r="G210" s="298"/>
      <c r="H210" s="298"/>
      <c r="I210" s="298"/>
      <c r="K210" s="132">
        <v>11.88</v>
      </c>
      <c r="S210" s="129"/>
      <c r="T210" s="133"/>
      <c r="AA210" s="134"/>
      <c r="AT210" s="130" t="s">
        <v>864</v>
      </c>
      <c r="AU210" s="130" t="s">
        <v>740</v>
      </c>
      <c r="AV210" s="130" t="s">
        <v>740</v>
      </c>
      <c r="AW210" s="130" t="s">
        <v>771</v>
      </c>
      <c r="AX210" s="130" t="s">
        <v>733</v>
      </c>
      <c r="AY210" s="130" t="s">
        <v>790</v>
      </c>
    </row>
    <row r="211" spans="2:51" s="6" customFormat="1" ht="15.75" customHeight="1">
      <c r="B211" s="129"/>
      <c r="E211" s="130"/>
      <c r="F211" s="297" t="s">
        <v>1008</v>
      </c>
      <c r="G211" s="298"/>
      <c r="H211" s="298"/>
      <c r="I211" s="298"/>
      <c r="K211" s="132">
        <v>4.752</v>
      </c>
      <c r="S211" s="129"/>
      <c r="T211" s="133"/>
      <c r="AA211" s="134"/>
      <c r="AT211" s="130" t="s">
        <v>864</v>
      </c>
      <c r="AU211" s="130" t="s">
        <v>740</v>
      </c>
      <c r="AV211" s="130" t="s">
        <v>740</v>
      </c>
      <c r="AW211" s="130" t="s">
        <v>771</v>
      </c>
      <c r="AX211" s="130" t="s">
        <v>733</v>
      </c>
      <c r="AY211" s="130" t="s">
        <v>790</v>
      </c>
    </row>
    <row r="212" spans="2:51" s="6" customFormat="1" ht="15.75" customHeight="1">
      <c r="B212" s="129"/>
      <c r="E212" s="130"/>
      <c r="F212" s="297"/>
      <c r="G212" s="298"/>
      <c r="H212" s="298"/>
      <c r="I212" s="298"/>
      <c r="K212" s="132">
        <v>0</v>
      </c>
      <c r="S212" s="129"/>
      <c r="T212" s="133"/>
      <c r="AA212" s="134"/>
      <c r="AT212" s="130" t="s">
        <v>864</v>
      </c>
      <c r="AU212" s="130" t="s">
        <v>740</v>
      </c>
      <c r="AV212" s="130" t="s">
        <v>740</v>
      </c>
      <c r="AW212" s="130" t="s">
        <v>771</v>
      </c>
      <c r="AX212" s="130" t="s">
        <v>733</v>
      </c>
      <c r="AY212" s="130" t="s">
        <v>790</v>
      </c>
    </row>
    <row r="213" spans="2:51" s="6" customFormat="1" ht="15.75" customHeight="1">
      <c r="B213" s="124"/>
      <c r="E213" s="125"/>
      <c r="F213" s="295" t="s">
        <v>883</v>
      </c>
      <c r="G213" s="296"/>
      <c r="H213" s="296"/>
      <c r="I213" s="296"/>
      <c r="K213" s="125"/>
      <c r="S213" s="124"/>
      <c r="T213" s="127"/>
      <c r="AA213" s="128"/>
      <c r="AT213" s="125" t="s">
        <v>864</v>
      </c>
      <c r="AU213" s="125" t="s">
        <v>740</v>
      </c>
      <c r="AV213" s="125" t="s">
        <v>681</v>
      </c>
      <c r="AW213" s="125" t="s">
        <v>771</v>
      </c>
      <c r="AX213" s="125" t="s">
        <v>733</v>
      </c>
      <c r="AY213" s="125" t="s">
        <v>790</v>
      </c>
    </row>
    <row r="214" spans="2:51" s="6" customFormat="1" ht="15.75" customHeight="1">
      <c r="B214" s="129"/>
      <c r="E214" s="130"/>
      <c r="F214" s="297" t="s">
        <v>1009</v>
      </c>
      <c r="G214" s="298"/>
      <c r="H214" s="298"/>
      <c r="I214" s="298"/>
      <c r="K214" s="132">
        <v>11.88</v>
      </c>
      <c r="S214" s="129"/>
      <c r="T214" s="133"/>
      <c r="AA214" s="134"/>
      <c r="AT214" s="130" t="s">
        <v>864</v>
      </c>
      <c r="AU214" s="130" t="s">
        <v>740</v>
      </c>
      <c r="AV214" s="130" t="s">
        <v>740</v>
      </c>
      <c r="AW214" s="130" t="s">
        <v>771</v>
      </c>
      <c r="AX214" s="130" t="s">
        <v>733</v>
      </c>
      <c r="AY214" s="130" t="s">
        <v>790</v>
      </c>
    </row>
    <row r="215" spans="2:51" s="6" customFormat="1" ht="15.75" customHeight="1">
      <c r="B215" s="129"/>
      <c r="E215" s="130"/>
      <c r="F215" s="297" t="s">
        <v>1010</v>
      </c>
      <c r="G215" s="298"/>
      <c r="H215" s="298"/>
      <c r="I215" s="298"/>
      <c r="K215" s="132">
        <v>15.84</v>
      </c>
      <c r="S215" s="129"/>
      <c r="T215" s="133"/>
      <c r="AA215" s="134"/>
      <c r="AT215" s="130" t="s">
        <v>864</v>
      </c>
      <c r="AU215" s="130" t="s">
        <v>740</v>
      </c>
      <c r="AV215" s="130" t="s">
        <v>740</v>
      </c>
      <c r="AW215" s="130" t="s">
        <v>771</v>
      </c>
      <c r="AX215" s="130" t="s">
        <v>733</v>
      </c>
      <c r="AY215" s="130" t="s">
        <v>790</v>
      </c>
    </row>
    <row r="216" spans="2:51" s="6" customFormat="1" ht="15.75" customHeight="1">
      <c r="B216" s="144"/>
      <c r="E216" s="145"/>
      <c r="F216" s="305" t="s">
        <v>1011</v>
      </c>
      <c r="G216" s="306"/>
      <c r="H216" s="306"/>
      <c r="I216" s="306"/>
      <c r="K216" s="146">
        <v>71.712</v>
      </c>
      <c r="S216" s="144"/>
      <c r="T216" s="147"/>
      <c r="AA216" s="148"/>
      <c r="AT216" s="145" t="s">
        <v>864</v>
      </c>
      <c r="AU216" s="145" t="s">
        <v>740</v>
      </c>
      <c r="AV216" s="145" t="s">
        <v>804</v>
      </c>
      <c r="AW216" s="145" t="s">
        <v>771</v>
      </c>
      <c r="AX216" s="145" t="s">
        <v>733</v>
      </c>
      <c r="AY216" s="145" t="s">
        <v>790</v>
      </c>
    </row>
    <row r="217" spans="2:51" s="6" customFormat="1" ht="15.75" customHeight="1">
      <c r="B217" s="129"/>
      <c r="E217" s="130"/>
      <c r="F217" s="297" t="s">
        <v>1012</v>
      </c>
      <c r="G217" s="298"/>
      <c r="H217" s="298"/>
      <c r="I217" s="298"/>
      <c r="K217" s="132">
        <v>7.171</v>
      </c>
      <c r="S217" s="129"/>
      <c r="T217" s="133"/>
      <c r="AA217" s="134"/>
      <c r="AT217" s="130" t="s">
        <v>864</v>
      </c>
      <c r="AU217" s="130" t="s">
        <v>740</v>
      </c>
      <c r="AV217" s="130" t="s">
        <v>740</v>
      </c>
      <c r="AW217" s="130" t="s">
        <v>771</v>
      </c>
      <c r="AX217" s="130" t="s">
        <v>733</v>
      </c>
      <c r="AY217" s="130" t="s">
        <v>790</v>
      </c>
    </row>
    <row r="218" spans="2:51" s="6" customFormat="1" ht="15.75" customHeight="1">
      <c r="B218" s="135"/>
      <c r="E218" s="136"/>
      <c r="F218" s="299" t="s">
        <v>866</v>
      </c>
      <c r="G218" s="300"/>
      <c r="H218" s="300"/>
      <c r="I218" s="300"/>
      <c r="K218" s="137">
        <v>78.883</v>
      </c>
      <c r="S218" s="135"/>
      <c r="T218" s="138"/>
      <c r="AA218" s="139"/>
      <c r="AT218" s="136" t="s">
        <v>864</v>
      </c>
      <c r="AU218" s="136" t="s">
        <v>740</v>
      </c>
      <c r="AV218" s="136" t="s">
        <v>789</v>
      </c>
      <c r="AW218" s="136" t="s">
        <v>771</v>
      </c>
      <c r="AX218" s="136" t="s">
        <v>681</v>
      </c>
      <c r="AY218" s="136" t="s">
        <v>790</v>
      </c>
    </row>
    <row r="219" spans="2:65" s="6" customFormat="1" ht="15.75" customHeight="1">
      <c r="B219" s="21"/>
      <c r="C219" s="111" t="s">
        <v>1013</v>
      </c>
      <c r="D219" s="111" t="s">
        <v>791</v>
      </c>
      <c r="E219" s="112" t="s">
        <v>1014</v>
      </c>
      <c r="F219" s="284" t="s">
        <v>1015</v>
      </c>
      <c r="G219" s="285"/>
      <c r="H219" s="285"/>
      <c r="I219" s="285"/>
      <c r="J219" s="114" t="s">
        <v>869</v>
      </c>
      <c r="K219" s="115">
        <v>4.95</v>
      </c>
      <c r="L219" s="286"/>
      <c r="M219" s="285"/>
      <c r="N219" s="287">
        <f>ROUND($L$219*$K$219,2)</f>
        <v>0</v>
      </c>
      <c r="O219" s="285"/>
      <c r="P219" s="285"/>
      <c r="Q219" s="285"/>
      <c r="R219" s="113" t="s">
        <v>860</v>
      </c>
      <c r="S219" s="21"/>
      <c r="T219" s="116"/>
      <c r="U219" s="117" t="s">
        <v>703</v>
      </c>
      <c r="X219" s="118">
        <v>2.45329</v>
      </c>
      <c r="Y219" s="118">
        <f>$X$219*$K$219</f>
        <v>12.1437855</v>
      </c>
      <c r="Z219" s="118">
        <v>0</v>
      </c>
      <c r="AA219" s="119">
        <f>$Z$219*$K$219</f>
        <v>0</v>
      </c>
      <c r="AR219" s="81" t="s">
        <v>789</v>
      </c>
      <c r="AT219" s="81" t="s">
        <v>791</v>
      </c>
      <c r="AU219" s="81" t="s">
        <v>740</v>
      </c>
      <c r="AY219" s="6" t="s">
        <v>790</v>
      </c>
      <c r="BE219" s="120">
        <f>IF($U$219="základní",$N$219,0)</f>
        <v>0</v>
      </c>
      <c r="BF219" s="120">
        <f>IF($U$219="snížená",$N$219,0)</f>
        <v>0</v>
      </c>
      <c r="BG219" s="120">
        <f>IF($U$219="zákl. přenesená",$N$219,0)</f>
        <v>0</v>
      </c>
      <c r="BH219" s="120">
        <f>IF($U$219="sníž. přenesená",$N$219,0)</f>
        <v>0</v>
      </c>
      <c r="BI219" s="120">
        <f>IF($U$219="nulová",$N$219,0)</f>
        <v>0</v>
      </c>
      <c r="BJ219" s="81" t="s">
        <v>681</v>
      </c>
      <c r="BK219" s="120">
        <f>ROUND($L$219*$K$219,2)</f>
        <v>0</v>
      </c>
      <c r="BL219" s="81" t="s">
        <v>789</v>
      </c>
      <c r="BM219" s="81" t="s">
        <v>1016</v>
      </c>
    </row>
    <row r="220" spans="2:47" s="6" customFormat="1" ht="16.5" customHeight="1">
      <c r="B220" s="21"/>
      <c r="F220" s="288" t="s">
        <v>1017</v>
      </c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1"/>
      <c r="T220" s="46"/>
      <c r="AA220" s="47"/>
      <c r="AT220" s="6" t="s">
        <v>797</v>
      </c>
      <c r="AU220" s="6" t="s">
        <v>740</v>
      </c>
    </row>
    <row r="221" spans="2:51" s="6" customFormat="1" ht="15.75" customHeight="1">
      <c r="B221" s="124"/>
      <c r="E221" s="125"/>
      <c r="F221" s="295" t="s">
        <v>878</v>
      </c>
      <c r="G221" s="296"/>
      <c r="H221" s="296"/>
      <c r="I221" s="296"/>
      <c r="K221" s="125"/>
      <c r="S221" s="124"/>
      <c r="T221" s="127"/>
      <c r="AA221" s="128"/>
      <c r="AT221" s="125" t="s">
        <v>864</v>
      </c>
      <c r="AU221" s="125" t="s">
        <v>740</v>
      </c>
      <c r="AV221" s="125" t="s">
        <v>681</v>
      </c>
      <c r="AW221" s="125" t="s">
        <v>771</v>
      </c>
      <c r="AX221" s="125" t="s">
        <v>733</v>
      </c>
      <c r="AY221" s="125" t="s">
        <v>790</v>
      </c>
    </row>
    <row r="222" spans="2:51" s="6" customFormat="1" ht="15.75" customHeight="1">
      <c r="B222" s="124"/>
      <c r="E222" s="125"/>
      <c r="F222" s="295" t="s">
        <v>886</v>
      </c>
      <c r="G222" s="296"/>
      <c r="H222" s="296"/>
      <c r="I222" s="296"/>
      <c r="K222" s="125"/>
      <c r="S222" s="124"/>
      <c r="T222" s="127"/>
      <c r="AA222" s="128"/>
      <c r="AT222" s="125" t="s">
        <v>864</v>
      </c>
      <c r="AU222" s="125" t="s">
        <v>740</v>
      </c>
      <c r="AV222" s="125" t="s">
        <v>681</v>
      </c>
      <c r="AW222" s="125" t="s">
        <v>771</v>
      </c>
      <c r="AX222" s="125" t="s">
        <v>733</v>
      </c>
      <c r="AY222" s="125" t="s">
        <v>790</v>
      </c>
    </row>
    <row r="223" spans="2:51" s="6" customFormat="1" ht="15.75" customHeight="1">
      <c r="B223" s="129"/>
      <c r="E223" s="130"/>
      <c r="F223" s="297" t="s">
        <v>1018</v>
      </c>
      <c r="G223" s="298"/>
      <c r="H223" s="298"/>
      <c r="I223" s="298"/>
      <c r="K223" s="132">
        <v>4.5</v>
      </c>
      <c r="S223" s="129"/>
      <c r="T223" s="133"/>
      <c r="AA223" s="134"/>
      <c r="AT223" s="130" t="s">
        <v>864</v>
      </c>
      <c r="AU223" s="130" t="s">
        <v>740</v>
      </c>
      <c r="AV223" s="130" t="s">
        <v>740</v>
      </c>
      <c r="AW223" s="130" t="s">
        <v>771</v>
      </c>
      <c r="AX223" s="130" t="s">
        <v>733</v>
      </c>
      <c r="AY223" s="130" t="s">
        <v>790</v>
      </c>
    </row>
    <row r="224" spans="2:51" s="6" customFormat="1" ht="15.75" customHeight="1">
      <c r="B224" s="129"/>
      <c r="E224" s="130"/>
      <c r="F224" s="297" t="s">
        <v>1019</v>
      </c>
      <c r="G224" s="298"/>
      <c r="H224" s="298"/>
      <c r="I224" s="298"/>
      <c r="K224" s="132">
        <v>0.45</v>
      </c>
      <c r="S224" s="129"/>
      <c r="T224" s="133"/>
      <c r="AA224" s="134"/>
      <c r="AT224" s="130" t="s">
        <v>864</v>
      </c>
      <c r="AU224" s="130" t="s">
        <v>740</v>
      </c>
      <c r="AV224" s="130" t="s">
        <v>740</v>
      </c>
      <c r="AW224" s="130" t="s">
        <v>771</v>
      </c>
      <c r="AX224" s="130" t="s">
        <v>733</v>
      </c>
      <c r="AY224" s="130" t="s">
        <v>790</v>
      </c>
    </row>
    <row r="225" spans="2:51" s="6" customFormat="1" ht="15.75" customHeight="1">
      <c r="B225" s="135"/>
      <c r="E225" s="136"/>
      <c r="F225" s="299" t="s">
        <v>866</v>
      </c>
      <c r="G225" s="300"/>
      <c r="H225" s="300"/>
      <c r="I225" s="300"/>
      <c r="K225" s="137">
        <v>4.95</v>
      </c>
      <c r="S225" s="135"/>
      <c r="T225" s="138"/>
      <c r="AA225" s="139"/>
      <c r="AT225" s="136" t="s">
        <v>864</v>
      </c>
      <c r="AU225" s="136" t="s">
        <v>740</v>
      </c>
      <c r="AV225" s="136" t="s">
        <v>789</v>
      </c>
      <c r="AW225" s="136" t="s">
        <v>771</v>
      </c>
      <c r="AX225" s="136" t="s">
        <v>681</v>
      </c>
      <c r="AY225" s="136" t="s">
        <v>790</v>
      </c>
    </row>
    <row r="226" spans="2:65" s="6" customFormat="1" ht="15.75" customHeight="1">
      <c r="B226" s="21"/>
      <c r="C226" s="111" t="s">
        <v>1020</v>
      </c>
      <c r="D226" s="111" t="s">
        <v>791</v>
      </c>
      <c r="E226" s="112" t="s">
        <v>1021</v>
      </c>
      <c r="F226" s="284" t="s">
        <v>1022</v>
      </c>
      <c r="G226" s="285"/>
      <c r="H226" s="285"/>
      <c r="I226" s="285"/>
      <c r="J226" s="114" t="s">
        <v>859</v>
      </c>
      <c r="K226" s="115">
        <v>7.5</v>
      </c>
      <c r="L226" s="286"/>
      <c r="M226" s="285"/>
      <c r="N226" s="287">
        <f>ROUND($L$226*$K$226,2)</f>
        <v>0</v>
      </c>
      <c r="O226" s="285"/>
      <c r="P226" s="285"/>
      <c r="Q226" s="285"/>
      <c r="R226" s="113" t="s">
        <v>860</v>
      </c>
      <c r="S226" s="21"/>
      <c r="T226" s="116"/>
      <c r="U226" s="117" t="s">
        <v>703</v>
      </c>
      <c r="X226" s="118">
        <v>0.00103</v>
      </c>
      <c r="Y226" s="118">
        <f>$X$226*$K$226</f>
        <v>0.007725000000000001</v>
      </c>
      <c r="Z226" s="118">
        <v>0</v>
      </c>
      <c r="AA226" s="119">
        <f>$Z$226*$K$226</f>
        <v>0</v>
      </c>
      <c r="AR226" s="81" t="s">
        <v>789</v>
      </c>
      <c r="AT226" s="81" t="s">
        <v>791</v>
      </c>
      <c r="AU226" s="81" t="s">
        <v>740</v>
      </c>
      <c r="AY226" s="6" t="s">
        <v>790</v>
      </c>
      <c r="BE226" s="120">
        <f>IF($U$226="základní",$N$226,0)</f>
        <v>0</v>
      </c>
      <c r="BF226" s="120">
        <f>IF($U$226="snížená",$N$226,0)</f>
        <v>0</v>
      </c>
      <c r="BG226" s="120">
        <f>IF($U$226="zákl. přenesená",$N$226,0)</f>
        <v>0</v>
      </c>
      <c r="BH226" s="120">
        <f>IF($U$226="sníž. přenesená",$N$226,0)</f>
        <v>0</v>
      </c>
      <c r="BI226" s="120">
        <f>IF($U$226="nulová",$N$226,0)</f>
        <v>0</v>
      </c>
      <c r="BJ226" s="81" t="s">
        <v>681</v>
      </c>
      <c r="BK226" s="120">
        <f>ROUND($L$226*$K$226,2)</f>
        <v>0</v>
      </c>
      <c r="BL226" s="81" t="s">
        <v>789</v>
      </c>
      <c r="BM226" s="81" t="s">
        <v>1023</v>
      </c>
    </row>
    <row r="227" spans="2:47" s="6" customFormat="1" ht="27" customHeight="1">
      <c r="B227" s="21"/>
      <c r="F227" s="288" t="s">
        <v>1024</v>
      </c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1"/>
      <c r="T227" s="46"/>
      <c r="AA227" s="47"/>
      <c r="AT227" s="6" t="s">
        <v>797</v>
      </c>
      <c r="AU227" s="6" t="s">
        <v>740</v>
      </c>
    </row>
    <row r="228" spans="2:51" s="6" customFormat="1" ht="15.75" customHeight="1">
      <c r="B228" s="129"/>
      <c r="E228" s="130"/>
      <c r="F228" s="297" t="s">
        <v>1025</v>
      </c>
      <c r="G228" s="298"/>
      <c r="H228" s="298"/>
      <c r="I228" s="298"/>
      <c r="K228" s="132">
        <v>7.5</v>
      </c>
      <c r="S228" s="129"/>
      <c r="T228" s="133"/>
      <c r="AA228" s="134"/>
      <c r="AT228" s="130" t="s">
        <v>864</v>
      </c>
      <c r="AU228" s="130" t="s">
        <v>740</v>
      </c>
      <c r="AV228" s="130" t="s">
        <v>740</v>
      </c>
      <c r="AW228" s="130" t="s">
        <v>771</v>
      </c>
      <c r="AX228" s="130" t="s">
        <v>733</v>
      </c>
      <c r="AY228" s="130" t="s">
        <v>790</v>
      </c>
    </row>
    <row r="229" spans="2:51" s="6" customFormat="1" ht="15.75" customHeight="1">
      <c r="B229" s="135"/>
      <c r="E229" s="136"/>
      <c r="F229" s="299" t="s">
        <v>866</v>
      </c>
      <c r="G229" s="300"/>
      <c r="H229" s="300"/>
      <c r="I229" s="300"/>
      <c r="K229" s="137">
        <v>7.5</v>
      </c>
      <c r="S229" s="135"/>
      <c r="T229" s="138"/>
      <c r="AA229" s="139"/>
      <c r="AT229" s="136" t="s">
        <v>864</v>
      </c>
      <c r="AU229" s="136" t="s">
        <v>740</v>
      </c>
      <c r="AV229" s="136" t="s">
        <v>789</v>
      </c>
      <c r="AW229" s="136" t="s">
        <v>771</v>
      </c>
      <c r="AX229" s="136" t="s">
        <v>681</v>
      </c>
      <c r="AY229" s="136" t="s">
        <v>790</v>
      </c>
    </row>
    <row r="230" spans="2:65" s="6" customFormat="1" ht="15.75" customHeight="1">
      <c r="B230" s="21"/>
      <c r="C230" s="111" t="s">
        <v>1026</v>
      </c>
      <c r="D230" s="111" t="s">
        <v>791</v>
      </c>
      <c r="E230" s="112" t="s">
        <v>1027</v>
      </c>
      <c r="F230" s="284" t="s">
        <v>1028</v>
      </c>
      <c r="G230" s="285"/>
      <c r="H230" s="285"/>
      <c r="I230" s="285"/>
      <c r="J230" s="114" t="s">
        <v>859</v>
      </c>
      <c r="K230" s="115">
        <v>7.5</v>
      </c>
      <c r="L230" s="286"/>
      <c r="M230" s="285"/>
      <c r="N230" s="287">
        <f>ROUND($L$230*$K$230,2)</f>
        <v>0</v>
      </c>
      <c r="O230" s="285"/>
      <c r="P230" s="285"/>
      <c r="Q230" s="285"/>
      <c r="R230" s="113" t="s">
        <v>860</v>
      </c>
      <c r="S230" s="21"/>
      <c r="T230" s="116"/>
      <c r="U230" s="117" t="s">
        <v>703</v>
      </c>
      <c r="X230" s="118">
        <v>0</v>
      </c>
      <c r="Y230" s="118">
        <f>$X$230*$K$230</f>
        <v>0</v>
      </c>
      <c r="Z230" s="118">
        <v>0</v>
      </c>
      <c r="AA230" s="119">
        <f>$Z$230*$K$230</f>
        <v>0</v>
      </c>
      <c r="AR230" s="81" t="s">
        <v>789</v>
      </c>
      <c r="AT230" s="81" t="s">
        <v>791</v>
      </c>
      <c r="AU230" s="81" t="s">
        <v>740</v>
      </c>
      <c r="AY230" s="6" t="s">
        <v>790</v>
      </c>
      <c r="BE230" s="120">
        <f>IF($U$230="základní",$N$230,0)</f>
        <v>0</v>
      </c>
      <c r="BF230" s="120">
        <f>IF($U$230="snížená",$N$230,0)</f>
        <v>0</v>
      </c>
      <c r="BG230" s="120">
        <f>IF($U$230="zákl. přenesená",$N$230,0)</f>
        <v>0</v>
      </c>
      <c r="BH230" s="120">
        <f>IF($U$230="sníž. přenesená",$N$230,0)</f>
        <v>0</v>
      </c>
      <c r="BI230" s="120">
        <f>IF($U$230="nulová",$N$230,0)</f>
        <v>0</v>
      </c>
      <c r="BJ230" s="81" t="s">
        <v>681</v>
      </c>
      <c r="BK230" s="120">
        <f>ROUND($L$230*$K$230,2)</f>
        <v>0</v>
      </c>
      <c r="BL230" s="81" t="s">
        <v>789</v>
      </c>
      <c r="BM230" s="81" t="s">
        <v>1029</v>
      </c>
    </row>
    <row r="231" spans="2:47" s="6" customFormat="1" ht="27" customHeight="1">
      <c r="B231" s="21"/>
      <c r="F231" s="288" t="s">
        <v>1030</v>
      </c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1"/>
      <c r="T231" s="46"/>
      <c r="AA231" s="47"/>
      <c r="AT231" s="6" t="s">
        <v>797</v>
      </c>
      <c r="AU231" s="6" t="s">
        <v>740</v>
      </c>
    </row>
    <row r="232" spans="2:65" s="6" customFormat="1" ht="27" customHeight="1">
      <c r="B232" s="21"/>
      <c r="C232" s="111" t="s">
        <v>1031</v>
      </c>
      <c r="D232" s="111" t="s">
        <v>791</v>
      </c>
      <c r="E232" s="112" t="s">
        <v>1032</v>
      </c>
      <c r="F232" s="284" t="s">
        <v>0</v>
      </c>
      <c r="G232" s="285"/>
      <c r="H232" s="285"/>
      <c r="I232" s="285"/>
      <c r="J232" s="114" t="s">
        <v>930</v>
      </c>
      <c r="K232" s="115">
        <v>0.048</v>
      </c>
      <c r="L232" s="286"/>
      <c r="M232" s="285"/>
      <c r="N232" s="287">
        <f>ROUND($L$232*$K$232,2)</f>
        <v>0</v>
      </c>
      <c r="O232" s="285"/>
      <c r="P232" s="285"/>
      <c r="Q232" s="285"/>
      <c r="R232" s="113" t="s">
        <v>860</v>
      </c>
      <c r="S232" s="21"/>
      <c r="T232" s="116"/>
      <c r="U232" s="117" t="s">
        <v>703</v>
      </c>
      <c r="X232" s="118">
        <v>1.05306</v>
      </c>
      <c r="Y232" s="118">
        <f>$X$232*$K$232</f>
        <v>0.05054688000000001</v>
      </c>
      <c r="Z232" s="118">
        <v>0</v>
      </c>
      <c r="AA232" s="119">
        <f>$Z$232*$K$232</f>
        <v>0</v>
      </c>
      <c r="AR232" s="81" t="s">
        <v>789</v>
      </c>
      <c r="AT232" s="81" t="s">
        <v>791</v>
      </c>
      <c r="AU232" s="81" t="s">
        <v>740</v>
      </c>
      <c r="AY232" s="6" t="s">
        <v>790</v>
      </c>
      <c r="BE232" s="120">
        <f>IF($U$232="základní",$N$232,0)</f>
        <v>0</v>
      </c>
      <c r="BF232" s="120">
        <f>IF($U$232="snížená",$N$232,0)</f>
        <v>0</v>
      </c>
      <c r="BG232" s="120">
        <f>IF($U$232="zákl. přenesená",$N$232,0)</f>
        <v>0</v>
      </c>
      <c r="BH232" s="120">
        <f>IF($U$232="sníž. přenesená",$N$232,0)</f>
        <v>0</v>
      </c>
      <c r="BI232" s="120">
        <f>IF($U$232="nulová",$N$232,0)</f>
        <v>0</v>
      </c>
      <c r="BJ232" s="81" t="s">
        <v>681</v>
      </c>
      <c r="BK232" s="120">
        <f>ROUND($L$232*$K$232,2)</f>
        <v>0</v>
      </c>
      <c r="BL232" s="81" t="s">
        <v>789</v>
      </c>
      <c r="BM232" s="81" t="s">
        <v>1</v>
      </c>
    </row>
    <row r="233" spans="2:47" s="6" customFormat="1" ht="16.5" customHeight="1">
      <c r="B233" s="21"/>
      <c r="F233" s="288" t="s">
        <v>2</v>
      </c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1"/>
      <c r="T233" s="46"/>
      <c r="AA233" s="47"/>
      <c r="AT233" s="6" t="s">
        <v>797</v>
      </c>
      <c r="AU233" s="6" t="s">
        <v>740</v>
      </c>
    </row>
    <row r="234" spans="2:51" s="6" customFormat="1" ht="15.75" customHeight="1">
      <c r="B234" s="124"/>
      <c r="E234" s="125"/>
      <c r="F234" s="295" t="s">
        <v>3</v>
      </c>
      <c r="G234" s="296"/>
      <c r="H234" s="296"/>
      <c r="I234" s="296"/>
      <c r="K234" s="125"/>
      <c r="S234" s="124"/>
      <c r="T234" s="127"/>
      <c r="AA234" s="128"/>
      <c r="AT234" s="125" t="s">
        <v>864</v>
      </c>
      <c r="AU234" s="125" t="s">
        <v>740</v>
      </c>
      <c r="AV234" s="125" t="s">
        <v>681</v>
      </c>
      <c r="AW234" s="125" t="s">
        <v>771</v>
      </c>
      <c r="AX234" s="125" t="s">
        <v>733</v>
      </c>
      <c r="AY234" s="125" t="s">
        <v>790</v>
      </c>
    </row>
    <row r="235" spans="2:51" s="6" customFormat="1" ht="15.75" customHeight="1">
      <c r="B235" s="129"/>
      <c r="E235" s="130"/>
      <c r="F235" s="297" t="s">
        <v>4</v>
      </c>
      <c r="G235" s="298"/>
      <c r="H235" s="298"/>
      <c r="I235" s="298"/>
      <c r="K235" s="132">
        <v>0.048</v>
      </c>
      <c r="S235" s="129"/>
      <c r="T235" s="133"/>
      <c r="AA235" s="134"/>
      <c r="AT235" s="130" t="s">
        <v>864</v>
      </c>
      <c r="AU235" s="130" t="s">
        <v>740</v>
      </c>
      <c r="AV235" s="130" t="s">
        <v>740</v>
      </c>
      <c r="AW235" s="130" t="s">
        <v>771</v>
      </c>
      <c r="AX235" s="130" t="s">
        <v>733</v>
      </c>
      <c r="AY235" s="130" t="s">
        <v>790</v>
      </c>
    </row>
    <row r="236" spans="2:51" s="6" customFormat="1" ht="15.75" customHeight="1">
      <c r="B236" s="135"/>
      <c r="E236" s="136"/>
      <c r="F236" s="299" t="s">
        <v>866</v>
      </c>
      <c r="G236" s="300"/>
      <c r="H236" s="300"/>
      <c r="I236" s="300"/>
      <c r="K236" s="137">
        <v>0.048</v>
      </c>
      <c r="S236" s="135"/>
      <c r="T236" s="138"/>
      <c r="AA236" s="139"/>
      <c r="AT236" s="136" t="s">
        <v>864</v>
      </c>
      <c r="AU236" s="136" t="s">
        <v>740</v>
      </c>
      <c r="AV236" s="136" t="s">
        <v>789</v>
      </c>
      <c r="AW236" s="136" t="s">
        <v>771</v>
      </c>
      <c r="AX236" s="136" t="s">
        <v>681</v>
      </c>
      <c r="AY236" s="136" t="s">
        <v>790</v>
      </c>
    </row>
    <row r="237" spans="2:63" s="102" customFormat="1" ht="30.75" customHeight="1">
      <c r="B237" s="103"/>
      <c r="D237" s="110" t="s">
        <v>848</v>
      </c>
      <c r="N237" s="294">
        <f>$BK$237</f>
        <v>0</v>
      </c>
      <c r="O237" s="293"/>
      <c r="P237" s="293"/>
      <c r="Q237" s="293"/>
      <c r="S237" s="103"/>
      <c r="T237" s="106"/>
      <c r="W237" s="107">
        <f>SUM($W$238:$W$250)</f>
        <v>0</v>
      </c>
      <c r="Y237" s="107">
        <f>SUM($Y$238:$Y$250)</f>
        <v>760.50018</v>
      </c>
      <c r="AA237" s="108">
        <f>SUM($AA$238:$AA$250)</f>
        <v>0</v>
      </c>
      <c r="AR237" s="105" t="s">
        <v>681</v>
      </c>
      <c r="AT237" s="105" t="s">
        <v>732</v>
      </c>
      <c r="AU237" s="105" t="s">
        <v>681</v>
      </c>
      <c r="AY237" s="105" t="s">
        <v>790</v>
      </c>
      <c r="BK237" s="109">
        <f>SUM($BK$238:$BK$250)</f>
        <v>0</v>
      </c>
    </row>
    <row r="238" spans="2:65" s="6" customFormat="1" ht="27" customHeight="1">
      <c r="B238" s="21"/>
      <c r="C238" s="111" t="s">
        <v>5</v>
      </c>
      <c r="D238" s="111" t="s">
        <v>791</v>
      </c>
      <c r="E238" s="112" t="s">
        <v>6</v>
      </c>
      <c r="F238" s="284" t="s">
        <v>7</v>
      </c>
      <c r="G238" s="285"/>
      <c r="H238" s="285"/>
      <c r="I238" s="285"/>
      <c r="J238" s="114" t="s">
        <v>869</v>
      </c>
      <c r="K238" s="115">
        <v>314.928</v>
      </c>
      <c r="L238" s="286"/>
      <c r="M238" s="285"/>
      <c r="N238" s="287">
        <f>ROUND($L$238*$K$238,2)</f>
        <v>0</v>
      </c>
      <c r="O238" s="285"/>
      <c r="P238" s="285"/>
      <c r="Q238" s="285"/>
      <c r="R238" s="113"/>
      <c r="S238" s="21"/>
      <c r="T238" s="116"/>
      <c r="U238" s="117" t="s">
        <v>703</v>
      </c>
      <c r="X238" s="118">
        <v>0</v>
      </c>
      <c r="Y238" s="118">
        <f>$X$238*$K$238</f>
        <v>0</v>
      </c>
      <c r="Z238" s="118">
        <v>0</v>
      </c>
      <c r="AA238" s="119">
        <f>$Z$238*$K$238</f>
        <v>0</v>
      </c>
      <c r="AR238" s="81" t="s">
        <v>789</v>
      </c>
      <c r="AT238" s="81" t="s">
        <v>791</v>
      </c>
      <c r="AU238" s="81" t="s">
        <v>740</v>
      </c>
      <c r="AY238" s="6" t="s">
        <v>790</v>
      </c>
      <c r="BE238" s="120">
        <f>IF($U$238="základní",$N$238,0)</f>
        <v>0</v>
      </c>
      <c r="BF238" s="120">
        <f>IF($U$238="snížená",$N$238,0)</f>
        <v>0</v>
      </c>
      <c r="BG238" s="120">
        <f>IF($U$238="zákl. přenesená",$N$238,0)</f>
        <v>0</v>
      </c>
      <c r="BH238" s="120">
        <f>IF($U$238="sníž. přenesená",$N$238,0)</f>
        <v>0</v>
      </c>
      <c r="BI238" s="120">
        <f>IF($U$238="nulová",$N$238,0)</f>
        <v>0</v>
      </c>
      <c r="BJ238" s="81" t="s">
        <v>681</v>
      </c>
      <c r="BK238" s="120">
        <f>ROUND($L$238*$K$238,2)</f>
        <v>0</v>
      </c>
      <c r="BL238" s="81" t="s">
        <v>789</v>
      </c>
      <c r="BM238" s="81" t="s">
        <v>8</v>
      </c>
    </row>
    <row r="239" spans="2:51" s="6" customFormat="1" ht="15.75" customHeight="1">
      <c r="B239" s="124"/>
      <c r="E239" s="126"/>
      <c r="F239" s="295" t="s">
        <v>9</v>
      </c>
      <c r="G239" s="296"/>
      <c r="H239" s="296"/>
      <c r="I239" s="296"/>
      <c r="K239" s="125"/>
      <c r="S239" s="124"/>
      <c r="T239" s="127"/>
      <c r="AA239" s="128"/>
      <c r="AT239" s="125" t="s">
        <v>864</v>
      </c>
      <c r="AU239" s="125" t="s">
        <v>740</v>
      </c>
      <c r="AV239" s="125" t="s">
        <v>681</v>
      </c>
      <c r="AW239" s="125" t="s">
        <v>771</v>
      </c>
      <c r="AX239" s="125" t="s">
        <v>733</v>
      </c>
      <c r="AY239" s="125" t="s">
        <v>790</v>
      </c>
    </row>
    <row r="240" spans="2:51" s="6" customFormat="1" ht="15.75" customHeight="1">
      <c r="B240" s="129"/>
      <c r="E240" s="130"/>
      <c r="F240" s="297" t="s">
        <v>10</v>
      </c>
      <c r="G240" s="298"/>
      <c r="H240" s="298"/>
      <c r="I240" s="298"/>
      <c r="K240" s="132">
        <v>198.288</v>
      </c>
      <c r="S240" s="129"/>
      <c r="T240" s="133"/>
      <c r="AA240" s="134"/>
      <c r="AT240" s="130" t="s">
        <v>864</v>
      </c>
      <c r="AU240" s="130" t="s">
        <v>740</v>
      </c>
      <c r="AV240" s="130" t="s">
        <v>740</v>
      </c>
      <c r="AW240" s="130" t="s">
        <v>771</v>
      </c>
      <c r="AX240" s="130" t="s">
        <v>733</v>
      </c>
      <c r="AY240" s="130" t="s">
        <v>790</v>
      </c>
    </row>
    <row r="241" spans="2:51" s="6" customFormat="1" ht="15.75" customHeight="1">
      <c r="B241" s="124"/>
      <c r="E241" s="125"/>
      <c r="F241" s="295" t="s">
        <v>883</v>
      </c>
      <c r="G241" s="296"/>
      <c r="H241" s="296"/>
      <c r="I241" s="296"/>
      <c r="K241" s="125"/>
      <c r="S241" s="124"/>
      <c r="T241" s="127"/>
      <c r="AA241" s="128"/>
      <c r="AT241" s="125" t="s">
        <v>864</v>
      </c>
      <c r="AU241" s="125" t="s">
        <v>740</v>
      </c>
      <c r="AV241" s="125" t="s">
        <v>681</v>
      </c>
      <c r="AW241" s="125" t="s">
        <v>771</v>
      </c>
      <c r="AX241" s="125" t="s">
        <v>733</v>
      </c>
      <c r="AY241" s="125" t="s">
        <v>790</v>
      </c>
    </row>
    <row r="242" spans="2:51" s="6" customFormat="1" ht="15.75" customHeight="1">
      <c r="B242" s="129"/>
      <c r="E242" s="130"/>
      <c r="F242" s="297" t="s">
        <v>11</v>
      </c>
      <c r="G242" s="298"/>
      <c r="H242" s="298"/>
      <c r="I242" s="298"/>
      <c r="K242" s="132">
        <v>116.64</v>
      </c>
      <c r="S242" s="129"/>
      <c r="T242" s="133"/>
      <c r="AA242" s="134"/>
      <c r="AT242" s="130" t="s">
        <v>864</v>
      </c>
      <c r="AU242" s="130" t="s">
        <v>740</v>
      </c>
      <c r="AV242" s="130" t="s">
        <v>740</v>
      </c>
      <c r="AW242" s="130" t="s">
        <v>771</v>
      </c>
      <c r="AX242" s="130" t="s">
        <v>733</v>
      </c>
      <c r="AY242" s="130" t="s">
        <v>790</v>
      </c>
    </row>
    <row r="243" spans="2:51" s="6" customFormat="1" ht="15.75" customHeight="1">
      <c r="B243" s="135"/>
      <c r="E243" s="136"/>
      <c r="F243" s="299" t="s">
        <v>866</v>
      </c>
      <c r="G243" s="300"/>
      <c r="H243" s="300"/>
      <c r="I243" s="300"/>
      <c r="K243" s="137">
        <v>314.928</v>
      </c>
      <c r="S243" s="135"/>
      <c r="T243" s="138"/>
      <c r="AA243" s="139"/>
      <c r="AT243" s="136" t="s">
        <v>864</v>
      </c>
      <c r="AU243" s="136" t="s">
        <v>740</v>
      </c>
      <c r="AV243" s="136" t="s">
        <v>789</v>
      </c>
      <c r="AW243" s="136" t="s">
        <v>771</v>
      </c>
      <c r="AX243" s="136" t="s">
        <v>681</v>
      </c>
      <c r="AY243" s="136" t="s">
        <v>790</v>
      </c>
    </row>
    <row r="244" spans="2:65" s="6" customFormat="1" ht="27" customHeight="1">
      <c r="B244" s="21"/>
      <c r="C244" s="140" t="s">
        <v>12</v>
      </c>
      <c r="D244" s="140" t="s">
        <v>905</v>
      </c>
      <c r="E244" s="141" t="s">
        <v>967</v>
      </c>
      <c r="F244" s="301" t="s">
        <v>968</v>
      </c>
      <c r="G244" s="302"/>
      <c r="H244" s="302"/>
      <c r="I244" s="302"/>
      <c r="J244" s="142" t="s">
        <v>869</v>
      </c>
      <c r="K244" s="143">
        <v>314.928</v>
      </c>
      <c r="L244" s="303"/>
      <c r="M244" s="302"/>
      <c r="N244" s="304">
        <f>ROUND($L$244*$K$244,2)</f>
        <v>0</v>
      </c>
      <c r="O244" s="285"/>
      <c r="P244" s="285"/>
      <c r="Q244" s="285"/>
      <c r="R244" s="113"/>
      <c r="S244" s="21"/>
      <c r="T244" s="116"/>
      <c r="U244" s="117" t="s">
        <v>703</v>
      </c>
      <c r="X244" s="118">
        <v>2.4</v>
      </c>
      <c r="Y244" s="118">
        <f>$X$244*$K$244</f>
        <v>755.8272</v>
      </c>
      <c r="Z244" s="118">
        <v>0</v>
      </c>
      <c r="AA244" s="119">
        <f>$Z$244*$K$244</f>
        <v>0</v>
      </c>
      <c r="AR244" s="81" t="s">
        <v>828</v>
      </c>
      <c r="AT244" s="81" t="s">
        <v>905</v>
      </c>
      <c r="AU244" s="81" t="s">
        <v>740</v>
      </c>
      <c r="AY244" s="6" t="s">
        <v>790</v>
      </c>
      <c r="BE244" s="120">
        <f>IF($U$244="základní",$N$244,0)</f>
        <v>0</v>
      </c>
      <c r="BF244" s="120">
        <f>IF($U$244="snížená",$N$244,0)</f>
        <v>0</v>
      </c>
      <c r="BG244" s="120">
        <f>IF($U$244="zákl. přenesená",$N$244,0)</f>
        <v>0</v>
      </c>
      <c r="BH244" s="120">
        <f>IF($U$244="sníž. přenesená",$N$244,0)</f>
        <v>0</v>
      </c>
      <c r="BI244" s="120">
        <f>IF($U$244="nulová",$N$244,0)</f>
        <v>0</v>
      </c>
      <c r="BJ244" s="81" t="s">
        <v>681</v>
      </c>
      <c r="BK244" s="120">
        <f>ROUND($L$244*$K$244,2)</f>
        <v>0</v>
      </c>
      <c r="BL244" s="81" t="s">
        <v>789</v>
      </c>
      <c r="BM244" s="81" t="s">
        <v>13</v>
      </c>
    </row>
    <row r="245" spans="2:65" s="6" customFormat="1" ht="27" customHeight="1">
      <c r="B245" s="21"/>
      <c r="C245" s="114" t="s">
        <v>14</v>
      </c>
      <c r="D245" s="114" t="s">
        <v>791</v>
      </c>
      <c r="E245" s="112" t="s">
        <v>15</v>
      </c>
      <c r="F245" s="284" t="s">
        <v>16</v>
      </c>
      <c r="G245" s="285"/>
      <c r="H245" s="285"/>
      <c r="I245" s="285"/>
      <c r="J245" s="114" t="s">
        <v>937</v>
      </c>
      <c r="K245" s="115">
        <v>1</v>
      </c>
      <c r="L245" s="286"/>
      <c r="M245" s="285"/>
      <c r="N245" s="287">
        <f>ROUND($L$245*$K$245,2)</f>
        <v>0</v>
      </c>
      <c r="O245" s="285"/>
      <c r="P245" s="285"/>
      <c r="Q245" s="285"/>
      <c r="R245" s="113"/>
      <c r="S245" s="21"/>
      <c r="T245" s="116"/>
      <c r="U245" s="117" t="s">
        <v>703</v>
      </c>
      <c r="X245" s="118">
        <v>0</v>
      </c>
      <c r="Y245" s="118">
        <f>$X$245*$K$245</f>
        <v>0</v>
      </c>
      <c r="Z245" s="118">
        <v>0</v>
      </c>
      <c r="AA245" s="119">
        <f>$Z$245*$K$245</f>
        <v>0</v>
      </c>
      <c r="AR245" s="81" t="s">
        <v>789</v>
      </c>
      <c r="AT245" s="81" t="s">
        <v>791</v>
      </c>
      <c r="AU245" s="81" t="s">
        <v>740</v>
      </c>
      <c r="AY245" s="81" t="s">
        <v>790</v>
      </c>
      <c r="BE245" s="120">
        <f>IF($U$245="základní",$N$245,0)</f>
        <v>0</v>
      </c>
      <c r="BF245" s="120">
        <f>IF($U$245="snížená",$N$245,0)</f>
        <v>0</v>
      </c>
      <c r="BG245" s="120">
        <f>IF($U$245="zákl. přenesená",$N$245,0)</f>
        <v>0</v>
      </c>
      <c r="BH245" s="120">
        <f>IF($U$245="sníž. přenesená",$N$245,0)</f>
        <v>0</v>
      </c>
      <c r="BI245" s="120">
        <f>IF($U$245="nulová",$N$245,0)</f>
        <v>0</v>
      </c>
      <c r="BJ245" s="81" t="s">
        <v>681</v>
      </c>
      <c r="BK245" s="120">
        <f>ROUND($L$245*$K$245,2)</f>
        <v>0</v>
      </c>
      <c r="BL245" s="81" t="s">
        <v>789</v>
      </c>
      <c r="BM245" s="81" t="s">
        <v>17</v>
      </c>
    </row>
    <row r="246" spans="2:65" s="6" customFormat="1" ht="15.75" customHeight="1">
      <c r="B246" s="21"/>
      <c r="C246" s="114" t="s">
        <v>18</v>
      </c>
      <c r="D246" s="114" t="s">
        <v>791</v>
      </c>
      <c r="E246" s="112" t="s">
        <v>19</v>
      </c>
      <c r="F246" s="284" t="s">
        <v>20</v>
      </c>
      <c r="G246" s="285"/>
      <c r="H246" s="285"/>
      <c r="I246" s="285"/>
      <c r="J246" s="114" t="s">
        <v>869</v>
      </c>
      <c r="K246" s="115">
        <v>1.8</v>
      </c>
      <c r="L246" s="286"/>
      <c r="M246" s="285"/>
      <c r="N246" s="287">
        <f>ROUND($L$246*$K$246,2)</f>
        <v>0</v>
      </c>
      <c r="O246" s="285"/>
      <c r="P246" s="285"/>
      <c r="Q246" s="285"/>
      <c r="R246" s="113" t="s">
        <v>860</v>
      </c>
      <c r="S246" s="21"/>
      <c r="T246" s="116"/>
      <c r="U246" s="117" t="s">
        <v>703</v>
      </c>
      <c r="X246" s="118">
        <v>2.5961</v>
      </c>
      <c r="Y246" s="118">
        <f>$X$246*$K$246</f>
        <v>4.67298</v>
      </c>
      <c r="Z246" s="118">
        <v>0</v>
      </c>
      <c r="AA246" s="119">
        <f>$Z$246*$K$246</f>
        <v>0</v>
      </c>
      <c r="AR246" s="81" t="s">
        <v>789</v>
      </c>
      <c r="AT246" s="81" t="s">
        <v>791</v>
      </c>
      <c r="AU246" s="81" t="s">
        <v>740</v>
      </c>
      <c r="AY246" s="81" t="s">
        <v>790</v>
      </c>
      <c r="BE246" s="120">
        <f>IF($U$246="základní",$N$246,0)</f>
        <v>0</v>
      </c>
      <c r="BF246" s="120">
        <f>IF($U$246="snížená",$N$246,0)</f>
        <v>0</v>
      </c>
      <c r="BG246" s="120">
        <f>IF($U$246="zákl. přenesená",$N$246,0)</f>
        <v>0</v>
      </c>
      <c r="BH246" s="120">
        <f>IF($U$246="sníž. přenesená",$N$246,0)</f>
        <v>0</v>
      </c>
      <c r="BI246" s="120">
        <f>IF($U$246="nulová",$N$246,0)</f>
        <v>0</v>
      </c>
      <c r="BJ246" s="81" t="s">
        <v>681</v>
      </c>
      <c r="BK246" s="120">
        <f>ROUND($L$246*$K$246,2)</f>
        <v>0</v>
      </c>
      <c r="BL246" s="81" t="s">
        <v>789</v>
      </c>
      <c r="BM246" s="81" t="s">
        <v>21</v>
      </c>
    </row>
    <row r="247" spans="2:47" s="6" customFormat="1" ht="16.5" customHeight="1">
      <c r="B247" s="21"/>
      <c r="F247" s="288" t="s">
        <v>20</v>
      </c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1"/>
      <c r="T247" s="46"/>
      <c r="AA247" s="47"/>
      <c r="AT247" s="6" t="s">
        <v>797</v>
      </c>
      <c r="AU247" s="6" t="s">
        <v>740</v>
      </c>
    </row>
    <row r="248" spans="2:51" s="6" customFormat="1" ht="15.75" customHeight="1">
      <c r="B248" s="124"/>
      <c r="E248" s="125"/>
      <c r="F248" s="295" t="s">
        <v>22</v>
      </c>
      <c r="G248" s="296"/>
      <c r="H248" s="296"/>
      <c r="I248" s="296"/>
      <c r="K248" s="125"/>
      <c r="S248" s="124"/>
      <c r="T248" s="127"/>
      <c r="AA248" s="128"/>
      <c r="AT248" s="125" t="s">
        <v>864</v>
      </c>
      <c r="AU248" s="125" t="s">
        <v>740</v>
      </c>
      <c r="AV248" s="125" t="s">
        <v>681</v>
      </c>
      <c r="AW248" s="125" t="s">
        <v>771</v>
      </c>
      <c r="AX248" s="125" t="s">
        <v>733</v>
      </c>
      <c r="AY248" s="125" t="s">
        <v>790</v>
      </c>
    </row>
    <row r="249" spans="2:51" s="6" customFormat="1" ht="15.75" customHeight="1">
      <c r="B249" s="129"/>
      <c r="E249" s="130"/>
      <c r="F249" s="297" t="s">
        <v>23</v>
      </c>
      <c r="G249" s="298"/>
      <c r="H249" s="298"/>
      <c r="I249" s="298"/>
      <c r="K249" s="132">
        <v>1.8</v>
      </c>
      <c r="S249" s="129"/>
      <c r="T249" s="133"/>
      <c r="AA249" s="134"/>
      <c r="AT249" s="130" t="s">
        <v>864</v>
      </c>
      <c r="AU249" s="130" t="s">
        <v>740</v>
      </c>
      <c r="AV249" s="130" t="s">
        <v>740</v>
      </c>
      <c r="AW249" s="130" t="s">
        <v>771</v>
      </c>
      <c r="AX249" s="130" t="s">
        <v>733</v>
      </c>
      <c r="AY249" s="130" t="s">
        <v>790</v>
      </c>
    </row>
    <row r="250" spans="2:51" s="6" customFormat="1" ht="15.75" customHeight="1">
      <c r="B250" s="135"/>
      <c r="E250" s="136"/>
      <c r="F250" s="299" t="s">
        <v>866</v>
      </c>
      <c r="G250" s="300"/>
      <c r="H250" s="300"/>
      <c r="I250" s="300"/>
      <c r="K250" s="137">
        <v>1.8</v>
      </c>
      <c r="S250" s="135"/>
      <c r="T250" s="138"/>
      <c r="AA250" s="139"/>
      <c r="AT250" s="136" t="s">
        <v>864</v>
      </c>
      <c r="AU250" s="136" t="s">
        <v>740</v>
      </c>
      <c r="AV250" s="136" t="s">
        <v>789</v>
      </c>
      <c r="AW250" s="136" t="s">
        <v>771</v>
      </c>
      <c r="AX250" s="136" t="s">
        <v>681</v>
      </c>
      <c r="AY250" s="136" t="s">
        <v>790</v>
      </c>
    </row>
    <row r="251" spans="2:63" s="102" customFormat="1" ht="30.75" customHeight="1">
      <c r="B251" s="103"/>
      <c r="D251" s="110" t="s">
        <v>849</v>
      </c>
      <c r="N251" s="294">
        <f>$BK$251</f>
        <v>0</v>
      </c>
      <c r="O251" s="293"/>
      <c r="P251" s="293"/>
      <c r="Q251" s="293"/>
      <c r="S251" s="103"/>
      <c r="T251" s="106"/>
      <c r="W251" s="107">
        <f>SUM($W$252:$W$266)</f>
        <v>0</v>
      </c>
      <c r="Y251" s="107">
        <f>SUM($Y$252:$Y$266)</f>
        <v>0.590575</v>
      </c>
      <c r="AA251" s="108">
        <f>SUM($AA$252:$AA$266)</f>
        <v>0</v>
      </c>
      <c r="AR251" s="105" t="s">
        <v>681</v>
      </c>
      <c r="AT251" s="105" t="s">
        <v>732</v>
      </c>
      <c r="AU251" s="105" t="s">
        <v>681</v>
      </c>
      <c r="AY251" s="105" t="s">
        <v>790</v>
      </c>
      <c r="BK251" s="109">
        <f>SUM($BK$252:$BK$266)</f>
        <v>0</v>
      </c>
    </row>
    <row r="252" spans="2:65" s="6" customFormat="1" ht="27" customHeight="1">
      <c r="B252" s="21"/>
      <c r="C252" s="111" t="s">
        <v>24</v>
      </c>
      <c r="D252" s="111" t="s">
        <v>791</v>
      </c>
      <c r="E252" s="112" t="s">
        <v>25</v>
      </c>
      <c r="F252" s="284" t="s">
        <v>26</v>
      </c>
      <c r="G252" s="285"/>
      <c r="H252" s="285"/>
      <c r="I252" s="285"/>
      <c r="J252" s="114" t="s">
        <v>27</v>
      </c>
      <c r="K252" s="115">
        <v>37.5</v>
      </c>
      <c r="L252" s="286"/>
      <c r="M252" s="285"/>
      <c r="N252" s="287">
        <f>ROUND($L$252*$K$252,2)</f>
        <v>0</v>
      </c>
      <c r="O252" s="285"/>
      <c r="P252" s="285"/>
      <c r="Q252" s="285"/>
      <c r="R252" s="113" t="s">
        <v>860</v>
      </c>
      <c r="S252" s="21"/>
      <c r="T252" s="116"/>
      <c r="U252" s="117" t="s">
        <v>703</v>
      </c>
      <c r="X252" s="118">
        <v>0.00273</v>
      </c>
      <c r="Y252" s="118">
        <f>$X$252*$K$252</f>
        <v>0.102375</v>
      </c>
      <c r="Z252" s="118">
        <v>0</v>
      </c>
      <c r="AA252" s="119">
        <f>$Z$252*$K$252</f>
        <v>0</v>
      </c>
      <c r="AR252" s="81" t="s">
        <v>789</v>
      </c>
      <c r="AT252" s="81" t="s">
        <v>791</v>
      </c>
      <c r="AU252" s="81" t="s">
        <v>740</v>
      </c>
      <c r="AY252" s="6" t="s">
        <v>790</v>
      </c>
      <c r="BE252" s="120">
        <f>IF($U$252="základní",$N$252,0)</f>
        <v>0</v>
      </c>
      <c r="BF252" s="120">
        <f>IF($U$252="snížená",$N$252,0)</f>
        <v>0</v>
      </c>
      <c r="BG252" s="120">
        <f>IF($U$252="zákl. přenesená",$N$252,0)</f>
        <v>0</v>
      </c>
      <c r="BH252" s="120">
        <f>IF($U$252="sníž. přenesená",$N$252,0)</f>
        <v>0</v>
      </c>
      <c r="BI252" s="120">
        <f>IF($U$252="nulová",$N$252,0)</f>
        <v>0</v>
      </c>
      <c r="BJ252" s="81" t="s">
        <v>681</v>
      </c>
      <c r="BK252" s="120">
        <f>ROUND($L$252*$K$252,2)</f>
        <v>0</v>
      </c>
      <c r="BL252" s="81" t="s">
        <v>789</v>
      </c>
      <c r="BM252" s="81" t="s">
        <v>28</v>
      </c>
    </row>
    <row r="253" spans="2:47" s="6" customFormat="1" ht="16.5" customHeight="1">
      <c r="B253" s="21"/>
      <c r="F253" s="288" t="s">
        <v>29</v>
      </c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1"/>
      <c r="T253" s="46"/>
      <c r="AA253" s="47"/>
      <c r="AT253" s="6" t="s">
        <v>797</v>
      </c>
      <c r="AU253" s="6" t="s">
        <v>740</v>
      </c>
    </row>
    <row r="254" spans="2:51" s="6" customFormat="1" ht="15.75" customHeight="1">
      <c r="B254" s="124"/>
      <c r="E254" s="125"/>
      <c r="F254" s="295" t="s">
        <v>30</v>
      </c>
      <c r="G254" s="296"/>
      <c r="H254" s="296"/>
      <c r="I254" s="296"/>
      <c r="K254" s="125"/>
      <c r="S254" s="124"/>
      <c r="T254" s="127"/>
      <c r="AA254" s="128"/>
      <c r="AT254" s="125" t="s">
        <v>864</v>
      </c>
      <c r="AU254" s="125" t="s">
        <v>740</v>
      </c>
      <c r="AV254" s="125" t="s">
        <v>681</v>
      </c>
      <c r="AW254" s="125" t="s">
        <v>771</v>
      </c>
      <c r="AX254" s="125" t="s">
        <v>733</v>
      </c>
      <c r="AY254" s="125" t="s">
        <v>790</v>
      </c>
    </row>
    <row r="255" spans="2:51" s="6" customFormat="1" ht="15.75" customHeight="1">
      <c r="B255" s="129"/>
      <c r="E255" s="130"/>
      <c r="F255" s="297" t="s">
        <v>31</v>
      </c>
      <c r="G255" s="298"/>
      <c r="H255" s="298"/>
      <c r="I255" s="298"/>
      <c r="K255" s="132">
        <v>37.5</v>
      </c>
      <c r="S255" s="129"/>
      <c r="T255" s="133"/>
      <c r="AA255" s="134"/>
      <c r="AT255" s="130" t="s">
        <v>864</v>
      </c>
      <c r="AU255" s="130" t="s">
        <v>740</v>
      </c>
      <c r="AV255" s="130" t="s">
        <v>740</v>
      </c>
      <c r="AW255" s="130" t="s">
        <v>771</v>
      </c>
      <c r="AX255" s="130" t="s">
        <v>733</v>
      </c>
      <c r="AY255" s="130" t="s">
        <v>790</v>
      </c>
    </row>
    <row r="256" spans="2:51" s="6" customFormat="1" ht="15.75" customHeight="1">
      <c r="B256" s="135"/>
      <c r="E256" s="136"/>
      <c r="F256" s="299" t="s">
        <v>866</v>
      </c>
      <c r="G256" s="300"/>
      <c r="H256" s="300"/>
      <c r="I256" s="300"/>
      <c r="K256" s="137">
        <v>37.5</v>
      </c>
      <c r="S256" s="135"/>
      <c r="T256" s="138"/>
      <c r="AA256" s="139"/>
      <c r="AT256" s="136" t="s">
        <v>864</v>
      </c>
      <c r="AU256" s="136" t="s">
        <v>740</v>
      </c>
      <c r="AV256" s="136" t="s">
        <v>789</v>
      </c>
      <c r="AW256" s="136" t="s">
        <v>771</v>
      </c>
      <c r="AX256" s="136" t="s">
        <v>681</v>
      </c>
      <c r="AY256" s="136" t="s">
        <v>790</v>
      </c>
    </row>
    <row r="257" spans="2:65" s="6" customFormat="1" ht="27" customHeight="1">
      <c r="B257" s="21"/>
      <c r="C257" s="111" t="s">
        <v>32</v>
      </c>
      <c r="D257" s="111" t="s">
        <v>791</v>
      </c>
      <c r="E257" s="112" t="s">
        <v>33</v>
      </c>
      <c r="F257" s="284" t="s">
        <v>34</v>
      </c>
      <c r="G257" s="285"/>
      <c r="H257" s="285"/>
      <c r="I257" s="285"/>
      <c r="J257" s="114" t="s">
        <v>937</v>
      </c>
      <c r="K257" s="115">
        <v>4</v>
      </c>
      <c r="L257" s="286"/>
      <c r="M257" s="285"/>
      <c r="N257" s="287">
        <f>ROUND($L$257*$K$257,2)</f>
        <v>0</v>
      </c>
      <c r="O257" s="285"/>
      <c r="P257" s="285"/>
      <c r="Q257" s="285"/>
      <c r="R257" s="113" t="s">
        <v>860</v>
      </c>
      <c r="S257" s="21"/>
      <c r="T257" s="116"/>
      <c r="U257" s="117" t="s">
        <v>703</v>
      </c>
      <c r="X257" s="118">
        <v>0.05377</v>
      </c>
      <c r="Y257" s="118">
        <f>$X$257*$K$257</f>
        <v>0.21508</v>
      </c>
      <c r="Z257" s="118">
        <v>0</v>
      </c>
      <c r="AA257" s="119">
        <f>$Z$257*$K$257</f>
        <v>0</v>
      </c>
      <c r="AR257" s="81" t="s">
        <v>789</v>
      </c>
      <c r="AT257" s="81" t="s">
        <v>791</v>
      </c>
      <c r="AU257" s="81" t="s">
        <v>740</v>
      </c>
      <c r="AY257" s="6" t="s">
        <v>790</v>
      </c>
      <c r="BE257" s="120">
        <f>IF($U$257="základní",$N$257,0)</f>
        <v>0</v>
      </c>
      <c r="BF257" s="120">
        <f>IF($U$257="snížená",$N$257,0)</f>
        <v>0</v>
      </c>
      <c r="BG257" s="120">
        <f>IF($U$257="zákl. přenesená",$N$257,0)</f>
        <v>0</v>
      </c>
      <c r="BH257" s="120">
        <f>IF($U$257="sníž. přenesená",$N$257,0)</f>
        <v>0</v>
      </c>
      <c r="BI257" s="120">
        <f>IF($U$257="nulová",$N$257,0)</f>
        <v>0</v>
      </c>
      <c r="BJ257" s="81" t="s">
        <v>681</v>
      </c>
      <c r="BK257" s="120">
        <f>ROUND($L$257*$K$257,2)</f>
        <v>0</v>
      </c>
      <c r="BL257" s="81" t="s">
        <v>789</v>
      </c>
      <c r="BM257" s="81" t="s">
        <v>35</v>
      </c>
    </row>
    <row r="258" spans="2:47" s="6" customFormat="1" ht="16.5" customHeight="1">
      <c r="B258" s="21"/>
      <c r="F258" s="288" t="s">
        <v>36</v>
      </c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1"/>
      <c r="T258" s="46"/>
      <c r="AA258" s="47"/>
      <c r="AT258" s="6" t="s">
        <v>797</v>
      </c>
      <c r="AU258" s="6" t="s">
        <v>740</v>
      </c>
    </row>
    <row r="259" spans="2:65" s="6" customFormat="1" ht="39" customHeight="1">
      <c r="B259" s="21"/>
      <c r="C259" s="111" t="s">
        <v>37</v>
      </c>
      <c r="D259" s="111" t="s">
        <v>791</v>
      </c>
      <c r="E259" s="112" t="s">
        <v>38</v>
      </c>
      <c r="F259" s="284" t="s">
        <v>39</v>
      </c>
      <c r="G259" s="285"/>
      <c r="H259" s="285"/>
      <c r="I259" s="285"/>
      <c r="J259" s="114" t="s">
        <v>937</v>
      </c>
      <c r="K259" s="115">
        <v>4</v>
      </c>
      <c r="L259" s="286"/>
      <c r="M259" s="285"/>
      <c r="N259" s="287">
        <f>ROUND($L$259*$K$259,2)</f>
        <v>0</v>
      </c>
      <c r="O259" s="285"/>
      <c r="P259" s="285"/>
      <c r="Q259" s="285"/>
      <c r="R259" s="113" t="s">
        <v>860</v>
      </c>
      <c r="S259" s="21"/>
      <c r="T259" s="116"/>
      <c r="U259" s="117" t="s">
        <v>703</v>
      </c>
      <c r="X259" s="118">
        <v>0.02671</v>
      </c>
      <c r="Y259" s="118">
        <f>$X$259*$K$259</f>
        <v>0.10684</v>
      </c>
      <c r="Z259" s="118">
        <v>0</v>
      </c>
      <c r="AA259" s="119">
        <f>$Z$259*$K$259</f>
        <v>0</v>
      </c>
      <c r="AR259" s="81" t="s">
        <v>789</v>
      </c>
      <c r="AT259" s="81" t="s">
        <v>791</v>
      </c>
      <c r="AU259" s="81" t="s">
        <v>740</v>
      </c>
      <c r="AY259" s="6" t="s">
        <v>790</v>
      </c>
      <c r="BE259" s="120">
        <f>IF($U$259="základní",$N$259,0)</f>
        <v>0</v>
      </c>
      <c r="BF259" s="120">
        <f>IF($U$259="snížená",$N$259,0)</f>
        <v>0</v>
      </c>
      <c r="BG259" s="120">
        <f>IF($U$259="zákl. přenesená",$N$259,0)</f>
        <v>0</v>
      </c>
      <c r="BH259" s="120">
        <f>IF($U$259="sníž. přenesená",$N$259,0)</f>
        <v>0</v>
      </c>
      <c r="BI259" s="120">
        <f>IF($U$259="nulová",$N$259,0)</f>
        <v>0</v>
      </c>
      <c r="BJ259" s="81" t="s">
        <v>681</v>
      </c>
      <c r="BK259" s="120">
        <f>ROUND($L$259*$K$259,2)</f>
        <v>0</v>
      </c>
      <c r="BL259" s="81" t="s">
        <v>789</v>
      </c>
      <c r="BM259" s="81" t="s">
        <v>40</v>
      </c>
    </row>
    <row r="260" spans="2:47" s="6" customFormat="1" ht="16.5" customHeight="1">
      <c r="B260" s="21"/>
      <c r="F260" s="288" t="s">
        <v>41</v>
      </c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1"/>
      <c r="T260" s="46"/>
      <c r="AA260" s="47"/>
      <c r="AT260" s="6" t="s">
        <v>797</v>
      </c>
      <c r="AU260" s="6" t="s">
        <v>740</v>
      </c>
    </row>
    <row r="261" spans="2:65" s="6" customFormat="1" ht="27" customHeight="1">
      <c r="B261" s="21"/>
      <c r="C261" s="111" t="s">
        <v>42</v>
      </c>
      <c r="D261" s="111" t="s">
        <v>791</v>
      </c>
      <c r="E261" s="112" t="s">
        <v>43</v>
      </c>
      <c r="F261" s="284" t="s">
        <v>44</v>
      </c>
      <c r="G261" s="285"/>
      <c r="H261" s="285"/>
      <c r="I261" s="285"/>
      <c r="J261" s="114" t="s">
        <v>937</v>
      </c>
      <c r="K261" s="115">
        <v>4</v>
      </c>
      <c r="L261" s="286"/>
      <c r="M261" s="285"/>
      <c r="N261" s="287">
        <f>ROUND($L$261*$K$261,2)</f>
        <v>0</v>
      </c>
      <c r="O261" s="285"/>
      <c r="P261" s="285"/>
      <c r="Q261" s="285"/>
      <c r="R261" s="113" t="s">
        <v>860</v>
      </c>
      <c r="S261" s="21"/>
      <c r="T261" s="116"/>
      <c r="U261" s="117" t="s">
        <v>703</v>
      </c>
      <c r="X261" s="118">
        <v>0.00622</v>
      </c>
      <c r="Y261" s="118">
        <f>$X$261*$K$261</f>
        <v>0.02488</v>
      </c>
      <c r="Z261" s="118">
        <v>0</v>
      </c>
      <c r="AA261" s="119">
        <f>$Z$261*$K$261</f>
        <v>0</v>
      </c>
      <c r="AR261" s="81" t="s">
        <v>789</v>
      </c>
      <c r="AT261" s="81" t="s">
        <v>791</v>
      </c>
      <c r="AU261" s="81" t="s">
        <v>740</v>
      </c>
      <c r="AY261" s="6" t="s">
        <v>790</v>
      </c>
      <c r="BE261" s="120">
        <f>IF($U$261="základní",$N$261,0)</f>
        <v>0</v>
      </c>
      <c r="BF261" s="120">
        <f>IF($U$261="snížená",$N$261,0)</f>
        <v>0</v>
      </c>
      <c r="BG261" s="120">
        <f>IF($U$261="zákl. přenesená",$N$261,0)</f>
        <v>0</v>
      </c>
      <c r="BH261" s="120">
        <f>IF($U$261="sníž. přenesená",$N$261,0)</f>
        <v>0</v>
      </c>
      <c r="BI261" s="120">
        <f>IF($U$261="nulová",$N$261,0)</f>
        <v>0</v>
      </c>
      <c r="BJ261" s="81" t="s">
        <v>681</v>
      </c>
      <c r="BK261" s="120">
        <f>ROUND($L$261*$K$261,2)</f>
        <v>0</v>
      </c>
      <c r="BL261" s="81" t="s">
        <v>789</v>
      </c>
      <c r="BM261" s="81" t="s">
        <v>45</v>
      </c>
    </row>
    <row r="262" spans="2:47" s="6" customFormat="1" ht="16.5" customHeight="1">
      <c r="B262" s="21"/>
      <c r="F262" s="288" t="s">
        <v>46</v>
      </c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1"/>
      <c r="T262" s="46"/>
      <c r="AA262" s="47"/>
      <c r="AT262" s="6" t="s">
        <v>797</v>
      </c>
      <c r="AU262" s="6" t="s">
        <v>740</v>
      </c>
    </row>
    <row r="263" spans="2:65" s="6" customFormat="1" ht="27" customHeight="1">
      <c r="B263" s="21"/>
      <c r="C263" s="111" t="s">
        <v>47</v>
      </c>
      <c r="D263" s="111" t="s">
        <v>791</v>
      </c>
      <c r="E263" s="112" t="s">
        <v>48</v>
      </c>
      <c r="F263" s="284" t="s">
        <v>49</v>
      </c>
      <c r="G263" s="285"/>
      <c r="H263" s="285"/>
      <c r="I263" s="285"/>
      <c r="J263" s="114" t="s">
        <v>937</v>
      </c>
      <c r="K263" s="115">
        <v>4</v>
      </c>
      <c r="L263" s="286"/>
      <c r="M263" s="285"/>
      <c r="N263" s="287">
        <f>ROUND($L$263*$K$263,2)</f>
        <v>0</v>
      </c>
      <c r="O263" s="285"/>
      <c r="P263" s="285"/>
      <c r="Q263" s="285"/>
      <c r="R263" s="113" t="s">
        <v>860</v>
      </c>
      <c r="S263" s="21"/>
      <c r="T263" s="116"/>
      <c r="U263" s="117" t="s">
        <v>703</v>
      </c>
      <c r="X263" s="118">
        <v>0</v>
      </c>
      <c r="Y263" s="118">
        <f>$X$263*$K$263</f>
        <v>0</v>
      </c>
      <c r="Z263" s="118">
        <v>0</v>
      </c>
      <c r="AA263" s="119">
        <f>$Z$263*$K$263</f>
        <v>0</v>
      </c>
      <c r="AR263" s="81" t="s">
        <v>789</v>
      </c>
      <c r="AT263" s="81" t="s">
        <v>791</v>
      </c>
      <c r="AU263" s="81" t="s">
        <v>740</v>
      </c>
      <c r="AY263" s="6" t="s">
        <v>790</v>
      </c>
      <c r="BE263" s="120">
        <f>IF($U$263="základní",$N$263,0)</f>
        <v>0</v>
      </c>
      <c r="BF263" s="120">
        <f>IF($U$263="snížená",$N$263,0)</f>
        <v>0</v>
      </c>
      <c r="BG263" s="120">
        <f>IF($U$263="zákl. přenesená",$N$263,0)</f>
        <v>0</v>
      </c>
      <c r="BH263" s="120">
        <f>IF($U$263="sníž. přenesená",$N$263,0)</f>
        <v>0</v>
      </c>
      <c r="BI263" s="120">
        <f>IF($U$263="nulová",$N$263,0)</f>
        <v>0</v>
      </c>
      <c r="BJ263" s="81" t="s">
        <v>681</v>
      </c>
      <c r="BK263" s="120">
        <f>ROUND($L$263*$K$263,2)</f>
        <v>0</v>
      </c>
      <c r="BL263" s="81" t="s">
        <v>789</v>
      </c>
      <c r="BM263" s="81" t="s">
        <v>50</v>
      </c>
    </row>
    <row r="264" spans="2:47" s="6" customFormat="1" ht="27" customHeight="1">
      <c r="B264" s="21"/>
      <c r="F264" s="288" t="s">
        <v>51</v>
      </c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1"/>
      <c r="T264" s="46"/>
      <c r="AA264" s="47"/>
      <c r="AT264" s="6" t="s">
        <v>797</v>
      </c>
      <c r="AU264" s="6" t="s">
        <v>740</v>
      </c>
    </row>
    <row r="265" spans="2:65" s="6" customFormat="1" ht="27" customHeight="1">
      <c r="B265" s="21"/>
      <c r="C265" s="111" t="s">
        <v>52</v>
      </c>
      <c r="D265" s="111" t="s">
        <v>791</v>
      </c>
      <c r="E265" s="112" t="s">
        <v>53</v>
      </c>
      <c r="F265" s="284" t="s">
        <v>54</v>
      </c>
      <c r="G265" s="285"/>
      <c r="H265" s="285"/>
      <c r="I265" s="285"/>
      <c r="J265" s="114" t="s">
        <v>937</v>
      </c>
      <c r="K265" s="115">
        <v>4</v>
      </c>
      <c r="L265" s="286"/>
      <c r="M265" s="285"/>
      <c r="N265" s="287">
        <f>ROUND($L$265*$K$265,2)</f>
        <v>0</v>
      </c>
      <c r="O265" s="285"/>
      <c r="P265" s="285"/>
      <c r="Q265" s="285"/>
      <c r="R265" s="113" t="s">
        <v>860</v>
      </c>
      <c r="S265" s="21"/>
      <c r="T265" s="116"/>
      <c r="U265" s="117" t="s">
        <v>703</v>
      </c>
      <c r="X265" s="118">
        <v>0.03535</v>
      </c>
      <c r="Y265" s="118">
        <f>$X$265*$K$265</f>
        <v>0.1414</v>
      </c>
      <c r="Z265" s="118">
        <v>0</v>
      </c>
      <c r="AA265" s="119">
        <f>$Z$265*$K$265</f>
        <v>0</v>
      </c>
      <c r="AR265" s="81" t="s">
        <v>789</v>
      </c>
      <c r="AT265" s="81" t="s">
        <v>791</v>
      </c>
      <c r="AU265" s="81" t="s">
        <v>740</v>
      </c>
      <c r="AY265" s="6" t="s">
        <v>790</v>
      </c>
      <c r="BE265" s="120">
        <f>IF($U$265="základní",$N$265,0)</f>
        <v>0</v>
      </c>
      <c r="BF265" s="120">
        <f>IF($U$265="snížená",$N$265,0)</f>
        <v>0</v>
      </c>
      <c r="BG265" s="120">
        <f>IF($U$265="zákl. přenesená",$N$265,0)</f>
        <v>0</v>
      </c>
      <c r="BH265" s="120">
        <f>IF($U$265="sníž. přenesená",$N$265,0)</f>
        <v>0</v>
      </c>
      <c r="BI265" s="120">
        <f>IF($U$265="nulová",$N$265,0)</f>
        <v>0</v>
      </c>
      <c r="BJ265" s="81" t="s">
        <v>681</v>
      </c>
      <c r="BK265" s="120">
        <f>ROUND($L$265*$K$265,2)</f>
        <v>0</v>
      </c>
      <c r="BL265" s="81" t="s">
        <v>789</v>
      </c>
      <c r="BM265" s="81" t="s">
        <v>55</v>
      </c>
    </row>
    <row r="266" spans="2:47" s="6" customFormat="1" ht="16.5" customHeight="1">
      <c r="B266" s="21"/>
      <c r="F266" s="288" t="s">
        <v>56</v>
      </c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1"/>
      <c r="T266" s="46"/>
      <c r="AA266" s="47"/>
      <c r="AT266" s="6" t="s">
        <v>797</v>
      </c>
      <c r="AU266" s="6" t="s">
        <v>740</v>
      </c>
    </row>
    <row r="267" spans="2:63" s="102" customFormat="1" ht="30.75" customHeight="1">
      <c r="B267" s="103"/>
      <c r="D267" s="110" t="s">
        <v>850</v>
      </c>
      <c r="N267" s="294">
        <f>$BK$267</f>
        <v>0</v>
      </c>
      <c r="O267" s="293"/>
      <c r="P267" s="293"/>
      <c r="Q267" s="293"/>
      <c r="S267" s="103"/>
      <c r="T267" s="106"/>
      <c r="W267" s="107">
        <f>$W$268+SUM($W$269:$W$284)</f>
        <v>0</v>
      </c>
      <c r="Y267" s="107">
        <f>$Y$268+SUM($Y$269:$Y$284)</f>
        <v>0.08881320000000001</v>
      </c>
      <c r="AA267" s="108">
        <f>$AA$268+SUM($AA$269:$AA$284)</f>
        <v>0</v>
      </c>
      <c r="AR267" s="105" t="s">
        <v>681</v>
      </c>
      <c r="AT267" s="105" t="s">
        <v>732</v>
      </c>
      <c r="AU267" s="105" t="s">
        <v>681</v>
      </c>
      <c r="AY267" s="105" t="s">
        <v>790</v>
      </c>
      <c r="BK267" s="109">
        <f>$BK$268+SUM($BK$269:$BK$284)</f>
        <v>0</v>
      </c>
    </row>
    <row r="268" spans="2:65" s="6" customFormat="1" ht="39" customHeight="1">
      <c r="B268" s="21"/>
      <c r="C268" s="111" t="s">
        <v>57</v>
      </c>
      <c r="D268" s="111" t="s">
        <v>791</v>
      </c>
      <c r="E268" s="112" t="s">
        <v>58</v>
      </c>
      <c r="F268" s="284" t="s">
        <v>59</v>
      </c>
      <c r="G268" s="285"/>
      <c r="H268" s="285"/>
      <c r="I268" s="285"/>
      <c r="J268" s="114" t="s">
        <v>859</v>
      </c>
      <c r="K268" s="115">
        <v>520.8</v>
      </c>
      <c r="L268" s="286"/>
      <c r="M268" s="285"/>
      <c r="N268" s="287">
        <f>ROUND($L$268*$K$268,2)</f>
        <v>0</v>
      </c>
      <c r="O268" s="285"/>
      <c r="P268" s="285"/>
      <c r="Q268" s="285"/>
      <c r="R268" s="113" t="s">
        <v>860</v>
      </c>
      <c r="S268" s="21"/>
      <c r="T268" s="116"/>
      <c r="U268" s="117" t="s">
        <v>703</v>
      </c>
      <c r="X268" s="118">
        <v>0</v>
      </c>
      <c r="Y268" s="118">
        <f>$X$268*$K$268</f>
        <v>0</v>
      </c>
      <c r="Z268" s="118">
        <v>0</v>
      </c>
      <c r="AA268" s="119">
        <f>$Z$268*$K$268</f>
        <v>0</v>
      </c>
      <c r="AR268" s="81" t="s">
        <v>789</v>
      </c>
      <c r="AT268" s="81" t="s">
        <v>791</v>
      </c>
      <c r="AU268" s="81" t="s">
        <v>740</v>
      </c>
      <c r="AY268" s="6" t="s">
        <v>790</v>
      </c>
      <c r="BE268" s="120">
        <f>IF($U$268="základní",$N$268,0)</f>
        <v>0</v>
      </c>
      <c r="BF268" s="120">
        <f>IF($U$268="snížená",$N$268,0)</f>
        <v>0</v>
      </c>
      <c r="BG268" s="120">
        <f>IF($U$268="zákl. přenesená",$N$268,0)</f>
        <v>0</v>
      </c>
      <c r="BH268" s="120">
        <f>IF($U$268="sníž. přenesená",$N$268,0)</f>
        <v>0</v>
      </c>
      <c r="BI268" s="120">
        <f>IF($U$268="nulová",$N$268,0)</f>
        <v>0</v>
      </c>
      <c r="BJ268" s="81" t="s">
        <v>681</v>
      </c>
      <c r="BK268" s="120">
        <f>ROUND($L$268*$K$268,2)</f>
        <v>0</v>
      </c>
      <c r="BL268" s="81" t="s">
        <v>789</v>
      </c>
      <c r="BM268" s="81" t="s">
        <v>60</v>
      </c>
    </row>
    <row r="269" spans="2:47" s="6" customFormat="1" ht="16.5" customHeight="1">
      <c r="B269" s="21"/>
      <c r="F269" s="288" t="s">
        <v>61</v>
      </c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1"/>
      <c r="T269" s="46"/>
      <c r="AA269" s="47"/>
      <c r="AT269" s="6" t="s">
        <v>797</v>
      </c>
      <c r="AU269" s="6" t="s">
        <v>740</v>
      </c>
    </row>
    <row r="270" spans="2:51" s="6" customFormat="1" ht="15.75" customHeight="1">
      <c r="B270" s="124"/>
      <c r="E270" s="125"/>
      <c r="F270" s="295" t="s">
        <v>9</v>
      </c>
      <c r="G270" s="296"/>
      <c r="H270" s="296"/>
      <c r="I270" s="296"/>
      <c r="K270" s="125"/>
      <c r="S270" s="124"/>
      <c r="T270" s="127"/>
      <c r="AA270" s="128"/>
      <c r="AT270" s="125" t="s">
        <v>864</v>
      </c>
      <c r="AU270" s="125" t="s">
        <v>740</v>
      </c>
      <c r="AV270" s="125" t="s">
        <v>681</v>
      </c>
      <c r="AW270" s="125" t="s">
        <v>771</v>
      </c>
      <c r="AX270" s="125" t="s">
        <v>733</v>
      </c>
      <c r="AY270" s="125" t="s">
        <v>790</v>
      </c>
    </row>
    <row r="271" spans="2:51" s="6" customFormat="1" ht="15.75" customHeight="1">
      <c r="B271" s="129"/>
      <c r="E271" s="130"/>
      <c r="F271" s="297" t="s">
        <v>62</v>
      </c>
      <c r="G271" s="298"/>
      <c r="H271" s="298"/>
      <c r="I271" s="298"/>
      <c r="K271" s="132">
        <v>520.8</v>
      </c>
      <c r="S271" s="129"/>
      <c r="T271" s="133"/>
      <c r="AA271" s="134"/>
      <c r="AT271" s="130" t="s">
        <v>864</v>
      </c>
      <c r="AU271" s="130" t="s">
        <v>740</v>
      </c>
      <c r="AV271" s="130" t="s">
        <v>740</v>
      </c>
      <c r="AW271" s="130" t="s">
        <v>771</v>
      </c>
      <c r="AX271" s="130" t="s">
        <v>733</v>
      </c>
      <c r="AY271" s="130" t="s">
        <v>790</v>
      </c>
    </row>
    <row r="272" spans="2:51" s="6" customFormat="1" ht="15.75" customHeight="1">
      <c r="B272" s="135"/>
      <c r="E272" s="136"/>
      <c r="F272" s="299" t="s">
        <v>866</v>
      </c>
      <c r="G272" s="300"/>
      <c r="H272" s="300"/>
      <c r="I272" s="300"/>
      <c r="K272" s="137">
        <v>520.8</v>
      </c>
      <c r="S272" s="135"/>
      <c r="T272" s="138"/>
      <c r="AA272" s="139"/>
      <c r="AT272" s="136" t="s">
        <v>864</v>
      </c>
      <c r="AU272" s="136" t="s">
        <v>740</v>
      </c>
      <c r="AV272" s="136" t="s">
        <v>789</v>
      </c>
      <c r="AW272" s="136" t="s">
        <v>771</v>
      </c>
      <c r="AX272" s="136" t="s">
        <v>681</v>
      </c>
      <c r="AY272" s="136" t="s">
        <v>790</v>
      </c>
    </row>
    <row r="273" spans="2:65" s="6" customFormat="1" ht="39" customHeight="1">
      <c r="B273" s="21"/>
      <c r="C273" s="111" t="s">
        <v>63</v>
      </c>
      <c r="D273" s="111" t="s">
        <v>791</v>
      </c>
      <c r="E273" s="112" t="s">
        <v>64</v>
      </c>
      <c r="F273" s="284" t="s">
        <v>65</v>
      </c>
      <c r="G273" s="285"/>
      <c r="H273" s="285"/>
      <c r="I273" s="285"/>
      <c r="J273" s="114" t="s">
        <v>859</v>
      </c>
      <c r="K273" s="115">
        <v>15624</v>
      </c>
      <c r="L273" s="286"/>
      <c r="M273" s="285"/>
      <c r="N273" s="287">
        <f>ROUND($L$273*$K$273,2)</f>
        <v>0</v>
      </c>
      <c r="O273" s="285"/>
      <c r="P273" s="285"/>
      <c r="Q273" s="285"/>
      <c r="R273" s="113" t="s">
        <v>860</v>
      </c>
      <c r="S273" s="21"/>
      <c r="T273" s="116"/>
      <c r="U273" s="117" t="s">
        <v>703</v>
      </c>
      <c r="X273" s="118">
        <v>0</v>
      </c>
      <c r="Y273" s="118">
        <f>$X$273*$K$273</f>
        <v>0</v>
      </c>
      <c r="Z273" s="118">
        <v>0</v>
      </c>
      <c r="AA273" s="119">
        <f>$Z$273*$K$273</f>
        <v>0</v>
      </c>
      <c r="AR273" s="81" t="s">
        <v>789</v>
      </c>
      <c r="AT273" s="81" t="s">
        <v>791</v>
      </c>
      <c r="AU273" s="81" t="s">
        <v>740</v>
      </c>
      <c r="AY273" s="6" t="s">
        <v>790</v>
      </c>
      <c r="BE273" s="120">
        <f>IF($U$273="základní",$N$273,0)</f>
        <v>0</v>
      </c>
      <c r="BF273" s="120">
        <f>IF($U$273="snížená",$N$273,0)</f>
        <v>0</v>
      </c>
      <c r="BG273" s="120">
        <f>IF($U$273="zákl. přenesená",$N$273,0)</f>
        <v>0</v>
      </c>
      <c r="BH273" s="120">
        <f>IF($U$273="sníž. přenesená",$N$273,0)</f>
        <v>0</v>
      </c>
      <c r="BI273" s="120">
        <f>IF($U$273="nulová",$N$273,0)</f>
        <v>0</v>
      </c>
      <c r="BJ273" s="81" t="s">
        <v>681</v>
      </c>
      <c r="BK273" s="120">
        <f>ROUND($L$273*$K$273,2)</f>
        <v>0</v>
      </c>
      <c r="BL273" s="81" t="s">
        <v>789</v>
      </c>
      <c r="BM273" s="81" t="s">
        <v>66</v>
      </c>
    </row>
    <row r="274" spans="2:47" s="6" customFormat="1" ht="27" customHeight="1">
      <c r="B274" s="21"/>
      <c r="F274" s="288" t="s">
        <v>67</v>
      </c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1"/>
      <c r="T274" s="46"/>
      <c r="AA274" s="47"/>
      <c r="AT274" s="6" t="s">
        <v>797</v>
      </c>
      <c r="AU274" s="6" t="s">
        <v>740</v>
      </c>
    </row>
    <row r="275" spans="2:51" s="6" customFormat="1" ht="15.75" customHeight="1">
      <c r="B275" s="129"/>
      <c r="E275" s="130"/>
      <c r="F275" s="297" t="s">
        <v>68</v>
      </c>
      <c r="G275" s="298"/>
      <c r="H275" s="298"/>
      <c r="I275" s="298"/>
      <c r="K275" s="132">
        <v>15624</v>
      </c>
      <c r="S275" s="129"/>
      <c r="T275" s="133"/>
      <c r="AA275" s="134"/>
      <c r="AT275" s="130" t="s">
        <v>864</v>
      </c>
      <c r="AU275" s="130" t="s">
        <v>740</v>
      </c>
      <c r="AV275" s="130" t="s">
        <v>740</v>
      </c>
      <c r="AW275" s="130" t="s">
        <v>771</v>
      </c>
      <c r="AX275" s="130" t="s">
        <v>733</v>
      </c>
      <c r="AY275" s="130" t="s">
        <v>790</v>
      </c>
    </row>
    <row r="276" spans="2:51" s="6" customFormat="1" ht="15.75" customHeight="1">
      <c r="B276" s="135"/>
      <c r="E276" s="136"/>
      <c r="F276" s="299" t="s">
        <v>866</v>
      </c>
      <c r="G276" s="300"/>
      <c r="H276" s="300"/>
      <c r="I276" s="300"/>
      <c r="K276" s="137">
        <v>15624</v>
      </c>
      <c r="S276" s="135"/>
      <c r="T276" s="138"/>
      <c r="AA276" s="139"/>
      <c r="AT276" s="136" t="s">
        <v>864</v>
      </c>
      <c r="AU276" s="136" t="s">
        <v>740</v>
      </c>
      <c r="AV276" s="136" t="s">
        <v>789</v>
      </c>
      <c r="AW276" s="136" t="s">
        <v>771</v>
      </c>
      <c r="AX276" s="136" t="s">
        <v>681</v>
      </c>
      <c r="AY276" s="136" t="s">
        <v>790</v>
      </c>
    </row>
    <row r="277" spans="2:65" s="6" customFormat="1" ht="39" customHeight="1">
      <c r="B277" s="21"/>
      <c r="C277" s="111" t="s">
        <v>69</v>
      </c>
      <c r="D277" s="111" t="s">
        <v>791</v>
      </c>
      <c r="E277" s="112" t="s">
        <v>70</v>
      </c>
      <c r="F277" s="284" t="s">
        <v>71</v>
      </c>
      <c r="G277" s="285"/>
      <c r="H277" s="285"/>
      <c r="I277" s="285"/>
      <c r="J277" s="114" t="s">
        <v>859</v>
      </c>
      <c r="K277" s="115">
        <v>520.8</v>
      </c>
      <c r="L277" s="286"/>
      <c r="M277" s="285"/>
      <c r="N277" s="287">
        <f>ROUND($L$277*$K$277,2)</f>
        <v>0</v>
      </c>
      <c r="O277" s="285"/>
      <c r="P277" s="285"/>
      <c r="Q277" s="285"/>
      <c r="R277" s="113" t="s">
        <v>860</v>
      </c>
      <c r="S277" s="21"/>
      <c r="T277" s="116"/>
      <c r="U277" s="117" t="s">
        <v>703</v>
      </c>
      <c r="X277" s="118">
        <v>0</v>
      </c>
      <c r="Y277" s="118">
        <f>$X$277*$K$277</f>
        <v>0</v>
      </c>
      <c r="Z277" s="118">
        <v>0</v>
      </c>
      <c r="AA277" s="119">
        <f>$Z$277*$K$277</f>
        <v>0</v>
      </c>
      <c r="AR277" s="81" t="s">
        <v>789</v>
      </c>
      <c r="AT277" s="81" t="s">
        <v>791</v>
      </c>
      <c r="AU277" s="81" t="s">
        <v>740</v>
      </c>
      <c r="AY277" s="6" t="s">
        <v>790</v>
      </c>
      <c r="BE277" s="120">
        <f>IF($U$277="základní",$N$277,0)</f>
        <v>0</v>
      </c>
      <c r="BF277" s="120">
        <f>IF($U$277="snížená",$N$277,0)</f>
        <v>0</v>
      </c>
      <c r="BG277" s="120">
        <f>IF($U$277="zákl. přenesená",$N$277,0)</f>
        <v>0</v>
      </c>
      <c r="BH277" s="120">
        <f>IF($U$277="sníž. přenesená",$N$277,0)</f>
        <v>0</v>
      </c>
      <c r="BI277" s="120">
        <f>IF($U$277="nulová",$N$277,0)</f>
        <v>0</v>
      </c>
      <c r="BJ277" s="81" t="s">
        <v>681</v>
      </c>
      <c r="BK277" s="120">
        <f>ROUND($L$277*$K$277,2)</f>
        <v>0</v>
      </c>
      <c r="BL277" s="81" t="s">
        <v>789</v>
      </c>
      <c r="BM277" s="81" t="s">
        <v>72</v>
      </c>
    </row>
    <row r="278" spans="2:47" s="6" customFormat="1" ht="16.5" customHeight="1">
      <c r="B278" s="21"/>
      <c r="F278" s="288" t="s">
        <v>73</v>
      </c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1"/>
      <c r="T278" s="46"/>
      <c r="AA278" s="47"/>
      <c r="AT278" s="6" t="s">
        <v>797</v>
      </c>
      <c r="AU278" s="6" t="s">
        <v>740</v>
      </c>
    </row>
    <row r="279" spans="2:65" s="6" customFormat="1" ht="39" customHeight="1">
      <c r="B279" s="21"/>
      <c r="C279" s="111" t="s">
        <v>74</v>
      </c>
      <c r="D279" s="111" t="s">
        <v>791</v>
      </c>
      <c r="E279" s="112" t="s">
        <v>75</v>
      </c>
      <c r="F279" s="284" t="s">
        <v>76</v>
      </c>
      <c r="G279" s="285"/>
      <c r="H279" s="285"/>
      <c r="I279" s="285"/>
      <c r="J279" s="114" t="s">
        <v>859</v>
      </c>
      <c r="K279" s="115">
        <v>422.92</v>
      </c>
      <c r="L279" s="286"/>
      <c r="M279" s="285"/>
      <c r="N279" s="287">
        <f>ROUND($L$279*$K$279,2)</f>
        <v>0</v>
      </c>
      <c r="O279" s="285"/>
      <c r="P279" s="285"/>
      <c r="Q279" s="285"/>
      <c r="R279" s="113" t="s">
        <v>860</v>
      </c>
      <c r="S279" s="21"/>
      <c r="T279" s="116"/>
      <c r="U279" s="117" t="s">
        <v>703</v>
      </c>
      <c r="X279" s="118">
        <v>0.00021</v>
      </c>
      <c r="Y279" s="118">
        <f>$X$279*$K$279</f>
        <v>0.08881320000000001</v>
      </c>
      <c r="Z279" s="118">
        <v>0</v>
      </c>
      <c r="AA279" s="119">
        <f>$Z$279*$K$279</f>
        <v>0</v>
      </c>
      <c r="AR279" s="81" t="s">
        <v>789</v>
      </c>
      <c r="AT279" s="81" t="s">
        <v>791</v>
      </c>
      <c r="AU279" s="81" t="s">
        <v>740</v>
      </c>
      <c r="AY279" s="6" t="s">
        <v>790</v>
      </c>
      <c r="BE279" s="120">
        <f>IF($U$279="základní",$N$279,0)</f>
        <v>0</v>
      </c>
      <c r="BF279" s="120">
        <f>IF($U$279="snížená",$N$279,0)</f>
        <v>0</v>
      </c>
      <c r="BG279" s="120">
        <f>IF($U$279="zákl. přenesená",$N$279,0)</f>
        <v>0</v>
      </c>
      <c r="BH279" s="120">
        <f>IF($U$279="sníž. přenesená",$N$279,0)</f>
        <v>0</v>
      </c>
      <c r="BI279" s="120">
        <f>IF($U$279="nulová",$N$279,0)</f>
        <v>0</v>
      </c>
      <c r="BJ279" s="81" t="s">
        <v>681</v>
      </c>
      <c r="BK279" s="120">
        <f>ROUND($L$279*$K$279,2)</f>
        <v>0</v>
      </c>
      <c r="BL279" s="81" t="s">
        <v>789</v>
      </c>
      <c r="BM279" s="81" t="s">
        <v>77</v>
      </c>
    </row>
    <row r="280" spans="2:47" s="6" customFormat="1" ht="16.5" customHeight="1">
      <c r="B280" s="21"/>
      <c r="F280" s="288" t="s">
        <v>78</v>
      </c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1"/>
      <c r="T280" s="46"/>
      <c r="AA280" s="47"/>
      <c r="AT280" s="6" t="s">
        <v>797</v>
      </c>
      <c r="AU280" s="6" t="s">
        <v>740</v>
      </c>
    </row>
    <row r="281" spans="2:51" s="6" customFormat="1" ht="15.75" customHeight="1">
      <c r="B281" s="124"/>
      <c r="E281" s="125"/>
      <c r="F281" s="295" t="s">
        <v>79</v>
      </c>
      <c r="G281" s="296"/>
      <c r="H281" s="296"/>
      <c r="I281" s="296"/>
      <c r="K281" s="125"/>
      <c r="S281" s="124"/>
      <c r="T281" s="127"/>
      <c r="AA281" s="128"/>
      <c r="AT281" s="125" t="s">
        <v>864</v>
      </c>
      <c r="AU281" s="125" t="s">
        <v>740</v>
      </c>
      <c r="AV281" s="125" t="s">
        <v>681</v>
      </c>
      <c r="AW281" s="125" t="s">
        <v>771</v>
      </c>
      <c r="AX281" s="125" t="s">
        <v>733</v>
      </c>
      <c r="AY281" s="125" t="s">
        <v>790</v>
      </c>
    </row>
    <row r="282" spans="2:51" s="6" customFormat="1" ht="15.75" customHeight="1">
      <c r="B282" s="129"/>
      <c r="E282" s="130"/>
      <c r="F282" s="297" t="s">
        <v>80</v>
      </c>
      <c r="G282" s="298"/>
      <c r="H282" s="298"/>
      <c r="I282" s="298"/>
      <c r="K282" s="132">
        <v>422.92</v>
      </c>
      <c r="S282" s="129"/>
      <c r="T282" s="133"/>
      <c r="AA282" s="134"/>
      <c r="AT282" s="130" t="s">
        <v>864</v>
      </c>
      <c r="AU282" s="130" t="s">
        <v>740</v>
      </c>
      <c r="AV282" s="130" t="s">
        <v>740</v>
      </c>
      <c r="AW282" s="130" t="s">
        <v>771</v>
      </c>
      <c r="AX282" s="130" t="s">
        <v>733</v>
      </c>
      <c r="AY282" s="130" t="s">
        <v>790</v>
      </c>
    </row>
    <row r="283" spans="2:51" s="6" customFormat="1" ht="15.75" customHeight="1">
      <c r="B283" s="135"/>
      <c r="E283" s="136"/>
      <c r="F283" s="299" t="s">
        <v>866</v>
      </c>
      <c r="G283" s="300"/>
      <c r="H283" s="300"/>
      <c r="I283" s="300"/>
      <c r="K283" s="137">
        <v>422.92</v>
      </c>
      <c r="S283" s="135"/>
      <c r="T283" s="138"/>
      <c r="AA283" s="139"/>
      <c r="AT283" s="136" t="s">
        <v>864</v>
      </c>
      <c r="AU283" s="136" t="s">
        <v>740</v>
      </c>
      <c r="AV283" s="136" t="s">
        <v>789</v>
      </c>
      <c r="AW283" s="136" t="s">
        <v>771</v>
      </c>
      <c r="AX283" s="136" t="s">
        <v>681</v>
      </c>
      <c r="AY283" s="136" t="s">
        <v>790</v>
      </c>
    </row>
    <row r="284" spans="2:63" s="102" customFormat="1" ht="23.25" customHeight="1">
      <c r="B284" s="103"/>
      <c r="D284" s="110" t="s">
        <v>851</v>
      </c>
      <c r="N284" s="294">
        <f>$BK$284</f>
        <v>0</v>
      </c>
      <c r="O284" s="293"/>
      <c r="P284" s="293"/>
      <c r="Q284" s="293"/>
      <c r="S284" s="103"/>
      <c r="T284" s="106"/>
      <c r="W284" s="107">
        <f>SUM($W$285:$W$290)</f>
        <v>0</v>
      </c>
      <c r="Y284" s="107">
        <f>SUM($Y$285:$Y$290)</f>
        <v>0</v>
      </c>
      <c r="AA284" s="108">
        <f>SUM($AA$285:$AA$290)</f>
        <v>0</v>
      </c>
      <c r="AR284" s="105" t="s">
        <v>681</v>
      </c>
      <c r="AT284" s="105" t="s">
        <v>732</v>
      </c>
      <c r="AU284" s="105" t="s">
        <v>740</v>
      </c>
      <c r="AY284" s="105" t="s">
        <v>790</v>
      </c>
      <c r="BK284" s="109">
        <f>SUM($BK$285:$BK$290)</f>
        <v>0</v>
      </c>
    </row>
    <row r="285" spans="2:65" s="6" customFormat="1" ht="39" customHeight="1">
      <c r="B285" s="21"/>
      <c r="C285" s="111" t="s">
        <v>81</v>
      </c>
      <c r="D285" s="111" t="s">
        <v>791</v>
      </c>
      <c r="E285" s="112" t="s">
        <v>82</v>
      </c>
      <c r="F285" s="284" t="s">
        <v>83</v>
      </c>
      <c r="G285" s="285"/>
      <c r="H285" s="285"/>
      <c r="I285" s="285"/>
      <c r="J285" s="114" t="s">
        <v>930</v>
      </c>
      <c r="K285" s="115">
        <v>110.16</v>
      </c>
      <c r="L285" s="286"/>
      <c r="M285" s="285"/>
      <c r="N285" s="287">
        <f>ROUND($L$285*$K$285,2)</f>
        <v>0</v>
      </c>
      <c r="O285" s="285"/>
      <c r="P285" s="285"/>
      <c r="Q285" s="285"/>
      <c r="R285" s="113" t="s">
        <v>860</v>
      </c>
      <c r="S285" s="21"/>
      <c r="T285" s="116"/>
      <c r="U285" s="117" t="s">
        <v>703</v>
      </c>
      <c r="X285" s="118">
        <v>0</v>
      </c>
      <c r="Y285" s="118">
        <f>$X$285*$K$285</f>
        <v>0</v>
      </c>
      <c r="Z285" s="118">
        <v>0</v>
      </c>
      <c r="AA285" s="119">
        <f>$Z$285*$K$285</f>
        <v>0</v>
      </c>
      <c r="AR285" s="81" t="s">
        <v>789</v>
      </c>
      <c r="AT285" s="81" t="s">
        <v>791</v>
      </c>
      <c r="AU285" s="81" t="s">
        <v>804</v>
      </c>
      <c r="AY285" s="6" t="s">
        <v>790</v>
      </c>
      <c r="BE285" s="120">
        <f>IF($U$285="základní",$N$285,0)</f>
        <v>0</v>
      </c>
      <c r="BF285" s="120">
        <f>IF($U$285="snížená",$N$285,0)</f>
        <v>0</v>
      </c>
      <c r="BG285" s="120">
        <f>IF($U$285="zákl. přenesená",$N$285,0)</f>
        <v>0</v>
      </c>
      <c r="BH285" s="120">
        <f>IF($U$285="sníž. přenesená",$N$285,0)</f>
        <v>0</v>
      </c>
      <c r="BI285" s="120">
        <f>IF($U$285="nulová",$N$285,0)</f>
        <v>0</v>
      </c>
      <c r="BJ285" s="81" t="s">
        <v>681</v>
      </c>
      <c r="BK285" s="120">
        <f>ROUND($L$285*$K$285,2)</f>
        <v>0</v>
      </c>
      <c r="BL285" s="81" t="s">
        <v>789</v>
      </c>
      <c r="BM285" s="81" t="s">
        <v>84</v>
      </c>
    </row>
    <row r="286" spans="2:47" s="6" customFormat="1" ht="16.5" customHeight="1">
      <c r="B286" s="21"/>
      <c r="F286" s="288" t="s">
        <v>85</v>
      </c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1"/>
      <c r="T286" s="46"/>
      <c r="AA286" s="47"/>
      <c r="AT286" s="6" t="s">
        <v>797</v>
      </c>
      <c r="AU286" s="6" t="s">
        <v>804</v>
      </c>
    </row>
    <row r="287" spans="2:65" s="6" customFormat="1" ht="15.75" customHeight="1">
      <c r="B287" s="21"/>
      <c r="C287" s="111" t="s">
        <v>86</v>
      </c>
      <c r="D287" s="111" t="s">
        <v>791</v>
      </c>
      <c r="E287" s="112" t="s">
        <v>87</v>
      </c>
      <c r="F287" s="284" t="s">
        <v>88</v>
      </c>
      <c r="G287" s="285"/>
      <c r="H287" s="285"/>
      <c r="I287" s="285"/>
      <c r="J287" s="114" t="s">
        <v>930</v>
      </c>
      <c r="K287" s="115">
        <v>110.16</v>
      </c>
      <c r="L287" s="286"/>
      <c r="M287" s="285"/>
      <c r="N287" s="287">
        <f>ROUND($L$287*$K$287,2)</f>
        <v>0</v>
      </c>
      <c r="O287" s="285"/>
      <c r="P287" s="285"/>
      <c r="Q287" s="285"/>
      <c r="R287" s="113"/>
      <c r="S287" s="21"/>
      <c r="T287" s="116"/>
      <c r="U287" s="117" t="s">
        <v>703</v>
      </c>
      <c r="X287" s="118">
        <v>0</v>
      </c>
      <c r="Y287" s="118">
        <f>$X$287*$K$287</f>
        <v>0</v>
      </c>
      <c r="Z287" s="118">
        <v>0</v>
      </c>
      <c r="AA287" s="119">
        <f>$Z$287*$K$287</f>
        <v>0</v>
      </c>
      <c r="AR287" s="81" t="s">
        <v>789</v>
      </c>
      <c r="AT287" s="81" t="s">
        <v>791</v>
      </c>
      <c r="AU287" s="81" t="s">
        <v>804</v>
      </c>
      <c r="AY287" s="6" t="s">
        <v>790</v>
      </c>
      <c r="BE287" s="120">
        <f>IF($U$287="základní",$N$287,0)</f>
        <v>0</v>
      </c>
      <c r="BF287" s="120">
        <f>IF($U$287="snížená",$N$287,0)</f>
        <v>0</v>
      </c>
      <c r="BG287" s="120">
        <f>IF($U$287="zákl. přenesená",$N$287,0)</f>
        <v>0</v>
      </c>
      <c r="BH287" s="120">
        <f>IF($U$287="sníž. přenesená",$N$287,0)</f>
        <v>0</v>
      </c>
      <c r="BI287" s="120">
        <f>IF($U$287="nulová",$N$287,0)</f>
        <v>0</v>
      </c>
      <c r="BJ287" s="81" t="s">
        <v>681</v>
      </c>
      <c r="BK287" s="120">
        <f>ROUND($L$287*$K$287,2)</f>
        <v>0</v>
      </c>
      <c r="BL287" s="81" t="s">
        <v>789</v>
      </c>
      <c r="BM287" s="81" t="s">
        <v>89</v>
      </c>
    </row>
    <row r="288" spans="2:47" s="6" customFormat="1" ht="16.5" customHeight="1">
      <c r="B288" s="21"/>
      <c r="F288" s="288" t="s">
        <v>90</v>
      </c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1"/>
      <c r="T288" s="46"/>
      <c r="AA288" s="47"/>
      <c r="AT288" s="6" t="s">
        <v>797</v>
      </c>
      <c r="AU288" s="6" t="s">
        <v>804</v>
      </c>
    </row>
    <row r="289" spans="2:65" s="6" customFormat="1" ht="27" customHeight="1">
      <c r="B289" s="21"/>
      <c r="C289" s="111" t="s">
        <v>91</v>
      </c>
      <c r="D289" s="111" t="s">
        <v>791</v>
      </c>
      <c r="E289" s="112" t="s">
        <v>92</v>
      </c>
      <c r="F289" s="284" t="s">
        <v>93</v>
      </c>
      <c r="G289" s="285"/>
      <c r="H289" s="285"/>
      <c r="I289" s="285"/>
      <c r="J289" s="114" t="s">
        <v>930</v>
      </c>
      <c r="K289" s="115">
        <v>1168.249</v>
      </c>
      <c r="L289" s="286"/>
      <c r="M289" s="285"/>
      <c r="N289" s="287">
        <f>ROUND($L$289*$K$289,2)</f>
        <v>0</v>
      </c>
      <c r="O289" s="285"/>
      <c r="P289" s="285"/>
      <c r="Q289" s="285"/>
      <c r="R289" s="113" t="s">
        <v>860</v>
      </c>
      <c r="S289" s="21"/>
      <c r="T289" s="116"/>
      <c r="U289" s="117" t="s">
        <v>703</v>
      </c>
      <c r="X289" s="118">
        <v>0</v>
      </c>
      <c r="Y289" s="118">
        <f>$X$289*$K$289</f>
        <v>0</v>
      </c>
      <c r="Z289" s="118">
        <v>0</v>
      </c>
      <c r="AA289" s="119">
        <f>$Z$289*$K$289</f>
        <v>0</v>
      </c>
      <c r="AR289" s="81" t="s">
        <v>789</v>
      </c>
      <c r="AT289" s="81" t="s">
        <v>791</v>
      </c>
      <c r="AU289" s="81" t="s">
        <v>804</v>
      </c>
      <c r="AY289" s="6" t="s">
        <v>790</v>
      </c>
      <c r="BE289" s="120">
        <f>IF($U$289="základní",$N$289,0)</f>
        <v>0</v>
      </c>
      <c r="BF289" s="120">
        <f>IF($U$289="snížená",$N$289,0)</f>
        <v>0</v>
      </c>
      <c r="BG289" s="120">
        <f>IF($U$289="zákl. přenesená",$N$289,0)</f>
        <v>0</v>
      </c>
      <c r="BH289" s="120">
        <f>IF($U$289="sníž. přenesená",$N$289,0)</f>
        <v>0</v>
      </c>
      <c r="BI289" s="120">
        <f>IF($U$289="nulová",$N$289,0)</f>
        <v>0</v>
      </c>
      <c r="BJ289" s="81" t="s">
        <v>681</v>
      </c>
      <c r="BK289" s="120">
        <f>ROUND($L$289*$K$289,2)</f>
        <v>0</v>
      </c>
      <c r="BL289" s="81" t="s">
        <v>789</v>
      </c>
      <c r="BM289" s="81" t="s">
        <v>94</v>
      </c>
    </row>
    <row r="290" spans="2:47" s="6" customFormat="1" ht="27" customHeight="1">
      <c r="B290" s="21"/>
      <c r="F290" s="288" t="s">
        <v>95</v>
      </c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1"/>
      <c r="T290" s="46"/>
      <c r="AA290" s="47"/>
      <c r="AT290" s="6" t="s">
        <v>797</v>
      </c>
      <c r="AU290" s="6" t="s">
        <v>804</v>
      </c>
    </row>
    <row r="291" spans="2:63" s="102" customFormat="1" ht="37.5" customHeight="1">
      <c r="B291" s="103"/>
      <c r="D291" s="104" t="s">
        <v>852</v>
      </c>
      <c r="N291" s="292">
        <f>$BK$291</f>
        <v>0</v>
      </c>
      <c r="O291" s="293"/>
      <c r="P291" s="293"/>
      <c r="Q291" s="293"/>
      <c r="S291" s="103"/>
      <c r="T291" s="106"/>
      <c r="W291" s="107">
        <f>$W$292+$W$310+$W$322+$W$346</f>
        <v>0</v>
      </c>
      <c r="Y291" s="107">
        <f>$Y$292+$Y$310+$Y$322+$Y$346</f>
        <v>20.02172952</v>
      </c>
      <c r="AA291" s="108">
        <f>$AA$292+$AA$310+$AA$322+$AA$346</f>
        <v>0</v>
      </c>
      <c r="AR291" s="105" t="s">
        <v>740</v>
      </c>
      <c r="AT291" s="105" t="s">
        <v>732</v>
      </c>
      <c r="AU291" s="105" t="s">
        <v>733</v>
      </c>
      <c r="AY291" s="105" t="s">
        <v>790</v>
      </c>
      <c r="BK291" s="109">
        <f>$BK$292+$BK$310+$BK$322+$BK$346</f>
        <v>0</v>
      </c>
    </row>
    <row r="292" spans="2:63" s="102" customFormat="1" ht="21" customHeight="1">
      <c r="B292" s="103"/>
      <c r="D292" s="110" t="s">
        <v>853</v>
      </c>
      <c r="N292" s="294">
        <f>$BK$292</f>
        <v>0</v>
      </c>
      <c r="O292" s="293"/>
      <c r="P292" s="293"/>
      <c r="Q292" s="293"/>
      <c r="S292" s="103"/>
      <c r="T292" s="106"/>
      <c r="W292" s="107">
        <f>SUM($W$293:$W$309)</f>
        <v>0</v>
      </c>
      <c r="Y292" s="107">
        <f>SUM($Y$293:$Y$309)</f>
        <v>1.8104899999999997</v>
      </c>
      <c r="AA292" s="108">
        <f>SUM($AA$293:$AA$309)</f>
        <v>0</v>
      </c>
      <c r="AR292" s="105" t="s">
        <v>740</v>
      </c>
      <c r="AT292" s="105" t="s">
        <v>732</v>
      </c>
      <c r="AU292" s="105" t="s">
        <v>681</v>
      </c>
      <c r="AY292" s="105" t="s">
        <v>790</v>
      </c>
      <c r="BK292" s="109">
        <f>SUM($BK$293:$BK$309)</f>
        <v>0</v>
      </c>
    </row>
    <row r="293" spans="2:65" s="6" customFormat="1" ht="27" customHeight="1">
      <c r="B293" s="21"/>
      <c r="C293" s="111" t="s">
        <v>96</v>
      </c>
      <c r="D293" s="111" t="s">
        <v>791</v>
      </c>
      <c r="E293" s="112" t="s">
        <v>97</v>
      </c>
      <c r="F293" s="284" t="s">
        <v>98</v>
      </c>
      <c r="G293" s="285"/>
      <c r="H293" s="285"/>
      <c r="I293" s="285"/>
      <c r="J293" s="114" t="s">
        <v>859</v>
      </c>
      <c r="K293" s="115">
        <v>300</v>
      </c>
      <c r="L293" s="286"/>
      <c r="M293" s="285"/>
      <c r="N293" s="287">
        <f>ROUND($L$293*$K$293,2)</f>
        <v>0</v>
      </c>
      <c r="O293" s="285"/>
      <c r="P293" s="285"/>
      <c r="Q293" s="285"/>
      <c r="R293" s="113" t="s">
        <v>860</v>
      </c>
      <c r="S293" s="21"/>
      <c r="T293" s="116"/>
      <c r="U293" s="117" t="s">
        <v>703</v>
      </c>
      <c r="X293" s="118">
        <v>0.003</v>
      </c>
      <c r="Y293" s="118">
        <f>$X$293*$K$293</f>
        <v>0.9</v>
      </c>
      <c r="Z293" s="118">
        <v>0</v>
      </c>
      <c r="AA293" s="119">
        <f>$Z$293*$K$293</f>
        <v>0</v>
      </c>
      <c r="AR293" s="81" t="s">
        <v>952</v>
      </c>
      <c r="AT293" s="81" t="s">
        <v>791</v>
      </c>
      <c r="AU293" s="81" t="s">
        <v>740</v>
      </c>
      <c r="AY293" s="6" t="s">
        <v>790</v>
      </c>
      <c r="BE293" s="120">
        <f>IF($U$293="základní",$N$293,0)</f>
        <v>0</v>
      </c>
      <c r="BF293" s="120">
        <f>IF($U$293="snížená",$N$293,0)</f>
        <v>0</v>
      </c>
      <c r="BG293" s="120">
        <f>IF($U$293="zákl. přenesená",$N$293,0)</f>
        <v>0</v>
      </c>
      <c r="BH293" s="120">
        <f>IF($U$293="sníž. přenesená",$N$293,0)</f>
        <v>0</v>
      </c>
      <c r="BI293" s="120">
        <f>IF($U$293="nulová",$N$293,0)</f>
        <v>0</v>
      </c>
      <c r="BJ293" s="81" t="s">
        <v>681</v>
      </c>
      <c r="BK293" s="120">
        <f>ROUND($L$293*$K$293,2)</f>
        <v>0</v>
      </c>
      <c r="BL293" s="81" t="s">
        <v>952</v>
      </c>
      <c r="BM293" s="81" t="s">
        <v>99</v>
      </c>
    </row>
    <row r="294" spans="2:47" s="6" customFormat="1" ht="16.5" customHeight="1">
      <c r="B294" s="21"/>
      <c r="F294" s="288" t="s">
        <v>100</v>
      </c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1"/>
      <c r="T294" s="46"/>
      <c r="AA294" s="47"/>
      <c r="AT294" s="6" t="s">
        <v>797</v>
      </c>
      <c r="AU294" s="6" t="s">
        <v>740</v>
      </c>
    </row>
    <row r="295" spans="2:65" s="6" customFormat="1" ht="27" customHeight="1">
      <c r="B295" s="21"/>
      <c r="C295" s="111" t="s">
        <v>101</v>
      </c>
      <c r="D295" s="111" t="s">
        <v>791</v>
      </c>
      <c r="E295" s="112" t="s">
        <v>102</v>
      </c>
      <c r="F295" s="284" t="s">
        <v>103</v>
      </c>
      <c r="G295" s="285"/>
      <c r="H295" s="285"/>
      <c r="I295" s="285"/>
      <c r="J295" s="114" t="s">
        <v>859</v>
      </c>
      <c r="K295" s="115">
        <v>300</v>
      </c>
      <c r="L295" s="286"/>
      <c r="M295" s="285"/>
      <c r="N295" s="287">
        <f>ROUND($L$295*$K$295,2)</f>
        <v>0</v>
      </c>
      <c r="O295" s="285"/>
      <c r="P295" s="285"/>
      <c r="Q295" s="285"/>
      <c r="R295" s="113" t="s">
        <v>860</v>
      </c>
      <c r="S295" s="21"/>
      <c r="T295" s="116"/>
      <c r="U295" s="117" t="s">
        <v>703</v>
      </c>
      <c r="X295" s="118">
        <v>0.00078</v>
      </c>
      <c r="Y295" s="118">
        <f>$X$295*$K$295</f>
        <v>0.23399999999999999</v>
      </c>
      <c r="Z295" s="118">
        <v>0</v>
      </c>
      <c r="AA295" s="119">
        <f>$Z$295*$K$295</f>
        <v>0</v>
      </c>
      <c r="AR295" s="81" t="s">
        <v>952</v>
      </c>
      <c r="AT295" s="81" t="s">
        <v>791</v>
      </c>
      <c r="AU295" s="81" t="s">
        <v>740</v>
      </c>
      <c r="AY295" s="6" t="s">
        <v>790</v>
      </c>
      <c r="BE295" s="120">
        <f>IF($U$295="základní",$N$295,0)</f>
        <v>0</v>
      </c>
      <c r="BF295" s="120">
        <f>IF($U$295="snížená",$N$295,0)</f>
        <v>0</v>
      </c>
      <c r="BG295" s="120">
        <f>IF($U$295="zákl. přenesená",$N$295,0)</f>
        <v>0</v>
      </c>
      <c r="BH295" s="120">
        <f>IF($U$295="sníž. přenesená",$N$295,0)</f>
        <v>0</v>
      </c>
      <c r="BI295" s="120">
        <f>IF($U$295="nulová",$N$295,0)</f>
        <v>0</v>
      </c>
      <c r="BJ295" s="81" t="s">
        <v>681</v>
      </c>
      <c r="BK295" s="120">
        <f>ROUND($L$295*$K$295,2)</f>
        <v>0</v>
      </c>
      <c r="BL295" s="81" t="s">
        <v>952</v>
      </c>
      <c r="BM295" s="81" t="s">
        <v>104</v>
      </c>
    </row>
    <row r="296" spans="2:47" s="6" customFormat="1" ht="16.5" customHeight="1">
      <c r="B296" s="21"/>
      <c r="F296" s="288" t="s">
        <v>105</v>
      </c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1"/>
      <c r="T296" s="46"/>
      <c r="AA296" s="47"/>
      <c r="AT296" s="6" t="s">
        <v>797</v>
      </c>
      <c r="AU296" s="6" t="s">
        <v>740</v>
      </c>
    </row>
    <row r="297" spans="2:65" s="6" customFormat="1" ht="27" customHeight="1">
      <c r="B297" s="21"/>
      <c r="C297" s="111" t="s">
        <v>106</v>
      </c>
      <c r="D297" s="111" t="s">
        <v>791</v>
      </c>
      <c r="E297" s="112" t="s">
        <v>107</v>
      </c>
      <c r="F297" s="284" t="s">
        <v>108</v>
      </c>
      <c r="G297" s="285"/>
      <c r="H297" s="285"/>
      <c r="I297" s="285"/>
      <c r="J297" s="114" t="s">
        <v>27</v>
      </c>
      <c r="K297" s="115">
        <v>50</v>
      </c>
      <c r="L297" s="286"/>
      <c r="M297" s="285"/>
      <c r="N297" s="287">
        <f>ROUND($L$297*$K$297,2)</f>
        <v>0</v>
      </c>
      <c r="O297" s="285"/>
      <c r="P297" s="285"/>
      <c r="Q297" s="285"/>
      <c r="R297" s="113" t="s">
        <v>860</v>
      </c>
      <c r="S297" s="21"/>
      <c r="T297" s="116"/>
      <c r="U297" s="117" t="s">
        <v>703</v>
      </c>
      <c r="X297" s="118">
        <v>0.00028</v>
      </c>
      <c r="Y297" s="118">
        <f>$X$297*$K$297</f>
        <v>0.013999999999999999</v>
      </c>
      <c r="Z297" s="118">
        <v>0</v>
      </c>
      <c r="AA297" s="119">
        <f>$Z$297*$K$297</f>
        <v>0</v>
      </c>
      <c r="AR297" s="81" t="s">
        <v>952</v>
      </c>
      <c r="AT297" s="81" t="s">
        <v>791</v>
      </c>
      <c r="AU297" s="81" t="s">
        <v>740</v>
      </c>
      <c r="AY297" s="6" t="s">
        <v>790</v>
      </c>
      <c r="BE297" s="120">
        <f>IF($U$297="základní",$N$297,0)</f>
        <v>0</v>
      </c>
      <c r="BF297" s="120">
        <f>IF($U$297="snížená",$N$297,0)</f>
        <v>0</v>
      </c>
      <c r="BG297" s="120">
        <f>IF($U$297="zákl. přenesená",$N$297,0)</f>
        <v>0</v>
      </c>
      <c r="BH297" s="120">
        <f>IF($U$297="sníž. přenesená",$N$297,0)</f>
        <v>0</v>
      </c>
      <c r="BI297" s="120">
        <f>IF($U$297="nulová",$N$297,0)</f>
        <v>0</v>
      </c>
      <c r="BJ297" s="81" t="s">
        <v>681</v>
      </c>
      <c r="BK297" s="120">
        <f>ROUND($L$297*$K$297,2)</f>
        <v>0</v>
      </c>
      <c r="BL297" s="81" t="s">
        <v>952</v>
      </c>
      <c r="BM297" s="81" t="s">
        <v>109</v>
      </c>
    </row>
    <row r="298" spans="2:47" s="6" customFormat="1" ht="16.5" customHeight="1">
      <c r="B298" s="21"/>
      <c r="F298" s="288" t="s">
        <v>110</v>
      </c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1"/>
      <c r="T298" s="46"/>
      <c r="AA298" s="47"/>
      <c r="AT298" s="6" t="s">
        <v>797</v>
      </c>
      <c r="AU298" s="6" t="s">
        <v>740</v>
      </c>
    </row>
    <row r="299" spans="2:65" s="6" customFormat="1" ht="27" customHeight="1">
      <c r="B299" s="21"/>
      <c r="C299" s="111" t="s">
        <v>111</v>
      </c>
      <c r="D299" s="111" t="s">
        <v>791</v>
      </c>
      <c r="E299" s="112" t="s">
        <v>112</v>
      </c>
      <c r="F299" s="284" t="s">
        <v>113</v>
      </c>
      <c r="G299" s="285"/>
      <c r="H299" s="285"/>
      <c r="I299" s="285"/>
      <c r="J299" s="114" t="s">
        <v>859</v>
      </c>
      <c r="K299" s="115">
        <v>300</v>
      </c>
      <c r="L299" s="286"/>
      <c r="M299" s="285"/>
      <c r="N299" s="287">
        <f>ROUND($L$299*$K$299,2)</f>
        <v>0</v>
      </c>
      <c r="O299" s="285"/>
      <c r="P299" s="285"/>
      <c r="Q299" s="285"/>
      <c r="R299" s="113" t="s">
        <v>860</v>
      </c>
      <c r="S299" s="21"/>
      <c r="T299" s="116"/>
      <c r="U299" s="117" t="s">
        <v>703</v>
      </c>
      <c r="X299" s="118">
        <v>5E-05</v>
      </c>
      <c r="Y299" s="118">
        <f>$X$299*$K$299</f>
        <v>0.015000000000000001</v>
      </c>
      <c r="Z299" s="118">
        <v>0</v>
      </c>
      <c r="AA299" s="119">
        <f>$Z$299*$K$299</f>
        <v>0</v>
      </c>
      <c r="AR299" s="81" t="s">
        <v>952</v>
      </c>
      <c r="AT299" s="81" t="s">
        <v>791</v>
      </c>
      <c r="AU299" s="81" t="s">
        <v>740</v>
      </c>
      <c r="AY299" s="6" t="s">
        <v>790</v>
      </c>
      <c r="BE299" s="120">
        <f>IF($U$299="základní",$N$299,0)</f>
        <v>0</v>
      </c>
      <c r="BF299" s="120">
        <f>IF($U$299="snížená",$N$299,0)</f>
        <v>0</v>
      </c>
      <c r="BG299" s="120">
        <f>IF($U$299="zákl. přenesená",$N$299,0)</f>
        <v>0</v>
      </c>
      <c r="BH299" s="120">
        <f>IF($U$299="sníž. přenesená",$N$299,0)</f>
        <v>0</v>
      </c>
      <c r="BI299" s="120">
        <f>IF($U$299="nulová",$N$299,0)</f>
        <v>0</v>
      </c>
      <c r="BJ299" s="81" t="s">
        <v>681</v>
      </c>
      <c r="BK299" s="120">
        <f>ROUND($L$299*$K$299,2)</f>
        <v>0</v>
      </c>
      <c r="BL299" s="81" t="s">
        <v>952</v>
      </c>
      <c r="BM299" s="81" t="s">
        <v>114</v>
      </c>
    </row>
    <row r="300" spans="2:47" s="6" customFormat="1" ht="16.5" customHeight="1">
      <c r="B300" s="21"/>
      <c r="F300" s="288" t="s">
        <v>115</v>
      </c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1"/>
      <c r="T300" s="46"/>
      <c r="AA300" s="47"/>
      <c r="AT300" s="6" t="s">
        <v>797</v>
      </c>
      <c r="AU300" s="6" t="s">
        <v>740</v>
      </c>
    </row>
    <row r="301" spans="2:51" s="6" customFormat="1" ht="15.75" customHeight="1">
      <c r="B301" s="129"/>
      <c r="E301" s="130"/>
      <c r="F301" s="297" t="s">
        <v>116</v>
      </c>
      <c r="G301" s="298"/>
      <c r="H301" s="298"/>
      <c r="I301" s="298"/>
      <c r="K301" s="132">
        <v>300</v>
      </c>
      <c r="S301" s="129"/>
      <c r="T301" s="133"/>
      <c r="AA301" s="134"/>
      <c r="AT301" s="130" t="s">
        <v>864</v>
      </c>
      <c r="AU301" s="130" t="s">
        <v>740</v>
      </c>
      <c r="AV301" s="130" t="s">
        <v>740</v>
      </c>
      <c r="AW301" s="130" t="s">
        <v>771</v>
      </c>
      <c r="AX301" s="130" t="s">
        <v>733</v>
      </c>
      <c r="AY301" s="130" t="s">
        <v>790</v>
      </c>
    </row>
    <row r="302" spans="2:51" s="6" customFormat="1" ht="15.75" customHeight="1">
      <c r="B302" s="135"/>
      <c r="E302" s="136"/>
      <c r="F302" s="299" t="s">
        <v>866</v>
      </c>
      <c r="G302" s="300"/>
      <c r="H302" s="300"/>
      <c r="I302" s="300"/>
      <c r="K302" s="137">
        <v>300</v>
      </c>
      <c r="S302" s="135"/>
      <c r="T302" s="138"/>
      <c r="AA302" s="139"/>
      <c r="AT302" s="136" t="s">
        <v>864</v>
      </c>
      <c r="AU302" s="136" t="s">
        <v>740</v>
      </c>
      <c r="AV302" s="136" t="s">
        <v>789</v>
      </c>
      <c r="AW302" s="136" t="s">
        <v>771</v>
      </c>
      <c r="AX302" s="136" t="s">
        <v>681</v>
      </c>
      <c r="AY302" s="136" t="s">
        <v>790</v>
      </c>
    </row>
    <row r="303" spans="2:65" s="6" customFormat="1" ht="15.75" customHeight="1">
      <c r="B303" s="21"/>
      <c r="C303" s="140" t="s">
        <v>117</v>
      </c>
      <c r="D303" s="140" t="s">
        <v>905</v>
      </c>
      <c r="E303" s="141" t="s">
        <v>118</v>
      </c>
      <c r="F303" s="301" t="s">
        <v>119</v>
      </c>
      <c r="G303" s="302"/>
      <c r="H303" s="302"/>
      <c r="I303" s="302"/>
      <c r="J303" s="142" t="s">
        <v>859</v>
      </c>
      <c r="K303" s="143">
        <v>339</v>
      </c>
      <c r="L303" s="303"/>
      <c r="M303" s="302"/>
      <c r="N303" s="304">
        <f>ROUND($L$303*$K$303,2)</f>
        <v>0</v>
      </c>
      <c r="O303" s="285"/>
      <c r="P303" s="285"/>
      <c r="Q303" s="285"/>
      <c r="R303" s="113" t="s">
        <v>860</v>
      </c>
      <c r="S303" s="21"/>
      <c r="T303" s="116"/>
      <c r="U303" s="117" t="s">
        <v>703</v>
      </c>
      <c r="X303" s="118">
        <v>0.00191</v>
      </c>
      <c r="Y303" s="118">
        <f>$X$303*$K$303</f>
        <v>0.64749</v>
      </c>
      <c r="Z303" s="118">
        <v>0</v>
      </c>
      <c r="AA303" s="119">
        <f>$Z$303*$K$303</f>
        <v>0</v>
      </c>
      <c r="AR303" s="81" t="s">
        <v>24</v>
      </c>
      <c r="AT303" s="81" t="s">
        <v>905</v>
      </c>
      <c r="AU303" s="81" t="s">
        <v>740</v>
      </c>
      <c r="AY303" s="6" t="s">
        <v>790</v>
      </c>
      <c r="BE303" s="120">
        <f>IF($U$303="základní",$N$303,0)</f>
        <v>0</v>
      </c>
      <c r="BF303" s="120">
        <f>IF($U$303="snížená",$N$303,0)</f>
        <v>0</v>
      </c>
      <c r="BG303" s="120">
        <f>IF($U$303="zákl. přenesená",$N$303,0)</f>
        <v>0</v>
      </c>
      <c r="BH303" s="120">
        <f>IF($U$303="sníž. přenesená",$N$303,0)</f>
        <v>0</v>
      </c>
      <c r="BI303" s="120">
        <f>IF($U$303="nulová",$N$303,0)</f>
        <v>0</v>
      </c>
      <c r="BJ303" s="81" t="s">
        <v>681</v>
      </c>
      <c r="BK303" s="120">
        <f>ROUND($L$303*$K$303,2)</f>
        <v>0</v>
      </c>
      <c r="BL303" s="81" t="s">
        <v>952</v>
      </c>
      <c r="BM303" s="81" t="s">
        <v>120</v>
      </c>
    </row>
    <row r="304" spans="2:51" s="6" customFormat="1" ht="15.75" customHeight="1">
      <c r="B304" s="129"/>
      <c r="E304" s="131"/>
      <c r="F304" s="297" t="s">
        <v>121</v>
      </c>
      <c r="G304" s="298"/>
      <c r="H304" s="298"/>
      <c r="I304" s="298"/>
      <c r="K304" s="132">
        <v>339</v>
      </c>
      <c r="S304" s="129"/>
      <c r="T304" s="133"/>
      <c r="AA304" s="134"/>
      <c r="AT304" s="130" t="s">
        <v>864</v>
      </c>
      <c r="AU304" s="130" t="s">
        <v>740</v>
      </c>
      <c r="AV304" s="130" t="s">
        <v>740</v>
      </c>
      <c r="AW304" s="130" t="s">
        <v>771</v>
      </c>
      <c r="AX304" s="130" t="s">
        <v>733</v>
      </c>
      <c r="AY304" s="130" t="s">
        <v>790</v>
      </c>
    </row>
    <row r="305" spans="2:51" s="6" customFormat="1" ht="15.75" customHeight="1">
      <c r="B305" s="135"/>
      <c r="E305" s="136"/>
      <c r="F305" s="299" t="s">
        <v>866</v>
      </c>
      <c r="G305" s="300"/>
      <c r="H305" s="300"/>
      <c r="I305" s="300"/>
      <c r="K305" s="137">
        <v>339</v>
      </c>
      <c r="S305" s="135"/>
      <c r="T305" s="138"/>
      <c r="AA305" s="139"/>
      <c r="AT305" s="136" t="s">
        <v>864</v>
      </c>
      <c r="AU305" s="136" t="s">
        <v>740</v>
      </c>
      <c r="AV305" s="136" t="s">
        <v>789</v>
      </c>
      <c r="AW305" s="136" t="s">
        <v>771</v>
      </c>
      <c r="AX305" s="136" t="s">
        <v>681</v>
      </c>
      <c r="AY305" s="136" t="s">
        <v>790</v>
      </c>
    </row>
    <row r="306" spans="2:65" s="6" customFormat="1" ht="27" customHeight="1">
      <c r="B306" s="21"/>
      <c r="C306" s="111" t="s">
        <v>122</v>
      </c>
      <c r="D306" s="111" t="s">
        <v>791</v>
      </c>
      <c r="E306" s="112" t="s">
        <v>123</v>
      </c>
      <c r="F306" s="284" t="s">
        <v>124</v>
      </c>
      <c r="G306" s="285"/>
      <c r="H306" s="285"/>
      <c r="I306" s="285"/>
      <c r="J306" s="114" t="s">
        <v>27</v>
      </c>
      <c r="K306" s="115">
        <v>50</v>
      </c>
      <c r="L306" s="286"/>
      <c r="M306" s="285"/>
      <c r="N306" s="287">
        <f>ROUND($L$306*$K$306,2)</f>
        <v>0</v>
      </c>
      <c r="O306" s="285"/>
      <c r="P306" s="285"/>
      <c r="Q306" s="285"/>
      <c r="R306" s="113" t="s">
        <v>860</v>
      </c>
      <c r="S306" s="21"/>
      <c r="T306" s="116"/>
      <c r="U306" s="117" t="s">
        <v>703</v>
      </c>
      <c r="X306" s="118">
        <v>0</v>
      </c>
      <c r="Y306" s="118">
        <f>$X$306*$K$306</f>
        <v>0</v>
      </c>
      <c r="Z306" s="118">
        <v>0</v>
      </c>
      <c r="AA306" s="119">
        <f>$Z$306*$K$306</f>
        <v>0</v>
      </c>
      <c r="AR306" s="81" t="s">
        <v>952</v>
      </c>
      <c r="AT306" s="81" t="s">
        <v>791</v>
      </c>
      <c r="AU306" s="81" t="s">
        <v>740</v>
      </c>
      <c r="AY306" s="6" t="s">
        <v>790</v>
      </c>
      <c r="BE306" s="120">
        <f>IF($U$306="základní",$N$306,0)</f>
        <v>0</v>
      </c>
      <c r="BF306" s="120">
        <f>IF($U$306="snížená",$N$306,0)</f>
        <v>0</v>
      </c>
      <c r="BG306" s="120">
        <f>IF($U$306="zákl. přenesená",$N$306,0)</f>
        <v>0</v>
      </c>
      <c r="BH306" s="120">
        <f>IF($U$306="sníž. přenesená",$N$306,0)</f>
        <v>0</v>
      </c>
      <c r="BI306" s="120">
        <f>IF($U$306="nulová",$N$306,0)</f>
        <v>0</v>
      </c>
      <c r="BJ306" s="81" t="s">
        <v>681</v>
      </c>
      <c r="BK306" s="120">
        <f>ROUND($L$306*$K$306,2)</f>
        <v>0</v>
      </c>
      <c r="BL306" s="81" t="s">
        <v>952</v>
      </c>
      <c r="BM306" s="81" t="s">
        <v>125</v>
      </c>
    </row>
    <row r="307" spans="2:47" s="6" customFormat="1" ht="16.5" customHeight="1">
      <c r="B307" s="21"/>
      <c r="F307" s="288" t="s">
        <v>126</v>
      </c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1"/>
      <c r="T307" s="46"/>
      <c r="AA307" s="47"/>
      <c r="AT307" s="6" t="s">
        <v>797</v>
      </c>
      <c r="AU307" s="6" t="s">
        <v>740</v>
      </c>
    </row>
    <row r="308" spans="2:65" s="6" customFormat="1" ht="27" customHeight="1">
      <c r="B308" s="21"/>
      <c r="C308" s="111" t="s">
        <v>127</v>
      </c>
      <c r="D308" s="111" t="s">
        <v>791</v>
      </c>
      <c r="E308" s="112" t="s">
        <v>128</v>
      </c>
      <c r="F308" s="284" t="s">
        <v>129</v>
      </c>
      <c r="G308" s="285"/>
      <c r="H308" s="285"/>
      <c r="I308" s="285"/>
      <c r="J308" s="114" t="s">
        <v>930</v>
      </c>
      <c r="K308" s="115">
        <v>1.81</v>
      </c>
      <c r="L308" s="286"/>
      <c r="M308" s="285"/>
      <c r="N308" s="287">
        <f>ROUND($L$308*$K$308,2)</f>
        <v>0</v>
      </c>
      <c r="O308" s="285"/>
      <c r="P308" s="285"/>
      <c r="Q308" s="285"/>
      <c r="R308" s="113" t="s">
        <v>860</v>
      </c>
      <c r="S308" s="21"/>
      <c r="T308" s="116"/>
      <c r="U308" s="117" t="s">
        <v>703</v>
      </c>
      <c r="X308" s="118">
        <v>0</v>
      </c>
      <c r="Y308" s="118">
        <f>$X$308*$K$308</f>
        <v>0</v>
      </c>
      <c r="Z308" s="118">
        <v>0</v>
      </c>
      <c r="AA308" s="119">
        <f>$Z$308*$K$308</f>
        <v>0</v>
      </c>
      <c r="AR308" s="81" t="s">
        <v>952</v>
      </c>
      <c r="AT308" s="81" t="s">
        <v>791</v>
      </c>
      <c r="AU308" s="81" t="s">
        <v>740</v>
      </c>
      <c r="AY308" s="6" t="s">
        <v>790</v>
      </c>
      <c r="BE308" s="120">
        <f>IF($U$308="základní",$N$308,0)</f>
        <v>0</v>
      </c>
      <c r="BF308" s="120">
        <f>IF($U$308="snížená",$N$308,0)</f>
        <v>0</v>
      </c>
      <c r="BG308" s="120">
        <f>IF($U$308="zákl. přenesená",$N$308,0)</f>
        <v>0</v>
      </c>
      <c r="BH308" s="120">
        <f>IF($U$308="sníž. přenesená",$N$308,0)</f>
        <v>0</v>
      </c>
      <c r="BI308" s="120">
        <f>IF($U$308="nulová",$N$308,0)</f>
        <v>0</v>
      </c>
      <c r="BJ308" s="81" t="s">
        <v>681</v>
      </c>
      <c r="BK308" s="120">
        <f>ROUND($L$308*$K$308,2)</f>
        <v>0</v>
      </c>
      <c r="BL308" s="81" t="s">
        <v>952</v>
      </c>
      <c r="BM308" s="81" t="s">
        <v>130</v>
      </c>
    </row>
    <row r="309" spans="2:47" s="6" customFormat="1" ht="27" customHeight="1">
      <c r="B309" s="21"/>
      <c r="F309" s="288" t="s">
        <v>131</v>
      </c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1"/>
      <c r="T309" s="46"/>
      <c r="AA309" s="47"/>
      <c r="AT309" s="6" t="s">
        <v>797</v>
      </c>
      <c r="AU309" s="6" t="s">
        <v>740</v>
      </c>
    </row>
    <row r="310" spans="2:63" s="102" customFormat="1" ht="30.75" customHeight="1">
      <c r="B310" s="103"/>
      <c r="D310" s="110" t="s">
        <v>854</v>
      </c>
      <c r="N310" s="294">
        <f>$BK$310</f>
        <v>0</v>
      </c>
      <c r="O310" s="293"/>
      <c r="P310" s="293"/>
      <c r="Q310" s="293"/>
      <c r="S310" s="103"/>
      <c r="T310" s="106"/>
      <c r="W310" s="107">
        <f>SUM($W$311:$W$321)</f>
        <v>0</v>
      </c>
      <c r="Y310" s="107">
        <f>SUM($Y$311:$Y$321)</f>
        <v>0.11462</v>
      </c>
      <c r="AA310" s="108">
        <f>SUM($AA$311:$AA$321)</f>
        <v>0</v>
      </c>
      <c r="AR310" s="105" t="s">
        <v>740</v>
      </c>
      <c r="AT310" s="105" t="s">
        <v>732</v>
      </c>
      <c r="AU310" s="105" t="s">
        <v>681</v>
      </c>
      <c r="AY310" s="105" t="s">
        <v>790</v>
      </c>
      <c r="BK310" s="109">
        <f>SUM($BK$311:$BK$321)</f>
        <v>0</v>
      </c>
    </row>
    <row r="311" spans="2:65" s="6" customFormat="1" ht="15.75" customHeight="1">
      <c r="B311" s="21"/>
      <c r="C311" s="111" t="s">
        <v>132</v>
      </c>
      <c r="D311" s="111" t="s">
        <v>791</v>
      </c>
      <c r="E311" s="112" t="s">
        <v>133</v>
      </c>
      <c r="F311" s="284" t="s">
        <v>134</v>
      </c>
      <c r="G311" s="285"/>
      <c r="H311" s="285"/>
      <c r="I311" s="285"/>
      <c r="J311" s="114" t="s">
        <v>27</v>
      </c>
      <c r="K311" s="115">
        <v>20</v>
      </c>
      <c r="L311" s="286"/>
      <c r="M311" s="285"/>
      <c r="N311" s="287">
        <f>ROUND($L$311*$K$311,2)</f>
        <v>0</v>
      </c>
      <c r="O311" s="285"/>
      <c r="P311" s="285"/>
      <c r="Q311" s="285"/>
      <c r="R311" s="113" t="s">
        <v>860</v>
      </c>
      <c r="S311" s="21"/>
      <c r="T311" s="116"/>
      <c r="U311" s="117" t="s">
        <v>703</v>
      </c>
      <c r="X311" s="118">
        <v>0.00241</v>
      </c>
      <c r="Y311" s="118">
        <f>$X$311*$K$311</f>
        <v>0.04819999999999999</v>
      </c>
      <c r="Z311" s="118">
        <v>0</v>
      </c>
      <c r="AA311" s="119">
        <f>$Z$311*$K$311</f>
        <v>0</v>
      </c>
      <c r="AR311" s="81" t="s">
        <v>952</v>
      </c>
      <c r="AT311" s="81" t="s">
        <v>791</v>
      </c>
      <c r="AU311" s="81" t="s">
        <v>740</v>
      </c>
      <c r="AY311" s="6" t="s">
        <v>790</v>
      </c>
      <c r="BE311" s="120">
        <f>IF($U$311="základní",$N$311,0)</f>
        <v>0</v>
      </c>
      <c r="BF311" s="120">
        <f>IF($U$311="snížená",$N$311,0)</f>
        <v>0</v>
      </c>
      <c r="BG311" s="120">
        <f>IF($U$311="zákl. přenesená",$N$311,0)</f>
        <v>0</v>
      </c>
      <c r="BH311" s="120">
        <f>IF($U$311="sníž. přenesená",$N$311,0)</f>
        <v>0</v>
      </c>
      <c r="BI311" s="120">
        <f>IF($U$311="nulová",$N$311,0)</f>
        <v>0</v>
      </c>
      <c r="BJ311" s="81" t="s">
        <v>681</v>
      </c>
      <c r="BK311" s="120">
        <f>ROUND($L$311*$K$311,2)</f>
        <v>0</v>
      </c>
      <c r="BL311" s="81" t="s">
        <v>952</v>
      </c>
      <c r="BM311" s="81" t="s">
        <v>135</v>
      </c>
    </row>
    <row r="312" spans="2:47" s="6" customFormat="1" ht="16.5" customHeight="1">
      <c r="B312" s="21"/>
      <c r="F312" s="288" t="s">
        <v>136</v>
      </c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1"/>
      <c r="T312" s="46"/>
      <c r="AA312" s="47"/>
      <c r="AT312" s="6" t="s">
        <v>797</v>
      </c>
      <c r="AU312" s="6" t="s">
        <v>740</v>
      </c>
    </row>
    <row r="313" spans="2:65" s="6" customFormat="1" ht="27" customHeight="1">
      <c r="B313" s="21"/>
      <c r="C313" s="111" t="s">
        <v>137</v>
      </c>
      <c r="D313" s="111" t="s">
        <v>791</v>
      </c>
      <c r="E313" s="112" t="s">
        <v>138</v>
      </c>
      <c r="F313" s="284" t="s">
        <v>139</v>
      </c>
      <c r="G313" s="285"/>
      <c r="H313" s="285"/>
      <c r="I313" s="285"/>
      <c r="J313" s="114" t="s">
        <v>937</v>
      </c>
      <c r="K313" s="115">
        <v>3</v>
      </c>
      <c r="L313" s="286"/>
      <c r="M313" s="285"/>
      <c r="N313" s="287">
        <f>ROUND($L$313*$K$313,2)</f>
        <v>0</v>
      </c>
      <c r="O313" s="285"/>
      <c r="P313" s="285"/>
      <c r="Q313" s="285"/>
      <c r="R313" s="113" t="s">
        <v>860</v>
      </c>
      <c r="S313" s="21"/>
      <c r="T313" s="116"/>
      <c r="U313" s="117" t="s">
        <v>703</v>
      </c>
      <c r="X313" s="118">
        <v>0.00373</v>
      </c>
      <c r="Y313" s="118">
        <f>$X$313*$K$313</f>
        <v>0.011189999999999999</v>
      </c>
      <c r="Z313" s="118">
        <v>0</v>
      </c>
      <c r="AA313" s="119">
        <f>$Z$313*$K$313</f>
        <v>0</v>
      </c>
      <c r="AR313" s="81" t="s">
        <v>952</v>
      </c>
      <c r="AT313" s="81" t="s">
        <v>791</v>
      </c>
      <c r="AU313" s="81" t="s">
        <v>740</v>
      </c>
      <c r="AY313" s="6" t="s">
        <v>790</v>
      </c>
      <c r="BE313" s="120">
        <f>IF($U$313="základní",$N$313,0)</f>
        <v>0</v>
      </c>
      <c r="BF313" s="120">
        <f>IF($U$313="snížená",$N$313,0)</f>
        <v>0</v>
      </c>
      <c r="BG313" s="120">
        <f>IF($U$313="zákl. přenesená",$N$313,0)</f>
        <v>0</v>
      </c>
      <c r="BH313" s="120">
        <f>IF($U$313="sníž. přenesená",$N$313,0)</f>
        <v>0</v>
      </c>
      <c r="BI313" s="120">
        <f>IF($U$313="nulová",$N$313,0)</f>
        <v>0</v>
      </c>
      <c r="BJ313" s="81" t="s">
        <v>681</v>
      </c>
      <c r="BK313" s="120">
        <f>ROUND($L$313*$K$313,2)</f>
        <v>0</v>
      </c>
      <c r="BL313" s="81" t="s">
        <v>952</v>
      </c>
      <c r="BM313" s="81" t="s">
        <v>140</v>
      </c>
    </row>
    <row r="314" spans="2:47" s="6" customFormat="1" ht="16.5" customHeight="1">
      <c r="B314" s="21"/>
      <c r="F314" s="288" t="s">
        <v>141</v>
      </c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1"/>
      <c r="T314" s="46"/>
      <c r="AA314" s="47"/>
      <c r="AT314" s="6" t="s">
        <v>797</v>
      </c>
      <c r="AU314" s="6" t="s">
        <v>740</v>
      </c>
    </row>
    <row r="315" spans="2:65" s="6" customFormat="1" ht="15.75" customHeight="1">
      <c r="B315" s="21"/>
      <c r="C315" s="111" t="s">
        <v>142</v>
      </c>
      <c r="D315" s="111" t="s">
        <v>791</v>
      </c>
      <c r="E315" s="112" t="s">
        <v>143</v>
      </c>
      <c r="F315" s="284" t="s">
        <v>144</v>
      </c>
      <c r="G315" s="285"/>
      <c r="H315" s="285"/>
      <c r="I315" s="285"/>
      <c r="J315" s="114" t="s">
        <v>27</v>
      </c>
      <c r="K315" s="115">
        <v>21</v>
      </c>
      <c r="L315" s="286"/>
      <c r="M315" s="285"/>
      <c r="N315" s="287">
        <f>ROUND($L$315*$K$315,2)</f>
        <v>0</v>
      </c>
      <c r="O315" s="285"/>
      <c r="P315" s="285"/>
      <c r="Q315" s="285"/>
      <c r="R315" s="113" t="s">
        <v>860</v>
      </c>
      <c r="S315" s="21"/>
      <c r="T315" s="116"/>
      <c r="U315" s="117" t="s">
        <v>703</v>
      </c>
      <c r="X315" s="118">
        <v>0.00263</v>
      </c>
      <c r="Y315" s="118">
        <f>$X$315*$K$315</f>
        <v>0.05523</v>
      </c>
      <c r="Z315" s="118">
        <v>0</v>
      </c>
      <c r="AA315" s="119">
        <f>$Z$315*$K$315</f>
        <v>0</v>
      </c>
      <c r="AR315" s="81" t="s">
        <v>952</v>
      </c>
      <c r="AT315" s="81" t="s">
        <v>791</v>
      </c>
      <c r="AU315" s="81" t="s">
        <v>740</v>
      </c>
      <c r="AY315" s="6" t="s">
        <v>790</v>
      </c>
      <c r="BE315" s="120">
        <f>IF($U$315="základní",$N$315,0)</f>
        <v>0</v>
      </c>
      <c r="BF315" s="120">
        <f>IF($U$315="snížená",$N$315,0)</f>
        <v>0</v>
      </c>
      <c r="BG315" s="120">
        <f>IF($U$315="zákl. přenesená",$N$315,0)</f>
        <v>0</v>
      </c>
      <c r="BH315" s="120">
        <f>IF($U$315="sníž. přenesená",$N$315,0)</f>
        <v>0</v>
      </c>
      <c r="BI315" s="120">
        <f>IF($U$315="nulová",$N$315,0)</f>
        <v>0</v>
      </c>
      <c r="BJ315" s="81" t="s">
        <v>681</v>
      </c>
      <c r="BK315" s="120">
        <f>ROUND($L$315*$K$315,2)</f>
        <v>0</v>
      </c>
      <c r="BL315" s="81" t="s">
        <v>952</v>
      </c>
      <c r="BM315" s="81" t="s">
        <v>145</v>
      </c>
    </row>
    <row r="316" spans="2:47" s="6" customFormat="1" ht="16.5" customHeight="1">
      <c r="B316" s="21"/>
      <c r="F316" s="288" t="s">
        <v>146</v>
      </c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1"/>
      <c r="T316" s="46"/>
      <c r="AA316" s="47"/>
      <c r="AT316" s="6" t="s">
        <v>797</v>
      </c>
      <c r="AU316" s="6" t="s">
        <v>740</v>
      </c>
    </row>
    <row r="317" spans="2:51" s="6" customFormat="1" ht="15.75" customHeight="1">
      <c r="B317" s="124"/>
      <c r="E317" s="125"/>
      <c r="F317" s="295" t="s">
        <v>147</v>
      </c>
      <c r="G317" s="296"/>
      <c r="H317" s="296"/>
      <c r="I317" s="296"/>
      <c r="K317" s="125"/>
      <c r="S317" s="124"/>
      <c r="T317" s="127"/>
      <c r="AA317" s="128"/>
      <c r="AT317" s="125" t="s">
        <v>864</v>
      </c>
      <c r="AU317" s="125" t="s">
        <v>740</v>
      </c>
      <c r="AV317" s="125" t="s">
        <v>681</v>
      </c>
      <c r="AW317" s="125" t="s">
        <v>771</v>
      </c>
      <c r="AX317" s="125" t="s">
        <v>733</v>
      </c>
      <c r="AY317" s="125" t="s">
        <v>790</v>
      </c>
    </row>
    <row r="318" spans="2:51" s="6" customFormat="1" ht="15.75" customHeight="1">
      <c r="B318" s="129"/>
      <c r="E318" s="130"/>
      <c r="F318" s="297" t="s">
        <v>148</v>
      </c>
      <c r="G318" s="298"/>
      <c r="H318" s="298"/>
      <c r="I318" s="298"/>
      <c r="K318" s="132">
        <v>21</v>
      </c>
      <c r="S318" s="129"/>
      <c r="T318" s="133"/>
      <c r="AA318" s="134"/>
      <c r="AT318" s="130" t="s">
        <v>864</v>
      </c>
      <c r="AU318" s="130" t="s">
        <v>740</v>
      </c>
      <c r="AV318" s="130" t="s">
        <v>740</v>
      </c>
      <c r="AW318" s="130" t="s">
        <v>771</v>
      </c>
      <c r="AX318" s="130" t="s">
        <v>733</v>
      </c>
      <c r="AY318" s="130" t="s">
        <v>790</v>
      </c>
    </row>
    <row r="319" spans="2:51" s="6" customFormat="1" ht="15.75" customHeight="1">
      <c r="B319" s="135"/>
      <c r="E319" s="136"/>
      <c r="F319" s="299" t="s">
        <v>866</v>
      </c>
      <c r="G319" s="300"/>
      <c r="H319" s="300"/>
      <c r="I319" s="300"/>
      <c r="K319" s="137">
        <v>21</v>
      </c>
      <c r="S319" s="135"/>
      <c r="T319" s="138"/>
      <c r="AA319" s="139"/>
      <c r="AT319" s="136" t="s">
        <v>864</v>
      </c>
      <c r="AU319" s="136" t="s">
        <v>740</v>
      </c>
      <c r="AV319" s="136" t="s">
        <v>789</v>
      </c>
      <c r="AW319" s="136" t="s">
        <v>771</v>
      </c>
      <c r="AX319" s="136" t="s">
        <v>681</v>
      </c>
      <c r="AY319" s="136" t="s">
        <v>790</v>
      </c>
    </row>
    <row r="320" spans="2:65" s="6" customFormat="1" ht="27" customHeight="1">
      <c r="B320" s="21"/>
      <c r="C320" s="111" t="s">
        <v>149</v>
      </c>
      <c r="D320" s="111" t="s">
        <v>791</v>
      </c>
      <c r="E320" s="112" t="s">
        <v>150</v>
      </c>
      <c r="F320" s="284" t="s">
        <v>151</v>
      </c>
      <c r="G320" s="285"/>
      <c r="H320" s="285"/>
      <c r="I320" s="285"/>
      <c r="J320" s="114" t="s">
        <v>930</v>
      </c>
      <c r="K320" s="115">
        <v>0.115</v>
      </c>
      <c r="L320" s="286"/>
      <c r="M320" s="285"/>
      <c r="N320" s="287">
        <f>ROUND($L$320*$K$320,2)</f>
        <v>0</v>
      </c>
      <c r="O320" s="285"/>
      <c r="P320" s="285"/>
      <c r="Q320" s="285"/>
      <c r="R320" s="113" t="s">
        <v>860</v>
      </c>
      <c r="S320" s="21"/>
      <c r="T320" s="116"/>
      <c r="U320" s="117" t="s">
        <v>703</v>
      </c>
      <c r="X320" s="118">
        <v>0</v>
      </c>
      <c r="Y320" s="118">
        <f>$X$320*$K$320</f>
        <v>0</v>
      </c>
      <c r="Z320" s="118">
        <v>0</v>
      </c>
      <c r="AA320" s="119">
        <f>$Z$320*$K$320</f>
        <v>0</v>
      </c>
      <c r="AR320" s="81" t="s">
        <v>952</v>
      </c>
      <c r="AT320" s="81" t="s">
        <v>791</v>
      </c>
      <c r="AU320" s="81" t="s">
        <v>740</v>
      </c>
      <c r="AY320" s="6" t="s">
        <v>790</v>
      </c>
      <c r="BE320" s="120">
        <f>IF($U$320="základní",$N$320,0)</f>
        <v>0</v>
      </c>
      <c r="BF320" s="120">
        <f>IF($U$320="snížená",$N$320,0)</f>
        <v>0</v>
      </c>
      <c r="BG320" s="120">
        <f>IF($U$320="zákl. přenesená",$N$320,0)</f>
        <v>0</v>
      </c>
      <c r="BH320" s="120">
        <f>IF($U$320="sníž. přenesená",$N$320,0)</f>
        <v>0</v>
      </c>
      <c r="BI320" s="120">
        <f>IF($U$320="nulová",$N$320,0)</f>
        <v>0</v>
      </c>
      <c r="BJ320" s="81" t="s">
        <v>681</v>
      </c>
      <c r="BK320" s="120">
        <f>ROUND($L$320*$K$320,2)</f>
        <v>0</v>
      </c>
      <c r="BL320" s="81" t="s">
        <v>952</v>
      </c>
      <c r="BM320" s="81" t="s">
        <v>152</v>
      </c>
    </row>
    <row r="321" spans="2:47" s="6" customFormat="1" ht="16.5" customHeight="1">
      <c r="B321" s="21"/>
      <c r="F321" s="288" t="s">
        <v>153</v>
      </c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1"/>
      <c r="T321" s="46"/>
      <c r="AA321" s="47"/>
      <c r="AT321" s="6" t="s">
        <v>797</v>
      </c>
      <c r="AU321" s="6" t="s">
        <v>740</v>
      </c>
    </row>
    <row r="322" spans="2:63" s="102" customFormat="1" ht="30.75" customHeight="1">
      <c r="B322" s="103"/>
      <c r="D322" s="110" t="s">
        <v>855</v>
      </c>
      <c r="N322" s="294">
        <f>$BK$322</f>
        <v>0</v>
      </c>
      <c r="O322" s="293"/>
      <c r="P322" s="293"/>
      <c r="Q322" s="293"/>
      <c r="S322" s="103"/>
      <c r="T322" s="106"/>
      <c r="W322" s="107">
        <f>SUM($W$323:$W$345)</f>
        <v>0</v>
      </c>
      <c r="Y322" s="107">
        <f>SUM($Y$323:$Y$345)</f>
        <v>17.99428451</v>
      </c>
      <c r="AA322" s="108">
        <f>SUM($AA$323:$AA$345)</f>
        <v>0</v>
      </c>
      <c r="AR322" s="105" t="s">
        <v>740</v>
      </c>
      <c r="AT322" s="105" t="s">
        <v>732</v>
      </c>
      <c r="AU322" s="105" t="s">
        <v>681</v>
      </c>
      <c r="AY322" s="105" t="s">
        <v>790</v>
      </c>
      <c r="BK322" s="109">
        <f>SUM($BK$323:$BK$345)</f>
        <v>0</v>
      </c>
    </row>
    <row r="323" spans="2:65" s="6" customFormat="1" ht="27" customHeight="1">
      <c r="B323" s="21"/>
      <c r="C323" s="111" t="s">
        <v>154</v>
      </c>
      <c r="D323" s="111" t="s">
        <v>791</v>
      </c>
      <c r="E323" s="112" t="s">
        <v>155</v>
      </c>
      <c r="F323" s="284" t="s">
        <v>156</v>
      </c>
      <c r="G323" s="285"/>
      <c r="H323" s="285"/>
      <c r="I323" s="285"/>
      <c r="J323" s="114" t="s">
        <v>157</v>
      </c>
      <c r="K323" s="115">
        <v>9372</v>
      </c>
      <c r="L323" s="286"/>
      <c r="M323" s="285"/>
      <c r="N323" s="287">
        <f>ROUND($L$323*$K$323,2)</f>
        <v>0</v>
      </c>
      <c r="O323" s="285"/>
      <c r="P323" s="285"/>
      <c r="Q323" s="285"/>
      <c r="R323" s="113"/>
      <c r="S323" s="21"/>
      <c r="T323" s="116"/>
      <c r="U323" s="117" t="s">
        <v>703</v>
      </c>
      <c r="X323" s="118">
        <v>0.001</v>
      </c>
      <c r="Y323" s="118">
        <f>$X$323*$K$323</f>
        <v>9.372</v>
      </c>
      <c r="Z323" s="118">
        <v>0</v>
      </c>
      <c r="AA323" s="119">
        <f>$Z$323*$K$323</f>
        <v>0</v>
      </c>
      <c r="AR323" s="81" t="s">
        <v>952</v>
      </c>
      <c r="AT323" s="81" t="s">
        <v>791</v>
      </c>
      <c r="AU323" s="81" t="s">
        <v>740</v>
      </c>
      <c r="AY323" s="6" t="s">
        <v>790</v>
      </c>
      <c r="BE323" s="120">
        <f>IF($U$323="základní",$N$323,0)</f>
        <v>0</v>
      </c>
      <c r="BF323" s="120">
        <f>IF($U$323="snížená",$N$323,0)</f>
        <v>0</v>
      </c>
      <c r="BG323" s="120">
        <f>IF($U$323="zákl. přenesená",$N$323,0)</f>
        <v>0</v>
      </c>
      <c r="BH323" s="120">
        <f>IF($U$323="sníž. přenesená",$N$323,0)</f>
        <v>0</v>
      </c>
      <c r="BI323" s="120">
        <f>IF($U$323="nulová",$N$323,0)</f>
        <v>0</v>
      </c>
      <c r="BJ323" s="81" t="s">
        <v>681</v>
      </c>
      <c r="BK323" s="120">
        <f>ROUND($L$323*$K$323,2)</f>
        <v>0</v>
      </c>
      <c r="BL323" s="81" t="s">
        <v>952</v>
      </c>
      <c r="BM323" s="81" t="s">
        <v>158</v>
      </c>
    </row>
    <row r="324" spans="2:65" s="6" customFormat="1" ht="27" customHeight="1">
      <c r="B324" s="21"/>
      <c r="C324" s="114" t="s">
        <v>159</v>
      </c>
      <c r="D324" s="114" t="s">
        <v>791</v>
      </c>
      <c r="E324" s="112" t="s">
        <v>160</v>
      </c>
      <c r="F324" s="284" t="s">
        <v>161</v>
      </c>
      <c r="G324" s="285"/>
      <c r="H324" s="285"/>
      <c r="I324" s="285"/>
      <c r="J324" s="114" t="s">
        <v>859</v>
      </c>
      <c r="K324" s="115">
        <v>79.2</v>
      </c>
      <c r="L324" s="286"/>
      <c r="M324" s="285"/>
      <c r="N324" s="287">
        <f>ROUND($L$324*$K$324,2)</f>
        <v>0</v>
      </c>
      <c r="O324" s="285"/>
      <c r="P324" s="285"/>
      <c r="Q324" s="285"/>
      <c r="R324" s="113"/>
      <c r="S324" s="21"/>
      <c r="T324" s="116"/>
      <c r="U324" s="117" t="s">
        <v>703</v>
      </c>
      <c r="X324" s="118">
        <v>0.01</v>
      </c>
      <c r="Y324" s="118">
        <f>$X$324*$K$324</f>
        <v>0.792</v>
      </c>
      <c r="Z324" s="118">
        <v>0</v>
      </c>
      <c r="AA324" s="119">
        <f>$Z$324*$K$324</f>
        <v>0</v>
      </c>
      <c r="AR324" s="81" t="s">
        <v>952</v>
      </c>
      <c r="AT324" s="81" t="s">
        <v>791</v>
      </c>
      <c r="AU324" s="81" t="s">
        <v>740</v>
      </c>
      <c r="AY324" s="81" t="s">
        <v>790</v>
      </c>
      <c r="BE324" s="120">
        <f>IF($U$324="základní",$N$324,0)</f>
        <v>0</v>
      </c>
      <c r="BF324" s="120">
        <f>IF($U$324="snížená",$N$324,0)</f>
        <v>0</v>
      </c>
      <c r="BG324" s="120">
        <f>IF($U$324="zákl. přenesená",$N$324,0)</f>
        <v>0</v>
      </c>
      <c r="BH324" s="120">
        <f>IF($U$324="sníž. přenesená",$N$324,0)</f>
        <v>0</v>
      </c>
      <c r="BI324" s="120">
        <f>IF($U$324="nulová",$N$324,0)</f>
        <v>0</v>
      </c>
      <c r="BJ324" s="81" t="s">
        <v>681</v>
      </c>
      <c r="BK324" s="120">
        <f>ROUND($L$324*$K$324,2)</f>
        <v>0</v>
      </c>
      <c r="BL324" s="81" t="s">
        <v>952</v>
      </c>
      <c r="BM324" s="81" t="s">
        <v>162</v>
      </c>
    </row>
    <row r="325" spans="2:51" s="6" customFormat="1" ht="15.75" customHeight="1">
      <c r="B325" s="124"/>
      <c r="E325" s="126"/>
      <c r="F325" s="295" t="s">
        <v>147</v>
      </c>
      <c r="G325" s="296"/>
      <c r="H325" s="296"/>
      <c r="I325" s="296"/>
      <c r="K325" s="125"/>
      <c r="S325" s="124"/>
      <c r="T325" s="127"/>
      <c r="AA325" s="128"/>
      <c r="AT325" s="125" t="s">
        <v>864</v>
      </c>
      <c r="AU325" s="125" t="s">
        <v>740</v>
      </c>
      <c r="AV325" s="125" t="s">
        <v>681</v>
      </c>
      <c r="AW325" s="125" t="s">
        <v>771</v>
      </c>
      <c r="AX325" s="125" t="s">
        <v>733</v>
      </c>
      <c r="AY325" s="125" t="s">
        <v>790</v>
      </c>
    </row>
    <row r="326" spans="2:51" s="6" customFormat="1" ht="15.75" customHeight="1">
      <c r="B326" s="124"/>
      <c r="E326" s="125"/>
      <c r="F326" s="295" t="s">
        <v>163</v>
      </c>
      <c r="G326" s="296"/>
      <c r="H326" s="296"/>
      <c r="I326" s="296"/>
      <c r="K326" s="125"/>
      <c r="S326" s="124"/>
      <c r="T326" s="127"/>
      <c r="AA326" s="128"/>
      <c r="AT326" s="125" t="s">
        <v>864</v>
      </c>
      <c r="AU326" s="125" t="s">
        <v>740</v>
      </c>
      <c r="AV326" s="125" t="s">
        <v>681</v>
      </c>
      <c r="AW326" s="125" t="s">
        <v>771</v>
      </c>
      <c r="AX326" s="125" t="s">
        <v>733</v>
      </c>
      <c r="AY326" s="125" t="s">
        <v>790</v>
      </c>
    </row>
    <row r="327" spans="2:51" s="6" customFormat="1" ht="15.75" customHeight="1">
      <c r="B327" s="129"/>
      <c r="E327" s="130"/>
      <c r="F327" s="297" t="s">
        <v>164</v>
      </c>
      <c r="G327" s="298"/>
      <c r="H327" s="298"/>
      <c r="I327" s="298"/>
      <c r="K327" s="132">
        <v>79.2</v>
      </c>
      <c r="S327" s="129"/>
      <c r="T327" s="133"/>
      <c r="AA327" s="134"/>
      <c r="AT327" s="130" t="s">
        <v>864</v>
      </c>
      <c r="AU327" s="130" t="s">
        <v>740</v>
      </c>
      <c r="AV327" s="130" t="s">
        <v>740</v>
      </c>
      <c r="AW327" s="130" t="s">
        <v>771</v>
      </c>
      <c r="AX327" s="130" t="s">
        <v>733</v>
      </c>
      <c r="AY327" s="130" t="s">
        <v>790</v>
      </c>
    </row>
    <row r="328" spans="2:51" s="6" customFormat="1" ht="15.75" customHeight="1">
      <c r="B328" s="135"/>
      <c r="E328" s="136"/>
      <c r="F328" s="299" t="s">
        <v>866</v>
      </c>
      <c r="G328" s="300"/>
      <c r="H328" s="300"/>
      <c r="I328" s="300"/>
      <c r="K328" s="137">
        <v>79.2</v>
      </c>
      <c r="S328" s="135"/>
      <c r="T328" s="138"/>
      <c r="AA328" s="139"/>
      <c r="AT328" s="136" t="s">
        <v>864</v>
      </c>
      <c r="AU328" s="136" t="s">
        <v>740</v>
      </c>
      <c r="AV328" s="136" t="s">
        <v>789</v>
      </c>
      <c r="AW328" s="136" t="s">
        <v>771</v>
      </c>
      <c r="AX328" s="136" t="s">
        <v>681</v>
      </c>
      <c r="AY328" s="136" t="s">
        <v>790</v>
      </c>
    </row>
    <row r="329" spans="2:65" s="6" customFormat="1" ht="27" customHeight="1">
      <c r="B329" s="21"/>
      <c r="C329" s="111" t="s">
        <v>165</v>
      </c>
      <c r="D329" s="111" t="s">
        <v>791</v>
      </c>
      <c r="E329" s="112" t="s">
        <v>166</v>
      </c>
      <c r="F329" s="284" t="s">
        <v>167</v>
      </c>
      <c r="G329" s="285"/>
      <c r="H329" s="285"/>
      <c r="I329" s="285"/>
      <c r="J329" s="114" t="s">
        <v>859</v>
      </c>
      <c r="K329" s="115">
        <v>111.6</v>
      </c>
      <c r="L329" s="286"/>
      <c r="M329" s="285"/>
      <c r="N329" s="287">
        <f>ROUND($L$329*$K$329,2)</f>
        <v>0</v>
      </c>
      <c r="O329" s="285"/>
      <c r="P329" s="285"/>
      <c r="Q329" s="285"/>
      <c r="R329" s="113"/>
      <c r="S329" s="21"/>
      <c r="T329" s="116"/>
      <c r="U329" s="117" t="s">
        <v>703</v>
      </c>
      <c r="X329" s="118">
        <v>0.01</v>
      </c>
      <c r="Y329" s="118">
        <f>$X$329*$K$329</f>
        <v>1.1159999999999999</v>
      </c>
      <c r="Z329" s="118">
        <v>0</v>
      </c>
      <c r="AA329" s="119">
        <f>$Z$329*$K$329</f>
        <v>0</v>
      </c>
      <c r="AR329" s="81" t="s">
        <v>952</v>
      </c>
      <c r="AT329" s="81" t="s">
        <v>791</v>
      </c>
      <c r="AU329" s="81" t="s">
        <v>740</v>
      </c>
      <c r="AY329" s="6" t="s">
        <v>790</v>
      </c>
      <c r="BE329" s="120">
        <f>IF($U$329="základní",$N$329,0)</f>
        <v>0</v>
      </c>
      <c r="BF329" s="120">
        <f>IF($U$329="snížená",$N$329,0)</f>
        <v>0</v>
      </c>
      <c r="BG329" s="120">
        <f>IF($U$329="zákl. přenesená",$N$329,0)</f>
        <v>0</v>
      </c>
      <c r="BH329" s="120">
        <f>IF($U$329="sníž. přenesená",$N$329,0)</f>
        <v>0</v>
      </c>
      <c r="BI329" s="120">
        <f>IF($U$329="nulová",$N$329,0)</f>
        <v>0</v>
      </c>
      <c r="BJ329" s="81" t="s">
        <v>681</v>
      </c>
      <c r="BK329" s="120">
        <f>ROUND($L$329*$K$329,2)</f>
        <v>0</v>
      </c>
      <c r="BL329" s="81" t="s">
        <v>952</v>
      </c>
      <c r="BM329" s="81" t="s">
        <v>168</v>
      </c>
    </row>
    <row r="330" spans="2:51" s="6" customFormat="1" ht="15.75" customHeight="1">
      <c r="B330" s="124"/>
      <c r="E330" s="126"/>
      <c r="F330" s="295" t="s">
        <v>147</v>
      </c>
      <c r="G330" s="296"/>
      <c r="H330" s="296"/>
      <c r="I330" s="296"/>
      <c r="K330" s="125"/>
      <c r="S330" s="124"/>
      <c r="T330" s="127"/>
      <c r="AA330" s="128"/>
      <c r="AT330" s="125" t="s">
        <v>864</v>
      </c>
      <c r="AU330" s="125" t="s">
        <v>740</v>
      </c>
      <c r="AV330" s="125" t="s">
        <v>681</v>
      </c>
      <c r="AW330" s="125" t="s">
        <v>771</v>
      </c>
      <c r="AX330" s="125" t="s">
        <v>733</v>
      </c>
      <c r="AY330" s="125" t="s">
        <v>790</v>
      </c>
    </row>
    <row r="331" spans="2:51" s="6" customFormat="1" ht="15.75" customHeight="1">
      <c r="B331" s="124"/>
      <c r="E331" s="125"/>
      <c r="F331" s="295" t="s">
        <v>169</v>
      </c>
      <c r="G331" s="296"/>
      <c r="H331" s="296"/>
      <c r="I331" s="296"/>
      <c r="K331" s="125"/>
      <c r="S331" s="124"/>
      <c r="T331" s="127"/>
      <c r="AA331" s="128"/>
      <c r="AT331" s="125" t="s">
        <v>864</v>
      </c>
      <c r="AU331" s="125" t="s">
        <v>740</v>
      </c>
      <c r="AV331" s="125" t="s">
        <v>681</v>
      </c>
      <c r="AW331" s="125" t="s">
        <v>771</v>
      </c>
      <c r="AX331" s="125" t="s">
        <v>733</v>
      </c>
      <c r="AY331" s="125" t="s">
        <v>790</v>
      </c>
    </row>
    <row r="332" spans="2:51" s="6" customFormat="1" ht="15.75" customHeight="1">
      <c r="B332" s="129"/>
      <c r="E332" s="130"/>
      <c r="F332" s="297" t="s">
        <v>170</v>
      </c>
      <c r="G332" s="298"/>
      <c r="H332" s="298"/>
      <c r="I332" s="298"/>
      <c r="K332" s="132">
        <v>39.6</v>
      </c>
      <c r="S332" s="129"/>
      <c r="T332" s="133"/>
      <c r="AA332" s="134"/>
      <c r="AT332" s="130" t="s">
        <v>864</v>
      </c>
      <c r="AU332" s="130" t="s">
        <v>740</v>
      </c>
      <c r="AV332" s="130" t="s">
        <v>740</v>
      </c>
      <c r="AW332" s="130" t="s">
        <v>771</v>
      </c>
      <c r="AX332" s="130" t="s">
        <v>733</v>
      </c>
      <c r="AY332" s="130" t="s">
        <v>790</v>
      </c>
    </row>
    <row r="333" spans="2:51" s="6" customFormat="1" ht="15.75" customHeight="1">
      <c r="B333" s="129"/>
      <c r="E333" s="130"/>
      <c r="F333" s="297" t="s">
        <v>171</v>
      </c>
      <c r="G333" s="298"/>
      <c r="H333" s="298"/>
      <c r="I333" s="298"/>
      <c r="K333" s="132">
        <v>72</v>
      </c>
      <c r="S333" s="129"/>
      <c r="T333" s="133"/>
      <c r="AA333" s="134"/>
      <c r="AT333" s="130" t="s">
        <v>864</v>
      </c>
      <c r="AU333" s="130" t="s">
        <v>740</v>
      </c>
      <c r="AV333" s="130" t="s">
        <v>740</v>
      </c>
      <c r="AW333" s="130" t="s">
        <v>771</v>
      </c>
      <c r="AX333" s="130" t="s">
        <v>733</v>
      </c>
      <c r="AY333" s="130" t="s">
        <v>790</v>
      </c>
    </row>
    <row r="334" spans="2:51" s="6" customFormat="1" ht="15.75" customHeight="1">
      <c r="B334" s="135"/>
      <c r="E334" s="136"/>
      <c r="F334" s="299" t="s">
        <v>866</v>
      </c>
      <c r="G334" s="300"/>
      <c r="H334" s="300"/>
      <c r="I334" s="300"/>
      <c r="K334" s="137">
        <v>111.6</v>
      </c>
      <c r="S334" s="135"/>
      <c r="T334" s="138"/>
      <c r="AA334" s="139"/>
      <c r="AT334" s="136" t="s">
        <v>864</v>
      </c>
      <c r="AU334" s="136" t="s">
        <v>740</v>
      </c>
      <c r="AV334" s="136" t="s">
        <v>789</v>
      </c>
      <c r="AW334" s="136" t="s">
        <v>771</v>
      </c>
      <c r="AX334" s="136" t="s">
        <v>681</v>
      </c>
      <c r="AY334" s="136" t="s">
        <v>790</v>
      </c>
    </row>
    <row r="335" spans="2:65" s="6" customFormat="1" ht="51" customHeight="1">
      <c r="B335" s="21"/>
      <c r="C335" s="111" t="s">
        <v>172</v>
      </c>
      <c r="D335" s="111" t="s">
        <v>791</v>
      </c>
      <c r="E335" s="112" t="s">
        <v>173</v>
      </c>
      <c r="F335" s="284" t="s">
        <v>174</v>
      </c>
      <c r="G335" s="285"/>
      <c r="H335" s="285"/>
      <c r="I335" s="285"/>
      <c r="J335" s="114" t="s">
        <v>27</v>
      </c>
      <c r="K335" s="115">
        <v>36</v>
      </c>
      <c r="L335" s="286"/>
      <c r="M335" s="285"/>
      <c r="N335" s="287">
        <f>ROUND($L$335*$K$335,2)</f>
        <v>0</v>
      </c>
      <c r="O335" s="285"/>
      <c r="P335" s="285"/>
      <c r="Q335" s="285"/>
      <c r="R335" s="113"/>
      <c r="S335" s="21"/>
      <c r="T335" s="116"/>
      <c r="U335" s="117" t="s">
        <v>703</v>
      </c>
      <c r="X335" s="118">
        <v>0</v>
      </c>
      <c r="Y335" s="118">
        <f>$X$335*$K$335</f>
        <v>0</v>
      </c>
      <c r="Z335" s="118">
        <v>0</v>
      </c>
      <c r="AA335" s="119">
        <f>$Z$335*$K$335</f>
        <v>0</v>
      </c>
      <c r="AR335" s="81" t="s">
        <v>952</v>
      </c>
      <c r="AT335" s="81" t="s">
        <v>791</v>
      </c>
      <c r="AU335" s="81" t="s">
        <v>740</v>
      </c>
      <c r="AY335" s="6" t="s">
        <v>790</v>
      </c>
      <c r="BE335" s="120">
        <f>IF($U$335="základní",$N$335,0)</f>
        <v>0</v>
      </c>
      <c r="BF335" s="120">
        <f>IF($U$335="snížená",$N$335,0)</f>
        <v>0</v>
      </c>
      <c r="BG335" s="120">
        <f>IF($U$335="zákl. přenesená",$N$335,0)</f>
        <v>0</v>
      </c>
      <c r="BH335" s="120">
        <f>IF($U$335="sníž. přenesená",$N$335,0)</f>
        <v>0</v>
      </c>
      <c r="BI335" s="120">
        <f>IF($U$335="nulová",$N$335,0)</f>
        <v>0</v>
      </c>
      <c r="BJ335" s="81" t="s">
        <v>681</v>
      </c>
      <c r="BK335" s="120">
        <f>ROUND($L$335*$K$335,2)</f>
        <v>0</v>
      </c>
      <c r="BL335" s="81" t="s">
        <v>952</v>
      </c>
      <c r="BM335" s="81" t="s">
        <v>175</v>
      </c>
    </row>
    <row r="336" spans="2:65" s="6" customFormat="1" ht="27" customHeight="1">
      <c r="B336" s="21"/>
      <c r="C336" s="114" t="s">
        <v>176</v>
      </c>
      <c r="D336" s="114" t="s">
        <v>791</v>
      </c>
      <c r="E336" s="112" t="s">
        <v>177</v>
      </c>
      <c r="F336" s="284" t="s">
        <v>178</v>
      </c>
      <c r="G336" s="285"/>
      <c r="H336" s="285"/>
      <c r="I336" s="285"/>
      <c r="J336" s="114" t="s">
        <v>859</v>
      </c>
      <c r="K336" s="115">
        <v>350.46</v>
      </c>
      <c r="L336" s="286"/>
      <c r="M336" s="285"/>
      <c r="N336" s="287">
        <f>ROUND($L$336*$K$336,2)</f>
        <v>0</v>
      </c>
      <c r="O336" s="285"/>
      <c r="P336" s="285"/>
      <c r="Q336" s="285"/>
      <c r="R336" s="113" t="s">
        <v>860</v>
      </c>
      <c r="S336" s="21"/>
      <c r="T336" s="116"/>
      <c r="U336" s="117" t="s">
        <v>703</v>
      </c>
      <c r="X336" s="118">
        <v>0.0001185</v>
      </c>
      <c r="Y336" s="118">
        <f>$X$336*$K$336</f>
        <v>0.04152951</v>
      </c>
      <c r="Z336" s="118">
        <v>0</v>
      </c>
      <c r="AA336" s="119">
        <f>$Z$336*$K$336</f>
        <v>0</v>
      </c>
      <c r="AR336" s="81" t="s">
        <v>952</v>
      </c>
      <c r="AT336" s="81" t="s">
        <v>791</v>
      </c>
      <c r="AU336" s="81" t="s">
        <v>740</v>
      </c>
      <c r="AY336" s="81" t="s">
        <v>790</v>
      </c>
      <c r="BE336" s="120">
        <f>IF($U$336="základní",$N$336,0)</f>
        <v>0</v>
      </c>
      <c r="BF336" s="120">
        <f>IF($U$336="snížená",$N$336,0)</f>
        <v>0</v>
      </c>
      <c r="BG336" s="120">
        <f>IF($U$336="zákl. přenesená",$N$336,0)</f>
        <v>0</v>
      </c>
      <c r="BH336" s="120">
        <f>IF($U$336="sníž. přenesená",$N$336,0)</f>
        <v>0</v>
      </c>
      <c r="BI336" s="120">
        <f>IF($U$336="nulová",$N$336,0)</f>
        <v>0</v>
      </c>
      <c r="BJ336" s="81" t="s">
        <v>681</v>
      </c>
      <c r="BK336" s="120">
        <f>ROUND($L$336*$K$336,2)</f>
        <v>0</v>
      </c>
      <c r="BL336" s="81" t="s">
        <v>952</v>
      </c>
      <c r="BM336" s="81" t="s">
        <v>179</v>
      </c>
    </row>
    <row r="337" spans="2:47" s="6" customFormat="1" ht="16.5" customHeight="1">
      <c r="B337" s="21"/>
      <c r="F337" s="288" t="s">
        <v>180</v>
      </c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1"/>
      <c r="T337" s="46"/>
      <c r="AA337" s="47"/>
      <c r="AT337" s="6" t="s">
        <v>797</v>
      </c>
      <c r="AU337" s="6" t="s">
        <v>740</v>
      </c>
    </row>
    <row r="338" spans="2:51" s="6" customFormat="1" ht="15.75" customHeight="1">
      <c r="B338" s="124"/>
      <c r="E338" s="125"/>
      <c r="F338" s="295" t="s">
        <v>79</v>
      </c>
      <c r="G338" s="296"/>
      <c r="H338" s="296"/>
      <c r="I338" s="296"/>
      <c r="K338" s="125"/>
      <c r="S338" s="124"/>
      <c r="T338" s="127"/>
      <c r="AA338" s="128"/>
      <c r="AT338" s="125" t="s">
        <v>864</v>
      </c>
      <c r="AU338" s="125" t="s">
        <v>740</v>
      </c>
      <c r="AV338" s="125" t="s">
        <v>681</v>
      </c>
      <c r="AW338" s="125" t="s">
        <v>771</v>
      </c>
      <c r="AX338" s="125" t="s">
        <v>733</v>
      </c>
      <c r="AY338" s="125" t="s">
        <v>790</v>
      </c>
    </row>
    <row r="339" spans="2:51" s="6" customFormat="1" ht="15.75" customHeight="1">
      <c r="B339" s="129"/>
      <c r="E339" s="130"/>
      <c r="F339" s="297" t="s">
        <v>181</v>
      </c>
      <c r="G339" s="298"/>
      <c r="H339" s="298"/>
      <c r="I339" s="298"/>
      <c r="K339" s="132">
        <v>350.46</v>
      </c>
      <c r="S339" s="129"/>
      <c r="T339" s="133"/>
      <c r="AA339" s="134"/>
      <c r="AT339" s="130" t="s">
        <v>864</v>
      </c>
      <c r="AU339" s="130" t="s">
        <v>740</v>
      </c>
      <c r="AV339" s="130" t="s">
        <v>740</v>
      </c>
      <c r="AW339" s="130" t="s">
        <v>771</v>
      </c>
      <c r="AX339" s="130" t="s">
        <v>733</v>
      </c>
      <c r="AY339" s="130" t="s">
        <v>790</v>
      </c>
    </row>
    <row r="340" spans="2:51" s="6" customFormat="1" ht="15.75" customHeight="1">
      <c r="B340" s="135"/>
      <c r="E340" s="136"/>
      <c r="F340" s="299" t="s">
        <v>866</v>
      </c>
      <c r="G340" s="300"/>
      <c r="H340" s="300"/>
      <c r="I340" s="300"/>
      <c r="K340" s="137">
        <v>350.46</v>
      </c>
      <c r="S340" s="135"/>
      <c r="T340" s="138"/>
      <c r="AA340" s="139"/>
      <c r="AT340" s="136" t="s">
        <v>864</v>
      </c>
      <c r="AU340" s="136" t="s">
        <v>740</v>
      </c>
      <c r="AV340" s="136" t="s">
        <v>789</v>
      </c>
      <c r="AW340" s="136" t="s">
        <v>771</v>
      </c>
      <c r="AX340" s="136" t="s">
        <v>681</v>
      </c>
      <c r="AY340" s="136" t="s">
        <v>790</v>
      </c>
    </row>
    <row r="341" spans="2:65" s="6" customFormat="1" ht="15.75" customHeight="1">
      <c r="B341" s="21"/>
      <c r="C341" s="140" t="s">
        <v>182</v>
      </c>
      <c r="D341" s="140" t="s">
        <v>905</v>
      </c>
      <c r="E341" s="141" t="s">
        <v>183</v>
      </c>
      <c r="F341" s="301" t="s">
        <v>184</v>
      </c>
      <c r="G341" s="302"/>
      <c r="H341" s="302"/>
      <c r="I341" s="302"/>
      <c r="J341" s="142" t="s">
        <v>859</v>
      </c>
      <c r="K341" s="143">
        <v>392.515</v>
      </c>
      <c r="L341" s="303"/>
      <c r="M341" s="302"/>
      <c r="N341" s="304">
        <f>ROUND($L$341*$K$341,2)</f>
        <v>0</v>
      </c>
      <c r="O341" s="285"/>
      <c r="P341" s="285"/>
      <c r="Q341" s="285"/>
      <c r="R341" s="113"/>
      <c r="S341" s="21"/>
      <c r="T341" s="116"/>
      <c r="U341" s="117" t="s">
        <v>703</v>
      </c>
      <c r="X341" s="118">
        <v>0.017</v>
      </c>
      <c r="Y341" s="118">
        <f>$X$341*$K$341</f>
        <v>6.672755</v>
      </c>
      <c r="Z341" s="118">
        <v>0</v>
      </c>
      <c r="AA341" s="119">
        <f>$Z$341*$K$341</f>
        <v>0</v>
      </c>
      <c r="AR341" s="81" t="s">
        <v>24</v>
      </c>
      <c r="AT341" s="81" t="s">
        <v>905</v>
      </c>
      <c r="AU341" s="81" t="s">
        <v>740</v>
      </c>
      <c r="AY341" s="6" t="s">
        <v>790</v>
      </c>
      <c r="BE341" s="120">
        <f>IF($U$341="základní",$N$341,0)</f>
        <v>0</v>
      </c>
      <c r="BF341" s="120">
        <f>IF($U$341="snížená",$N$341,0)</f>
        <v>0</v>
      </c>
      <c r="BG341" s="120">
        <f>IF($U$341="zákl. přenesená",$N$341,0)</f>
        <v>0</v>
      </c>
      <c r="BH341" s="120">
        <f>IF($U$341="sníž. přenesená",$N$341,0)</f>
        <v>0</v>
      </c>
      <c r="BI341" s="120">
        <f>IF($U$341="nulová",$N$341,0)</f>
        <v>0</v>
      </c>
      <c r="BJ341" s="81" t="s">
        <v>681</v>
      </c>
      <c r="BK341" s="120">
        <f>ROUND($L$341*$K$341,2)</f>
        <v>0</v>
      </c>
      <c r="BL341" s="81" t="s">
        <v>952</v>
      </c>
      <c r="BM341" s="81" t="s">
        <v>185</v>
      </c>
    </row>
    <row r="342" spans="2:51" s="6" customFormat="1" ht="15.75" customHeight="1">
      <c r="B342" s="129"/>
      <c r="E342" s="131"/>
      <c r="F342" s="297" t="s">
        <v>186</v>
      </c>
      <c r="G342" s="298"/>
      <c r="H342" s="298"/>
      <c r="I342" s="298"/>
      <c r="K342" s="132">
        <v>392.515</v>
      </c>
      <c r="S342" s="129"/>
      <c r="T342" s="133"/>
      <c r="AA342" s="134"/>
      <c r="AT342" s="130" t="s">
        <v>864</v>
      </c>
      <c r="AU342" s="130" t="s">
        <v>740</v>
      </c>
      <c r="AV342" s="130" t="s">
        <v>740</v>
      </c>
      <c r="AW342" s="130" t="s">
        <v>771</v>
      </c>
      <c r="AX342" s="130" t="s">
        <v>733</v>
      </c>
      <c r="AY342" s="130" t="s">
        <v>790</v>
      </c>
    </row>
    <row r="343" spans="2:51" s="6" customFormat="1" ht="15.75" customHeight="1">
      <c r="B343" s="135"/>
      <c r="E343" s="136"/>
      <c r="F343" s="299" t="s">
        <v>866</v>
      </c>
      <c r="G343" s="300"/>
      <c r="H343" s="300"/>
      <c r="I343" s="300"/>
      <c r="K343" s="137">
        <v>392.515</v>
      </c>
      <c r="S343" s="135"/>
      <c r="T343" s="138"/>
      <c r="AA343" s="139"/>
      <c r="AT343" s="136" t="s">
        <v>864</v>
      </c>
      <c r="AU343" s="136" t="s">
        <v>740</v>
      </c>
      <c r="AV343" s="136" t="s">
        <v>789</v>
      </c>
      <c r="AW343" s="136" t="s">
        <v>771</v>
      </c>
      <c r="AX343" s="136" t="s">
        <v>681</v>
      </c>
      <c r="AY343" s="136" t="s">
        <v>790</v>
      </c>
    </row>
    <row r="344" spans="2:65" s="6" customFormat="1" ht="27" customHeight="1">
      <c r="B344" s="21"/>
      <c r="C344" s="111" t="s">
        <v>187</v>
      </c>
      <c r="D344" s="111" t="s">
        <v>791</v>
      </c>
      <c r="E344" s="112" t="s">
        <v>188</v>
      </c>
      <c r="F344" s="284" t="s">
        <v>189</v>
      </c>
      <c r="G344" s="285"/>
      <c r="H344" s="285"/>
      <c r="I344" s="285"/>
      <c r="J344" s="114" t="s">
        <v>930</v>
      </c>
      <c r="K344" s="115">
        <v>17.994</v>
      </c>
      <c r="L344" s="286"/>
      <c r="M344" s="285"/>
      <c r="N344" s="287">
        <f>ROUND($L$344*$K$344,2)</f>
        <v>0</v>
      </c>
      <c r="O344" s="285"/>
      <c r="P344" s="285"/>
      <c r="Q344" s="285"/>
      <c r="R344" s="113" t="s">
        <v>860</v>
      </c>
      <c r="S344" s="21"/>
      <c r="T344" s="116"/>
      <c r="U344" s="117" t="s">
        <v>703</v>
      </c>
      <c r="X344" s="118">
        <v>0</v>
      </c>
      <c r="Y344" s="118">
        <f>$X$344*$K$344</f>
        <v>0</v>
      </c>
      <c r="Z344" s="118">
        <v>0</v>
      </c>
      <c r="AA344" s="119">
        <f>$Z$344*$K$344</f>
        <v>0</v>
      </c>
      <c r="AR344" s="81" t="s">
        <v>952</v>
      </c>
      <c r="AT344" s="81" t="s">
        <v>791</v>
      </c>
      <c r="AU344" s="81" t="s">
        <v>740</v>
      </c>
      <c r="AY344" s="6" t="s">
        <v>790</v>
      </c>
      <c r="BE344" s="120">
        <f>IF($U$344="základní",$N$344,0)</f>
        <v>0</v>
      </c>
      <c r="BF344" s="120">
        <f>IF($U$344="snížená",$N$344,0)</f>
        <v>0</v>
      </c>
      <c r="BG344" s="120">
        <f>IF($U$344="zákl. přenesená",$N$344,0)</f>
        <v>0</v>
      </c>
      <c r="BH344" s="120">
        <f>IF($U$344="sníž. přenesená",$N$344,0)</f>
        <v>0</v>
      </c>
      <c r="BI344" s="120">
        <f>IF($U$344="nulová",$N$344,0)</f>
        <v>0</v>
      </c>
      <c r="BJ344" s="81" t="s">
        <v>681</v>
      </c>
      <c r="BK344" s="120">
        <f>ROUND($L$344*$K$344,2)</f>
        <v>0</v>
      </c>
      <c r="BL344" s="81" t="s">
        <v>952</v>
      </c>
      <c r="BM344" s="81" t="s">
        <v>190</v>
      </c>
    </row>
    <row r="345" spans="2:47" s="6" customFormat="1" ht="16.5" customHeight="1">
      <c r="B345" s="21"/>
      <c r="F345" s="288" t="s">
        <v>191</v>
      </c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1"/>
      <c r="T345" s="46"/>
      <c r="AA345" s="47"/>
      <c r="AT345" s="6" t="s">
        <v>797</v>
      </c>
      <c r="AU345" s="6" t="s">
        <v>740</v>
      </c>
    </row>
    <row r="346" spans="2:63" s="102" customFormat="1" ht="30.75" customHeight="1">
      <c r="B346" s="103"/>
      <c r="D346" s="110" t="s">
        <v>856</v>
      </c>
      <c r="N346" s="294">
        <f>$BK$346</f>
        <v>0</v>
      </c>
      <c r="O346" s="293"/>
      <c r="P346" s="293"/>
      <c r="Q346" s="293"/>
      <c r="S346" s="103"/>
      <c r="T346" s="106"/>
      <c r="W346" s="107">
        <f>SUM($W$347:$W$361)</f>
        <v>0</v>
      </c>
      <c r="Y346" s="107">
        <f>SUM($Y$347:$Y$361)</f>
        <v>0.10233501</v>
      </c>
      <c r="AA346" s="108">
        <f>SUM($AA$347:$AA$361)</f>
        <v>0</v>
      </c>
      <c r="AR346" s="105" t="s">
        <v>740</v>
      </c>
      <c r="AT346" s="105" t="s">
        <v>732</v>
      </c>
      <c r="AU346" s="105" t="s">
        <v>681</v>
      </c>
      <c r="AY346" s="105" t="s">
        <v>790</v>
      </c>
      <c r="BK346" s="109">
        <f>SUM($BK$347:$BK$361)</f>
        <v>0</v>
      </c>
    </row>
    <row r="347" spans="2:65" s="6" customFormat="1" ht="27" customHeight="1">
      <c r="B347" s="21"/>
      <c r="C347" s="111" t="s">
        <v>192</v>
      </c>
      <c r="D347" s="111" t="s">
        <v>791</v>
      </c>
      <c r="E347" s="112" t="s">
        <v>193</v>
      </c>
      <c r="F347" s="284" t="s">
        <v>194</v>
      </c>
      <c r="G347" s="285"/>
      <c r="H347" s="285"/>
      <c r="I347" s="285"/>
      <c r="J347" s="114" t="s">
        <v>859</v>
      </c>
      <c r="K347" s="115">
        <v>187.951</v>
      </c>
      <c r="L347" s="286"/>
      <c r="M347" s="285"/>
      <c r="N347" s="287">
        <f>ROUND($L$347*$K$347,2)</f>
        <v>0</v>
      </c>
      <c r="O347" s="285"/>
      <c r="P347" s="285"/>
      <c r="Q347" s="285"/>
      <c r="R347" s="113" t="s">
        <v>860</v>
      </c>
      <c r="S347" s="21"/>
      <c r="T347" s="116"/>
      <c r="U347" s="117" t="s">
        <v>703</v>
      </c>
      <c r="X347" s="118">
        <v>0.00051</v>
      </c>
      <c r="Y347" s="118">
        <f>$X$347*$K$347</f>
        <v>0.09585501</v>
      </c>
      <c r="Z347" s="118">
        <v>0</v>
      </c>
      <c r="AA347" s="119">
        <f>$Z$347*$K$347</f>
        <v>0</v>
      </c>
      <c r="AR347" s="81" t="s">
        <v>952</v>
      </c>
      <c r="AT347" s="81" t="s">
        <v>791</v>
      </c>
      <c r="AU347" s="81" t="s">
        <v>740</v>
      </c>
      <c r="AY347" s="6" t="s">
        <v>790</v>
      </c>
      <c r="BE347" s="120">
        <f>IF($U$347="základní",$N$347,0)</f>
        <v>0</v>
      </c>
      <c r="BF347" s="120">
        <f>IF($U$347="snížená",$N$347,0)</f>
        <v>0</v>
      </c>
      <c r="BG347" s="120">
        <f>IF($U$347="zákl. přenesená",$N$347,0)</f>
        <v>0</v>
      </c>
      <c r="BH347" s="120">
        <f>IF($U$347="sníž. přenesená",$N$347,0)</f>
        <v>0</v>
      </c>
      <c r="BI347" s="120">
        <f>IF($U$347="nulová",$N$347,0)</f>
        <v>0</v>
      </c>
      <c r="BJ347" s="81" t="s">
        <v>681</v>
      </c>
      <c r="BK347" s="120">
        <f>ROUND($L$347*$K$347,2)</f>
        <v>0</v>
      </c>
      <c r="BL347" s="81" t="s">
        <v>952</v>
      </c>
      <c r="BM347" s="81" t="s">
        <v>195</v>
      </c>
    </row>
    <row r="348" spans="2:47" s="6" customFormat="1" ht="27" customHeight="1">
      <c r="B348" s="21"/>
      <c r="F348" s="288" t="s">
        <v>196</v>
      </c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1"/>
      <c r="T348" s="46"/>
      <c r="AA348" s="47"/>
      <c r="AT348" s="6" t="s">
        <v>797</v>
      </c>
      <c r="AU348" s="6" t="s">
        <v>740</v>
      </c>
    </row>
    <row r="349" spans="2:51" s="6" customFormat="1" ht="15.75" customHeight="1">
      <c r="B349" s="124"/>
      <c r="E349" s="125"/>
      <c r="F349" s="295" t="s">
        <v>9</v>
      </c>
      <c r="G349" s="296"/>
      <c r="H349" s="296"/>
      <c r="I349" s="296"/>
      <c r="K349" s="125"/>
      <c r="S349" s="124"/>
      <c r="T349" s="127"/>
      <c r="AA349" s="128"/>
      <c r="AT349" s="125" t="s">
        <v>864</v>
      </c>
      <c r="AU349" s="125" t="s">
        <v>740</v>
      </c>
      <c r="AV349" s="125" t="s">
        <v>681</v>
      </c>
      <c r="AW349" s="125" t="s">
        <v>771</v>
      </c>
      <c r="AX349" s="125" t="s">
        <v>733</v>
      </c>
      <c r="AY349" s="125" t="s">
        <v>790</v>
      </c>
    </row>
    <row r="350" spans="2:51" s="6" customFormat="1" ht="15.75" customHeight="1">
      <c r="B350" s="129"/>
      <c r="E350" s="130"/>
      <c r="F350" s="297" t="s">
        <v>197</v>
      </c>
      <c r="G350" s="298"/>
      <c r="H350" s="298"/>
      <c r="I350" s="298"/>
      <c r="K350" s="132">
        <v>99.116</v>
      </c>
      <c r="S350" s="129"/>
      <c r="T350" s="133"/>
      <c r="AA350" s="134"/>
      <c r="AT350" s="130" t="s">
        <v>864</v>
      </c>
      <c r="AU350" s="130" t="s">
        <v>740</v>
      </c>
      <c r="AV350" s="130" t="s">
        <v>740</v>
      </c>
      <c r="AW350" s="130" t="s">
        <v>771</v>
      </c>
      <c r="AX350" s="130" t="s">
        <v>733</v>
      </c>
      <c r="AY350" s="130" t="s">
        <v>790</v>
      </c>
    </row>
    <row r="351" spans="2:51" s="6" customFormat="1" ht="15.75" customHeight="1">
      <c r="B351" s="129"/>
      <c r="E351" s="130"/>
      <c r="F351" s="297" t="s">
        <v>198</v>
      </c>
      <c r="G351" s="298"/>
      <c r="H351" s="298"/>
      <c r="I351" s="298"/>
      <c r="K351" s="132">
        <v>13.262</v>
      </c>
      <c r="S351" s="129"/>
      <c r="T351" s="133"/>
      <c r="AA351" s="134"/>
      <c r="AT351" s="130" t="s">
        <v>864</v>
      </c>
      <c r="AU351" s="130" t="s">
        <v>740</v>
      </c>
      <c r="AV351" s="130" t="s">
        <v>740</v>
      </c>
      <c r="AW351" s="130" t="s">
        <v>771</v>
      </c>
      <c r="AX351" s="130" t="s">
        <v>733</v>
      </c>
      <c r="AY351" s="130" t="s">
        <v>790</v>
      </c>
    </row>
    <row r="352" spans="2:51" s="6" customFormat="1" ht="15.75" customHeight="1">
      <c r="B352" s="129"/>
      <c r="E352" s="130"/>
      <c r="F352" s="297" t="s">
        <v>199</v>
      </c>
      <c r="G352" s="298"/>
      <c r="H352" s="298"/>
      <c r="I352" s="298"/>
      <c r="K352" s="132">
        <v>8.096</v>
      </c>
      <c r="S352" s="129"/>
      <c r="T352" s="133"/>
      <c r="AA352" s="134"/>
      <c r="AT352" s="130" t="s">
        <v>864</v>
      </c>
      <c r="AU352" s="130" t="s">
        <v>740</v>
      </c>
      <c r="AV352" s="130" t="s">
        <v>740</v>
      </c>
      <c r="AW352" s="130" t="s">
        <v>771</v>
      </c>
      <c r="AX352" s="130" t="s">
        <v>733</v>
      </c>
      <c r="AY352" s="130" t="s">
        <v>790</v>
      </c>
    </row>
    <row r="353" spans="2:51" s="6" customFormat="1" ht="15.75" customHeight="1">
      <c r="B353" s="129"/>
      <c r="E353" s="130"/>
      <c r="F353" s="297" t="s">
        <v>200</v>
      </c>
      <c r="G353" s="298"/>
      <c r="H353" s="298"/>
      <c r="I353" s="298"/>
      <c r="K353" s="132">
        <v>30.618</v>
      </c>
      <c r="S353" s="129"/>
      <c r="T353" s="133"/>
      <c r="AA353" s="134"/>
      <c r="AT353" s="130" t="s">
        <v>864</v>
      </c>
      <c r="AU353" s="130" t="s">
        <v>740</v>
      </c>
      <c r="AV353" s="130" t="s">
        <v>740</v>
      </c>
      <c r="AW353" s="130" t="s">
        <v>771</v>
      </c>
      <c r="AX353" s="130" t="s">
        <v>733</v>
      </c>
      <c r="AY353" s="130" t="s">
        <v>790</v>
      </c>
    </row>
    <row r="354" spans="2:51" s="6" customFormat="1" ht="15.75" customHeight="1">
      <c r="B354" s="129"/>
      <c r="E354" s="130"/>
      <c r="F354" s="297" t="s">
        <v>201</v>
      </c>
      <c r="G354" s="298"/>
      <c r="H354" s="298"/>
      <c r="I354" s="298"/>
      <c r="K354" s="132">
        <v>30.859</v>
      </c>
      <c r="S354" s="129"/>
      <c r="T354" s="133"/>
      <c r="AA354" s="134"/>
      <c r="AT354" s="130" t="s">
        <v>864</v>
      </c>
      <c r="AU354" s="130" t="s">
        <v>740</v>
      </c>
      <c r="AV354" s="130" t="s">
        <v>740</v>
      </c>
      <c r="AW354" s="130" t="s">
        <v>771</v>
      </c>
      <c r="AX354" s="130" t="s">
        <v>733</v>
      </c>
      <c r="AY354" s="130" t="s">
        <v>790</v>
      </c>
    </row>
    <row r="355" spans="2:51" s="6" customFormat="1" ht="15.75" customHeight="1">
      <c r="B355" s="129"/>
      <c r="E355" s="130"/>
      <c r="F355" s="297" t="s">
        <v>202</v>
      </c>
      <c r="G355" s="298"/>
      <c r="H355" s="298"/>
      <c r="I355" s="298"/>
      <c r="K355" s="132">
        <v>3.6</v>
      </c>
      <c r="S355" s="129"/>
      <c r="T355" s="133"/>
      <c r="AA355" s="134"/>
      <c r="AT355" s="130" t="s">
        <v>864</v>
      </c>
      <c r="AU355" s="130" t="s">
        <v>740</v>
      </c>
      <c r="AV355" s="130" t="s">
        <v>740</v>
      </c>
      <c r="AW355" s="130" t="s">
        <v>771</v>
      </c>
      <c r="AX355" s="130" t="s">
        <v>733</v>
      </c>
      <c r="AY355" s="130" t="s">
        <v>790</v>
      </c>
    </row>
    <row r="356" spans="2:51" s="6" customFormat="1" ht="15.75" customHeight="1">
      <c r="B356" s="129"/>
      <c r="E356" s="130"/>
      <c r="F356" s="297" t="s">
        <v>203</v>
      </c>
      <c r="G356" s="298"/>
      <c r="H356" s="298"/>
      <c r="I356" s="298"/>
      <c r="K356" s="132">
        <v>2.4</v>
      </c>
      <c r="S356" s="129"/>
      <c r="T356" s="133"/>
      <c r="AA356" s="134"/>
      <c r="AT356" s="130" t="s">
        <v>864</v>
      </c>
      <c r="AU356" s="130" t="s">
        <v>740</v>
      </c>
      <c r="AV356" s="130" t="s">
        <v>740</v>
      </c>
      <c r="AW356" s="130" t="s">
        <v>771</v>
      </c>
      <c r="AX356" s="130" t="s">
        <v>733</v>
      </c>
      <c r="AY356" s="130" t="s">
        <v>790</v>
      </c>
    </row>
    <row r="357" spans="2:51" s="6" customFormat="1" ht="15.75" customHeight="1">
      <c r="B357" s="135"/>
      <c r="E357" s="136"/>
      <c r="F357" s="299" t="s">
        <v>866</v>
      </c>
      <c r="G357" s="300"/>
      <c r="H357" s="300"/>
      <c r="I357" s="300"/>
      <c r="K357" s="137">
        <v>187.951</v>
      </c>
      <c r="S357" s="135"/>
      <c r="T357" s="138"/>
      <c r="AA357" s="139"/>
      <c r="AT357" s="136" t="s">
        <v>864</v>
      </c>
      <c r="AU357" s="136" t="s">
        <v>740</v>
      </c>
      <c r="AV357" s="136" t="s">
        <v>789</v>
      </c>
      <c r="AW357" s="136" t="s">
        <v>771</v>
      </c>
      <c r="AX357" s="136" t="s">
        <v>681</v>
      </c>
      <c r="AY357" s="136" t="s">
        <v>790</v>
      </c>
    </row>
    <row r="358" spans="2:65" s="6" customFormat="1" ht="27" customHeight="1">
      <c r="B358" s="21"/>
      <c r="C358" s="111" t="s">
        <v>204</v>
      </c>
      <c r="D358" s="111" t="s">
        <v>791</v>
      </c>
      <c r="E358" s="112" t="s">
        <v>205</v>
      </c>
      <c r="F358" s="284" t="s">
        <v>206</v>
      </c>
      <c r="G358" s="285"/>
      <c r="H358" s="285"/>
      <c r="I358" s="285"/>
      <c r="J358" s="114" t="s">
        <v>859</v>
      </c>
      <c r="K358" s="115">
        <v>25.92</v>
      </c>
      <c r="L358" s="286"/>
      <c r="M358" s="285"/>
      <c r="N358" s="287">
        <f>ROUND($L$358*$K$358,2)</f>
        <v>0</v>
      </c>
      <c r="O358" s="285"/>
      <c r="P358" s="285"/>
      <c r="Q358" s="285"/>
      <c r="R358" s="113" t="s">
        <v>860</v>
      </c>
      <c r="S358" s="21"/>
      <c r="T358" s="116"/>
      <c r="U358" s="117" t="s">
        <v>703</v>
      </c>
      <c r="X358" s="118">
        <v>0.00025</v>
      </c>
      <c r="Y358" s="118">
        <f>$X$358*$K$358</f>
        <v>0.0064800000000000005</v>
      </c>
      <c r="Z358" s="118">
        <v>0</v>
      </c>
      <c r="AA358" s="119">
        <f>$Z$358*$K$358</f>
        <v>0</v>
      </c>
      <c r="AR358" s="81" t="s">
        <v>952</v>
      </c>
      <c r="AT358" s="81" t="s">
        <v>791</v>
      </c>
      <c r="AU358" s="81" t="s">
        <v>740</v>
      </c>
      <c r="AY358" s="6" t="s">
        <v>790</v>
      </c>
      <c r="BE358" s="120">
        <f>IF($U$358="základní",$N$358,0)</f>
        <v>0</v>
      </c>
      <c r="BF358" s="120">
        <f>IF($U$358="snížená",$N$358,0)</f>
        <v>0</v>
      </c>
      <c r="BG358" s="120">
        <f>IF($U$358="zákl. přenesená",$N$358,0)</f>
        <v>0</v>
      </c>
      <c r="BH358" s="120">
        <f>IF($U$358="sníž. přenesená",$N$358,0)</f>
        <v>0</v>
      </c>
      <c r="BI358" s="120">
        <f>IF($U$358="nulová",$N$358,0)</f>
        <v>0</v>
      </c>
      <c r="BJ358" s="81" t="s">
        <v>681</v>
      </c>
      <c r="BK358" s="120">
        <f>ROUND($L$358*$K$358,2)</f>
        <v>0</v>
      </c>
      <c r="BL358" s="81" t="s">
        <v>952</v>
      </c>
      <c r="BM358" s="81" t="s">
        <v>207</v>
      </c>
    </row>
    <row r="359" spans="2:47" s="6" customFormat="1" ht="16.5" customHeight="1">
      <c r="B359" s="21"/>
      <c r="F359" s="288" t="s">
        <v>208</v>
      </c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1"/>
      <c r="T359" s="46"/>
      <c r="AA359" s="47"/>
      <c r="AT359" s="6" t="s">
        <v>797</v>
      </c>
      <c r="AU359" s="6" t="s">
        <v>740</v>
      </c>
    </row>
    <row r="360" spans="2:51" s="6" customFormat="1" ht="15.75" customHeight="1">
      <c r="B360" s="129"/>
      <c r="E360" s="130"/>
      <c r="F360" s="297" t="s">
        <v>209</v>
      </c>
      <c r="G360" s="298"/>
      <c r="H360" s="298"/>
      <c r="I360" s="298"/>
      <c r="K360" s="132">
        <v>25.92</v>
      </c>
      <c r="S360" s="129"/>
      <c r="T360" s="133"/>
      <c r="AA360" s="134"/>
      <c r="AT360" s="130" t="s">
        <v>864</v>
      </c>
      <c r="AU360" s="130" t="s">
        <v>740</v>
      </c>
      <c r="AV360" s="130" t="s">
        <v>740</v>
      </c>
      <c r="AW360" s="130" t="s">
        <v>771</v>
      </c>
      <c r="AX360" s="130" t="s">
        <v>733</v>
      </c>
      <c r="AY360" s="130" t="s">
        <v>790</v>
      </c>
    </row>
    <row r="361" spans="2:51" s="6" customFormat="1" ht="15.75" customHeight="1">
      <c r="B361" s="135"/>
      <c r="E361" s="136"/>
      <c r="F361" s="299" t="s">
        <v>866</v>
      </c>
      <c r="G361" s="300"/>
      <c r="H361" s="300"/>
      <c r="I361" s="300"/>
      <c r="K361" s="137">
        <v>25.92</v>
      </c>
      <c r="S361" s="135"/>
      <c r="T361" s="149"/>
      <c r="U361" s="150"/>
      <c r="V361" s="150"/>
      <c r="W361" s="150"/>
      <c r="X361" s="150"/>
      <c r="Y361" s="150"/>
      <c r="Z361" s="150"/>
      <c r="AA361" s="151"/>
      <c r="AT361" s="136" t="s">
        <v>864</v>
      </c>
      <c r="AU361" s="136" t="s">
        <v>740</v>
      </c>
      <c r="AV361" s="136" t="s">
        <v>789</v>
      </c>
      <c r="AW361" s="136" t="s">
        <v>771</v>
      </c>
      <c r="AX361" s="136" t="s">
        <v>681</v>
      </c>
      <c r="AY361" s="136" t="s">
        <v>790</v>
      </c>
    </row>
    <row r="362" spans="2:19" s="6" customFormat="1" ht="7.5" customHeight="1">
      <c r="B362" s="34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21"/>
    </row>
    <row r="363" s="2" customFormat="1" ht="14.25" customHeight="1"/>
  </sheetData>
  <sheetProtection/>
  <mergeCells count="463">
    <mergeCell ref="H1:K1"/>
    <mergeCell ref="S2:AC2"/>
    <mergeCell ref="N291:Q291"/>
    <mergeCell ref="N292:Q292"/>
    <mergeCell ref="N84:Q84"/>
    <mergeCell ref="N85:Q85"/>
    <mergeCell ref="N86:Q86"/>
    <mergeCell ref="N163:Q163"/>
    <mergeCell ref="F289:I289"/>
    <mergeCell ref="L289:M289"/>
    <mergeCell ref="F360:I360"/>
    <mergeCell ref="F361:I361"/>
    <mergeCell ref="N310:Q310"/>
    <mergeCell ref="N322:Q322"/>
    <mergeCell ref="N237:Q237"/>
    <mergeCell ref="N251:Q251"/>
    <mergeCell ref="N267:Q267"/>
    <mergeCell ref="N284:Q284"/>
    <mergeCell ref="F316:R316"/>
    <mergeCell ref="F317:I317"/>
    <mergeCell ref="F356:I356"/>
    <mergeCell ref="F357:I357"/>
    <mergeCell ref="F358:I358"/>
    <mergeCell ref="L358:M358"/>
    <mergeCell ref="N358:Q358"/>
    <mergeCell ref="F359:R359"/>
    <mergeCell ref="F350:I350"/>
    <mergeCell ref="F351:I351"/>
    <mergeCell ref="F352:I352"/>
    <mergeCell ref="F353:I353"/>
    <mergeCell ref="F354:I354"/>
    <mergeCell ref="F355:I355"/>
    <mergeCell ref="F347:I347"/>
    <mergeCell ref="L347:M347"/>
    <mergeCell ref="N347:Q347"/>
    <mergeCell ref="N346:Q346"/>
    <mergeCell ref="F348:R348"/>
    <mergeCell ref="F349:I349"/>
    <mergeCell ref="F342:I342"/>
    <mergeCell ref="F343:I343"/>
    <mergeCell ref="F344:I344"/>
    <mergeCell ref="L344:M344"/>
    <mergeCell ref="N344:Q344"/>
    <mergeCell ref="F345:R345"/>
    <mergeCell ref="F337:R337"/>
    <mergeCell ref="F338:I338"/>
    <mergeCell ref="F339:I339"/>
    <mergeCell ref="F340:I340"/>
    <mergeCell ref="F341:I341"/>
    <mergeCell ref="L341:M341"/>
    <mergeCell ref="N341:Q341"/>
    <mergeCell ref="F335:I335"/>
    <mergeCell ref="L335:M335"/>
    <mergeCell ref="N335:Q335"/>
    <mergeCell ref="F336:I336"/>
    <mergeCell ref="L336:M336"/>
    <mergeCell ref="N336:Q336"/>
    <mergeCell ref="N329:Q329"/>
    <mergeCell ref="F330:I330"/>
    <mergeCell ref="F331:I331"/>
    <mergeCell ref="F332:I332"/>
    <mergeCell ref="F333:I333"/>
    <mergeCell ref="F334:I334"/>
    <mergeCell ref="F325:I325"/>
    <mergeCell ref="F326:I326"/>
    <mergeCell ref="F327:I327"/>
    <mergeCell ref="F328:I328"/>
    <mergeCell ref="F329:I329"/>
    <mergeCell ref="L329:M329"/>
    <mergeCell ref="F321:R321"/>
    <mergeCell ref="F323:I323"/>
    <mergeCell ref="L323:M323"/>
    <mergeCell ref="N323:Q323"/>
    <mergeCell ref="F324:I324"/>
    <mergeCell ref="L324:M324"/>
    <mergeCell ref="N324:Q324"/>
    <mergeCell ref="F314:R314"/>
    <mergeCell ref="F315:I315"/>
    <mergeCell ref="L315:M315"/>
    <mergeCell ref="N315:Q315"/>
    <mergeCell ref="F320:I320"/>
    <mergeCell ref="L320:M320"/>
    <mergeCell ref="N320:Q320"/>
    <mergeCell ref="F318:I318"/>
    <mergeCell ref="F319:I319"/>
    <mergeCell ref="F309:R309"/>
    <mergeCell ref="F311:I311"/>
    <mergeCell ref="L311:M311"/>
    <mergeCell ref="N311:Q311"/>
    <mergeCell ref="F312:R312"/>
    <mergeCell ref="F313:I313"/>
    <mergeCell ref="L313:M313"/>
    <mergeCell ref="N313:Q313"/>
    <mergeCell ref="F306:I306"/>
    <mergeCell ref="L306:M306"/>
    <mergeCell ref="N306:Q306"/>
    <mergeCell ref="F307:R307"/>
    <mergeCell ref="F308:I308"/>
    <mergeCell ref="L308:M308"/>
    <mergeCell ref="N308:Q308"/>
    <mergeCell ref="F302:I302"/>
    <mergeCell ref="F303:I303"/>
    <mergeCell ref="L303:M303"/>
    <mergeCell ref="N303:Q303"/>
    <mergeCell ref="F304:I304"/>
    <mergeCell ref="F305:I305"/>
    <mergeCell ref="F298:R298"/>
    <mergeCell ref="F299:I299"/>
    <mergeCell ref="L299:M299"/>
    <mergeCell ref="N299:Q299"/>
    <mergeCell ref="F300:R300"/>
    <mergeCell ref="F301:I301"/>
    <mergeCell ref="F294:R294"/>
    <mergeCell ref="F295:I295"/>
    <mergeCell ref="L295:M295"/>
    <mergeCell ref="N295:Q295"/>
    <mergeCell ref="F296:R296"/>
    <mergeCell ref="F297:I297"/>
    <mergeCell ref="L297:M297"/>
    <mergeCell ref="N297:Q297"/>
    <mergeCell ref="F290:R290"/>
    <mergeCell ref="F287:I287"/>
    <mergeCell ref="L287:M287"/>
    <mergeCell ref="N287:Q287"/>
    <mergeCell ref="F288:R288"/>
    <mergeCell ref="F293:I293"/>
    <mergeCell ref="L293:M293"/>
    <mergeCell ref="N293:Q293"/>
    <mergeCell ref="F283:I283"/>
    <mergeCell ref="F285:I285"/>
    <mergeCell ref="L285:M285"/>
    <mergeCell ref="N285:Q285"/>
    <mergeCell ref="F286:R286"/>
    <mergeCell ref="N289:Q289"/>
    <mergeCell ref="F279:I279"/>
    <mergeCell ref="L279:M279"/>
    <mergeCell ref="N279:Q279"/>
    <mergeCell ref="F280:R280"/>
    <mergeCell ref="F281:I281"/>
    <mergeCell ref="F282:I282"/>
    <mergeCell ref="F275:I275"/>
    <mergeCell ref="F276:I276"/>
    <mergeCell ref="F277:I277"/>
    <mergeCell ref="L277:M277"/>
    <mergeCell ref="N277:Q277"/>
    <mergeCell ref="F278:R278"/>
    <mergeCell ref="F271:I271"/>
    <mergeCell ref="F272:I272"/>
    <mergeCell ref="F273:I273"/>
    <mergeCell ref="L273:M273"/>
    <mergeCell ref="N273:Q273"/>
    <mergeCell ref="F274:R274"/>
    <mergeCell ref="F266:R266"/>
    <mergeCell ref="F268:I268"/>
    <mergeCell ref="L268:M268"/>
    <mergeCell ref="N268:Q268"/>
    <mergeCell ref="F269:R269"/>
    <mergeCell ref="F270:I270"/>
    <mergeCell ref="F262:R262"/>
    <mergeCell ref="F263:I263"/>
    <mergeCell ref="L263:M263"/>
    <mergeCell ref="N263:Q263"/>
    <mergeCell ref="F264:R264"/>
    <mergeCell ref="F265:I265"/>
    <mergeCell ref="L265:M265"/>
    <mergeCell ref="N265:Q265"/>
    <mergeCell ref="F258:R258"/>
    <mergeCell ref="F259:I259"/>
    <mergeCell ref="L259:M259"/>
    <mergeCell ref="N259:Q259"/>
    <mergeCell ref="F260:R260"/>
    <mergeCell ref="F261:I261"/>
    <mergeCell ref="L261:M261"/>
    <mergeCell ref="N261:Q261"/>
    <mergeCell ref="F253:R253"/>
    <mergeCell ref="F254:I254"/>
    <mergeCell ref="F255:I255"/>
    <mergeCell ref="F256:I256"/>
    <mergeCell ref="F257:I257"/>
    <mergeCell ref="L257:M257"/>
    <mergeCell ref="N257:Q257"/>
    <mergeCell ref="F247:R247"/>
    <mergeCell ref="F248:I248"/>
    <mergeCell ref="F249:I249"/>
    <mergeCell ref="F250:I250"/>
    <mergeCell ref="F252:I252"/>
    <mergeCell ref="L252:M252"/>
    <mergeCell ref="N252:Q252"/>
    <mergeCell ref="N244:Q244"/>
    <mergeCell ref="F245:I245"/>
    <mergeCell ref="L245:M245"/>
    <mergeCell ref="N245:Q245"/>
    <mergeCell ref="F246:I246"/>
    <mergeCell ref="L246:M246"/>
    <mergeCell ref="N246:Q246"/>
    <mergeCell ref="F240:I240"/>
    <mergeCell ref="F241:I241"/>
    <mergeCell ref="F242:I242"/>
    <mergeCell ref="F243:I243"/>
    <mergeCell ref="F244:I244"/>
    <mergeCell ref="L244:M244"/>
    <mergeCell ref="F235:I235"/>
    <mergeCell ref="F236:I236"/>
    <mergeCell ref="F238:I238"/>
    <mergeCell ref="L238:M238"/>
    <mergeCell ref="N238:Q238"/>
    <mergeCell ref="F239:I239"/>
    <mergeCell ref="F231:R231"/>
    <mergeCell ref="F232:I232"/>
    <mergeCell ref="L232:M232"/>
    <mergeCell ref="N232:Q232"/>
    <mergeCell ref="F233:R233"/>
    <mergeCell ref="F234:I234"/>
    <mergeCell ref="F227:R227"/>
    <mergeCell ref="F228:I228"/>
    <mergeCell ref="F229:I229"/>
    <mergeCell ref="F230:I230"/>
    <mergeCell ref="L230:M230"/>
    <mergeCell ref="N230:Q230"/>
    <mergeCell ref="F223:I223"/>
    <mergeCell ref="F224:I224"/>
    <mergeCell ref="F225:I225"/>
    <mergeCell ref="F226:I226"/>
    <mergeCell ref="L226:M226"/>
    <mergeCell ref="N226:Q226"/>
    <mergeCell ref="F219:I219"/>
    <mergeCell ref="L219:M219"/>
    <mergeCell ref="N219:Q219"/>
    <mergeCell ref="F220:R220"/>
    <mergeCell ref="F221:I221"/>
    <mergeCell ref="F222:I222"/>
    <mergeCell ref="F213:I213"/>
    <mergeCell ref="F214:I214"/>
    <mergeCell ref="F215:I215"/>
    <mergeCell ref="F216:I216"/>
    <mergeCell ref="F217:I217"/>
    <mergeCell ref="F218:I218"/>
    <mergeCell ref="F207:I207"/>
    <mergeCell ref="F208:I208"/>
    <mergeCell ref="F209:I209"/>
    <mergeCell ref="F210:I210"/>
    <mergeCell ref="F211:I211"/>
    <mergeCell ref="F212:I212"/>
    <mergeCell ref="F201:I201"/>
    <mergeCell ref="F202:I202"/>
    <mergeCell ref="F203:I203"/>
    <mergeCell ref="F204:I204"/>
    <mergeCell ref="F205:I205"/>
    <mergeCell ref="F206:I206"/>
    <mergeCell ref="F195:R195"/>
    <mergeCell ref="F196:I196"/>
    <mergeCell ref="F197:I197"/>
    <mergeCell ref="F198:I198"/>
    <mergeCell ref="F199:I199"/>
    <mergeCell ref="F200:I200"/>
    <mergeCell ref="F190:R190"/>
    <mergeCell ref="F191:I191"/>
    <mergeCell ref="F192:I192"/>
    <mergeCell ref="F193:I193"/>
    <mergeCell ref="F194:I194"/>
    <mergeCell ref="L194:M194"/>
    <mergeCell ref="N194:Q194"/>
    <mergeCell ref="F186:R186"/>
    <mergeCell ref="F187:I187"/>
    <mergeCell ref="F188:I188"/>
    <mergeCell ref="F189:I189"/>
    <mergeCell ref="L189:M189"/>
    <mergeCell ref="N189:Q189"/>
    <mergeCell ref="F182:R182"/>
    <mergeCell ref="F183:I183"/>
    <mergeCell ref="F184:I184"/>
    <mergeCell ref="F185:I185"/>
    <mergeCell ref="L185:M185"/>
    <mergeCell ref="N185:Q185"/>
    <mergeCell ref="F177:R177"/>
    <mergeCell ref="F178:I178"/>
    <mergeCell ref="F179:I179"/>
    <mergeCell ref="F180:I180"/>
    <mergeCell ref="F181:I181"/>
    <mergeCell ref="L181:M181"/>
    <mergeCell ref="N181:Q181"/>
    <mergeCell ref="F173:I173"/>
    <mergeCell ref="F174:I174"/>
    <mergeCell ref="F175:I175"/>
    <mergeCell ref="L175:M175"/>
    <mergeCell ref="N175:Q175"/>
    <mergeCell ref="F176:I176"/>
    <mergeCell ref="L176:M176"/>
    <mergeCell ref="N176:Q176"/>
    <mergeCell ref="F167:I167"/>
    <mergeCell ref="F168:I168"/>
    <mergeCell ref="F169:I169"/>
    <mergeCell ref="F170:I170"/>
    <mergeCell ref="F171:I171"/>
    <mergeCell ref="F172:I172"/>
    <mergeCell ref="F162:R162"/>
    <mergeCell ref="F164:I164"/>
    <mergeCell ref="L164:M164"/>
    <mergeCell ref="N164:Q164"/>
    <mergeCell ref="F165:I165"/>
    <mergeCell ref="F166:I166"/>
    <mergeCell ref="F157:R157"/>
    <mergeCell ref="F158:I158"/>
    <mergeCell ref="F159:I159"/>
    <mergeCell ref="F160:I160"/>
    <mergeCell ref="F161:I161"/>
    <mergeCell ref="L161:M161"/>
    <mergeCell ref="N161:Q161"/>
    <mergeCell ref="F151:R151"/>
    <mergeCell ref="F152:I152"/>
    <mergeCell ref="F153:I153"/>
    <mergeCell ref="F154:I154"/>
    <mergeCell ref="F155:I155"/>
    <mergeCell ref="F156:I156"/>
    <mergeCell ref="L156:M156"/>
    <mergeCell ref="N156:Q156"/>
    <mergeCell ref="F147:I147"/>
    <mergeCell ref="F148:I148"/>
    <mergeCell ref="L148:M148"/>
    <mergeCell ref="N148:Q148"/>
    <mergeCell ref="F149:R149"/>
    <mergeCell ref="F150:I150"/>
    <mergeCell ref="L150:M150"/>
    <mergeCell ref="N150:Q150"/>
    <mergeCell ref="F143:R143"/>
    <mergeCell ref="F144:I144"/>
    <mergeCell ref="L144:M144"/>
    <mergeCell ref="N144:Q144"/>
    <mergeCell ref="F145:R145"/>
    <mergeCell ref="F146:I146"/>
    <mergeCell ref="L138:M138"/>
    <mergeCell ref="N138:Q138"/>
    <mergeCell ref="F139:R139"/>
    <mergeCell ref="F140:I140"/>
    <mergeCell ref="F141:I141"/>
    <mergeCell ref="F142:I142"/>
    <mergeCell ref="L142:M142"/>
    <mergeCell ref="N142:Q142"/>
    <mergeCell ref="F133:I133"/>
    <mergeCell ref="F134:I134"/>
    <mergeCell ref="F135:I135"/>
    <mergeCell ref="F136:I136"/>
    <mergeCell ref="F137:I137"/>
    <mergeCell ref="F138:I138"/>
    <mergeCell ref="F129:I129"/>
    <mergeCell ref="F130:I130"/>
    <mergeCell ref="F131:I131"/>
    <mergeCell ref="L131:M131"/>
    <mergeCell ref="N131:Q131"/>
    <mergeCell ref="F132:R132"/>
    <mergeCell ref="F125:R125"/>
    <mergeCell ref="F126:I126"/>
    <mergeCell ref="L126:M126"/>
    <mergeCell ref="N126:Q126"/>
    <mergeCell ref="F127:R127"/>
    <mergeCell ref="F128:I128"/>
    <mergeCell ref="L128:M128"/>
    <mergeCell ref="N128:Q128"/>
    <mergeCell ref="L120:M120"/>
    <mergeCell ref="N120:Q120"/>
    <mergeCell ref="F121:I121"/>
    <mergeCell ref="F122:I122"/>
    <mergeCell ref="F123:I123"/>
    <mergeCell ref="F124:I124"/>
    <mergeCell ref="L124:M124"/>
    <mergeCell ref="N124:Q124"/>
    <mergeCell ref="F115:I115"/>
    <mergeCell ref="F116:I116"/>
    <mergeCell ref="F117:I117"/>
    <mergeCell ref="F118:I118"/>
    <mergeCell ref="F119:I119"/>
    <mergeCell ref="F120:I120"/>
    <mergeCell ref="F111:I111"/>
    <mergeCell ref="F112:I112"/>
    <mergeCell ref="L112:M112"/>
    <mergeCell ref="N112:Q112"/>
    <mergeCell ref="F113:R113"/>
    <mergeCell ref="F114:I114"/>
    <mergeCell ref="F105:I105"/>
    <mergeCell ref="F106:I106"/>
    <mergeCell ref="F107:I107"/>
    <mergeCell ref="F108:I108"/>
    <mergeCell ref="F109:I109"/>
    <mergeCell ref="F110:I110"/>
    <mergeCell ref="F99:R99"/>
    <mergeCell ref="F100:I100"/>
    <mergeCell ref="F101:I101"/>
    <mergeCell ref="F102:I102"/>
    <mergeCell ref="F103:I103"/>
    <mergeCell ref="F104:I104"/>
    <mergeCell ref="F95:I95"/>
    <mergeCell ref="F96:I96"/>
    <mergeCell ref="F97:I97"/>
    <mergeCell ref="F98:I98"/>
    <mergeCell ref="L98:M98"/>
    <mergeCell ref="N98:Q98"/>
    <mergeCell ref="F91:I91"/>
    <mergeCell ref="F92:I92"/>
    <mergeCell ref="L92:M92"/>
    <mergeCell ref="N92:Q92"/>
    <mergeCell ref="F93:R93"/>
    <mergeCell ref="F94:I94"/>
    <mergeCell ref="F87:I87"/>
    <mergeCell ref="L87:M87"/>
    <mergeCell ref="N87:Q87"/>
    <mergeCell ref="F88:R88"/>
    <mergeCell ref="F89:I89"/>
    <mergeCell ref="F90:I90"/>
    <mergeCell ref="F75:Q75"/>
    <mergeCell ref="F76:Q76"/>
    <mergeCell ref="M78:P78"/>
    <mergeCell ref="M80:Q80"/>
    <mergeCell ref="F83:I83"/>
    <mergeCell ref="L83:M83"/>
    <mergeCell ref="N83:Q83"/>
    <mergeCell ref="N62:Q62"/>
    <mergeCell ref="N63:Q63"/>
    <mergeCell ref="N64:Q64"/>
    <mergeCell ref="N65:Q65"/>
    <mergeCell ref="C72:R72"/>
    <mergeCell ref="F74:Q74"/>
    <mergeCell ref="N56:Q56"/>
    <mergeCell ref="N57:Q57"/>
    <mergeCell ref="N58:Q58"/>
    <mergeCell ref="N59:Q59"/>
    <mergeCell ref="N60:Q60"/>
    <mergeCell ref="N61:Q61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8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1"/>
      <c r="B1" s="158"/>
      <c r="C1" s="158"/>
      <c r="D1" s="159" t="s">
        <v>660</v>
      </c>
      <c r="E1" s="158"/>
      <c r="F1" s="160" t="s">
        <v>493</v>
      </c>
      <c r="G1" s="160"/>
      <c r="H1" s="290" t="s">
        <v>494</v>
      </c>
      <c r="I1" s="290"/>
      <c r="J1" s="290"/>
      <c r="K1" s="290"/>
      <c r="L1" s="160" t="s">
        <v>495</v>
      </c>
      <c r="M1" s="160"/>
      <c r="N1" s="158"/>
      <c r="O1" s="159" t="s">
        <v>761</v>
      </c>
      <c r="P1" s="158"/>
      <c r="Q1" s="158"/>
      <c r="R1" s="158"/>
      <c r="S1" s="160" t="s">
        <v>496</v>
      </c>
      <c r="T1" s="160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7" t="s">
        <v>664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72" t="s">
        <v>665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2" t="s">
        <v>753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740</v>
      </c>
    </row>
    <row r="4" spans="2:46" s="2" customFormat="1" ht="37.5" customHeight="1">
      <c r="B4" s="10"/>
      <c r="C4" s="239" t="s">
        <v>762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40"/>
      <c r="T4" s="12" t="s">
        <v>670</v>
      </c>
      <c r="AT4" s="2" t="s">
        <v>662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676</v>
      </c>
      <c r="F6" s="273" t="str">
        <f>'Rekapitulace stavby'!$K$6</f>
        <v>Sklad inertního materiálu – CMS Kamenice nad Lipou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1"/>
    </row>
    <row r="7" spans="2:18" s="2" customFormat="1" ht="30.75" customHeight="1">
      <c r="B7" s="10"/>
      <c r="D7" s="17" t="s">
        <v>763</v>
      </c>
      <c r="F7" s="273" t="s">
        <v>842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11"/>
    </row>
    <row r="8" spans="2:18" s="6" customFormat="1" ht="37.5" customHeight="1">
      <c r="B8" s="21"/>
      <c r="D8" s="40" t="s">
        <v>765</v>
      </c>
      <c r="F8" s="260" t="s">
        <v>210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"/>
    </row>
    <row r="9" spans="2:18" s="6" customFormat="1" ht="14.25" customHeight="1">
      <c r="B9" s="21"/>
      <c r="R9" s="24"/>
    </row>
    <row r="10" spans="2:18" s="6" customFormat="1" ht="15" customHeight="1">
      <c r="B10" s="21"/>
      <c r="D10" s="17" t="s">
        <v>679</v>
      </c>
      <c r="F10" s="15" t="s">
        <v>750</v>
      </c>
      <c r="M10" s="17" t="s">
        <v>680</v>
      </c>
      <c r="O10" s="15"/>
      <c r="R10" s="24"/>
    </row>
    <row r="11" spans="2:18" s="6" customFormat="1" ht="15" customHeight="1">
      <c r="B11" s="21"/>
      <c r="D11" s="17" t="s">
        <v>682</v>
      </c>
      <c r="F11" s="15" t="s">
        <v>683</v>
      </c>
      <c r="M11" s="17" t="s">
        <v>684</v>
      </c>
      <c r="O11" s="274" t="str">
        <f>'Rekapitulace stavby'!$AN$8</f>
        <v>06.12.2013</v>
      </c>
      <c r="P11" s="242"/>
      <c r="R11" s="24"/>
    </row>
    <row r="12" spans="2:18" s="6" customFormat="1" ht="12" customHeight="1">
      <c r="B12" s="21"/>
      <c r="R12" s="24"/>
    </row>
    <row r="13" spans="2:18" s="6" customFormat="1" ht="15" customHeight="1">
      <c r="B13" s="21"/>
      <c r="D13" s="17" t="s">
        <v>688</v>
      </c>
      <c r="M13" s="17" t="s">
        <v>689</v>
      </c>
      <c r="O13" s="244"/>
      <c r="P13" s="242"/>
      <c r="R13" s="24"/>
    </row>
    <row r="14" spans="2:18" s="6" customFormat="1" ht="18.75" customHeight="1">
      <c r="B14" s="21"/>
      <c r="E14" s="15" t="s">
        <v>690</v>
      </c>
      <c r="M14" s="17" t="s">
        <v>691</v>
      </c>
      <c r="O14" s="244"/>
      <c r="P14" s="242"/>
      <c r="R14" s="24"/>
    </row>
    <row r="15" spans="2:18" s="6" customFormat="1" ht="7.5" customHeight="1">
      <c r="B15" s="21"/>
      <c r="R15" s="24"/>
    </row>
    <row r="16" spans="2:18" s="6" customFormat="1" ht="15" customHeight="1">
      <c r="B16" s="21"/>
      <c r="D16" s="17" t="s">
        <v>692</v>
      </c>
      <c r="M16" s="17" t="s">
        <v>689</v>
      </c>
      <c r="O16" s="244" t="str">
        <f>IF('Rekapitulace stavby'!$AN$13="","",'Rekapitulace stavby'!$AN$13)</f>
        <v>Vyplň údaj</v>
      </c>
      <c r="P16" s="242"/>
      <c r="R16" s="24"/>
    </row>
    <row r="17" spans="2:18" s="6" customFormat="1" ht="18.75" customHeight="1">
      <c r="B17" s="21"/>
      <c r="E17" s="15" t="str">
        <f>IF('Rekapitulace stavby'!$E$14="","",'Rekapitulace stavby'!$E$14)</f>
        <v>Vyplň údaj</v>
      </c>
      <c r="M17" s="17" t="s">
        <v>691</v>
      </c>
      <c r="O17" s="244" t="str">
        <f>IF('Rekapitulace stavby'!$AN$14="","",'Rekapitulace stavby'!$AN$14)</f>
        <v>Vyplň údaj</v>
      </c>
      <c r="P17" s="242"/>
      <c r="R17" s="24"/>
    </row>
    <row r="18" spans="2:18" s="6" customFormat="1" ht="7.5" customHeight="1">
      <c r="B18" s="21"/>
      <c r="R18" s="24"/>
    </row>
    <row r="19" spans="2:18" s="6" customFormat="1" ht="15" customHeight="1">
      <c r="B19" s="21"/>
      <c r="D19" s="17" t="s">
        <v>694</v>
      </c>
      <c r="M19" s="17" t="s">
        <v>689</v>
      </c>
      <c r="O19" s="244" t="s">
        <v>695</v>
      </c>
      <c r="P19" s="242"/>
      <c r="R19" s="24"/>
    </row>
    <row r="20" spans="2:18" s="6" customFormat="1" ht="18.75" customHeight="1">
      <c r="B20" s="21"/>
      <c r="E20" s="15" t="s">
        <v>696</v>
      </c>
      <c r="M20" s="17" t="s">
        <v>691</v>
      </c>
      <c r="O20" s="244" t="s">
        <v>697</v>
      </c>
      <c r="P20" s="242"/>
      <c r="R20" s="24"/>
    </row>
    <row r="21" spans="2:18" s="6" customFormat="1" ht="7.5" customHeight="1">
      <c r="B21" s="21"/>
      <c r="R21" s="24"/>
    </row>
    <row r="22" spans="2:18" s="6" customFormat="1" ht="15" customHeight="1">
      <c r="B22" s="21"/>
      <c r="D22" s="17" t="s">
        <v>699</v>
      </c>
      <c r="R22" s="24"/>
    </row>
    <row r="23" spans="2:18" s="81" customFormat="1" ht="409.5" customHeight="1">
      <c r="B23" s="82"/>
      <c r="E23" s="247" t="s">
        <v>211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R23" s="83"/>
    </row>
    <row r="24" spans="2:18" s="6" customFormat="1" ht="7.5" customHeight="1">
      <c r="B24" s="21"/>
      <c r="R24" s="24"/>
    </row>
    <row r="25" spans="2:18" s="6" customFormat="1" ht="7.5" customHeight="1">
      <c r="B25" s="2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24"/>
    </row>
    <row r="26" spans="2:18" s="6" customFormat="1" ht="26.25" customHeight="1">
      <c r="B26" s="21"/>
      <c r="D26" s="84" t="s">
        <v>701</v>
      </c>
      <c r="M26" s="270">
        <f>ROUNDUP($N$75,2)</f>
        <v>0</v>
      </c>
      <c r="N26" s="242"/>
      <c r="O26" s="242"/>
      <c r="P26" s="242"/>
      <c r="R26" s="24"/>
    </row>
    <row r="27" spans="2:18" s="6" customFormat="1" ht="7.5" customHeight="1">
      <c r="B27" s="2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R27" s="24"/>
    </row>
    <row r="28" spans="2:18" s="6" customFormat="1" ht="15" customHeight="1">
      <c r="B28" s="21"/>
      <c r="D28" s="26" t="s">
        <v>702</v>
      </c>
      <c r="E28" s="26" t="s">
        <v>703</v>
      </c>
      <c r="F28" s="85">
        <v>0.21</v>
      </c>
      <c r="G28" s="86" t="s">
        <v>704</v>
      </c>
      <c r="H28" s="276">
        <f>SUM($BE$75:$BE$138)</f>
        <v>0</v>
      </c>
      <c r="I28" s="242"/>
      <c r="J28" s="242"/>
      <c r="M28" s="276">
        <f>SUM($BE$75:$BE$138)*$F$28</f>
        <v>0</v>
      </c>
      <c r="N28" s="242"/>
      <c r="O28" s="242"/>
      <c r="P28" s="242"/>
      <c r="R28" s="24"/>
    </row>
    <row r="29" spans="2:18" s="6" customFormat="1" ht="15" customHeight="1">
      <c r="B29" s="21"/>
      <c r="E29" s="26" t="s">
        <v>705</v>
      </c>
      <c r="F29" s="85">
        <v>0.15</v>
      </c>
      <c r="G29" s="86" t="s">
        <v>704</v>
      </c>
      <c r="H29" s="276">
        <f>SUM($BF$75:$BF$138)</f>
        <v>0</v>
      </c>
      <c r="I29" s="242"/>
      <c r="J29" s="242"/>
      <c r="M29" s="276">
        <f>SUM($BF$75:$BF$138)*$F$29</f>
        <v>0</v>
      </c>
      <c r="N29" s="242"/>
      <c r="O29" s="242"/>
      <c r="P29" s="242"/>
      <c r="R29" s="24"/>
    </row>
    <row r="30" spans="2:18" s="6" customFormat="1" ht="15" customHeight="1" hidden="1">
      <c r="B30" s="21"/>
      <c r="E30" s="26" t="s">
        <v>706</v>
      </c>
      <c r="F30" s="85">
        <v>0.21</v>
      </c>
      <c r="G30" s="86" t="s">
        <v>704</v>
      </c>
      <c r="H30" s="276">
        <f>SUM($BG$75:$BG$138)</f>
        <v>0</v>
      </c>
      <c r="I30" s="242"/>
      <c r="J30" s="242"/>
      <c r="M30" s="276">
        <v>0</v>
      </c>
      <c r="N30" s="242"/>
      <c r="O30" s="242"/>
      <c r="P30" s="242"/>
      <c r="R30" s="24"/>
    </row>
    <row r="31" spans="2:18" s="6" customFormat="1" ht="15" customHeight="1" hidden="1">
      <c r="B31" s="21"/>
      <c r="E31" s="26" t="s">
        <v>707</v>
      </c>
      <c r="F31" s="85">
        <v>0.15</v>
      </c>
      <c r="G31" s="86" t="s">
        <v>704</v>
      </c>
      <c r="H31" s="276">
        <f>SUM($BH$75:$BH$138)</f>
        <v>0</v>
      </c>
      <c r="I31" s="242"/>
      <c r="J31" s="242"/>
      <c r="M31" s="276">
        <v>0</v>
      </c>
      <c r="N31" s="242"/>
      <c r="O31" s="242"/>
      <c r="P31" s="242"/>
      <c r="R31" s="24"/>
    </row>
    <row r="32" spans="2:18" s="6" customFormat="1" ht="15" customHeight="1" hidden="1">
      <c r="B32" s="21"/>
      <c r="E32" s="26" t="s">
        <v>708</v>
      </c>
      <c r="F32" s="85">
        <v>0</v>
      </c>
      <c r="G32" s="86" t="s">
        <v>704</v>
      </c>
      <c r="H32" s="276">
        <f>SUM($BI$75:$BI$138)</f>
        <v>0</v>
      </c>
      <c r="I32" s="242"/>
      <c r="J32" s="242"/>
      <c r="M32" s="276">
        <v>0</v>
      </c>
      <c r="N32" s="242"/>
      <c r="O32" s="242"/>
      <c r="P32" s="242"/>
      <c r="R32" s="24"/>
    </row>
    <row r="33" spans="2:18" s="6" customFormat="1" ht="7.5" customHeight="1">
      <c r="B33" s="21"/>
      <c r="R33" s="24"/>
    </row>
    <row r="34" spans="2:18" s="6" customFormat="1" ht="26.25" customHeight="1">
      <c r="B34" s="21"/>
      <c r="C34" s="29"/>
      <c r="D34" s="30" t="s">
        <v>709</v>
      </c>
      <c r="E34" s="31"/>
      <c r="F34" s="31"/>
      <c r="G34" s="87" t="s">
        <v>710</v>
      </c>
      <c r="H34" s="32" t="s">
        <v>711</v>
      </c>
      <c r="I34" s="31"/>
      <c r="J34" s="31"/>
      <c r="K34" s="31"/>
      <c r="L34" s="257">
        <f>ROUNDUP(SUM($M$26:$M$32),2)</f>
        <v>0</v>
      </c>
      <c r="M34" s="256"/>
      <c r="N34" s="256"/>
      <c r="O34" s="256"/>
      <c r="P34" s="2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8"/>
    </row>
    <row r="40" spans="2:18" s="6" customFormat="1" ht="37.5" customHeight="1">
      <c r="B40" s="21"/>
      <c r="C40" s="239" t="s">
        <v>767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77"/>
    </row>
    <row r="41" spans="2:18" s="6" customFormat="1" ht="7.5" customHeight="1">
      <c r="B41" s="21"/>
      <c r="R41" s="24"/>
    </row>
    <row r="42" spans="2:18" s="6" customFormat="1" ht="30.75" customHeight="1">
      <c r="B42" s="21"/>
      <c r="C42" s="17" t="s">
        <v>676</v>
      </c>
      <c r="F42" s="273" t="str">
        <f>$F$6</f>
        <v>Sklad inertního materiálu – CMS Kamenice nad Lipou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"/>
    </row>
    <row r="43" spans="2:18" ht="30.75" customHeight="1">
      <c r="B43" s="10"/>
      <c r="C43" s="17" t="s">
        <v>763</v>
      </c>
      <c r="F43" s="273" t="s">
        <v>842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11"/>
    </row>
    <row r="44" spans="2:18" s="6" customFormat="1" ht="37.5" customHeight="1">
      <c r="B44" s="21"/>
      <c r="C44" s="40" t="s">
        <v>765</v>
      </c>
      <c r="F44" s="260" t="str">
        <f>$F$8</f>
        <v>01_02 - Bleskosvod</v>
      </c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"/>
    </row>
    <row r="45" spans="2:18" s="6" customFormat="1" ht="7.5" customHeight="1">
      <c r="B45" s="21"/>
      <c r="R45" s="24"/>
    </row>
    <row r="46" spans="2:18" s="6" customFormat="1" ht="18.75" customHeight="1">
      <c r="B46" s="21"/>
      <c r="C46" s="17" t="s">
        <v>682</v>
      </c>
      <c r="F46" s="15" t="str">
        <f>$F$11</f>
        <v>město Kamenice nad Lipou, lokalita Kalich</v>
      </c>
      <c r="K46" s="17" t="s">
        <v>684</v>
      </c>
      <c r="M46" s="274" t="str">
        <f>IF($O$11="","",$O$11)</f>
        <v>06.12.2013</v>
      </c>
      <c r="N46" s="242"/>
      <c r="O46" s="242"/>
      <c r="P46" s="242"/>
      <c r="R46" s="24"/>
    </row>
    <row r="47" spans="2:18" s="6" customFormat="1" ht="7.5" customHeight="1">
      <c r="B47" s="21"/>
      <c r="R47" s="24"/>
    </row>
    <row r="48" spans="2:18" s="6" customFormat="1" ht="15.75" customHeight="1">
      <c r="B48" s="21"/>
      <c r="C48" s="17" t="s">
        <v>688</v>
      </c>
      <c r="F48" s="15" t="str">
        <f>$E$14</f>
        <v>KSÚS Vysočiny</v>
      </c>
      <c r="K48" s="17" t="s">
        <v>694</v>
      </c>
      <c r="M48" s="244" t="str">
        <f>$E$20</f>
        <v>PROJEKT CENTRUM NOVA s.r.o.</v>
      </c>
      <c r="N48" s="242"/>
      <c r="O48" s="242"/>
      <c r="P48" s="242"/>
      <c r="Q48" s="242"/>
      <c r="R48" s="24"/>
    </row>
    <row r="49" spans="2:18" s="6" customFormat="1" ht="15" customHeight="1">
      <c r="B49" s="21"/>
      <c r="C49" s="17" t="s">
        <v>692</v>
      </c>
      <c r="F49" s="15" t="str">
        <f>IF($E$17="","",$E$17)</f>
        <v>Vyplň údaj</v>
      </c>
      <c r="R49" s="24"/>
    </row>
    <row r="50" spans="2:18" s="6" customFormat="1" ht="11.25" customHeight="1">
      <c r="B50" s="21"/>
      <c r="R50" s="24"/>
    </row>
    <row r="51" spans="2:18" s="6" customFormat="1" ht="30" customHeight="1">
      <c r="B51" s="21"/>
      <c r="C51" s="278" t="s">
        <v>768</v>
      </c>
      <c r="D51" s="279"/>
      <c r="E51" s="279"/>
      <c r="F51" s="279"/>
      <c r="G51" s="279"/>
      <c r="H51" s="29"/>
      <c r="I51" s="29"/>
      <c r="J51" s="29"/>
      <c r="K51" s="29"/>
      <c r="L51" s="29"/>
      <c r="M51" s="29"/>
      <c r="N51" s="278" t="s">
        <v>769</v>
      </c>
      <c r="O51" s="279"/>
      <c r="P51" s="279"/>
      <c r="Q51" s="279"/>
      <c r="R51" s="33"/>
    </row>
    <row r="52" spans="2:18" s="6" customFormat="1" ht="11.25" customHeight="1">
      <c r="B52" s="21"/>
      <c r="R52" s="24"/>
    </row>
    <row r="53" spans="2:47" s="6" customFormat="1" ht="30" customHeight="1">
      <c r="B53" s="21"/>
      <c r="C53" s="54" t="s">
        <v>770</v>
      </c>
      <c r="N53" s="270">
        <f>ROUNDUP($N$75,2)</f>
        <v>0</v>
      </c>
      <c r="O53" s="242"/>
      <c r="P53" s="242"/>
      <c r="Q53" s="242"/>
      <c r="R53" s="24"/>
      <c r="AU53" s="6" t="s">
        <v>771</v>
      </c>
    </row>
    <row r="54" spans="2:18" s="60" customFormat="1" ht="25.5" customHeight="1">
      <c r="B54" s="89"/>
      <c r="D54" s="90" t="s">
        <v>852</v>
      </c>
      <c r="N54" s="280">
        <f>ROUNDUP($N$76,2)</f>
        <v>0</v>
      </c>
      <c r="O54" s="281"/>
      <c r="P54" s="281"/>
      <c r="Q54" s="281"/>
      <c r="R54" s="91"/>
    </row>
    <row r="55" spans="2:18" s="69" customFormat="1" ht="21" customHeight="1">
      <c r="B55" s="92"/>
      <c r="D55" s="71" t="s">
        <v>212</v>
      </c>
      <c r="N55" s="267">
        <f>ROUNDUP($N$77,2)</f>
        <v>0</v>
      </c>
      <c r="O55" s="281"/>
      <c r="P55" s="281"/>
      <c r="Q55" s="281"/>
      <c r="R55" s="93"/>
    </row>
    <row r="56" spans="2:18" s="69" customFormat="1" ht="21" customHeight="1">
      <c r="B56" s="92"/>
      <c r="D56" s="71" t="s">
        <v>213</v>
      </c>
      <c r="N56" s="267">
        <f>ROUNDUP($N$80,2)</f>
        <v>0</v>
      </c>
      <c r="O56" s="281"/>
      <c r="P56" s="281"/>
      <c r="Q56" s="281"/>
      <c r="R56" s="93"/>
    </row>
    <row r="57" spans="2:18" s="6" customFormat="1" ht="22.5" customHeight="1">
      <c r="B57" s="21"/>
      <c r="R57" s="24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1"/>
    </row>
    <row r="63" spans="2:19" s="6" customFormat="1" ht="37.5" customHeight="1">
      <c r="B63" s="21"/>
      <c r="C63" s="239" t="s">
        <v>774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1"/>
    </row>
    <row r="64" spans="2:19" s="6" customFormat="1" ht="7.5" customHeight="1">
      <c r="B64" s="21"/>
      <c r="S64" s="21"/>
    </row>
    <row r="65" spans="2:19" s="6" customFormat="1" ht="30.75" customHeight="1">
      <c r="B65" s="21"/>
      <c r="C65" s="17" t="s">
        <v>676</v>
      </c>
      <c r="F65" s="273" t="str">
        <f>$F$6</f>
        <v>Sklad inertního materiálu – CMS Kamenice nad Lipou</v>
      </c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S65" s="21"/>
    </row>
    <row r="66" spans="2:19" s="2" customFormat="1" ht="30.75" customHeight="1">
      <c r="B66" s="10"/>
      <c r="C66" s="17" t="s">
        <v>763</v>
      </c>
      <c r="F66" s="273" t="s">
        <v>842</v>
      </c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S66" s="10"/>
    </row>
    <row r="67" spans="2:19" s="6" customFormat="1" ht="37.5" customHeight="1">
      <c r="B67" s="21"/>
      <c r="C67" s="40" t="s">
        <v>765</v>
      </c>
      <c r="F67" s="260" t="str">
        <f>$F$8</f>
        <v>01_02 - Bleskosvod</v>
      </c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S67" s="21"/>
    </row>
    <row r="68" spans="2:19" s="6" customFormat="1" ht="7.5" customHeight="1">
      <c r="B68" s="21"/>
      <c r="S68" s="21"/>
    </row>
    <row r="69" spans="2:19" s="6" customFormat="1" ht="18.75" customHeight="1">
      <c r="B69" s="21"/>
      <c r="C69" s="17" t="s">
        <v>682</v>
      </c>
      <c r="F69" s="15" t="str">
        <f>$F$11</f>
        <v>město Kamenice nad Lipou, lokalita Kalich</v>
      </c>
      <c r="K69" s="17" t="s">
        <v>684</v>
      </c>
      <c r="M69" s="274" t="str">
        <f>IF($O$11="","",$O$11)</f>
        <v>06.12.2013</v>
      </c>
      <c r="N69" s="242"/>
      <c r="O69" s="242"/>
      <c r="P69" s="242"/>
      <c r="S69" s="21"/>
    </row>
    <row r="70" spans="2:19" s="6" customFormat="1" ht="7.5" customHeight="1">
      <c r="B70" s="21"/>
      <c r="S70" s="21"/>
    </row>
    <row r="71" spans="2:19" s="6" customFormat="1" ht="15.75" customHeight="1">
      <c r="B71" s="21"/>
      <c r="C71" s="17" t="s">
        <v>688</v>
      </c>
      <c r="F71" s="15" t="str">
        <f>$E$14</f>
        <v>KSÚS Vysočiny</v>
      </c>
      <c r="K71" s="17" t="s">
        <v>694</v>
      </c>
      <c r="M71" s="244" t="str">
        <f>$E$20</f>
        <v>PROJEKT CENTRUM NOVA s.r.o.</v>
      </c>
      <c r="N71" s="242"/>
      <c r="O71" s="242"/>
      <c r="P71" s="242"/>
      <c r="Q71" s="242"/>
      <c r="S71" s="21"/>
    </row>
    <row r="72" spans="2:19" s="6" customFormat="1" ht="15" customHeight="1">
      <c r="B72" s="21"/>
      <c r="C72" s="17" t="s">
        <v>692</v>
      </c>
      <c r="F72" s="15" t="str">
        <f>IF($E$17="","",$E$17)</f>
        <v>Vyplň údaj</v>
      </c>
      <c r="S72" s="21"/>
    </row>
    <row r="73" spans="2:19" s="6" customFormat="1" ht="11.25" customHeight="1">
      <c r="B73" s="21"/>
      <c r="S73" s="21"/>
    </row>
    <row r="74" spans="2:27" s="94" customFormat="1" ht="30" customHeight="1">
      <c r="B74" s="95"/>
      <c r="C74" s="96" t="s">
        <v>775</v>
      </c>
      <c r="D74" s="97" t="s">
        <v>718</v>
      </c>
      <c r="E74" s="97" t="s">
        <v>714</v>
      </c>
      <c r="F74" s="282" t="s">
        <v>776</v>
      </c>
      <c r="G74" s="283"/>
      <c r="H74" s="283"/>
      <c r="I74" s="283"/>
      <c r="J74" s="97" t="s">
        <v>777</v>
      </c>
      <c r="K74" s="97" t="s">
        <v>778</v>
      </c>
      <c r="L74" s="282" t="s">
        <v>779</v>
      </c>
      <c r="M74" s="283"/>
      <c r="N74" s="282" t="s">
        <v>780</v>
      </c>
      <c r="O74" s="283"/>
      <c r="P74" s="283"/>
      <c r="Q74" s="283"/>
      <c r="R74" s="98" t="s">
        <v>781</v>
      </c>
      <c r="S74" s="95"/>
      <c r="T74" s="49" t="s">
        <v>782</v>
      </c>
      <c r="U74" s="50" t="s">
        <v>702</v>
      </c>
      <c r="V74" s="50" t="s">
        <v>783</v>
      </c>
      <c r="W74" s="50" t="s">
        <v>784</v>
      </c>
      <c r="X74" s="50" t="s">
        <v>785</v>
      </c>
      <c r="Y74" s="50" t="s">
        <v>786</v>
      </c>
      <c r="Z74" s="50" t="s">
        <v>787</v>
      </c>
      <c r="AA74" s="51" t="s">
        <v>788</v>
      </c>
    </row>
    <row r="75" spans="2:63" s="6" customFormat="1" ht="30" customHeight="1">
      <c r="B75" s="21"/>
      <c r="C75" s="54" t="s">
        <v>770</v>
      </c>
      <c r="N75" s="291">
        <f>$BK$75</f>
        <v>0</v>
      </c>
      <c r="O75" s="242"/>
      <c r="P75" s="242"/>
      <c r="Q75" s="242"/>
      <c r="S75" s="21"/>
      <c r="T75" s="53"/>
      <c r="U75" s="44"/>
      <c r="V75" s="44"/>
      <c r="W75" s="99">
        <f>$W$76</f>
        <v>0</v>
      </c>
      <c r="X75" s="44"/>
      <c r="Y75" s="99">
        <f>$Y$76</f>
        <v>0.21944400000000003</v>
      </c>
      <c r="Z75" s="44"/>
      <c r="AA75" s="100">
        <f>$AA$76</f>
        <v>0</v>
      </c>
      <c r="AT75" s="6" t="s">
        <v>732</v>
      </c>
      <c r="AU75" s="6" t="s">
        <v>771</v>
      </c>
      <c r="BK75" s="101">
        <f>$BK$76</f>
        <v>0</v>
      </c>
    </row>
    <row r="76" spans="2:63" s="102" customFormat="1" ht="37.5" customHeight="1">
      <c r="B76" s="103"/>
      <c r="D76" s="104" t="s">
        <v>852</v>
      </c>
      <c r="N76" s="292">
        <f>$BK$76</f>
        <v>0</v>
      </c>
      <c r="O76" s="293"/>
      <c r="P76" s="293"/>
      <c r="Q76" s="293"/>
      <c r="S76" s="103"/>
      <c r="T76" s="106"/>
      <c r="W76" s="107">
        <f>$W$77+$W$80</f>
        <v>0</v>
      </c>
      <c r="Y76" s="107">
        <f>$Y$77+$Y$80</f>
        <v>0.21944400000000003</v>
      </c>
      <c r="AA76" s="108">
        <f>$AA$77+$AA$80</f>
        <v>0</v>
      </c>
      <c r="AR76" s="105" t="s">
        <v>740</v>
      </c>
      <c r="AT76" s="105" t="s">
        <v>732</v>
      </c>
      <c r="AU76" s="105" t="s">
        <v>733</v>
      </c>
      <c r="AY76" s="105" t="s">
        <v>790</v>
      </c>
      <c r="BK76" s="109">
        <f>$BK$77+$BK$80</f>
        <v>0</v>
      </c>
    </row>
    <row r="77" spans="2:63" s="102" customFormat="1" ht="21" customHeight="1">
      <c r="B77" s="103"/>
      <c r="D77" s="110" t="s">
        <v>212</v>
      </c>
      <c r="N77" s="294">
        <f>$BK$77</f>
        <v>0</v>
      </c>
      <c r="O77" s="293"/>
      <c r="P77" s="293"/>
      <c r="Q77" s="293"/>
      <c r="S77" s="103"/>
      <c r="T77" s="106"/>
      <c r="W77" s="107">
        <f>SUM($W$78:$W$79)</f>
        <v>0</v>
      </c>
      <c r="Y77" s="107">
        <f>SUM($Y$78:$Y$79)</f>
        <v>0</v>
      </c>
      <c r="AA77" s="108">
        <f>SUM($AA$78:$AA$79)</f>
        <v>0</v>
      </c>
      <c r="AR77" s="105" t="s">
        <v>740</v>
      </c>
      <c r="AT77" s="105" t="s">
        <v>732</v>
      </c>
      <c r="AU77" s="105" t="s">
        <v>681</v>
      </c>
      <c r="AY77" s="105" t="s">
        <v>790</v>
      </c>
      <c r="BK77" s="109">
        <f>SUM($BK$78:$BK$79)</f>
        <v>0</v>
      </c>
    </row>
    <row r="78" spans="2:65" s="6" customFormat="1" ht="27" customHeight="1">
      <c r="B78" s="21"/>
      <c r="C78" s="111" t="s">
        <v>681</v>
      </c>
      <c r="D78" s="111" t="s">
        <v>791</v>
      </c>
      <c r="E78" s="112" t="s">
        <v>214</v>
      </c>
      <c r="F78" s="284" t="s">
        <v>215</v>
      </c>
      <c r="G78" s="285"/>
      <c r="H78" s="285"/>
      <c r="I78" s="285"/>
      <c r="J78" s="114" t="s">
        <v>937</v>
      </c>
      <c r="K78" s="115">
        <v>1</v>
      </c>
      <c r="L78" s="286"/>
      <c r="M78" s="285"/>
      <c r="N78" s="287">
        <f>ROUND($L$78*$K$78,2)</f>
        <v>0</v>
      </c>
      <c r="O78" s="285"/>
      <c r="P78" s="285"/>
      <c r="Q78" s="285"/>
      <c r="R78" s="113"/>
      <c r="S78" s="21"/>
      <c r="T78" s="116"/>
      <c r="U78" s="117" t="s">
        <v>703</v>
      </c>
      <c r="X78" s="118">
        <v>0</v>
      </c>
      <c r="Y78" s="118">
        <f>$X$78*$K$78</f>
        <v>0</v>
      </c>
      <c r="Z78" s="118">
        <v>0</v>
      </c>
      <c r="AA78" s="119">
        <f>$Z$78*$K$78</f>
        <v>0</v>
      </c>
      <c r="AR78" s="81" t="s">
        <v>952</v>
      </c>
      <c r="AT78" s="81" t="s">
        <v>791</v>
      </c>
      <c r="AU78" s="81" t="s">
        <v>740</v>
      </c>
      <c r="AY78" s="6" t="s">
        <v>790</v>
      </c>
      <c r="BE78" s="120">
        <f>IF($U$78="základní",$N$78,0)</f>
        <v>0</v>
      </c>
      <c r="BF78" s="120">
        <f>IF($U$78="snížená",$N$78,0)</f>
        <v>0</v>
      </c>
      <c r="BG78" s="120">
        <f>IF($U$78="zákl. přenesená",$N$78,0)</f>
        <v>0</v>
      </c>
      <c r="BH78" s="120">
        <f>IF($U$78="sníž. přenesená",$N$78,0)</f>
        <v>0</v>
      </c>
      <c r="BI78" s="120">
        <f>IF($U$78="nulová",$N$78,0)</f>
        <v>0</v>
      </c>
      <c r="BJ78" s="81" t="s">
        <v>681</v>
      </c>
      <c r="BK78" s="120">
        <f>ROUND($L$78*$K$78,2)</f>
        <v>0</v>
      </c>
      <c r="BL78" s="81" t="s">
        <v>952</v>
      </c>
      <c r="BM78" s="81" t="s">
        <v>216</v>
      </c>
    </row>
    <row r="79" spans="2:47" s="6" customFormat="1" ht="16.5" customHeight="1">
      <c r="B79" s="21"/>
      <c r="F79" s="288" t="s">
        <v>217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1"/>
      <c r="T79" s="46"/>
      <c r="AA79" s="47"/>
      <c r="AT79" s="6" t="s">
        <v>797</v>
      </c>
      <c r="AU79" s="6" t="s">
        <v>740</v>
      </c>
    </row>
    <row r="80" spans="2:63" s="102" customFormat="1" ht="30.75" customHeight="1">
      <c r="B80" s="103"/>
      <c r="D80" s="110" t="s">
        <v>213</v>
      </c>
      <c r="N80" s="294">
        <f>$BK$80</f>
        <v>0</v>
      </c>
      <c r="O80" s="293"/>
      <c r="P80" s="293"/>
      <c r="Q80" s="293"/>
      <c r="S80" s="103"/>
      <c r="T80" s="106"/>
      <c r="W80" s="107">
        <f>SUM($W$81:$W$138)</f>
        <v>0</v>
      </c>
      <c r="Y80" s="107">
        <f>SUM($Y$81:$Y$138)</f>
        <v>0.21944400000000003</v>
      </c>
      <c r="AA80" s="108">
        <f>SUM($AA$81:$AA$138)</f>
        <v>0</v>
      </c>
      <c r="AR80" s="105" t="s">
        <v>740</v>
      </c>
      <c r="AT80" s="105" t="s">
        <v>732</v>
      </c>
      <c r="AU80" s="105" t="s">
        <v>681</v>
      </c>
      <c r="AY80" s="105" t="s">
        <v>790</v>
      </c>
      <c r="BK80" s="109">
        <f>SUM($BK$81:$BK$138)</f>
        <v>0</v>
      </c>
    </row>
    <row r="81" spans="2:65" s="6" customFormat="1" ht="27" customHeight="1">
      <c r="B81" s="21"/>
      <c r="C81" s="111" t="s">
        <v>740</v>
      </c>
      <c r="D81" s="111" t="s">
        <v>791</v>
      </c>
      <c r="E81" s="112" t="s">
        <v>218</v>
      </c>
      <c r="F81" s="284" t="s">
        <v>219</v>
      </c>
      <c r="G81" s="285"/>
      <c r="H81" s="285"/>
      <c r="I81" s="285"/>
      <c r="J81" s="114" t="s">
        <v>27</v>
      </c>
      <c r="K81" s="115">
        <v>100</v>
      </c>
      <c r="L81" s="286"/>
      <c r="M81" s="285"/>
      <c r="N81" s="287">
        <f>ROUND($L$81*$K$81,2)</f>
        <v>0</v>
      </c>
      <c r="O81" s="285"/>
      <c r="P81" s="285"/>
      <c r="Q81" s="285"/>
      <c r="R81" s="113" t="s">
        <v>860</v>
      </c>
      <c r="S81" s="21"/>
      <c r="T81" s="116"/>
      <c r="U81" s="117" t="s">
        <v>703</v>
      </c>
      <c r="X81" s="118">
        <v>0</v>
      </c>
      <c r="Y81" s="118">
        <f>$X$81*$K$81</f>
        <v>0</v>
      </c>
      <c r="Z81" s="118">
        <v>0</v>
      </c>
      <c r="AA81" s="119">
        <f>$Z$81*$K$81</f>
        <v>0</v>
      </c>
      <c r="AR81" s="81" t="s">
        <v>952</v>
      </c>
      <c r="AT81" s="81" t="s">
        <v>791</v>
      </c>
      <c r="AU81" s="81" t="s">
        <v>740</v>
      </c>
      <c r="AY81" s="6" t="s">
        <v>790</v>
      </c>
      <c r="BE81" s="120">
        <f>IF($U$81="základní",$N$81,0)</f>
        <v>0</v>
      </c>
      <c r="BF81" s="120">
        <f>IF($U$81="snížená",$N$81,0)</f>
        <v>0</v>
      </c>
      <c r="BG81" s="120">
        <f>IF($U$81="zákl. přenesená",$N$81,0)</f>
        <v>0</v>
      </c>
      <c r="BH81" s="120">
        <f>IF($U$81="sníž. přenesená",$N$81,0)</f>
        <v>0</v>
      </c>
      <c r="BI81" s="120">
        <f>IF($U$81="nulová",$N$81,0)</f>
        <v>0</v>
      </c>
      <c r="BJ81" s="81" t="s">
        <v>681</v>
      </c>
      <c r="BK81" s="120">
        <f>ROUND($L$81*$K$81,2)</f>
        <v>0</v>
      </c>
      <c r="BL81" s="81" t="s">
        <v>952</v>
      </c>
      <c r="BM81" s="81" t="s">
        <v>220</v>
      </c>
    </row>
    <row r="82" spans="2:47" s="6" customFormat="1" ht="16.5" customHeight="1">
      <c r="B82" s="21"/>
      <c r="F82" s="288" t="s">
        <v>221</v>
      </c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1"/>
      <c r="T82" s="46"/>
      <c r="AA82" s="47"/>
      <c r="AT82" s="6" t="s">
        <v>797</v>
      </c>
      <c r="AU82" s="6" t="s">
        <v>740</v>
      </c>
    </row>
    <row r="83" spans="2:51" s="6" customFormat="1" ht="15.75" customHeight="1">
      <c r="B83" s="129"/>
      <c r="E83" s="130"/>
      <c r="F83" s="297" t="s">
        <v>222</v>
      </c>
      <c r="G83" s="298"/>
      <c r="H83" s="298"/>
      <c r="I83" s="298"/>
      <c r="K83" s="132">
        <v>100</v>
      </c>
      <c r="S83" s="129"/>
      <c r="T83" s="133"/>
      <c r="AA83" s="134"/>
      <c r="AT83" s="130" t="s">
        <v>864</v>
      </c>
      <c r="AU83" s="130" t="s">
        <v>740</v>
      </c>
      <c r="AV83" s="130" t="s">
        <v>740</v>
      </c>
      <c r="AW83" s="130" t="s">
        <v>771</v>
      </c>
      <c r="AX83" s="130" t="s">
        <v>733</v>
      </c>
      <c r="AY83" s="130" t="s">
        <v>790</v>
      </c>
    </row>
    <row r="84" spans="2:65" s="6" customFormat="1" ht="15.75" customHeight="1">
      <c r="B84" s="21"/>
      <c r="C84" s="140" t="s">
        <v>804</v>
      </c>
      <c r="D84" s="140" t="s">
        <v>905</v>
      </c>
      <c r="E84" s="141" t="s">
        <v>223</v>
      </c>
      <c r="F84" s="301" t="s">
        <v>224</v>
      </c>
      <c r="G84" s="302"/>
      <c r="H84" s="302"/>
      <c r="I84" s="302"/>
      <c r="J84" s="142" t="s">
        <v>157</v>
      </c>
      <c r="K84" s="143">
        <v>95</v>
      </c>
      <c r="L84" s="303"/>
      <c r="M84" s="302"/>
      <c r="N84" s="304">
        <f>ROUND($L$84*$K$84,2)</f>
        <v>0</v>
      </c>
      <c r="O84" s="285"/>
      <c r="P84" s="285"/>
      <c r="Q84" s="285"/>
      <c r="R84" s="113" t="s">
        <v>860</v>
      </c>
      <c r="S84" s="21"/>
      <c r="T84" s="116"/>
      <c r="U84" s="117" t="s">
        <v>703</v>
      </c>
      <c r="X84" s="118">
        <v>0.001</v>
      </c>
      <c r="Y84" s="118">
        <f>$X$84*$K$84</f>
        <v>0.095</v>
      </c>
      <c r="Z84" s="118">
        <v>0</v>
      </c>
      <c r="AA84" s="119">
        <f>$Z$84*$K$84</f>
        <v>0</v>
      </c>
      <c r="AR84" s="81" t="s">
        <v>24</v>
      </c>
      <c r="AT84" s="81" t="s">
        <v>905</v>
      </c>
      <c r="AU84" s="81" t="s">
        <v>740</v>
      </c>
      <c r="AY84" s="6" t="s">
        <v>790</v>
      </c>
      <c r="BE84" s="120">
        <f>IF($U$84="základní",$N$84,0)</f>
        <v>0</v>
      </c>
      <c r="BF84" s="120">
        <f>IF($U$84="snížená",$N$84,0)</f>
        <v>0</v>
      </c>
      <c r="BG84" s="120">
        <f>IF($U$84="zákl. přenesená",$N$84,0)</f>
        <v>0</v>
      </c>
      <c r="BH84" s="120">
        <f>IF($U$84="sníž. přenesená",$N$84,0)</f>
        <v>0</v>
      </c>
      <c r="BI84" s="120">
        <f>IF($U$84="nulová",$N$84,0)</f>
        <v>0</v>
      </c>
      <c r="BJ84" s="81" t="s">
        <v>681</v>
      </c>
      <c r="BK84" s="120">
        <f>ROUND($L$84*$K$84,2)</f>
        <v>0</v>
      </c>
      <c r="BL84" s="81" t="s">
        <v>952</v>
      </c>
      <c r="BM84" s="81" t="s">
        <v>225</v>
      </c>
    </row>
    <row r="85" spans="2:47" s="6" customFormat="1" ht="16.5" customHeight="1">
      <c r="B85" s="21"/>
      <c r="F85" s="288" t="s">
        <v>226</v>
      </c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1"/>
      <c r="T85" s="46"/>
      <c r="AA85" s="47"/>
      <c r="AT85" s="6" t="s">
        <v>797</v>
      </c>
      <c r="AU85" s="6" t="s">
        <v>740</v>
      </c>
    </row>
    <row r="86" spans="2:51" s="6" customFormat="1" ht="15.75" customHeight="1">
      <c r="B86" s="129"/>
      <c r="E86" s="130"/>
      <c r="F86" s="297" t="s">
        <v>227</v>
      </c>
      <c r="G86" s="298"/>
      <c r="H86" s="298"/>
      <c r="I86" s="298"/>
      <c r="K86" s="132">
        <v>95</v>
      </c>
      <c r="S86" s="129"/>
      <c r="T86" s="133"/>
      <c r="AA86" s="134"/>
      <c r="AT86" s="130" t="s">
        <v>864</v>
      </c>
      <c r="AU86" s="130" t="s">
        <v>740</v>
      </c>
      <c r="AV86" s="130" t="s">
        <v>740</v>
      </c>
      <c r="AW86" s="130" t="s">
        <v>771</v>
      </c>
      <c r="AX86" s="130" t="s">
        <v>733</v>
      </c>
      <c r="AY86" s="130" t="s">
        <v>790</v>
      </c>
    </row>
    <row r="87" spans="2:65" s="6" customFormat="1" ht="15.75" customHeight="1">
      <c r="B87" s="21"/>
      <c r="C87" s="140" t="s">
        <v>789</v>
      </c>
      <c r="D87" s="140" t="s">
        <v>905</v>
      </c>
      <c r="E87" s="141" t="s">
        <v>228</v>
      </c>
      <c r="F87" s="301" t="s">
        <v>229</v>
      </c>
      <c r="G87" s="302"/>
      <c r="H87" s="302"/>
      <c r="I87" s="302"/>
      <c r="J87" s="142" t="s">
        <v>937</v>
      </c>
      <c r="K87" s="143">
        <v>20</v>
      </c>
      <c r="L87" s="303"/>
      <c r="M87" s="302"/>
      <c r="N87" s="304">
        <f>ROUND($L$87*$K$87,2)</f>
        <v>0</v>
      </c>
      <c r="O87" s="285"/>
      <c r="P87" s="285"/>
      <c r="Q87" s="285"/>
      <c r="R87" s="113"/>
      <c r="S87" s="21"/>
      <c r="T87" s="116"/>
      <c r="U87" s="117" t="s">
        <v>703</v>
      </c>
      <c r="X87" s="118">
        <v>0.00014</v>
      </c>
      <c r="Y87" s="118">
        <f>$X$87*$K$87</f>
        <v>0.0027999999999999995</v>
      </c>
      <c r="Z87" s="118">
        <v>0</v>
      </c>
      <c r="AA87" s="119">
        <f>$Z$87*$K$87</f>
        <v>0</v>
      </c>
      <c r="AR87" s="81" t="s">
        <v>24</v>
      </c>
      <c r="AT87" s="81" t="s">
        <v>905</v>
      </c>
      <c r="AU87" s="81" t="s">
        <v>740</v>
      </c>
      <c r="AY87" s="6" t="s">
        <v>790</v>
      </c>
      <c r="BE87" s="120">
        <f>IF($U$87="základní",$N$87,0)</f>
        <v>0</v>
      </c>
      <c r="BF87" s="120">
        <f>IF($U$87="snížená",$N$87,0)</f>
        <v>0</v>
      </c>
      <c r="BG87" s="120">
        <f>IF($U$87="zákl. přenesená",$N$87,0)</f>
        <v>0</v>
      </c>
      <c r="BH87" s="120">
        <f>IF($U$87="sníž. přenesená",$N$87,0)</f>
        <v>0</v>
      </c>
      <c r="BI87" s="120">
        <f>IF($U$87="nulová",$N$87,0)</f>
        <v>0</v>
      </c>
      <c r="BJ87" s="81" t="s">
        <v>681</v>
      </c>
      <c r="BK87" s="120">
        <f>ROUND($L$87*$K$87,2)</f>
        <v>0</v>
      </c>
      <c r="BL87" s="81" t="s">
        <v>952</v>
      </c>
      <c r="BM87" s="81" t="s">
        <v>230</v>
      </c>
    </row>
    <row r="88" spans="2:47" s="6" customFormat="1" ht="16.5" customHeight="1">
      <c r="B88" s="21"/>
      <c r="F88" s="288" t="s">
        <v>231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1"/>
      <c r="T88" s="46"/>
      <c r="AA88" s="47"/>
      <c r="AT88" s="6" t="s">
        <v>797</v>
      </c>
      <c r="AU88" s="6" t="s">
        <v>740</v>
      </c>
    </row>
    <row r="89" spans="2:51" s="6" customFormat="1" ht="15.75" customHeight="1">
      <c r="B89" s="129"/>
      <c r="E89" s="130"/>
      <c r="F89" s="297" t="s">
        <v>232</v>
      </c>
      <c r="G89" s="298"/>
      <c r="H89" s="298"/>
      <c r="I89" s="298"/>
      <c r="K89" s="132">
        <v>20</v>
      </c>
      <c r="S89" s="129"/>
      <c r="T89" s="133"/>
      <c r="AA89" s="134"/>
      <c r="AT89" s="130" t="s">
        <v>864</v>
      </c>
      <c r="AU89" s="130" t="s">
        <v>740</v>
      </c>
      <c r="AV89" s="130" t="s">
        <v>740</v>
      </c>
      <c r="AW89" s="130" t="s">
        <v>771</v>
      </c>
      <c r="AX89" s="130" t="s">
        <v>733</v>
      </c>
      <c r="AY89" s="130" t="s">
        <v>790</v>
      </c>
    </row>
    <row r="90" spans="2:65" s="6" customFormat="1" ht="27" customHeight="1">
      <c r="B90" s="21"/>
      <c r="C90" s="140" t="s">
        <v>813</v>
      </c>
      <c r="D90" s="140" t="s">
        <v>905</v>
      </c>
      <c r="E90" s="141" t="s">
        <v>233</v>
      </c>
      <c r="F90" s="301" t="s">
        <v>234</v>
      </c>
      <c r="G90" s="302"/>
      <c r="H90" s="302"/>
      <c r="I90" s="302"/>
      <c r="J90" s="142" t="s">
        <v>937</v>
      </c>
      <c r="K90" s="143">
        <v>110</v>
      </c>
      <c r="L90" s="303"/>
      <c r="M90" s="302"/>
      <c r="N90" s="304">
        <f>ROUND($L$90*$K$90,2)</f>
        <v>0</v>
      </c>
      <c r="O90" s="285"/>
      <c r="P90" s="285"/>
      <c r="Q90" s="285"/>
      <c r="R90" s="113" t="s">
        <v>860</v>
      </c>
      <c r="S90" s="21"/>
      <c r="T90" s="116"/>
      <c r="U90" s="117" t="s">
        <v>703</v>
      </c>
      <c r="X90" s="118">
        <v>0.00021</v>
      </c>
      <c r="Y90" s="118">
        <f>$X$90*$K$90</f>
        <v>0.023100000000000002</v>
      </c>
      <c r="Z90" s="118">
        <v>0</v>
      </c>
      <c r="AA90" s="119">
        <f>$Z$90*$K$90</f>
        <v>0</v>
      </c>
      <c r="AR90" s="81" t="s">
        <v>24</v>
      </c>
      <c r="AT90" s="81" t="s">
        <v>905</v>
      </c>
      <c r="AU90" s="81" t="s">
        <v>740</v>
      </c>
      <c r="AY90" s="6" t="s">
        <v>790</v>
      </c>
      <c r="BE90" s="120">
        <f>IF($U$90="základní",$N$90,0)</f>
        <v>0</v>
      </c>
      <c r="BF90" s="120">
        <f>IF($U$90="snížená",$N$90,0)</f>
        <v>0</v>
      </c>
      <c r="BG90" s="120">
        <f>IF($U$90="zákl. přenesená",$N$90,0)</f>
        <v>0</v>
      </c>
      <c r="BH90" s="120">
        <f>IF($U$90="sníž. přenesená",$N$90,0)</f>
        <v>0</v>
      </c>
      <c r="BI90" s="120">
        <f>IF($U$90="nulová",$N$90,0)</f>
        <v>0</v>
      </c>
      <c r="BJ90" s="81" t="s">
        <v>681</v>
      </c>
      <c r="BK90" s="120">
        <f>ROUND($L$90*$K$90,2)</f>
        <v>0</v>
      </c>
      <c r="BL90" s="81" t="s">
        <v>952</v>
      </c>
      <c r="BM90" s="81" t="s">
        <v>235</v>
      </c>
    </row>
    <row r="91" spans="2:47" s="6" customFormat="1" ht="16.5" customHeight="1">
      <c r="B91" s="21"/>
      <c r="F91" s="288" t="s">
        <v>236</v>
      </c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1"/>
      <c r="T91" s="46"/>
      <c r="AA91" s="47"/>
      <c r="AT91" s="6" t="s">
        <v>797</v>
      </c>
      <c r="AU91" s="6" t="s">
        <v>740</v>
      </c>
    </row>
    <row r="92" spans="2:51" s="6" customFormat="1" ht="15.75" customHeight="1">
      <c r="B92" s="129"/>
      <c r="E92" s="130"/>
      <c r="F92" s="297" t="s">
        <v>237</v>
      </c>
      <c r="G92" s="298"/>
      <c r="H92" s="298"/>
      <c r="I92" s="298"/>
      <c r="K92" s="132">
        <v>110</v>
      </c>
      <c r="S92" s="129"/>
      <c r="T92" s="133"/>
      <c r="AA92" s="134"/>
      <c r="AT92" s="130" t="s">
        <v>864</v>
      </c>
      <c r="AU92" s="130" t="s">
        <v>740</v>
      </c>
      <c r="AV92" s="130" t="s">
        <v>740</v>
      </c>
      <c r="AW92" s="130" t="s">
        <v>771</v>
      </c>
      <c r="AX92" s="130" t="s">
        <v>733</v>
      </c>
      <c r="AY92" s="130" t="s">
        <v>790</v>
      </c>
    </row>
    <row r="93" spans="2:65" s="6" customFormat="1" ht="27" customHeight="1">
      <c r="B93" s="21"/>
      <c r="C93" s="111" t="s">
        <v>818</v>
      </c>
      <c r="D93" s="111" t="s">
        <v>791</v>
      </c>
      <c r="E93" s="112" t="s">
        <v>238</v>
      </c>
      <c r="F93" s="284" t="s">
        <v>239</v>
      </c>
      <c r="G93" s="285"/>
      <c r="H93" s="285"/>
      <c r="I93" s="285"/>
      <c r="J93" s="114" t="s">
        <v>27</v>
      </c>
      <c r="K93" s="115">
        <v>145</v>
      </c>
      <c r="L93" s="286"/>
      <c r="M93" s="285"/>
      <c r="N93" s="287">
        <f>ROUND($L$93*$K$93,2)</f>
        <v>0</v>
      </c>
      <c r="O93" s="285"/>
      <c r="P93" s="285"/>
      <c r="Q93" s="285"/>
      <c r="R93" s="113"/>
      <c r="S93" s="21"/>
      <c r="T93" s="116"/>
      <c r="U93" s="117" t="s">
        <v>703</v>
      </c>
      <c r="X93" s="118">
        <v>0</v>
      </c>
      <c r="Y93" s="118">
        <f>$X$93*$K$93</f>
        <v>0</v>
      </c>
      <c r="Z93" s="118">
        <v>0</v>
      </c>
      <c r="AA93" s="119">
        <f>$Z$93*$K$93</f>
        <v>0</v>
      </c>
      <c r="AR93" s="81" t="s">
        <v>952</v>
      </c>
      <c r="AT93" s="81" t="s">
        <v>791</v>
      </c>
      <c r="AU93" s="81" t="s">
        <v>740</v>
      </c>
      <c r="AY93" s="6" t="s">
        <v>790</v>
      </c>
      <c r="BE93" s="120">
        <f>IF($U$93="základní",$N$93,0)</f>
        <v>0</v>
      </c>
      <c r="BF93" s="120">
        <f>IF($U$93="snížená",$N$93,0)</f>
        <v>0</v>
      </c>
      <c r="BG93" s="120">
        <f>IF($U$93="zákl. přenesená",$N$93,0)</f>
        <v>0</v>
      </c>
      <c r="BH93" s="120">
        <f>IF($U$93="sníž. přenesená",$N$93,0)</f>
        <v>0</v>
      </c>
      <c r="BI93" s="120">
        <f>IF($U$93="nulová",$N$93,0)</f>
        <v>0</v>
      </c>
      <c r="BJ93" s="81" t="s">
        <v>681</v>
      </c>
      <c r="BK93" s="120">
        <f>ROUND($L$93*$K$93,2)</f>
        <v>0</v>
      </c>
      <c r="BL93" s="81" t="s">
        <v>952</v>
      </c>
      <c r="BM93" s="81" t="s">
        <v>240</v>
      </c>
    </row>
    <row r="94" spans="2:47" s="6" customFormat="1" ht="16.5" customHeight="1">
      <c r="B94" s="21"/>
      <c r="F94" s="288" t="s">
        <v>239</v>
      </c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1"/>
      <c r="T94" s="46"/>
      <c r="AA94" s="47"/>
      <c r="AT94" s="6" t="s">
        <v>797</v>
      </c>
      <c r="AU94" s="6" t="s">
        <v>740</v>
      </c>
    </row>
    <row r="95" spans="2:51" s="6" customFormat="1" ht="15.75" customHeight="1">
      <c r="B95" s="129"/>
      <c r="E95" s="130"/>
      <c r="F95" s="297" t="s">
        <v>241</v>
      </c>
      <c r="G95" s="298"/>
      <c r="H95" s="298"/>
      <c r="I95" s="298"/>
      <c r="K95" s="132">
        <v>145</v>
      </c>
      <c r="S95" s="129"/>
      <c r="T95" s="133"/>
      <c r="AA95" s="134"/>
      <c r="AT95" s="130" t="s">
        <v>864</v>
      </c>
      <c r="AU95" s="130" t="s">
        <v>740</v>
      </c>
      <c r="AV95" s="130" t="s">
        <v>740</v>
      </c>
      <c r="AW95" s="130" t="s">
        <v>771</v>
      </c>
      <c r="AX95" s="130" t="s">
        <v>733</v>
      </c>
      <c r="AY95" s="130" t="s">
        <v>790</v>
      </c>
    </row>
    <row r="96" spans="2:65" s="6" customFormat="1" ht="27" customHeight="1">
      <c r="B96" s="21"/>
      <c r="C96" s="140" t="s">
        <v>823</v>
      </c>
      <c r="D96" s="140" t="s">
        <v>905</v>
      </c>
      <c r="E96" s="141" t="s">
        <v>242</v>
      </c>
      <c r="F96" s="301" t="s">
        <v>243</v>
      </c>
      <c r="G96" s="302"/>
      <c r="H96" s="302"/>
      <c r="I96" s="302"/>
      <c r="J96" s="142" t="s">
        <v>157</v>
      </c>
      <c r="K96" s="143">
        <v>50</v>
      </c>
      <c r="L96" s="303"/>
      <c r="M96" s="302"/>
      <c r="N96" s="304">
        <f>ROUND($L$96*$K$96,2)</f>
        <v>0</v>
      </c>
      <c r="O96" s="285"/>
      <c r="P96" s="285"/>
      <c r="Q96" s="285"/>
      <c r="R96" s="113"/>
      <c r="S96" s="21"/>
      <c r="T96" s="116"/>
      <c r="U96" s="117" t="s">
        <v>703</v>
      </c>
      <c r="X96" s="118">
        <v>0.001</v>
      </c>
      <c r="Y96" s="118">
        <f>$X$96*$K$96</f>
        <v>0.05</v>
      </c>
      <c r="Z96" s="118">
        <v>0</v>
      </c>
      <c r="AA96" s="119">
        <f>$Z$96*$K$96</f>
        <v>0</v>
      </c>
      <c r="AR96" s="81" t="s">
        <v>24</v>
      </c>
      <c r="AT96" s="81" t="s">
        <v>905</v>
      </c>
      <c r="AU96" s="81" t="s">
        <v>740</v>
      </c>
      <c r="AY96" s="6" t="s">
        <v>790</v>
      </c>
      <c r="BE96" s="120">
        <f>IF($U$96="základní",$N$96,0)</f>
        <v>0</v>
      </c>
      <c r="BF96" s="120">
        <f>IF($U$96="snížená",$N$96,0)</f>
        <v>0</v>
      </c>
      <c r="BG96" s="120">
        <f>IF($U$96="zákl. přenesená",$N$96,0)</f>
        <v>0</v>
      </c>
      <c r="BH96" s="120">
        <f>IF($U$96="sníž. přenesená",$N$96,0)</f>
        <v>0</v>
      </c>
      <c r="BI96" s="120">
        <f>IF($U$96="nulová",$N$96,0)</f>
        <v>0</v>
      </c>
      <c r="BJ96" s="81" t="s">
        <v>681</v>
      </c>
      <c r="BK96" s="120">
        <f>ROUND($L$96*$K$96,2)</f>
        <v>0</v>
      </c>
      <c r="BL96" s="81" t="s">
        <v>952</v>
      </c>
      <c r="BM96" s="81" t="s">
        <v>244</v>
      </c>
    </row>
    <row r="97" spans="2:47" s="6" customFormat="1" ht="16.5" customHeight="1">
      <c r="B97" s="21"/>
      <c r="F97" s="288" t="s">
        <v>243</v>
      </c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1"/>
      <c r="T97" s="46"/>
      <c r="AA97" s="47"/>
      <c r="AT97" s="6" t="s">
        <v>797</v>
      </c>
      <c r="AU97" s="6" t="s">
        <v>740</v>
      </c>
    </row>
    <row r="98" spans="2:47" s="6" customFormat="1" ht="27" customHeight="1">
      <c r="B98" s="21"/>
      <c r="F98" s="289" t="s">
        <v>245</v>
      </c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1"/>
      <c r="T98" s="46"/>
      <c r="AA98" s="47"/>
      <c r="AT98" s="6" t="s">
        <v>803</v>
      </c>
      <c r="AU98" s="6" t="s">
        <v>740</v>
      </c>
    </row>
    <row r="99" spans="2:51" s="6" customFormat="1" ht="15.75" customHeight="1">
      <c r="B99" s="129"/>
      <c r="E99" s="130"/>
      <c r="F99" s="297" t="s">
        <v>246</v>
      </c>
      <c r="G99" s="298"/>
      <c r="H99" s="298"/>
      <c r="I99" s="298"/>
      <c r="K99" s="132">
        <v>50</v>
      </c>
      <c r="S99" s="129"/>
      <c r="T99" s="133"/>
      <c r="AA99" s="134"/>
      <c r="AT99" s="130" t="s">
        <v>864</v>
      </c>
      <c r="AU99" s="130" t="s">
        <v>740</v>
      </c>
      <c r="AV99" s="130" t="s">
        <v>740</v>
      </c>
      <c r="AW99" s="130" t="s">
        <v>771</v>
      </c>
      <c r="AX99" s="130" t="s">
        <v>733</v>
      </c>
      <c r="AY99" s="130" t="s">
        <v>790</v>
      </c>
    </row>
    <row r="100" spans="2:65" s="6" customFormat="1" ht="27" customHeight="1">
      <c r="B100" s="21"/>
      <c r="C100" s="140" t="s">
        <v>828</v>
      </c>
      <c r="D100" s="140" t="s">
        <v>905</v>
      </c>
      <c r="E100" s="141" t="s">
        <v>247</v>
      </c>
      <c r="F100" s="301" t="s">
        <v>248</v>
      </c>
      <c r="G100" s="302"/>
      <c r="H100" s="302"/>
      <c r="I100" s="302"/>
      <c r="J100" s="142" t="s">
        <v>157</v>
      </c>
      <c r="K100" s="143">
        <v>13</v>
      </c>
      <c r="L100" s="303"/>
      <c r="M100" s="302"/>
      <c r="N100" s="304">
        <f>ROUND($L$100*$K$100,2)</f>
        <v>0</v>
      </c>
      <c r="O100" s="285"/>
      <c r="P100" s="285"/>
      <c r="Q100" s="285"/>
      <c r="R100" s="113" t="s">
        <v>860</v>
      </c>
      <c r="S100" s="21"/>
      <c r="T100" s="116"/>
      <c r="U100" s="117" t="s">
        <v>703</v>
      </c>
      <c r="X100" s="118">
        <v>0.001</v>
      </c>
      <c r="Y100" s="118">
        <f>$X$100*$K$100</f>
        <v>0.013000000000000001</v>
      </c>
      <c r="Z100" s="118">
        <v>0</v>
      </c>
      <c r="AA100" s="119">
        <f>$Z$100*$K$100</f>
        <v>0</v>
      </c>
      <c r="AR100" s="81" t="s">
        <v>24</v>
      </c>
      <c r="AT100" s="81" t="s">
        <v>905</v>
      </c>
      <c r="AU100" s="81" t="s">
        <v>740</v>
      </c>
      <c r="AY100" s="6" t="s">
        <v>790</v>
      </c>
      <c r="BE100" s="120">
        <f>IF($U$100="základní",$N$100,0)</f>
        <v>0</v>
      </c>
      <c r="BF100" s="120">
        <f>IF($U$100="snížená",$N$100,0)</f>
        <v>0</v>
      </c>
      <c r="BG100" s="120">
        <f>IF($U$100="zákl. přenesená",$N$100,0)</f>
        <v>0</v>
      </c>
      <c r="BH100" s="120">
        <f>IF($U$100="sníž. přenesená",$N$100,0)</f>
        <v>0</v>
      </c>
      <c r="BI100" s="120">
        <f>IF($U$100="nulová",$N$100,0)</f>
        <v>0</v>
      </c>
      <c r="BJ100" s="81" t="s">
        <v>681</v>
      </c>
      <c r="BK100" s="120">
        <f>ROUND($L$100*$K$100,2)</f>
        <v>0</v>
      </c>
      <c r="BL100" s="81" t="s">
        <v>952</v>
      </c>
      <c r="BM100" s="81" t="s">
        <v>249</v>
      </c>
    </row>
    <row r="101" spans="2:47" s="6" customFormat="1" ht="16.5" customHeight="1">
      <c r="B101" s="21"/>
      <c r="F101" s="288" t="s">
        <v>250</v>
      </c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1"/>
      <c r="T101" s="46"/>
      <c r="AA101" s="47"/>
      <c r="AT101" s="6" t="s">
        <v>797</v>
      </c>
      <c r="AU101" s="6" t="s">
        <v>740</v>
      </c>
    </row>
    <row r="102" spans="2:47" s="6" customFormat="1" ht="27" customHeight="1">
      <c r="B102" s="21"/>
      <c r="F102" s="289" t="s">
        <v>251</v>
      </c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1"/>
      <c r="T102" s="46"/>
      <c r="AA102" s="47"/>
      <c r="AT102" s="6" t="s">
        <v>803</v>
      </c>
      <c r="AU102" s="6" t="s">
        <v>740</v>
      </c>
    </row>
    <row r="103" spans="2:51" s="6" customFormat="1" ht="15.75" customHeight="1">
      <c r="B103" s="129"/>
      <c r="E103" s="130"/>
      <c r="F103" s="297" t="s">
        <v>252</v>
      </c>
      <c r="G103" s="298"/>
      <c r="H103" s="298"/>
      <c r="I103" s="298"/>
      <c r="K103" s="132">
        <v>13</v>
      </c>
      <c r="S103" s="129"/>
      <c r="T103" s="133"/>
      <c r="AA103" s="134"/>
      <c r="AT103" s="130" t="s">
        <v>864</v>
      </c>
      <c r="AU103" s="130" t="s">
        <v>740</v>
      </c>
      <c r="AV103" s="130" t="s">
        <v>740</v>
      </c>
      <c r="AW103" s="130" t="s">
        <v>771</v>
      </c>
      <c r="AX103" s="130" t="s">
        <v>733</v>
      </c>
      <c r="AY103" s="130" t="s">
        <v>790</v>
      </c>
    </row>
    <row r="104" spans="2:65" s="6" customFormat="1" ht="27" customHeight="1">
      <c r="B104" s="21"/>
      <c r="C104" s="111" t="s">
        <v>833</v>
      </c>
      <c r="D104" s="111" t="s">
        <v>791</v>
      </c>
      <c r="E104" s="112" t="s">
        <v>253</v>
      </c>
      <c r="F104" s="284" t="s">
        <v>254</v>
      </c>
      <c r="G104" s="285"/>
      <c r="H104" s="285"/>
      <c r="I104" s="285"/>
      <c r="J104" s="114" t="s">
        <v>937</v>
      </c>
      <c r="K104" s="115">
        <v>42</v>
      </c>
      <c r="L104" s="286"/>
      <c r="M104" s="285"/>
      <c r="N104" s="287">
        <f>ROUND($L$104*$K$104,2)</f>
        <v>0</v>
      </c>
      <c r="O104" s="285"/>
      <c r="P104" s="285"/>
      <c r="Q104" s="285"/>
      <c r="R104" s="113"/>
      <c r="S104" s="21"/>
      <c r="T104" s="116"/>
      <c r="U104" s="117" t="s">
        <v>703</v>
      </c>
      <c r="X104" s="118">
        <v>0</v>
      </c>
      <c r="Y104" s="118">
        <f>$X$104*$K$104</f>
        <v>0</v>
      </c>
      <c r="Z104" s="118">
        <v>0</v>
      </c>
      <c r="AA104" s="119">
        <f>$Z$104*$K$104</f>
        <v>0</v>
      </c>
      <c r="AR104" s="81" t="s">
        <v>952</v>
      </c>
      <c r="AT104" s="81" t="s">
        <v>791</v>
      </c>
      <c r="AU104" s="81" t="s">
        <v>740</v>
      </c>
      <c r="AY104" s="6" t="s">
        <v>790</v>
      </c>
      <c r="BE104" s="120">
        <f>IF($U$104="základní",$N$104,0)</f>
        <v>0</v>
      </c>
      <c r="BF104" s="120">
        <f>IF($U$104="snížená",$N$104,0)</f>
        <v>0</v>
      </c>
      <c r="BG104" s="120">
        <f>IF($U$104="zákl. přenesená",$N$104,0)</f>
        <v>0</v>
      </c>
      <c r="BH104" s="120">
        <f>IF($U$104="sníž. přenesená",$N$104,0)</f>
        <v>0</v>
      </c>
      <c r="BI104" s="120">
        <f>IF($U$104="nulová",$N$104,0)</f>
        <v>0</v>
      </c>
      <c r="BJ104" s="81" t="s">
        <v>681</v>
      </c>
      <c r="BK104" s="120">
        <f>ROUND($L$104*$K$104,2)</f>
        <v>0</v>
      </c>
      <c r="BL104" s="81" t="s">
        <v>952</v>
      </c>
      <c r="BM104" s="81" t="s">
        <v>255</v>
      </c>
    </row>
    <row r="105" spans="2:47" s="6" customFormat="1" ht="16.5" customHeight="1">
      <c r="B105" s="21"/>
      <c r="F105" s="288" t="s">
        <v>254</v>
      </c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1"/>
      <c r="T105" s="46"/>
      <c r="AA105" s="47"/>
      <c r="AT105" s="6" t="s">
        <v>797</v>
      </c>
      <c r="AU105" s="6" t="s">
        <v>740</v>
      </c>
    </row>
    <row r="106" spans="2:51" s="6" customFormat="1" ht="15.75" customHeight="1">
      <c r="B106" s="129"/>
      <c r="E106" s="130"/>
      <c r="F106" s="297" t="s">
        <v>256</v>
      </c>
      <c r="G106" s="298"/>
      <c r="H106" s="298"/>
      <c r="I106" s="298"/>
      <c r="K106" s="132">
        <v>42</v>
      </c>
      <c r="S106" s="129"/>
      <c r="T106" s="133"/>
      <c r="AA106" s="134"/>
      <c r="AT106" s="130" t="s">
        <v>864</v>
      </c>
      <c r="AU106" s="130" t="s">
        <v>740</v>
      </c>
      <c r="AV106" s="130" t="s">
        <v>740</v>
      </c>
      <c r="AW106" s="130" t="s">
        <v>771</v>
      </c>
      <c r="AX106" s="130" t="s">
        <v>733</v>
      </c>
      <c r="AY106" s="130" t="s">
        <v>790</v>
      </c>
    </row>
    <row r="107" spans="2:65" s="6" customFormat="1" ht="15.75" customHeight="1">
      <c r="B107" s="21"/>
      <c r="C107" s="140" t="s">
        <v>686</v>
      </c>
      <c r="D107" s="140" t="s">
        <v>905</v>
      </c>
      <c r="E107" s="141" t="s">
        <v>257</v>
      </c>
      <c r="F107" s="301" t="s">
        <v>258</v>
      </c>
      <c r="G107" s="302"/>
      <c r="H107" s="302"/>
      <c r="I107" s="302"/>
      <c r="J107" s="142" t="s">
        <v>937</v>
      </c>
      <c r="K107" s="143">
        <v>40</v>
      </c>
      <c r="L107" s="303"/>
      <c r="M107" s="302"/>
      <c r="N107" s="304">
        <f>ROUND($L$107*$K$107,2)</f>
        <v>0</v>
      </c>
      <c r="O107" s="285"/>
      <c r="P107" s="285"/>
      <c r="Q107" s="285"/>
      <c r="R107" s="113"/>
      <c r="S107" s="21"/>
      <c r="T107" s="116"/>
      <c r="U107" s="117" t="s">
        <v>703</v>
      </c>
      <c r="X107" s="118">
        <v>0.00023</v>
      </c>
      <c r="Y107" s="118">
        <f>$X$107*$K$107</f>
        <v>0.0092</v>
      </c>
      <c r="Z107" s="118">
        <v>0</v>
      </c>
      <c r="AA107" s="119">
        <f>$Z$107*$K$107</f>
        <v>0</v>
      </c>
      <c r="AR107" s="81" t="s">
        <v>24</v>
      </c>
      <c r="AT107" s="81" t="s">
        <v>905</v>
      </c>
      <c r="AU107" s="81" t="s">
        <v>740</v>
      </c>
      <c r="AY107" s="6" t="s">
        <v>790</v>
      </c>
      <c r="BE107" s="120">
        <f>IF($U$107="základní",$N$107,0)</f>
        <v>0</v>
      </c>
      <c r="BF107" s="120">
        <f>IF($U$107="snížená",$N$107,0)</f>
        <v>0</v>
      </c>
      <c r="BG107" s="120">
        <f>IF($U$107="zákl. přenesená",$N$107,0)</f>
        <v>0</v>
      </c>
      <c r="BH107" s="120">
        <f>IF($U$107="sníž. přenesená",$N$107,0)</f>
        <v>0</v>
      </c>
      <c r="BI107" s="120">
        <f>IF($U$107="nulová",$N$107,0)</f>
        <v>0</v>
      </c>
      <c r="BJ107" s="81" t="s">
        <v>681</v>
      </c>
      <c r="BK107" s="120">
        <f>ROUND($L$107*$K$107,2)</f>
        <v>0</v>
      </c>
      <c r="BL107" s="81" t="s">
        <v>952</v>
      </c>
      <c r="BM107" s="81" t="s">
        <v>259</v>
      </c>
    </row>
    <row r="108" spans="2:47" s="6" customFormat="1" ht="16.5" customHeight="1">
      <c r="B108" s="21"/>
      <c r="F108" s="288" t="s">
        <v>258</v>
      </c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1"/>
      <c r="T108" s="46"/>
      <c r="AA108" s="47"/>
      <c r="AT108" s="6" t="s">
        <v>797</v>
      </c>
      <c r="AU108" s="6" t="s">
        <v>740</v>
      </c>
    </row>
    <row r="109" spans="2:51" s="6" customFormat="1" ht="15.75" customHeight="1">
      <c r="B109" s="129"/>
      <c r="E109" s="130"/>
      <c r="F109" s="297" t="s">
        <v>260</v>
      </c>
      <c r="G109" s="298"/>
      <c r="H109" s="298"/>
      <c r="I109" s="298"/>
      <c r="K109" s="132">
        <v>40</v>
      </c>
      <c r="S109" s="129"/>
      <c r="T109" s="133"/>
      <c r="AA109" s="134"/>
      <c r="AT109" s="130" t="s">
        <v>864</v>
      </c>
      <c r="AU109" s="130" t="s">
        <v>740</v>
      </c>
      <c r="AV109" s="130" t="s">
        <v>740</v>
      </c>
      <c r="AW109" s="130" t="s">
        <v>771</v>
      </c>
      <c r="AX109" s="130" t="s">
        <v>733</v>
      </c>
      <c r="AY109" s="130" t="s">
        <v>790</v>
      </c>
    </row>
    <row r="110" spans="2:65" s="6" customFormat="1" ht="27" customHeight="1">
      <c r="B110" s="21"/>
      <c r="C110" s="140" t="s">
        <v>923</v>
      </c>
      <c r="D110" s="140" t="s">
        <v>905</v>
      </c>
      <c r="E110" s="141" t="s">
        <v>261</v>
      </c>
      <c r="F110" s="301" t="s">
        <v>262</v>
      </c>
      <c r="G110" s="302"/>
      <c r="H110" s="302"/>
      <c r="I110" s="302"/>
      <c r="J110" s="142" t="s">
        <v>937</v>
      </c>
      <c r="K110" s="143">
        <v>2</v>
      </c>
      <c r="L110" s="303"/>
      <c r="M110" s="302"/>
      <c r="N110" s="304">
        <f>ROUND($L$110*$K$110,2)</f>
        <v>0</v>
      </c>
      <c r="O110" s="285"/>
      <c r="P110" s="285"/>
      <c r="Q110" s="285"/>
      <c r="R110" s="113" t="s">
        <v>860</v>
      </c>
      <c r="S110" s="21"/>
      <c r="T110" s="116"/>
      <c r="U110" s="117" t="s">
        <v>703</v>
      </c>
      <c r="X110" s="118">
        <v>0.00013</v>
      </c>
      <c r="Y110" s="118">
        <f>$X$110*$K$110</f>
        <v>0.00026</v>
      </c>
      <c r="Z110" s="118">
        <v>0</v>
      </c>
      <c r="AA110" s="119">
        <f>$Z$110*$K$110</f>
        <v>0</v>
      </c>
      <c r="AR110" s="81" t="s">
        <v>24</v>
      </c>
      <c r="AT110" s="81" t="s">
        <v>905</v>
      </c>
      <c r="AU110" s="81" t="s">
        <v>740</v>
      </c>
      <c r="AY110" s="6" t="s">
        <v>790</v>
      </c>
      <c r="BE110" s="120">
        <f>IF($U$110="základní",$N$110,0)</f>
        <v>0</v>
      </c>
      <c r="BF110" s="120">
        <f>IF($U$110="snížená",$N$110,0)</f>
        <v>0</v>
      </c>
      <c r="BG110" s="120">
        <f>IF($U$110="zákl. přenesená",$N$110,0)</f>
        <v>0</v>
      </c>
      <c r="BH110" s="120">
        <f>IF($U$110="sníž. přenesená",$N$110,0)</f>
        <v>0</v>
      </c>
      <c r="BI110" s="120">
        <f>IF($U$110="nulová",$N$110,0)</f>
        <v>0</v>
      </c>
      <c r="BJ110" s="81" t="s">
        <v>681</v>
      </c>
      <c r="BK110" s="120">
        <f>ROUND($L$110*$K$110,2)</f>
        <v>0</v>
      </c>
      <c r="BL110" s="81" t="s">
        <v>952</v>
      </c>
      <c r="BM110" s="81" t="s">
        <v>263</v>
      </c>
    </row>
    <row r="111" spans="2:47" s="6" customFormat="1" ht="16.5" customHeight="1">
      <c r="B111" s="21"/>
      <c r="F111" s="288" t="s">
        <v>264</v>
      </c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1"/>
      <c r="T111" s="46"/>
      <c r="AA111" s="47"/>
      <c r="AT111" s="6" t="s">
        <v>797</v>
      </c>
      <c r="AU111" s="6" t="s">
        <v>740</v>
      </c>
    </row>
    <row r="112" spans="2:65" s="6" customFormat="1" ht="27" customHeight="1">
      <c r="B112" s="21"/>
      <c r="C112" s="111" t="s">
        <v>927</v>
      </c>
      <c r="D112" s="111" t="s">
        <v>791</v>
      </c>
      <c r="E112" s="112" t="s">
        <v>265</v>
      </c>
      <c r="F112" s="284" t="s">
        <v>266</v>
      </c>
      <c r="G112" s="285"/>
      <c r="H112" s="285"/>
      <c r="I112" s="285"/>
      <c r="J112" s="114" t="s">
        <v>937</v>
      </c>
      <c r="K112" s="115">
        <v>20</v>
      </c>
      <c r="L112" s="286"/>
      <c r="M112" s="285"/>
      <c r="N112" s="287">
        <f>ROUND($L$112*$K$112,2)</f>
        <v>0</v>
      </c>
      <c r="O112" s="285"/>
      <c r="P112" s="285"/>
      <c r="Q112" s="285"/>
      <c r="R112" s="113"/>
      <c r="S112" s="21"/>
      <c r="T112" s="116"/>
      <c r="U112" s="117" t="s">
        <v>703</v>
      </c>
      <c r="X112" s="118">
        <v>0</v>
      </c>
      <c r="Y112" s="118">
        <f>$X$112*$K$112</f>
        <v>0</v>
      </c>
      <c r="Z112" s="118">
        <v>0</v>
      </c>
      <c r="AA112" s="119">
        <f>$Z$112*$K$112</f>
        <v>0</v>
      </c>
      <c r="AR112" s="81" t="s">
        <v>952</v>
      </c>
      <c r="AT112" s="81" t="s">
        <v>791</v>
      </c>
      <c r="AU112" s="81" t="s">
        <v>740</v>
      </c>
      <c r="AY112" s="6" t="s">
        <v>790</v>
      </c>
      <c r="BE112" s="120">
        <f>IF($U$112="základní",$N$112,0)</f>
        <v>0</v>
      </c>
      <c r="BF112" s="120">
        <f>IF($U$112="snížená",$N$112,0)</f>
        <v>0</v>
      </c>
      <c r="BG112" s="120">
        <f>IF($U$112="zákl. přenesená",$N$112,0)</f>
        <v>0</v>
      </c>
      <c r="BH112" s="120">
        <f>IF($U$112="sníž. přenesená",$N$112,0)</f>
        <v>0</v>
      </c>
      <c r="BI112" s="120">
        <f>IF($U$112="nulová",$N$112,0)</f>
        <v>0</v>
      </c>
      <c r="BJ112" s="81" t="s">
        <v>681</v>
      </c>
      <c r="BK112" s="120">
        <f>ROUND($L$112*$K$112,2)</f>
        <v>0</v>
      </c>
      <c r="BL112" s="81" t="s">
        <v>952</v>
      </c>
      <c r="BM112" s="81" t="s">
        <v>267</v>
      </c>
    </row>
    <row r="113" spans="2:47" s="6" customFormat="1" ht="16.5" customHeight="1">
      <c r="B113" s="21"/>
      <c r="F113" s="288" t="s">
        <v>266</v>
      </c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1"/>
      <c r="T113" s="46"/>
      <c r="AA113" s="47"/>
      <c r="AT113" s="6" t="s">
        <v>797</v>
      </c>
      <c r="AU113" s="6" t="s">
        <v>740</v>
      </c>
    </row>
    <row r="114" spans="2:51" s="6" customFormat="1" ht="15.75" customHeight="1">
      <c r="B114" s="129"/>
      <c r="E114" s="130"/>
      <c r="F114" s="297" t="s">
        <v>268</v>
      </c>
      <c r="G114" s="298"/>
      <c r="H114" s="298"/>
      <c r="I114" s="298"/>
      <c r="K114" s="132">
        <v>20</v>
      </c>
      <c r="S114" s="129"/>
      <c r="T114" s="133"/>
      <c r="AA114" s="134"/>
      <c r="AT114" s="130" t="s">
        <v>864</v>
      </c>
      <c r="AU114" s="130" t="s">
        <v>740</v>
      </c>
      <c r="AV114" s="130" t="s">
        <v>740</v>
      </c>
      <c r="AW114" s="130" t="s">
        <v>771</v>
      </c>
      <c r="AX114" s="130" t="s">
        <v>733</v>
      </c>
      <c r="AY114" s="130" t="s">
        <v>790</v>
      </c>
    </row>
    <row r="115" spans="2:65" s="6" customFormat="1" ht="15.75" customHeight="1">
      <c r="B115" s="21"/>
      <c r="C115" s="140" t="s">
        <v>934</v>
      </c>
      <c r="D115" s="140" t="s">
        <v>905</v>
      </c>
      <c r="E115" s="141" t="s">
        <v>269</v>
      </c>
      <c r="F115" s="301" t="s">
        <v>270</v>
      </c>
      <c r="G115" s="302"/>
      <c r="H115" s="302"/>
      <c r="I115" s="302"/>
      <c r="J115" s="142" t="s">
        <v>937</v>
      </c>
      <c r="K115" s="143">
        <v>4</v>
      </c>
      <c r="L115" s="303"/>
      <c r="M115" s="302"/>
      <c r="N115" s="304">
        <f>ROUND($L$115*$K$115,2)</f>
        <v>0</v>
      </c>
      <c r="O115" s="285"/>
      <c r="P115" s="285"/>
      <c r="Q115" s="285"/>
      <c r="R115" s="113"/>
      <c r="S115" s="21"/>
      <c r="T115" s="116"/>
      <c r="U115" s="117" t="s">
        <v>703</v>
      </c>
      <c r="X115" s="118">
        <v>0.0002</v>
      </c>
      <c r="Y115" s="118">
        <f>$X$115*$K$115</f>
        <v>0.0008</v>
      </c>
      <c r="Z115" s="118">
        <v>0</v>
      </c>
      <c r="AA115" s="119">
        <f>$Z$115*$K$115</f>
        <v>0</v>
      </c>
      <c r="AR115" s="81" t="s">
        <v>24</v>
      </c>
      <c r="AT115" s="81" t="s">
        <v>905</v>
      </c>
      <c r="AU115" s="81" t="s">
        <v>740</v>
      </c>
      <c r="AY115" s="6" t="s">
        <v>790</v>
      </c>
      <c r="BE115" s="120">
        <f>IF($U$115="základní",$N$115,0)</f>
        <v>0</v>
      </c>
      <c r="BF115" s="120">
        <f>IF($U$115="snížená",$N$115,0)</f>
        <v>0</v>
      </c>
      <c r="BG115" s="120">
        <f>IF($U$115="zákl. přenesená",$N$115,0)</f>
        <v>0</v>
      </c>
      <c r="BH115" s="120">
        <f>IF($U$115="sníž. přenesená",$N$115,0)</f>
        <v>0</v>
      </c>
      <c r="BI115" s="120">
        <f>IF($U$115="nulová",$N$115,0)</f>
        <v>0</v>
      </c>
      <c r="BJ115" s="81" t="s">
        <v>681</v>
      </c>
      <c r="BK115" s="120">
        <f>ROUND($L$115*$K$115,2)</f>
        <v>0</v>
      </c>
      <c r="BL115" s="81" t="s">
        <v>952</v>
      </c>
      <c r="BM115" s="81" t="s">
        <v>271</v>
      </c>
    </row>
    <row r="116" spans="2:47" s="6" customFormat="1" ht="16.5" customHeight="1">
      <c r="B116" s="21"/>
      <c r="F116" s="288" t="s">
        <v>270</v>
      </c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1"/>
      <c r="T116" s="46"/>
      <c r="AA116" s="47"/>
      <c r="AT116" s="6" t="s">
        <v>797</v>
      </c>
      <c r="AU116" s="6" t="s">
        <v>740</v>
      </c>
    </row>
    <row r="117" spans="2:65" s="6" customFormat="1" ht="27" customHeight="1">
      <c r="B117" s="21"/>
      <c r="C117" s="140" t="s">
        <v>939</v>
      </c>
      <c r="D117" s="140" t="s">
        <v>905</v>
      </c>
      <c r="E117" s="141" t="s">
        <v>272</v>
      </c>
      <c r="F117" s="301" t="s">
        <v>273</v>
      </c>
      <c r="G117" s="302"/>
      <c r="H117" s="302"/>
      <c r="I117" s="302"/>
      <c r="J117" s="142" t="s">
        <v>937</v>
      </c>
      <c r="K117" s="143">
        <v>4</v>
      </c>
      <c r="L117" s="303"/>
      <c r="M117" s="302"/>
      <c r="N117" s="304">
        <f>ROUND($L$117*$K$117,2)</f>
        <v>0</v>
      </c>
      <c r="O117" s="285"/>
      <c r="P117" s="285"/>
      <c r="Q117" s="285"/>
      <c r="R117" s="113" t="s">
        <v>860</v>
      </c>
      <c r="S117" s="21"/>
      <c r="T117" s="116"/>
      <c r="U117" s="117" t="s">
        <v>703</v>
      </c>
      <c r="X117" s="118">
        <v>0.0007</v>
      </c>
      <c r="Y117" s="118">
        <f>$X$117*$K$117</f>
        <v>0.0028</v>
      </c>
      <c r="Z117" s="118">
        <v>0</v>
      </c>
      <c r="AA117" s="119">
        <f>$Z$117*$K$117</f>
        <v>0</v>
      </c>
      <c r="AR117" s="81" t="s">
        <v>24</v>
      </c>
      <c r="AT117" s="81" t="s">
        <v>905</v>
      </c>
      <c r="AU117" s="81" t="s">
        <v>740</v>
      </c>
      <c r="AY117" s="6" t="s">
        <v>790</v>
      </c>
      <c r="BE117" s="120">
        <f>IF($U$117="základní",$N$117,0)</f>
        <v>0</v>
      </c>
      <c r="BF117" s="120">
        <f>IF($U$117="snížená",$N$117,0)</f>
        <v>0</v>
      </c>
      <c r="BG117" s="120">
        <f>IF($U$117="zákl. přenesená",$N$117,0)</f>
        <v>0</v>
      </c>
      <c r="BH117" s="120">
        <f>IF($U$117="sníž. přenesená",$N$117,0)</f>
        <v>0</v>
      </c>
      <c r="BI117" s="120">
        <f>IF($U$117="nulová",$N$117,0)</f>
        <v>0</v>
      </c>
      <c r="BJ117" s="81" t="s">
        <v>681</v>
      </c>
      <c r="BK117" s="120">
        <f>ROUND($L$117*$K$117,2)</f>
        <v>0</v>
      </c>
      <c r="BL117" s="81" t="s">
        <v>952</v>
      </c>
      <c r="BM117" s="81" t="s">
        <v>274</v>
      </c>
    </row>
    <row r="118" spans="2:47" s="6" customFormat="1" ht="16.5" customHeight="1">
      <c r="B118" s="21"/>
      <c r="F118" s="288" t="s">
        <v>275</v>
      </c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1"/>
      <c r="T118" s="46"/>
      <c r="AA118" s="47"/>
      <c r="AT118" s="6" t="s">
        <v>797</v>
      </c>
      <c r="AU118" s="6" t="s">
        <v>740</v>
      </c>
    </row>
    <row r="119" spans="2:65" s="6" customFormat="1" ht="27" customHeight="1">
      <c r="B119" s="21"/>
      <c r="C119" s="140" t="s">
        <v>668</v>
      </c>
      <c r="D119" s="140" t="s">
        <v>905</v>
      </c>
      <c r="E119" s="141" t="s">
        <v>276</v>
      </c>
      <c r="F119" s="301" t="s">
        <v>277</v>
      </c>
      <c r="G119" s="302"/>
      <c r="H119" s="302"/>
      <c r="I119" s="302"/>
      <c r="J119" s="142" t="s">
        <v>937</v>
      </c>
      <c r="K119" s="143">
        <v>12</v>
      </c>
      <c r="L119" s="303"/>
      <c r="M119" s="302"/>
      <c r="N119" s="304">
        <f>ROUND($L$119*$K$119,2)</f>
        <v>0</v>
      </c>
      <c r="O119" s="285"/>
      <c r="P119" s="285"/>
      <c r="Q119" s="285"/>
      <c r="R119" s="113" t="s">
        <v>278</v>
      </c>
      <c r="S119" s="21"/>
      <c r="T119" s="116"/>
      <c r="U119" s="117" t="s">
        <v>703</v>
      </c>
      <c r="X119" s="118">
        <v>0.00026</v>
      </c>
      <c r="Y119" s="118">
        <f>$X$119*$K$119</f>
        <v>0.0031199999999999995</v>
      </c>
      <c r="Z119" s="118">
        <v>0</v>
      </c>
      <c r="AA119" s="119">
        <f>$Z$119*$K$119</f>
        <v>0</v>
      </c>
      <c r="AR119" s="81" t="s">
        <v>24</v>
      </c>
      <c r="AT119" s="81" t="s">
        <v>905</v>
      </c>
      <c r="AU119" s="81" t="s">
        <v>740</v>
      </c>
      <c r="AY119" s="6" t="s">
        <v>790</v>
      </c>
      <c r="BE119" s="120">
        <f>IF($U$119="základní",$N$119,0)</f>
        <v>0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81" t="s">
        <v>681</v>
      </c>
      <c r="BK119" s="120">
        <f>ROUND($L$119*$K$119,2)</f>
        <v>0</v>
      </c>
      <c r="BL119" s="81" t="s">
        <v>952</v>
      </c>
      <c r="BM119" s="81" t="s">
        <v>279</v>
      </c>
    </row>
    <row r="120" spans="2:47" s="6" customFormat="1" ht="16.5" customHeight="1">
      <c r="B120" s="21"/>
      <c r="F120" s="288" t="s">
        <v>277</v>
      </c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1"/>
      <c r="T120" s="46"/>
      <c r="AA120" s="47"/>
      <c r="AT120" s="6" t="s">
        <v>797</v>
      </c>
      <c r="AU120" s="6" t="s">
        <v>740</v>
      </c>
    </row>
    <row r="121" spans="2:51" s="6" customFormat="1" ht="15.75" customHeight="1">
      <c r="B121" s="129"/>
      <c r="E121" s="130"/>
      <c r="F121" s="297" t="s">
        <v>280</v>
      </c>
      <c r="G121" s="298"/>
      <c r="H121" s="298"/>
      <c r="I121" s="298"/>
      <c r="K121" s="132">
        <v>12</v>
      </c>
      <c r="S121" s="129"/>
      <c r="T121" s="133"/>
      <c r="AA121" s="134"/>
      <c r="AT121" s="130" t="s">
        <v>864</v>
      </c>
      <c r="AU121" s="130" t="s">
        <v>740</v>
      </c>
      <c r="AV121" s="130" t="s">
        <v>740</v>
      </c>
      <c r="AW121" s="130" t="s">
        <v>771</v>
      </c>
      <c r="AX121" s="130" t="s">
        <v>681</v>
      </c>
      <c r="AY121" s="130" t="s">
        <v>790</v>
      </c>
    </row>
    <row r="122" spans="2:65" s="6" customFormat="1" ht="27" customHeight="1">
      <c r="B122" s="21"/>
      <c r="C122" s="111" t="s">
        <v>952</v>
      </c>
      <c r="D122" s="111" t="s">
        <v>791</v>
      </c>
      <c r="E122" s="112" t="s">
        <v>281</v>
      </c>
      <c r="F122" s="284" t="s">
        <v>282</v>
      </c>
      <c r="G122" s="285"/>
      <c r="H122" s="285"/>
      <c r="I122" s="285"/>
      <c r="J122" s="114" t="s">
        <v>937</v>
      </c>
      <c r="K122" s="115">
        <v>4</v>
      </c>
      <c r="L122" s="286"/>
      <c r="M122" s="285"/>
      <c r="N122" s="287">
        <f>ROUND($L$122*$K$122,2)</f>
        <v>0</v>
      </c>
      <c r="O122" s="285"/>
      <c r="P122" s="285"/>
      <c r="Q122" s="285"/>
      <c r="R122" s="113" t="s">
        <v>860</v>
      </c>
      <c r="S122" s="21"/>
      <c r="T122" s="116"/>
      <c r="U122" s="117" t="s">
        <v>703</v>
      </c>
      <c r="X122" s="118">
        <v>0</v>
      </c>
      <c r="Y122" s="118">
        <f>$X$122*$K$122</f>
        <v>0</v>
      </c>
      <c r="Z122" s="118">
        <v>0</v>
      </c>
      <c r="AA122" s="119">
        <f>$Z$122*$K$122</f>
        <v>0</v>
      </c>
      <c r="AR122" s="81" t="s">
        <v>952</v>
      </c>
      <c r="AT122" s="81" t="s">
        <v>791</v>
      </c>
      <c r="AU122" s="81" t="s">
        <v>740</v>
      </c>
      <c r="AY122" s="6" t="s">
        <v>790</v>
      </c>
      <c r="BE122" s="120">
        <f>IF($U$122="základní",$N$122,0)</f>
        <v>0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81" t="s">
        <v>681</v>
      </c>
      <c r="BK122" s="120">
        <f>ROUND($L$122*$K$122,2)</f>
        <v>0</v>
      </c>
      <c r="BL122" s="81" t="s">
        <v>952</v>
      </c>
      <c r="BM122" s="81" t="s">
        <v>283</v>
      </c>
    </row>
    <row r="123" spans="2:47" s="6" customFormat="1" ht="16.5" customHeight="1">
      <c r="B123" s="21"/>
      <c r="F123" s="288" t="s">
        <v>284</v>
      </c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1"/>
      <c r="T123" s="46"/>
      <c r="AA123" s="47"/>
      <c r="AT123" s="6" t="s">
        <v>797</v>
      </c>
      <c r="AU123" s="6" t="s">
        <v>740</v>
      </c>
    </row>
    <row r="124" spans="2:65" s="6" customFormat="1" ht="15.75" customHeight="1">
      <c r="B124" s="21"/>
      <c r="C124" s="140" t="s">
        <v>956</v>
      </c>
      <c r="D124" s="140" t="s">
        <v>905</v>
      </c>
      <c r="E124" s="141" t="s">
        <v>285</v>
      </c>
      <c r="F124" s="301" t="s">
        <v>286</v>
      </c>
      <c r="G124" s="302"/>
      <c r="H124" s="302"/>
      <c r="I124" s="302"/>
      <c r="J124" s="142" t="s">
        <v>937</v>
      </c>
      <c r="K124" s="143">
        <v>4</v>
      </c>
      <c r="L124" s="303"/>
      <c r="M124" s="302"/>
      <c r="N124" s="304">
        <f>ROUND($L$124*$K$124,2)</f>
        <v>0</v>
      </c>
      <c r="O124" s="285"/>
      <c r="P124" s="285"/>
      <c r="Q124" s="285"/>
      <c r="R124" s="113" t="s">
        <v>860</v>
      </c>
      <c r="S124" s="21"/>
      <c r="T124" s="116"/>
      <c r="U124" s="117" t="s">
        <v>703</v>
      </c>
      <c r="X124" s="118">
        <v>0.0042</v>
      </c>
      <c r="Y124" s="118">
        <f>$X$124*$K$124</f>
        <v>0.0168</v>
      </c>
      <c r="Z124" s="118">
        <v>0</v>
      </c>
      <c r="AA124" s="119">
        <f>$Z$124*$K$124</f>
        <v>0</v>
      </c>
      <c r="AR124" s="81" t="s">
        <v>24</v>
      </c>
      <c r="AT124" s="81" t="s">
        <v>905</v>
      </c>
      <c r="AU124" s="81" t="s">
        <v>740</v>
      </c>
      <c r="AY124" s="6" t="s">
        <v>790</v>
      </c>
      <c r="BE124" s="120">
        <f>IF($U$124="základní",$N$124,0)</f>
        <v>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81" t="s">
        <v>681</v>
      </c>
      <c r="BK124" s="120">
        <f>ROUND($L$124*$K$124,2)</f>
        <v>0</v>
      </c>
      <c r="BL124" s="81" t="s">
        <v>952</v>
      </c>
      <c r="BM124" s="81" t="s">
        <v>287</v>
      </c>
    </row>
    <row r="125" spans="2:47" s="6" customFormat="1" ht="16.5" customHeight="1">
      <c r="B125" s="21"/>
      <c r="F125" s="288" t="s">
        <v>288</v>
      </c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1"/>
      <c r="T125" s="46"/>
      <c r="AA125" s="47"/>
      <c r="AT125" s="6" t="s">
        <v>797</v>
      </c>
      <c r="AU125" s="6" t="s">
        <v>740</v>
      </c>
    </row>
    <row r="126" spans="2:65" s="6" customFormat="1" ht="15.75" customHeight="1">
      <c r="B126" s="21"/>
      <c r="C126" s="140" t="s">
        <v>966</v>
      </c>
      <c r="D126" s="140" t="s">
        <v>905</v>
      </c>
      <c r="E126" s="141" t="s">
        <v>289</v>
      </c>
      <c r="F126" s="301" t="s">
        <v>290</v>
      </c>
      <c r="G126" s="302"/>
      <c r="H126" s="302"/>
      <c r="I126" s="302"/>
      <c r="J126" s="142" t="s">
        <v>937</v>
      </c>
      <c r="K126" s="143">
        <v>8</v>
      </c>
      <c r="L126" s="303"/>
      <c r="M126" s="302"/>
      <c r="N126" s="304">
        <f>ROUND($L$126*$K$126,2)</f>
        <v>0</v>
      </c>
      <c r="O126" s="285"/>
      <c r="P126" s="285"/>
      <c r="Q126" s="285"/>
      <c r="R126" s="113" t="s">
        <v>860</v>
      </c>
      <c r="S126" s="21"/>
      <c r="T126" s="116"/>
      <c r="U126" s="117" t="s">
        <v>703</v>
      </c>
      <c r="X126" s="118">
        <v>0.00032</v>
      </c>
      <c r="Y126" s="118">
        <f>$X$126*$K$126</f>
        <v>0.00256</v>
      </c>
      <c r="Z126" s="118">
        <v>0</v>
      </c>
      <c r="AA126" s="119">
        <f>$Z$126*$K$126</f>
        <v>0</v>
      </c>
      <c r="AR126" s="81" t="s">
        <v>24</v>
      </c>
      <c r="AT126" s="81" t="s">
        <v>905</v>
      </c>
      <c r="AU126" s="81" t="s">
        <v>740</v>
      </c>
      <c r="AY126" s="6" t="s">
        <v>790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81" t="s">
        <v>681</v>
      </c>
      <c r="BK126" s="120">
        <f>ROUND($L$126*$K$126,2)</f>
        <v>0</v>
      </c>
      <c r="BL126" s="81" t="s">
        <v>952</v>
      </c>
      <c r="BM126" s="81" t="s">
        <v>291</v>
      </c>
    </row>
    <row r="127" spans="2:47" s="6" customFormat="1" ht="16.5" customHeight="1">
      <c r="B127" s="21"/>
      <c r="F127" s="288" t="s">
        <v>292</v>
      </c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1"/>
      <c r="T127" s="46"/>
      <c r="AA127" s="47"/>
      <c r="AT127" s="6" t="s">
        <v>797</v>
      </c>
      <c r="AU127" s="6" t="s">
        <v>740</v>
      </c>
    </row>
    <row r="128" spans="2:51" s="6" customFormat="1" ht="15.75" customHeight="1">
      <c r="B128" s="129"/>
      <c r="E128" s="130"/>
      <c r="F128" s="297" t="s">
        <v>293</v>
      </c>
      <c r="G128" s="298"/>
      <c r="H128" s="298"/>
      <c r="I128" s="298"/>
      <c r="K128" s="132">
        <v>8</v>
      </c>
      <c r="S128" s="129"/>
      <c r="T128" s="133"/>
      <c r="AA128" s="134"/>
      <c r="AT128" s="130" t="s">
        <v>864</v>
      </c>
      <c r="AU128" s="130" t="s">
        <v>740</v>
      </c>
      <c r="AV128" s="130" t="s">
        <v>740</v>
      </c>
      <c r="AW128" s="130" t="s">
        <v>771</v>
      </c>
      <c r="AX128" s="130" t="s">
        <v>733</v>
      </c>
      <c r="AY128" s="130" t="s">
        <v>790</v>
      </c>
    </row>
    <row r="129" spans="2:65" s="6" customFormat="1" ht="15.75" customHeight="1">
      <c r="B129" s="21"/>
      <c r="C129" s="111" t="s">
        <v>970</v>
      </c>
      <c r="D129" s="111" t="s">
        <v>791</v>
      </c>
      <c r="E129" s="112" t="s">
        <v>294</v>
      </c>
      <c r="F129" s="284" t="s">
        <v>295</v>
      </c>
      <c r="G129" s="285"/>
      <c r="H129" s="285"/>
      <c r="I129" s="285"/>
      <c r="J129" s="114" t="s">
        <v>937</v>
      </c>
      <c r="K129" s="115">
        <v>12</v>
      </c>
      <c r="L129" s="286"/>
      <c r="M129" s="285"/>
      <c r="N129" s="287">
        <f>ROUND($L$129*$K$129,2)</f>
        <v>0</v>
      </c>
      <c r="O129" s="285"/>
      <c r="P129" s="285"/>
      <c r="Q129" s="285"/>
      <c r="R129" s="113"/>
      <c r="S129" s="21"/>
      <c r="T129" s="116"/>
      <c r="U129" s="117" t="s">
        <v>703</v>
      </c>
      <c r="X129" s="118">
        <v>0</v>
      </c>
      <c r="Y129" s="118">
        <f>$X$129*$K$129</f>
        <v>0</v>
      </c>
      <c r="Z129" s="118">
        <v>0</v>
      </c>
      <c r="AA129" s="119">
        <f>$Z$129*$K$129</f>
        <v>0</v>
      </c>
      <c r="AR129" s="81" t="s">
        <v>952</v>
      </c>
      <c r="AT129" s="81" t="s">
        <v>791</v>
      </c>
      <c r="AU129" s="81" t="s">
        <v>740</v>
      </c>
      <c r="AY129" s="6" t="s">
        <v>790</v>
      </c>
      <c r="BE129" s="120">
        <f>IF($U$129="základní",$N$129,0)</f>
        <v>0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81" t="s">
        <v>681</v>
      </c>
      <c r="BK129" s="120">
        <f>ROUND($L$129*$K$129,2)</f>
        <v>0</v>
      </c>
      <c r="BL129" s="81" t="s">
        <v>952</v>
      </c>
      <c r="BM129" s="81" t="s">
        <v>296</v>
      </c>
    </row>
    <row r="130" spans="2:47" s="6" customFormat="1" ht="16.5" customHeight="1">
      <c r="B130" s="21"/>
      <c r="F130" s="288" t="s">
        <v>295</v>
      </c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1"/>
      <c r="T130" s="46"/>
      <c r="AA130" s="47"/>
      <c r="AT130" s="6" t="s">
        <v>797</v>
      </c>
      <c r="AU130" s="6" t="s">
        <v>740</v>
      </c>
    </row>
    <row r="131" spans="2:65" s="6" customFormat="1" ht="27" customHeight="1">
      <c r="B131" s="21"/>
      <c r="C131" s="111" t="s">
        <v>975</v>
      </c>
      <c r="D131" s="111" t="s">
        <v>791</v>
      </c>
      <c r="E131" s="112" t="s">
        <v>297</v>
      </c>
      <c r="F131" s="284" t="s">
        <v>298</v>
      </c>
      <c r="G131" s="285"/>
      <c r="H131" s="285"/>
      <c r="I131" s="285"/>
      <c r="J131" s="114" t="s">
        <v>937</v>
      </c>
      <c r="K131" s="115">
        <v>4</v>
      </c>
      <c r="L131" s="286"/>
      <c r="M131" s="285"/>
      <c r="N131" s="287">
        <f>ROUND($L$131*$K$131,2)</f>
        <v>0</v>
      </c>
      <c r="O131" s="285"/>
      <c r="P131" s="285"/>
      <c r="Q131" s="285"/>
      <c r="R131" s="113" t="s">
        <v>860</v>
      </c>
      <c r="S131" s="21"/>
      <c r="T131" s="116"/>
      <c r="U131" s="117" t="s">
        <v>703</v>
      </c>
      <c r="X131" s="118">
        <v>0</v>
      </c>
      <c r="Y131" s="118">
        <f>$X$131*$K$131</f>
        <v>0</v>
      </c>
      <c r="Z131" s="118">
        <v>0</v>
      </c>
      <c r="AA131" s="119">
        <f>$Z$131*$K$131</f>
        <v>0</v>
      </c>
      <c r="AR131" s="81" t="s">
        <v>952</v>
      </c>
      <c r="AT131" s="81" t="s">
        <v>791</v>
      </c>
      <c r="AU131" s="81" t="s">
        <v>740</v>
      </c>
      <c r="AY131" s="6" t="s">
        <v>790</v>
      </c>
      <c r="BE131" s="120">
        <f>IF($U$131="základní",$N$131,0)</f>
        <v>0</v>
      </c>
      <c r="BF131" s="120">
        <f>IF($U$131="snížená",$N$131,0)</f>
        <v>0</v>
      </c>
      <c r="BG131" s="120">
        <f>IF($U$131="zákl. přenesená",$N$131,0)</f>
        <v>0</v>
      </c>
      <c r="BH131" s="120">
        <f>IF($U$131="sníž. přenesená",$N$131,0)</f>
        <v>0</v>
      </c>
      <c r="BI131" s="120">
        <f>IF($U$131="nulová",$N$131,0)</f>
        <v>0</v>
      </c>
      <c r="BJ131" s="81" t="s">
        <v>681</v>
      </c>
      <c r="BK131" s="120">
        <f>ROUND($L$131*$K$131,2)</f>
        <v>0</v>
      </c>
      <c r="BL131" s="81" t="s">
        <v>952</v>
      </c>
      <c r="BM131" s="81" t="s">
        <v>299</v>
      </c>
    </row>
    <row r="132" spans="2:47" s="6" customFormat="1" ht="16.5" customHeight="1">
      <c r="B132" s="21"/>
      <c r="F132" s="288" t="s">
        <v>300</v>
      </c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1"/>
      <c r="T132" s="46"/>
      <c r="AA132" s="47"/>
      <c r="AT132" s="6" t="s">
        <v>797</v>
      </c>
      <c r="AU132" s="6" t="s">
        <v>740</v>
      </c>
    </row>
    <row r="133" spans="2:65" s="6" customFormat="1" ht="15.75" customHeight="1">
      <c r="B133" s="21"/>
      <c r="C133" s="140" t="s">
        <v>667</v>
      </c>
      <c r="D133" s="140" t="s">
        <v>905</v>
      </c>
      <c r="E133" s="141" t="s">
        <v>301</v>
      </c>
      <c r="F133" s="301" t="s">
        <v>302</v>
      </c>
      <c r="G133" s="302"/>
      <c r="H133" s="302"/>
      <c r="I133" s="302"/>
      <c r="J133" s="142" t="s">
        <v>937</v>
      </c>
      <c r="K133" s="143">
        <v>4</v>
      </c>
      <c r="L133" s="303"/>
      <c r="M133" s="302"/>
      <c r="N133" s="304">
        <f>ROUND($L$133*$K$133,2)</f>
        <v>0</v>
      </c>
      <c r="O133" s="285"/>
      <c r="P133" s="285"/>
      <c r="Q133" s="285"/>
      <c r="R133" s="113" t="s">
        <v>860</v>
      </c>
      <c r="S133" s="21"/>
      <c r="T133" s="116"/>
      <c r="U133" s="117" t="s">
        <v>703</v>
      </c>
      <c r="X133" s="118">
        <v>1E-06</v>
      </c>
      <c r="Y133" s="118">
        <f>$X$133*$K$133</f>
        <v>4E-06</v>
      </c>
      <c r="Z133" s="118">
        <v>0</v>
      </c>
      <c r="AA133" s="119">
        <f>$Z$133*$K$133</f>
        <v>0</v>
      </c>
      <c r="AR133" s="81" t="s">
        <v>24</v>
      </c>
      <c r="AT133" s="81" t="s">
        <v>905</v>
      </c>
      <c r="AU133" s="81" t="s">
        <v>740</v>
      </c>
      <c r="AY133" s="6" t="s">
        <v>790</v>
      </c>
      <c r="BE133" s="120">
        <f>IF($U$133="základní",$N$133,0)</f>
        <v>0</v>
      </c>
      <c r="BF133" s="120">
        <f>IF($U$133="snížená",$N$133,0)</f>
        <v>0</v>
      </c>
      <c r="BG133" s="120">
        <f>IF($U$133="zákl. přenesená",$N$133,0)</f>
        <v>0</v>
      </c>
      <c r="BH133" s="120">
        <f>IF($U$133="sníž. přenesená",$N$133,0)</f>
        <v>0</v>
      </c>
      <c r="BI133" s="120">
        <f>IF($U$133="nulová",$N$133,0)</f>
        <v>0</v>
      </c>
      <c r="BJ133" s="81" t="s">
        <v>681</v>
      </c>
      <c r="BK133" s="120">
        <f>ROUND($L$133*$K$133,2)</f>
        <v>0</v>
      </c>
      <c r="BL133" s="81" t="s">
        <v>952</v>
      </c>
      <c r="BM133" s="81" t="s">
        <v>303</v>
      </c>
    </row>
    <row r="134" spans="2:47" s="6" customFormat="1" ht="16.5" customHeight="1">
      <c r="B134" s="21"/>
      <c r="F134" s="288" t="s">
        <v>304</v>
      </c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1"/>
      <c r="T134" s="46"/>
      <c r="AA134" s="47"/>
      <c r="AT134" s="6" t="s">
        <v>797</v>
      </c>
      <c r="AU134" s="6" t="s">
        <v>740</v>
      </c>
    </row>
    <row r="135" spans="2:65" s="6" customFormat="1" ht="15.75" customHeight="1">
      <c r="B135" s="21"/>
      <c r="C135" s="111" t="s">
        <v>985</v>
      </c>
      <c r="D135" s="111" t="s">
        <v>791</v>
      </c>
      <c r="E135" s="112" t="s">
        <v>305</v>
      </c>
      <c r="F135" s="284" t="s">
        <v>306</v>
      </c>
      <c r="G135" s="285"/>
      <c r="H135" s="285"/>
      <c r="I135" s="285"/>
      <c r="J135" s="114" t="s">
        <v>307</v>
      </c>
      <c r="K135" s="115">
        <v>30</v>
      </c>
      <c r="L135" s="286"/>
      <c r="M135" s="285"/>
      <c r="N135" s="287">
        <f>ROUND($L$135*$K$135,2)</f>
        <v>0</v>
      </c>
      <c r="O135" s="285"/>
      <c r="P135" s="285"/>
      <c r="Q135" s="285"/>
      <c r="R135" s="113"/>
      <c r="S135" s="21"/>
      <c r="T135" s="116"/>
      <c r="U135" s="117" t="s">
        <v>703</v>
      </c>
      <c r="X135" s="118">
        <v>0</v>
      </c>
      <c r="Y135" s="118">
        <f>$X$135*$K$135</f>
        <v>0</v>
      </c>
      <c r="Z135" s="118">
        <v>0</v>
      </c>
      <c r="AA135" s="119">
        <f>$Z$135*$K$135</f>
        <v>0</v>
      </c>
      <c r="AR135" s="81" t="s">
        <v>952</v>
      </c>
      <c r="AT135" s="81" t="s">
        <v>791</v>
      </c>
      <c r="AU135" s="81" t="s">
        <v>740</v>
      </c>
      <c r="AY135" s="6" t="s">
        <v>790</v>
      </c>
      <c r="BE135" s="120">
        <f>IF($U$135="základní",$N$135,0)</f>
        <v>0</v>
      </c>
      <c r="BF135" s="120">
        <f>IF($U$135="snížená",$N$135,0)</f>
        <v>0</v>
      </c>
      <c r="BG135" s="120">
        <f>IF($U$135="zákl. přenesená",$N$135,0)</f>
        <v>0</v>
      </c>
      <c r="BH135" s="120">
        <f>IF($U$135="sníž. přenesená",$N$135,0)</f>
        <v>0</v>
      </c>
      <c r="BI135" s="120">
        <f>IF($U$135="nulová",$N$135,0)</f>
        <v>0</v>
      </c>
      <c r="BJ135" s="81" t="s">
        <v>681</v>
      </c>
      <c r="BK135" s="120">
        <f>ROUND($L$135*$K$135,2)</f>
        <v>0</v>
      </c>
      <c r="BL135" s="81" t="s">
        <v>952</v>
      </c>
      <c r="BM135" s="81" t="s">
        <v>308</v>
      </c>
    </row>
    <row r="136" spans="2:47" s="6" customFormat="1" ht="16.5" customHeight="1">
      <c r="B136" s="21"/>
      <c r="F136" s="288" t="s">
        <v>300</v>
      </c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1"/>
      <c r="T136" s="46"/>
      <c r="AA136" s="47"/>
      <c r="AT136" s="6" t="s">
        <v>797</v>
      </c>
      <c r="AU136" s="6" t="s">
        <v>740</v>
      </c>
    </row>
    <row r="137" spans="2:65" s="6" customFormat="1" ht="15.75" customHeight="1">
      <c r="B137" s="21"/>
      <c r="C137" s="111" t="s">
        <v>991</v>
      </c>
      <c r="D137" s="111" t="s">
        <v>791</v>
      </c>
      <c r="E137" s="112" t="s">
        <v>309</v>
      </c>
      <c r="F137" s="284" t="s">
        <v>310</v>
      </c>
      <c r="G137" s="285"/>
      <c r="H137" s="285"/>
      <c r="I137" s="285"/>
      <c r="J137" s="114" t="s">
        <v>307</v>
      </c>
      <c r="K137" s="115">
        <v>10</v>
      </c>
      <c r="L137" s="286"/>
      <c r="M137" s="285"/>
      <c r="N137" s="287">
        <f>ROUND($L$137*$K$137,2)</f>
        <v>0</v>
      </c>
      <c r="O137" s="285"/>
      <c r="P137" s="285"/>
      <c r="Q137" s="285"/>
      <c r="R137" s="113"/>
      <c r="S137" s="21"/>
      <c r="T137" s="116"/>
      <c r="U137" s="117" t="s">
        <v>703</v>
      </c>
      <c r="X137" s="118">
        <v>0</v>
      </c>
      <c r="Y137" s="118">
        <f>$X$137*$K$137</f>
        <v>0</v>
      </c>
      <c r="Z137" s="118">
        <v>0</v>
      </c>
      <c r="AA137" s="119">
        <f>$Z$137*$K$137</f>
        <v>0</v>
      </c>
      <c r="AR137" s="81" t="s">
        <v>952</v>
      </c>
      <c r="AT137" s="81" t="s">
        <v>791</v>
      </c>
      <c r="AU137" s="81" t="s">
        <v>740</v>
      </c>
      <c r="AY137" s="6" t="s">
        <v>790</v>
      </c>
      <c r="BE137" s="120">
        <f>IF($U$137="základní",$N$137,0)</f>
        <v>0</v>
      </c>
      <c r="BF137" s="120">
        <f>IF($U$137="snížená",$N$137,0)</f>
        <v>0</v>
      </c>
      <c r="BG137" s="120">
        <f>IF($U$137="zákl. přenesená",$N$137,0)</f>
        <v>0</v>
      </c>
      <c r="BH137" s="120">
        <f>IF($U$137="sníž. přenesená",$N$137,0)</f>
        <v>0</v>
      </c>
      <c r="BI137" s="120">
        <f>IF($U$137="nulová",$N$137,0)</f>
        <v>0</v>
      </c>
      <c r="BJ137" s="81" t="s">
        <v>681</v>
      </c>
      <c r="BK137" s="120">
        <f>ROUND($L$137*$K$137,2)</f>
        <v>0</v>
      </c>
      <c r="BL137" s="81" t="s">
        <v>952</v>
      </c>
      <c r="BM137" s="81" t="s">
        <v>311</v>
      </c>
    </row>
    <row r="138" spans="2:47" s="6" customFormat="1" ht="16.5" customHeight="1">
      <c r="B138" s="21"/>
      <c r="F138" s="288" t="s">
        <v>300</v>
      </c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1"/>
      <c r="T138" s="121"/>
      <c r="U138" s="122"/>
      <c r="V138" s="122"/>
      <c r="W138" s="122"/>
      <c r="X138" s="122"/>
      <c r="Y138" s="122"/>
      <c r="Z138" s="122"/>
      <c r="AA138" s="123"/>
      <c r="AT138" s="6" t="s">
        <v>797</v>
      </c>
      <c r="AU138" s="6" t="s">
        <v>740</v>
      </c>
    </row>
    <row r="139" spans="2:19" s="6" customFormat="1" ht="7.5" customHeight="1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21"/>
    </row>
    <row r="363" s="2" customFormat="1" ht="14.25" customHeight="1"/>
  </sheetData>
  <sheetProtection/>
  <mergeCells count="158">
    <mergeCell ref="S2:AC2"/>
    <mergeCell ref="F138:R138"/>
    <mergeCell ref="N75:Q75"/>
    <mergeCell ref="N76:Q76"/>
    <mergeCell ref="N77:Q77"/>
    <mergeCell ref="N80:Q80"/>
    <mergeCell ref="F136:R136"/>
    <mergeCell ref="F137:I137"/>
    <mergeCell ref="L137:M137"/>
    <mergeCell ref="N137:Q137"/>
    <mergeCell ref="F134:R134"/>
    <mergeCell ref="F135:I135"/>
    <mergeCell ref="L135:M135"/>
    <mergeCell ref="N135:Q135"/>
    <mergeCell ref="H1:K1"/>
    <mergeCell ref="F131:I131"/>
    <mergeCell ref="L131:M131"/>
    <mergeCell ref="N131:Q131"/>
    <mergeCell ref="F132:R132"/>
    <mergeCell ref="F133:I133"/>
    <mergeCell ref="L133:M133"/>
    <mergeCell ref="N133:Q133"/>
    <mergeCell ref="F127:R127"/>
    <mergeCell ref="F128:I128"/>
    <mergeCell ref="F129:I129"/>
    <mergeCell ref="L129:M129"/>
    <mergeCell ref="N129:Q129"/>
    <mergeCell ref="F130:R130"/>
    <mergeCell ref="F124:I124"/>
    <mergeCell ref="L124:M124"/>
    <mergeCell ref="N124:Q124"/>
    <mergeCell ref="F125:R125"/>
    <mergeCell ref="F126:I126"/>
    <mergeCell ref="L126:M126"/>
    <mergeCell ref="N126:Q126"/>
    <mergeCell ref="F120:R120"/>
    <mergeCell ref="F121:I121"/>
    <mergeCell ref="F122:I122"/>
    <mergeCell ref="L122:M122"/>
    <mergeCell ref="N122:Q122"/>
    <mergeCell ref="F123:R123"/>
    <mergeCell ref="F116:R116"/>
    <mergeCell ref="F117:I117"/>
    <mergeCell ref="L117:M117"/>
    <mergeCell ref="N117:Q117"/>
    <mergeCell ref="F118:R118"/>
    <mergeCell ref="F119:I119"/>
    <mergeCell ref="L119:M119"/>
    <mergeCell ref="N119:Q119"/>
    <mergeCell ref="F112:I112"/>
    <mergeCell ref="L112:M112"/>
    <mergeCell ref="N112:Q112"/>
    <mergeCell ref="F113:R113"/>
    <mergeCell ref="F114:I114"/>
    <mergeCell ref="F115:I115"/>
    <mergeCell ref="L115:M115"/>
    <mergeCell ref="N115:Q115"/>
    <mergeCell ref="F108:R108"/>
    <mergeCell ref="F109:I109"/>
    <mergeCell ref="F110:I110"/>
    <mergeCell ref="L110:M110"/>
    <mergeCell ref="N110:Q110"/>
    <mergeCell ref="F111:R111"/>
    <mergeCell ref="F104:I104"/>
    <mergeCell ref="L104:M104"/>
    <mergeCell ref="N104:Q104"/>
    <mergeCell ref="F105:R105"/>
    <mergeCell ref="F106:I106"/>
    <mergeCell ref="F107:I107"/>
    <mergeCell ref="L107:M107"/>
    <mergeCell ref="N107:Q107"/>
    <mergeCell ref="F100:I100"/>
    <mergeCell ref="L100:M100"/>
    <mergeCell ref="N100:Q100"/>
    <mergeCell ref="F101:R101"/>
    <mergeCell ref="F102:R102"/>
    <mergeCell ref="F103:I103"/>
    <mergeCell ref="F96:I96"/>
    <mergeCell ref="L96:M96"/>
    <mergeCell ref="N96:Q96"/>
    <mergeCell ref="F97:R97"/>
    <mergeCell ref="F98:R98"/>
    <mergeCell ref="F99:I99"/>
    <mergeCell ref="F92:I92"/>
    <mergeCell ref="F93:I93"/>
    <mergeCell ref="L93:M93"/>
    <mergeCell ref="N93:Q93"/>
    <mergeCell ref="F94:R94"/>
    <mergeCell ref="F95:I95"/>
    <mergeCell ref="F88:R88"/>
    <mergeCell ref="F89:I89"/>
    <mergeCell ref="F90:I90"/>
    <mergeCell ref="L90:M90"/>
    <mergeCell ref="N90:Q90"/>
    <mergeCell ref="F91:R91"/>
    <mergeCell ref="F84:I84"/>
    <mergeCell ref="L84:M84"/>
    <mergeCell ref="N84:Q84"/>
    <mergeCell ref="F85:R85"/>
    <mergeCell ref="F86:I86"/>
    <mergeCell ref="F87:I87"/>
    <mergeCell ref="L87:M87"/>
    <mergeCell ref="N87:Q87"/>
    <mergeCell ref="F79:R79"/>
    <mergeCell ref="F81:I81"/>
    <mergeCell ref="L81:M81"/>
    <mergeCell ref="N81:Q81"/>
    <mergeCell ref="F82:R82"/>
    <mergeCell ref="F83:I83"/>
    <mergeCell ref="M71:Q71"/>
    <mergeCell ref="F74:I74"/>
    <mergeCell ref="L74:M74"/>
    <mergeCell ref="N74:Q74"/>
    <mergeCell ref="F78:I78"/>
    <mergeCell ref="L78:M78"/>
    <mergeCell ref="N78:Q78"/>
    <mergeCell ref="N56:Q56"/>
    <mergeCell ref="C63:R63"/>
    <mergeCell ref="F65:Q65"/>
    <mergeCell ref="F66:Q66"/>
    <mergeCell ref="F67:Q67"/>
    <mergeCell ref="M69:P69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1"/>
      <c r="B1" s="158"/>
      <c r="C1" s="158"/>
      <c r="D1" s="159" t="s">
        <v>660</v>
      </c>
      <c r="E1" s="158"/>
      <c r="F1" s="160" t="s">
        <v>493</v>
      </c>
      <c r="G1" s="160"/>
      <c r="H1" s="290" t="s">
        <v>494</v>
      </c>
      <c r="I1" s="290"/>
      <c r="J1" s="290"/>
      <c r="K1" s="290"/>
      <c r="L1" s="160" t="s">
        <v>495</v>
      </c>
      <c r="M1" s="160"/>
      <c r="N1" s="158"/>
      <c r="O1" s="159" t="s">
        <v>761</v>
      </c>
      <c r="P1" s="158"/>
      <c r="Q1" s="158"/>
      <c r="R1" s="158"/>
      <c r="S1" s="160" t="s">
        <v>496</v>
      </c>
      <c r="T1" s="160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7" t="s">
        <v>664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72" t="s">
        <v>665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T2" s="2" t="s">
        <v>759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740</v>
      </c>
    </row>
    <row r="4" spans="2:46" s="2" customFormat="1" ht="37.5" customHeight="1">
      <c r="B4" s="10"/>
      <c r="C4" s="239" t="s">
        <v>762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40"/>
      <c r="T4" s="12" t="s">
        <v>670</v>
      </c>
      <c r="AT4" s="2" t="s">
        <v>662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676</v>
      </c>
      <c r="F6" s="273" t="str">
        <f>'Rekapitulace stavby'!$K$6</f>
        <v>Sklad inertního materiálu – CMS Kamenice nad Lipou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1"/>
    </row>
    <row r="7" spans="2:18" s="2" customFormat="1" ht="30.75" customHeight="1">
      <c r="B7" s="10"/>
      <c r="D7" s="17" t="s">
        <v>763</v>
      </c>
      <c r="F7" s="273" t="s">
        <v>312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11"/>
    </row>
    <row r="8" spans="2:18" s="6" customFormat="1" ht="37.5" customHeight="1">
      <c r="B8" s="21"/>
      <c r="D8" s="40" t="s">
        <v>765</v>
      </c>
      <c r="F8" s="260" t="s">
        <v>313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"/>
    </row>
    <row r="9" spans="2:18" s="6" customFormat="1" ht="14.25" customHeight="1">
      <c r="B9" s="21"/>
      <c r="R9" s="24"/>
    </row>
    <row r="10" spans="2:18" s="6" customFormat="1" ht="15" customHeight="1">
      <c r="B10" s="21"/>
      <c r="D10" s="17" t="s">
        <v>679</v>
      </c>
      <c r="F10" s="15" t="s">
        <v>760</v>
      </c>
      <c r="M10" s="17" t="s">
        <v>680</v>
      </c>
      <c r="O10" s="15"/>
      <c r="R10" s="24"/>
    </row>
    <row r="11" spans="2:18" s="6" customFormat="1" ht="15" customHeight="1">
      <c r="B11" s="21"/>
      <c r="D11" s="17" t="s">
        <v>682</v>
      </c>
      <c r="F11" s="15" t="s">
        <v>683</v>
      </c>
      <c r="M11" s="17" t="s">
        <v>684</v>
      </c>
      <c r="O11" s="274" t="str">
        <f>'Rekapitulace stavby'!$AN$8</f>
        <v>06.12.2013</v>
      </c>
      <c r="P11" s="242"/>
      <c r="R11" s="24"/>
    </row>
    <row r="12" spans="2:18" s="6" customFormat="1" ht="12" customHeight="1">
      <c r="B12" s="21"/>
      <c r="R12" s="24"/>
    </row>
    <row r="13" spans="2:18" s="6" customFormat="1" ht="15" customHeight="1">
      <c r="B13" s="21"/>
      <c r="D13" s="17" t="s">
        <v>688</v>
      </c>
      <c r="M13" s="17" t="s">
        <v>689</v>
      </c>
      <c r="O13" s="244"/>
      <c r="P13" s="242"/>
      <c r="R13" s="24"/>
    </row>
    <row r="14" spans="2:18" s="6" customFormat="1" ht="18.75" customHeight="1">
      <c r="B14" s="21"/>
      <c r="E14" s="15" t="s">
        <v>690</v>
      </c>
      <c r="M14" s="17" t="s">
        <v>691</v>
      </c>
      <c r="O14" s="244"/>
      <c r="P14" s="242"/>
      <c r="R14" s="24"/>
    </row>
    <row r="15" spans="2:18" s="6" customFormat="1" ht="7.5" customHeight="1">
      <c r="B15" s="21"/>
      <c r="R15" s="24"/>
    </row>
    <row r="16" spans="2:18" s="6" customFormat="1" ht="15" customHeight="1">
      <c r="B16" s="21"/>
      <c r="D16" s="17" t="s">
        <v>692</v>
      </c>
      <c r="M16" s="17" t="s">
        <v>689</v>
      </c>
      <c r="O16" s="244" t="str">
        <f>IF('Rekapitulace stavby'!$AN$13="","",'Rekapitulace stavby'!$AN$13)</f>
        <v>Vyplň údaj</v>
      </c>
      <c r="P16" s="242"/>
      <c r="R16" s="24"/>
    </row>
    <row r="17" spans="2:18" s="6" customFormat="1" ht="18.75" customHeight="1">
      <c r="B17" s="21"/>
      <c r="E17" s="15" t="str">
        <f>IF('Rekapitulace stavby'!$E$14="","",'Rekapitulace stavby'!$E$14)</f>
        <v>Vyplň údaj</v>
      </c>
      <c r="M17" s="17" t="s">
        <v>691</v>
      </c>
      <c r="O17" s="244" t="str">
        <f>IF('Rekapitulace stavby'!$AN$14="","",'Rekapitulace stavby'!$AN$14)</f>
        <v>Vyplň údaj</v>
      </c>
      <c r="P17" s="242"/>
      <c r="R17" s="24"/>
    </row>
    <row r="18" spans="2:18" s="6" customFormat="1" ht="7.5" customHeight="1">
      <c r="B18" s="21"/>
      <c r="R18" s="24"/>
    </row>
    <row r="19" spans="2:18" s="6" customFormat="1" ht="15" customHeight="1">
      <c r="B19" s="21"/>
      <c r="D19" s="17" t="s">
        <v>694</v>
      </c>
      <c r="M19" s="17" t="s">
        <v>689</v>
      </c>
      <c r="O19" s="244" t="s">
        <v>695</v>
      </c>
      <c r="P19" s="242"/>
      <c r="R19" s="24"/>
    </row>
    <row r="20" spans="2:18" s="6" customFormat="1" ht="18.75" customHeight="1">
      <c r="B20" s="21"/>
      <c r="E20" s="15" t="s">
        <v>696</v>
      </c>
      <c r="M20" s="17" t="s">
        <v>691</v>
      </c>
      <c r="O20" s="244" t="s">
        <v>697</v>
      </c>
      <c r="P20" s="242"/>
      <c r="R20" s="24"/>
    </row>
    <row r="21" spans="2:18" s="6" customFormat="1" ht="7.5" customHeight="1">
      <c r="B21" s="21"/>
      <c r="R21" s="24"/>
    </row>
    <row r="22" spans="2:18" s="6" customFormat="1" ht="15" customHeight="1">
      <c r="B22" s="21"/>
      <c r="D22" s="17" t="s">
        <v>699</v>
      </c>
      <c r="R22" s="24"/>
    </row>
    <row r="23" spans="2:18" s="81" customFormat="1" ht="409.5" customHeight="1">
      <c r="B23" s="82"/>
      <c r="E23" s="247" t="s">
        <v>314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R23" s="83"/>
    </row>
    <row r="24" spans="2:18" s="6" customFormat="1" ht="7.5" customHeight="1">
      <c r="B24" s="21"/>
      <c r="R24" s="24"/>
    </row>
    <row r="25" spans="2:18" s="6" customFormat="1" ht="7.5" customHeight="1">
      <c r="B25" s="2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24"/>
    </row>
    <row r="26" spans="2:18" s="6" customFormat="1" ht="26.25" customHeight="1">
      <c r="B26" s="21"/>
      <c r="D26" s="84" t="s">
        <v>701</v>
      </c>
      <c r="M26" s="270">
        <f>ROUNDUP($N$84,2)</f>
        <v>0</v>
      </c>
      <c r="N26" s="242"/>
      <c r="O26" s="242"/>
      <c r="P26" s="242"/>
      <c r="R26" s="24"/>
    </row>
    <row r="27" spans="2:18" s="6" customFormat="1" ht="7.5" customHeight="1">
      <c r="B27" s="2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R27" s="24"/>
    </row>
    <row r="28" spans="2:18" s="6" customFormat="1" ht="15" customHeight="1">
      <c r="B28" s="21"/>
      <c r="D28" s="26" t="s">
        <v>702</v>
      </c>
      <c r="E28" s="26" t="s">
        <v>703</v>
      </c>
      <c r="F28" s="85">
        <v>0.21</v>
      </c>
      <c r="G28" s="86" t="s">
        <v>704</v>
      </c>
      <c r="H28" s="276">
        <f>SUM($BE$84:$BE$201)</f>
        <v>0</v>
      </c>
      <c r="I28" s="242"/>
      <c r="J28" s="242"/>
      <c r="M28" s="276">
        <f>SUM($BE$84:$BE$201)*$F$28</f>
        <v>0</v>
      </c>
      <c r="N28" s="242"/>
      <c r="O28" s="242"/>
      <c r="P28" s="242"/>
      <c r="R28" s="24"/>
    </row>
    <row r="29" spans="2:18" s="6" customFormat="1" ht="15" customHeight="1">
      <c r="B29" s="21"/>
      <c r="E29" s="26" t="s">
        <v>705</v>
      </c>
      <c r="F29" s="85">
        <v>0.15</v>
      </c>
      <c r="G29" s="86" t="s">
        <v>704</v>
      </c>
      <c r="H29" s="276">
        <f>SUM($BF$84:$BF$201)</f>
        <v>0</v>
      </c>
      <c r="I29" s="242"/>
      <c r="J29" s="242"/>
      <c r="M29" s="276">
        <f>SUM($BF$84:$BF$201)*$F$29</f>
        <v>0</v>
      </c>
      <c r="N29" s="242"/>
      <c r="O29" s="242"/>
      <c r="P29" s="242"/>
      <c r="R29" s="24"/>
    </row>
    <row r="30" spans="2:18" s="6" customFormat="1" ht="15" customHeight="1" hidden="1">
      <c r="B30" s="21"/>
      <c r="E30" s="26" t="s">
        <v>706</v>
      </c>
      <c r="F30" s="85">
        <v>0.21</v>
      </c>
      <c r="G30" s="86" t="s">
        <v>704</v>
      </c>
      <c r="H30" s="276">
        <f>SUM($BG$84:$BG$201)</f>
        <v>0</v>
      </c>
      <c r="I30" s="242"/>
      <c r="J30" s="242"/>
      <c r="M30" s="276">
        <v>0</v>
      </c>
      <c r="N30" s="242"/>
      <c r="O30" s="242"/>
      <c r="P30" s="242"/>
      <c r="R30" s="24"/>
    </row>
    <row r="31" spans="2:18" s="6" customFormat="1" ht="15" customHeight="1" hidden="1">
      <c r="B31" s="21"/>
      <c r="E31" s="26" t="s">
        <v>707</v>
      </c>
      <c r="F31" s="85">
        <v>0.15</v>
      </c>
      <c r="G31" s="86" t="s">
        <v>704</v>
      </c>
      <c r="H31" s="276">
        <f>SUM($BH$84:$BH$201)</f>
        <v>0</v>
      </c>
      <c r="I31" s="242"/>
      <c r="J31" s="242"/>
      <c r="M31" s="276">
        <v>0</v>
      </c>
      <c r="N31" s="242"/>
      <c r="O31" s="242"/>
      <c r="P31" s="242"/>
      <c r="R31" s="24"/>
    </row>
    <row r="32" spans="2:18" s="6" customFormat="1" ht="15" customHeight="1" hidden="1">
      <c r="B32" s="21"/>
      <c r="E32" s="26" t="s">
        <v>708</v>
      </c>
      <c r="F32" s="85">
        <v>0</v>
      </c>
      <c r="G32" s="86" t="s">
        <v>704</v>
      </c>
      <c r="H32" s="276">
        <f>SUM($BI$84:$BI$201)</f>
        <v>0</v>
      </c>
      <c r="I32" s="242"/>
      <c r="J32" s="242"/>
      <c r="M32" s="276">
        <v>0</v>
      </c>
      <c r="N32" s="242"/>
      <c r="O32" s="242"/>
      <c r="P32" s="242"/>
      <c r="R32" s="24"/>
    </row>
    <row r="33" spans="2:18" s="6" customFormat="1" ht="7.5" customHeight="1">
      <c r="B33" s="21"/>
      <c r="R33" s="24"/>
    </row>
    <row r="34" spans="2:18" s="6" customFormat="1" ht="26.25" customHeight="1">
      <c r="B34" s="21"/>
      <c r="C34" s="29"/>
      <c r="D34" s="30" t="s">
        <v>709</v>
      </c>
      <c r="E34" s="31"/>
      <c r="F34" s="31"/>
      <c r="G34" s="87" t="s">
        <v>710</v>
      </c>
      <c r="H34" s="32" t="s">
        <v>711</v>
      </c>
      <c r="I34" s="31"/>
      <c r="J34" s="31"/>
      <c r="K34" s="31"/>
      <c r="L34" s="257">
        <f>ROUNDUP(SUM($M$26:$M$32),2)</f>
        <v>0</v>
      </c>
      <c r="M34" s="256"/>
      <c r="N34" s="256"/>
      <c r="O34" s="256"/>
      <c r="P34" s="2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8"/>
    </row>
    <row r="40" spans="2:18" s="6" customFormat="1" ht="37.5" customHeight="1">
      <c r="B40" s="21"/>
      <c r="C40" s="239" t="s">
        <v>767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77"/>
    </row>
    <row r="41" spans="2:18" s="6" customFormat="1" ht="7.5" customHeight="1">
      <c r="B41" s="21"/>
      <c r="R41" s="24"/>
    </row>
    <row r="42" spans="2:18" s="6" customFormat="1" ht="30.75" customHeight="1">
      <c r="B42" s="21"/>
      <c r="C42" s="17" t="s">
        <v>676</v>
      </c>
      <c r="F42" s="273" t="str">
        <f>$F$6</f>
        <v>Sklad inertního materiálu – CMS Kamenice nad Lipou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"/>
    </row>
    <row r="43" spans="2:18" ht="30.75" customHeight="1">
      <c r="B43" s="10"/>
      <c r="C43" s="17" t="s">
        <v>763</v>
      </c>
      <c r="F43" s="273" t="s">
        <v>312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11"/>
    </row>
    <row r="44" spans="2:18" s="6" customFormat="1" ht="37.5" customHeight="1">
      <c r="B44" s="21"/>
      <c r="C44" s="40" t="s">
        <v>765</v>
      </c>
      <c r="F44" s="260" t="str">
        <f>$F$8</f>
        <v>03_02 - Zařízení silnoproudé elektrotechniky</v>
      </c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"/>
    </row>
    <row r="45" spans="2:18" s="6" customFormat="1" ht="7.5" customHeight="1">
      <c r="B45" s="21"/>
      <c r="R45" s="24"/>
    </row>
    <row r="46" spans="2:18" s="6" customFormat="1" ht="18.75" customHeight="1">
      <c r="B46" s="21"/>
      <c r="C46" s="17" t="s">
        <v>682</v>
      </c>
      <c r="F46" s="15" t="str">
        <f>$F$11</f>
        <v>město Kamenice nad Lipou, lokalita Kalich</v>
      </c>
      <c r="K46" s="17" t="s">
        <v>684</v>
      </c>
      <c r="M46" s="274" t="str">
        <f>IF($O$11="","",$O$11)</f>
        <v>06.12.2013</v>
      </c>
      <c r="N46" s="242"/>
      <c r="O46" s="242"/>
      <c r="P46" s="242"/>
      <c r="R46" s="24"/>
    </row>
    <row r="47" spans="2:18" s="6" customFormat="1" ht="7.5" customHeight="1">
      <c r="B47" s="21"/>
      <c r="R47" s="24"/>
    </row>
    <row r="48" spans="2:18" s="6" customFormat="1" ht="15.75" customHeight="1">
      <c r="B48" s="21"/>
      <c r="C48" s="17" t="s">
        <v>688</v>
      </c>
      <c r="F48" s="15" t="str">
        <f>$E$14</f>
        <v>KSÚS Vysočiny</v>
      </c>
      <c r="K48" s="17" t="s">
        <v>694</v>
      </c>
      <c r="M48" s="244" t="str">
        <f>$E$20</f>
        <v>PROJEKT CENTRUM NOVA s.r.o.</v>
      </c>
      <c r="N48" s="242"/>
      <c r="O48" s="242"/>
      <c r="P48" s="242"/>
      <c r="Q48" s="242"/>
      <c r="R48" s="24"/>
    </row>
    <row r="49" spans="2:18" s="6" customFormat="1" ht="15" customHeight="1">
      <c r="B49" s="21"/>
      <c r="C49" s="17" t="s">
        <v>692</v>
      </c>
      <c r="F49" s="15" t="str">
        <f>IF($E$17="","",$E$17)</f>
        <v>Vyplň údaj</v>
      </c>
      <c r="R49" s="24"/>
    </row>
    <row r="50" spans="2:18" s="6" customFormat="1" ht="11.25" customHeight="1">
      <c r="B50" s="21"/>
      <c r="R50" s="24"/>
    </row>
    <row r="51" spans="2:18" s="6" customFormat="1" ht="30" customHeight="1">
      <c r="B51" s="21"/>
      <c r="C51" s="278" t="s">
        <v>768</v>
      </c>
      <c r="D51" s="279"/>
      <c r="E51" s="279"/>
      <c r="F51" s="279"/>
      <c r="G51" s="279"/>
      <c r="H51" s="29"/>
      <c r="I51" s="29"/>
      <c r="J51" s="29"/>
      <c r="K51" s="29"/>
      <c r="L51" s="29"/>
      <c r="M51" s="29"/>
      <c r="N51" s="278" t="s">
        <v>769</v>
      </c>
      <c r="O51" s="279"/>
      <c r="P51" s="279"/>
      <c r="Q51" s="279"/>
      <c r="R51" s="33"/>
    </row>
    <row r="52" spans="2:18" s="6" customFormat="1" ht="11.25" customHeight="1">
      <c r="B52" s="21"/>
      <c r="R52" s="24"/>
    </row>
    <row r="53" spans="2:47" s="6" customFormat="1" ht="30" customHeight="1">
      <c r="B53" s="21"/>
      <c r="C53" s="54" t="s">
        <v>770</v>
      </c>
      <c r="N53" s="270">
        <f>ROUNDUP($N$84,2)</f>
        <v>0</v>
      </c>
      <c r="O53" s="242"/>
      <c r="P53" s="242"/>
      <c r="Q53" s="242"/>
      <c r="R53" s="24"/>
      <c r="AU53" s="6" t="s">
        <v>771</v>
      </c>
    </row>
    <row r="54" spans="2:18" s="60" customFormat="1" ht="25.5" customHeight="1">
      <c r="B54" s="89"/>
      <c r="D54" s="90" t="s">
        <v>315</v>
      </c>
      <c r="N54" s="280">
        <f>ROUNDUP($N$85,2)</f>
        <v>0</v>
      </c>
      <c r="O54" s="281"/>
      <c r="P54" s="281"/>
      <c r="Q54" s="281"/>
      <c r="R54" s="91"/>
    </row>
    <row r="55" spans="2:18" s="69" customFormat="1" ht="21" customHeight="1">
      <c r="B55" s="92"/>
      <c r="D55" s="71" t="s">
        <v>846</v>
      </c>
      <c r="N55" s="267">
        <f>ROUNDUP($N$86,2)</f>
        <v>0</v>
      </c>
      <c r="O55" s="281"/>
      <c r="P55" s="281"/>
      <c r="Q55" s="281"/>
      <c r="R55" s="93"/>
    </row>
    <row r="56" spans="2:18" s="60" customFormat="1" ht="25.5" customHeight="1">
      <c r="B56" s="89"/>
      <c r="D56" s="90" t="s">
        <v>852</v>
      </c>
      <c r="N56" s="280">
        <f>ROUNDUP($N$93,2)</f>
        <v>0</v>
      </c>
      <c r="O56" s="281"/>
      <c r="P56" s="281"/>
      <c r="Q56" s="281"/>
      <c r="R56" s="91"/>
    </row>
    <row r="57" spans="2:18" s="69" customFormat="1" ht="21" customHeight="1">
      <c r="B57" s="92"/>
      <c r="D57" s="71" t="s">
        <v>212</v>
      </c>
      <c r="N57" s="267">
        <f>ROUNDUP($N$94,2)</f>
        <v>0</v>
      </c>
      <c r="O57" s="281"/>
      <c r="P57" s="281"/>
      <c r="Q57" s="281"/>
      <c r="R57" s="93"/>
    </row>
    <row r="58" spans="2:18" s="69" customFormat="1" ht="21" customHeight="1">
      <c r="B58" s="92"/>
      <c r="D58" s="71" t="s">
        <v>213</v>
      </c>
      <c r="N58" s="267">
        <f>ROUNDUP($N$97,2)</f>
        <v>0</v>
      </c>
      <c r="O58" s="281"/>
      <c r="P58" s="281"/>
      <c r="Q58" s="281"/>
      <c r="R58" s="93"/>
    </row>
    <row r="59" spans="2:18" s="69" customFormat="1" ht="21" customHeight="1">
      <c r="B59" s="92"/>
      <c r="D59" s="71" t="s">
        <v>316</v>
      </c>
      <c r="N59" s="267">
        <f>ROUNDUP($N$122,2)</f>
        <v>0</v>
      </c>
      <c r="O59" s="281"/>
      <c r="P59" s="281"/>
      <c r="Q59" s="281"/>
      <c r="R59" s="93"/>
    </row>
    <row r="60" spans="2:18" s="69" customFormat="1" ht="21" customHeight="1">
      <c r="B60" s="92"/>
      <c r="D60" s="71" t="s">
        <v>317</v>
      </c>
      <c r="N60" s="267">
        <f>ROUNDUP($N$128,2)</f>
        <v>0</v>
      </c>
      <c r="O60" s="281"/>
      <c r="P60" s="281"/>
      <c r="Q60" s="281"/>
      <c r="R60" s="93"/>
    </row>
    <row r="61" spans="2:18" s="69" customFormat="1" ht="21" customHeight="1">
      <c r="B61" s="92"/>
      <c r="D61" s="71" t="s">
        <v>318</v>
      </c>
      <c r="N61" s="267">
        <f>ROUNDUP($N$131,2)</f>
        <v>0</v>
      </c>
      <c r="O61" s="281"/>
      <c r="P61" s="281"/>
      <c r="Q61" s="281"/>
      <c r="R61" s="93"/>
    </row>
    <row r="62" spans="2:18" s="69" customFormat="1" ht="21" customHeight="1">
      <c r="B62" s="92"/>
      <c r="D62" s="71" t="s">
        <v>319</v>
      </c>
      <c r="N62" s="267">
        <f>ROUNDUP($N$154,2)</f>
        <v>0</v>
      </c>
      <c r="O62" s="281"/>
      <c r="P62" s="281"/>
      <c r="Q62" s="281"/>
      <c r="R62" s="93"/>
    </row>
    <row r="63" spans="2:18" s="60" customFormat="1" ht="25.5" customHeight="1">
      <c r="B63" s="89"/>
      <c r="D63" s="90" t="s">
        <v>320</v>
      </c>
      <c r="N63" s="280">
        <f>ROUNDUP($N$157,2)</f>
        <v>0</v>
      </c>
      <c r="O63" s="281"/>
      <c r="P63" s="281"/>
      <c r="Q63" s="281"/>
      <c r="R63" s="91"/>
    </row>
    <row r="64" spans="2:18" s="69" customFormat="1" ht="21" customHeight="1">
      <c r="B64" s="92"/>
      <c r="D64" s="71" t="s">
        <v>321</v>
      </c>
      <c r="N64" s="267">
        <f>ROUNDUP($N$158,2)</f>
        <v>0</v>
      </c>
      <c r="O64" s="281"/>
      <c r="P64" s="281"/>
      <c r="Q64" s="281"/>
      <c r="R64" s="93"/>
    </row>
    <row r="65" spans="2:18" s="69" customFormat="1" ht="21" customHeight="1">
      <c r="B65" s="92"/>
      <c r="D65" s="71" t="s">
        <v>322</v>
      </c>
      <c r="N65" s="267">
        <f>ROUNDUP($N$169,2)</f>
        <v>0</v>
      </c>
      <c r="O65" s="281"/>
      <c r="P65" s="281"/>
      <c r="Q65" s="281"/>
      <c r="R65" s="93"/>
    </row>
    <row r="66" spans="2:18" s="6" customFormat="1" ht="22.5" customHeight="1">
      <c r="B66" s="21"/>
      <c r="R66" s="24"/>
    </row>
    <row r="67" spans="2:18" s="6" customFormat="1" ht="7.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/>
    </row>
    <row r="71" spans="2:19" s="6" customFormat="1" ht="7.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21"/>
    </row>
    <row r="72" spans="2:19" s="6" customFormat="1" ht="37.5" customHeight="1">
      <c r="B72" s="21"/>
      <c r="C72" s="239" t="s">
        <v>774</v>
      </c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1"/>
    </row>
    <row r="73" spans="2:19" s="6" customFormat="1" ht="7.5" customHeight="1">
      <c r="B73" s="21"/>
      <c r="S73" s="21"/>
    </row>
    <row r="74" spans="2:19" s="6" customFormat="1" ht="30.75" customHeight="1">
      <c r="B74" s="21"/>
      <c r="C74" s="17" t="s">
        <v>676</v>
      </c>
      <c r="F74" s="273" t="str">
        <f>$F$6</f>
        <v>Sklad inertního materiálu – CMS Kamenice nad Lipou</v>
      </c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S74" s="21"/>
    </row>
    <row r="75" spans="2:19" ht="30.75" customHeight="1">
      <c r="B75" s="10"/>
      <c r="C75" s="17" t="s">
        <v>763</v>
      </c>
      <c r="F75" s="273" t="s">
        <v>312</v>
      </c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S75" s="10"/>
    </row>
    <row r="76" spans="2:19" s="6" customFormat="1" ht="37.5" customHeight="1">
      <c r="B76" s="21"/>
      <c r="C76" s="40" t="s">
        <v>765</v>
      </c>
      <c r="F76" s="260" t="str">
        <f>$F$8</f>
        <v>03_02 - Zařízení silnoproudé elektrotechniky</v>
      </c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S76" s="21"/>
    </row>
    <row r="77" spans="2:19" s="6" customFormat="1" ht="7.5" customHeight="1">
      <c r="B77" s="21"/>
      <c r="S77" s="21"/>
    </row>
    <row r="78" spans="2:19" s="6" customFormat="1" ht="18.75" customHeight="1">
      <c r="B78" s="21"/>
      <c r="C78" s="17" t="s">
        <v>682</v>
      </c>
      <c r="F78" s="15" t="str">
        <f>$F$11</f>
        <v>město Kamenice nad Lipou, lokalita Kalich</v>
      </c>
      <c r="K78" s="17" t="s">
        <v>684</v>
      </c>
      <c r="M78" s="274" t="str">
        <f>IF($O$11="","",$O$11)</f>
        <v>06.12.2013</v>
      </c>
      <c r="N78" s="242"/>
      <c r="O78" s="242"/>
      <c r="P78" s="242"/>
      <c r="S78" s="21"/>
    </row>
    <row r="79" spans="2:19" s="6" customFormat="1" ht="7.5" customHeight="1">
      <c r="B79" s="21"/>
      <c r="S79" s="21"/>
    </row>
    <row r="80" spans="2:19" s="6" customFormat="1" ht="15.75" customHeight="1">
      <c r="B80" s="21"/>
      <c r="C80" s="17" t="s">
        <v>688</v>
      </c>
      <c r="F80" s="15" t="str">
        <f>$E$14</f>
        <v>KSÚS Vysočiny</v>
      </c>
      <c r="K80" s="17" t="s">
        <v>694</v>
      </c>
      <c r="M80" s="244" t="str">
        <f>$E$20</f>
        <v>PROJEKT CENTRUM NOVA s.r.o.</v>
      </c>
      <c r="N80" s="242"/>
      <c r="O80" s="242"/>
      <c r="P80" s="242"/>
      <c r="Q80" s="242"/>
      <c r="S80" s="21"/>
    </row>
    <row r="81" spans="2:19" s="6" customFormat="1" ht="15" customHeight="1">
      <c r="B81" s="21"/>
      <c r="C81" s="17" t="s">
        <v>692</v>
      </c>
      <c r="F81" s="15" t="str">
        <f>IF($E$17="","",$E$17)</f>
        <v>Vyplň údaj</v>
      </c>
      <c r="S81" s="21"/>
    </row>
    <row r="82" spans="2:19" s="6" customFormat="1" ht="11.25" customHeight="1">
      <c r="B82" s="21"/>
      <c r="S82" s="21"/>
    </row>
    <row r="83" spans="2:27" s="94" customFormat="1" ht="30" customHeight="1">
      <c r="B83" s="95"/>
      <c r="C83" s="96" t="s">
        <v>775</v>
      </c>
      <c r="D83" s="97" t="s">
        <v>718</v>
      </c>
      <c r="E83" s="97" t="s">
        <v>714</v>
      </c>
      <c r="F83" s="282" t="s">
        <v>776</v>
      </c>
      <c r="G83" s="283"/>
      <c r="H83" s="283"/>
      <c r="I83" s="283"/>
      <c r="J83" s="97" t="s">
        <v>777</v>
      </c>
      <c r="K83" s="97" t="s">
        <v>778</v>
      </c>
      <c r="L83" s="282" t="s">
        <v>779</v>
      </c>
      <c r="M83" s="283"/>
      <c r="N83" s="282" t="s">
        <v>780</v>
      </c>
      <c r="O83" s="283"/>
      <c r="P83" s="283"/>
      <c r="Q83" s="283"/>
      <c r="R83" s="98" t="s">
        <v>781</v>
      </c>
      <c r="S83" s="95"/>
      <c r="T83" s="49" t="s">
        <v>782</v>
      </c>
      <c r="U83" s="50" t="s">
        <v>702</v>
      </c>
      <c r="V83" s="50" t="s">
        <v>783</v>
      </c>
      <c r="W83" s="50" t="s">
        <v>784</v>
      </c>
      <c r="X83" s="50" t="s">
        <v>785</v>
      </c>
      <c r="Y83" s="50" t="s">
        <v>786</v>
      </c>
      <c r="Z83" s="50" t="s">
        <v>787</v>
      </c>
      <c r="AA83" s="51" t="s">
        <v>788</v>
      </c>
    </row>
    <row r="84" spans="2:63" s="6" customFormat="1" ht="30" customHeight="1">
      <c r="B84" s="21"/>
      <c r="C84" s="54" t="s">
        <v>770</v>
      </c>
      <c r="N84" s="291">
        <f>$BK$84</f>
        <v>0</v>
      </c>
      <c r="O84" s="242"/>
      <c r="P84" s="242"/>
      <c r="Q84" s="242"/>
      <c r="S84" s="21"/>
      <c r="T84" s="53"/>
      <c r="U84" s="44"/>
      <c r="V84" s="44"/>
      <c r="W84" s="99">
        <f>$W$85+$W$93+$W$157</f>
        <v>0</v>
      </c>
      <c r="X84" s="44"/>
      <c r="Y84" s="99">
        <f>$Y$85+$Y$93+$Y$157</f>
        <v>3.3356899999999996</v>
      </c>
      <c r="Z84" s="44"/>
      <c r="AA84" s="100">
        <f>$AA$85+$AA$93+$AA$157</f>
        <v>0</v>
      </c>
      <c r="AT84" s="6" t="s">
        <v>732</v>
      </c>
      <c r="AU84" s="6" t="s">
        <v>771</v>
      </c>
      <c r="BK84" s="101">
        <f>$BK$85+$BK$93+$BK$157</f>
        <v>0</v>
      </c>
    </row>
    <row r="85" spans="2:63" s="102" customFormat="1" ht="37.5" customHeight="1">
      <c r="B85" s="103"/>
      <c r="D85" s="104" t="s">
        <v>315</v>
      </c>
      <c r="N85" s="292">
        <f>$BK$85</f>
        <v>0</v>
      </c>
      <c r="O85" s="293"/>
      <c r="P85" s="293"/>
      <c r="Q85" s="293"/>
      <c r="S85" s="103"/>
      <c r="T85" s="106"/>
      <c r="W85" s="107">
        <f>$W$86</f>
        <v>0</v>
      </c>
      <c r="Y85" s="107">
        <f>$Y$86</f>
        <v>0</v>
      </c>
      <c r="AA85" s="108">
        <f>$AA$86</f>
        <v>0</v>
      </c>
      <c r="AR85" s="105" t="s">
        <v>681</v>
      </c>
      <c r="AT85" s="105" t="s">
        <v>732</v>
      </c>
      <c r="AU85" s="105" t="s">
        <v>733</v>
      </c>
      <c r="AY85" s="105" t="s">
        <v>790</v>
      </c>
      <c r="BK85" s="109">
        <f>$BK$86</f>
        <v>0</v>
      </c>
    </row>
    <row r="86" spans="2:63" s="102" customFormat="1" ht="21" customHeight="1">
      <c r="B86" s="103"/>
      <c r="D86" s="110" t="s">
        <v>846</v>
      </c>
      <c r="N86" s="294">
        <f>$BK$86</f>
        <v>0</v>
      </c>
      <c r="O86" s="293"/>
      <c r="P86" s="293"/>
      <c r="Q86" s="293"/>
      <c r="S86" s="103"/>
      <c r="T86" s="106"/>
      <c r="W86" s="107">
        <f>SUM($W$87:$W$92)</f>
        <v>0</v>
      </c>
      <c r="Y86" s="107">
        <f>SUM($Y$87:$Y$92)</f>
        <v>0</v>
      </c>
      <c r="AA86" s="108">
        <f>SUM($AA$87:$AA$92)</f>
        <v>0</v>
      </c>
      <c r="AR86" s="105" t="s">
        <v>681</v>
      </c>
      <c r="AT86" s="105" t="s">
        <v>732</v>
      </c>
      <c r="AU86" s="105" t="s">
        <v>681</v>
      </c>
      <c r="AY86" s="105" t="s">
        <v>790</v>
      </c>
      <c r="BK86" s="109">
        <f>SUM($BK$87:$BK$92)</f>
        <v>0</v>
      </c>
    </row>
    <row r="87" spans="2:65" s="6" customFormat="1" ht="15.75" customHeight="1">
      <c r="B87" s="21"/>
      <c r="C87" s="111" t="s">
        <v>681</v>
      </c>
      <c r="D87" s="111" t="s">
        <v>791</v>
      </c>
      <c r="E87" s="112" t="s">
        <v>323</v>
      </c>
      <c r="F87" s="284" t="s">
        <v>925</v>
      </c>
      <c r="G87" s="285"/>
      <c r="H87" s="285"/>
      <c r="I87" s="285"/>
      <c r="J87" s="114" t="s">
        <v>869</v>
      </c>
      <c r="K87" s="115">
        <v>3.5</v>
      </c>
      <c r="L87" s="286"/>
      <c r="M87" s="285"/>
      <c r="N87" s="287">
        <f>ROUND($L$87*$K$87,2)</f>
        <v>0</v>
      </c>
      <c r="O87" s="285"/>
      <c r="P87" s="285"/>
      <c r="Q87" s="285"/>
      <c r="R87" s="113"/>
      <c r="S87" s="21"/>
      <c r="T87" s="116"/>
      <c r="U87" s="117" t="s">
        <v>703</v>
      </c>
      <c r="X87" s="118">
        <v>0</v>
      </c>
      <c r="Y87" s="118">
        <f>$X$87*$K$87</f>
        <v>0</v>
      </c>
      <c r="Z87" s="118">
        <v>0</v>
      </c>
      <c r="AA87" s="119">
        <f>$Z$87*$K$87</f>
        <v>0</v>
      </c>
      <c r="AR87" s="81" t="s">
        <v>789</v>
      </c>
      <c r="AT87" s="81" t="s">
        <v>791</v>
      </c>
      <c r="AU87" s="81" t="s">
        <v>740</v>
      </c>
      <c r="AY87" s="6" t="s">
        <v>790</v>
      </c>
      <c r="BE87" s="120">
        <f>IF($U$87="základní",$N$87,0)</f>
        <v>0</v>
      </c>
      <c r="BF87" s="120">
        <f>IF($U$87="snížená",$N$87,0)</f>
        <v>0</v>
      </c>
      <c r="BG87" s="120">
        <f>IF($U$87="zákl. přenesená",$N$87,0)</f>
        <v>0</v>
      </c>
      <c r="BH87" s="120">
        <f>IF($U$87="sníž. přenesená",$N$87,0)</f>
        <v>0</v>
      </c>
      <c r="BI87" s="120">
        <f>IF($U$87="nulová",$N$87,0)</f>
        <v>0</v>
      </c>
      <c r="BJ87" s="81" t="s">
        <v>681</v>
      </c>
      <c r="BK87" s="120">
        <f>ROUND($L$87*$K$87,2)</f>
        <v>0</v>
      </c>
      <c r="BL87" s="81" t="s">
        <v>789</v>
      </c>
      <c r="BM87" s="81" t="s">
        <v>324</v>
      </c>
    </row>
    <row r="88" spans="2:47" s="6" customFormat="1" ht="16.5" customHeight="1">
      <c r="B88" s="21"/>
      <c r="F88" s="288" t="s">
        <v>925</v>
      </c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1"/>
      <c r="T88" s="46"/>
      <c r="AA88" s="47"/>
      <c r="AT88" s="6" t="s">
        <v>797</v>
      </c>
      <c r="AU88" s="6" t="s">
        <v>740</v>
      </c>
    </row>
    <row r="89" spans="2:51" s="6" customFormat="1" ht="15.75" customHeight="1">
      <c r="B89" s="129"/>
      <c r="E89" s="130"/>
      <c r="F89" s="297" t="s">
        <v>325</v>
      </c>
      <c r="G89" s="298"/>
      <c r="H89" s="298"/>
      <c r="I89" s="298"/>
      <c r="K89" s="132">
        <v>3.5</v>
      </c>
      <c r="S89" s="129"/>
      <c r="T89" s="133"/>
      <c r="AA89" s="134"/>
      <c r="AT89" s="130" t="s">
        <v>864</v>
      </c>
      <c r="AU89" s="130" t="s">
        <v>740</v>
      </c>
      <c r="AV89" s="130" t="s">
        <v>740</v>
      </c>
      <c r="AW89" s="130" t="s">
        <v>771</v>
      </c>
      <c r="AX89" s="130" t="s">
        <v>733</v>
      </c>
      <c r="AY89" s="130" t="s">
        <v>790</v>
      </c>
    </row>
    <row r="90" spans="2:65" s="6" customFormat="1" ht="27" customHeight="1">
      <c r="B90" s="21"/>
      <c r="C90" s="111" t="s">
        <v>740</v>
      </c>
      <c r="D90" s="111" t="s">
        <v>791</v>
      </c>
      <c r="E90" s="112" t="s">
        <v>326</v>
      </c>
      <c r="F90" s="284" t="s">
        <v>929</v>
      </c>
      <c r="G90" s="285"/>
      <c r="H90" s="285"/>
      <c r="I90" s="285"/>
      <c r="J90" s="114" t="s">
        <v>930</v>
      </c>
      <c r="K90" s="115">
        <v>7.35</v>
      </c>
      <c r="L90" s="286"/>
      <c r="M90" s="285"/>
      <c r="N90" s="287">
        <f>ROUND($L$90*$K$90,2)</f>
        <v>0</v>
      </c>
      <c r="O90" s="285"/>
      <c r="P90" s="285"/>
      <c r="Q90" s="285"/>
      <c r="R90" s="113"/>
      <c r="S90" s="21"/>
      <c r="T90" s="116"/>
      <c r="U90" s="117" t="s">
        <v>703</v>
      </c>
      <c r="X90" s="118">
        <v>0</v>
      </c>
      <c r="Y90" s="118">
        <f>$X$90*$K$90</f>
        <v>0</v>
      </c>
      <c r="Z90" s="118">
        <v>0</v>
      </c>
      <c r="AA90" s="119">
        <f>$Z$90*$K$90</f>
        <v>0</v>
      </c>
      <c r="AR90" s="81" t="s">
        <v>789</v>
      </c>
      <c r="AT90" s="81" t="s">
        <v>791</v>
      </c>
      <c r="AU90" s="81" t="s">
        <v>740</v>
      </c>
      <c r="AY90" s="6" t="s">
        <v>790</v>
      </c>
      <c r="BE90" s="120">
        <f>IF($U$90="základní",$N$90,0)</f>
        <v>0</v>
      </c>
      <c r="BF90" s="120">
        <f>IF($U$90="snížená",$N$90,0)</f>
        <v>0</v>
      </c>
      <c r="BG90" s="120">
        <f>IF($U$90="zákl. přenesená",$N$90,0)</f>
        <v>0</v>
      </c>
      <c r="BH90" s="120">
        <f>IF($U$90="sníž. přenesená",$N$90,0)</f>
        <v>0</v>
      </c>
      <c r="BI90" s="120">
        <f>IF($U$90="nulová",$N$90,0)</f>
        <v>0</v>
      </c>
      <c r="BJ90" s="81" t="s">
        <v>681</v>
      </c>
      <c r="BK90" s="120">
        <f>ROUND($L$90*$K$90,2)</f>
        <v>0</v>
      </c>
      <c r="BL90" s="81" t="s">
        <v>789</v>
      </c>
      <c r="BM90" s="81" t="s">
        <v>327</v>
      </c>
    </row>
    <row r="91" spans="2:47" s="6" customFormat="1" ht="16.5" customHeight="1">
      <c r="B91" s="21"/>
      <c r="F91" s="288" t="s">
        <v>929</v>
      </c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1"/>
      <c r="T91" s="46"/>
      <c r="AA91" s="47"/>
      <c r="AT91" s="6" t="s">
        <v>797</v>
      </c>
      <c r="AU91" s="6" t="s">
        <v>740</v>
      </c>
    </row>
    <row r="92" spans="2:51" s="6" customFormat="1" ht="15.75" customHeight="1">
      <c r="B92" s="129"/>
      <c r="E92" s="130"/>
      <c r="F92" s="297" t="s">
        <v>328</v>
      </c>
      <c r="G92" s="298"/>
      <c r="H92" s="298"/>
      <c r="I92" s="298"/>
      <c r="K92" s="132">
        <v>7.35</v>
      </c>
      <c r="S92" s="129"/>
      <c r="T92" s="133"/>
      <c r="AA92" s="134"/>
      <c r="AT92" s="130" t="s">
        <v>864</v>
      </c>
      <c r="AU92" s="130" t="s">
        <v>740</v>
      </c>
      <c r="AV92" s="130" t="s">
        <v>740</v>
      </c>
      <c r="AW92" s="130" t="s">
        <v>771</v>
      </c>
      <c r="AX92" s="130" t="s">
        <v>733</v>
      </c>
      <c r="AY92" s="130" t="s">
        <v>790</v>
      </c>
    </row>
    <row r="93" spans="2:63" s="102" customFormat="1" ht="37.5" customHeight="1">
      <c r="B93" s="103"/>
      <c r="D93" s="104" t="s">
        <v>852</v>
      </c>
      <c r="N93" s="292">
        <f>$BK$93</f>
        <v>0</v>
      </c>
      <c r="O93" s="293"/>
      <c r="P93" s="293"/>
      <c r="Q93" s="293"/>
      <c r="S93" s="103"/>
      <c r="T93" s="106"/>
      <c r="W93" s="107">
        <f>$W$94+$W$97+$W$122+$W$128+$W$131+$W$154</f>
        <v>0</v>
      </c>
      <c r="Y93" s="107">
        <f>$Y$94+$Y$97+$Y$122+$Y$128+$Y$131+$Y$154</f>
        <v>0.078195</v>
      </c>
      <c r="AA93" s="108">
        <f>$AA$94+$AA$97+$AA$122+$AA$128+$AA$131+$AA$154</f>
        <v>0</v>
      </c>
      <c r="AR93" s="105" t="s">
        <v>740</v>
      </c>
      <c r="AT93" s="105" t="s">
        <v>732</v>
      </c>
      <c r="AU93" s="105" t="s">
        <v>733</v>
      </c>
      <c r="AY93" s="105" t="s">
        <v>790</v>
      </c>
      <c r="BK93" s="109">
        <f>$BK$94+$BK$97+$BK$122+$BK$128+$BK$131+$BK$154</f>
        <v>0</v>
      </c>
    </row>
    <row r="94" spans="2:63" s="102" customFormat="1" ht="21" customHeight="1">
      <c r="B94" s="103"/>
      <c r="D94" s="110" t="s">
        <v>212</v>
      </c>
      <c r="N94" s="294">
        <f>$BK$94</f>
        <v>0</v>
      </c>
      <c r="O94" s="293"/>
      <c r="P94" s="293"/>
      <c r="Q94" s="293"/>
      <c r="S94" s="103"/>
      <c r="T94" s="106"/>
      <c r="W94" s="107">
        <f>SUM($W$95:$W$96)</f>
        <v>0</v>
      </c>
      <c r="Y94" s="107">
        <f>SUM($Y$95:$Y$96)</f>
        <v>0</v>
      </c>
      <c r="AA94" s="108">
        <f>SUM($AA$95:$AA$96)</f>
        <v>0</v>
      </c>
      <c r="AR94" s="105" t="s">
        <v>740</v>
      </c>
      <c r="AT94" s="105" t="s">
        <v>732</v>
      </c>
      <c r="AU94" s="105" t="s">
        <v>681</v>
      </c>
      <c r="AY94" s="105" t="s">
        <v>790</v>
      </c>
      <c r="BK94" s="109">
        <f>SUM($BK$95:$BK$96)</f>
        <v>0</v>
      </c>
    </row>
    <row r="95" spans="2:65" s="6" customFormat="1" ht="27" customHeight="1">
      <c r="B95" s="21"/>
      <c r="C95" s="111" t="s">
        <v>804</v>
      </c>
      <c r="D95" s="111" t="s">
        <v>791</v>
      </c>
      <c r="E95" s="112" t="s">
        <v>214</v>
      </c>
      <c r="F95" s="284" t="s">
        <v>329</v>
      </c>
      <c r="G95" s="285"/>
      <c r="H95" s="285"/>
      <c r="I95" s="285"/>
      <c r="J95" s="114" t="s">
        <v>937</v>
      </c>
      <c r="K95" s="115">
        <v>1</v>
      </c>
      <c r="L95" s="286"/>
      <c r="M95" s="285"/>
      <c r="N95" s="287">
        <f>ROUND($L$95*$K$95,2)</f>
        <v>0</v>
      </c>
      <c r="O95" s="285"/>
      <c r="P95" s="285"/>
      <c r="Q95" s="285"/>
      <c r="R95" s="113" t="s">
        <v>278</v>
      </c>
      <c r="S95" s="21"/>
      <c r="T95" s="116"/>
      <c r="U95" s="117" t="s">
        <v>703</v>
      </c>
      <c r="X95" s="118">
        <v>0</v>
      </c>
      <c r="Y95" s="118">
        <f>$X$95*$K$95</f>
        <v>0</v>
      </c>
      <c r="Z95" s="118">
        <v>0</v>
      </c>
      <c r="AA95" s="119">
        <f>$Z$95*$K$95</f>
        <v>0</v>
      </c>
      <c r="AR95" s="81" t="s">
        <v>952</v>
      </c>
      <c r="AT95" s="81" t="s">
        <v>791</v>
      </c>
      <c r="AU95" s="81" t="s">
        <v>740</v>
      </c>
      <c r="AY95" s="6" t="s">
        <v>790</v>
      </c>
      <c r="BE95" s="120">
        <f>IF($U$95="základní",$N$95,0)</f>
        <v>0</v>
      </c>
      <c r="BF95" s="120">
        <f>IF($U$95="snížená",$N$95,0)</f>
        <v>0</v>
      </c>
      <c r="BG95" s="120">
        <f>IF($U$95="zákl. přenesená",$N$95,0)</f>
        <v>0</v>
      </c>
      <c r="BH95" s="120">
        <f>IF($U$95="sníž. přenesená",$N$95,0)</f>
        <v>0</v>
      </c>
      <c r="BI95" s="120">
        <f>IF($U$95="nulová",$N$95,0)</f>
        <v>0</v>
      </c>
      <c r="BJ95" s="81" t="s">
        <v>681</v>
      </c>
      <c r="BK95" s="120">
        <f>ROUND($L$95*$K$95,2)</f>
        <v>0</v>
      </c>
      <c r="BL95" s="81" t="s">
        <v>952</v>
      </c>
      <c r="BM95" s="81" t="s">
        <v>330</v>
      </c>
    </row>
    <row r="96" spans="2:47" s="6" customFormat="1" ht="16.5" customHeight="1">
      <c r="B96" s="21"/>
      <c r="F96" s="288" t="s">
        <v>331</v>
      </c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1"/>
      <c r="T96" s="46"/>
      <c r="AA96" s="47"/>
      <c r="AT96" s="6" t="s">
        <v>797</v>
      </c>
      <c r="AU96" s="6" t="s">
        <v>740</v>
      </c>
    </row>
    <row r="97" spans="2:63" s="102" customFormat="1" ht="30.75" customHeight="1">
      <c r="B97" s="103"/>
      <c r="D97" s="110" t="s">
        <v>213</v>
      </c>
      <c r="N97" s="294">
        <f>$BK$97</f>
        <v>0</v>
      </c>
      <c r="O97" s="293"/>
      <c r="P97" s="293"/>
      <c r="Q97" s="293"/>
      <c r="S97" s="103"/>
      <c r="T97" s="106"/>
      <c r="W97" s="107">
        <f>SUM($W$98:$W$121)</f>
        <v>0</v>
      </c>
      <c r="Y97" s="107">
        <f>SUM($Y$98:$Y$121)</f>
        <v>0.031234999999999995</v>
      </c>
      <c r="AA97" s="108">
        <f>SUM($AA$98:$AA$121)</f>
        <v>0</v>
      </c>
      <c r="AR97" s="105" t="s">
        <v>740</v>
      </c>
      <c r="AT97" s="105" t="s">
        <v>732</v>
      </c>
      <c r="AU97" s="105" t="s">
        <v>681</v>
      </c>
      <c r="AY97" s="105" t="s">
        <v>790</v>
      </c>
      <c r="BK97" s="109">
        <f>SUM($BK$98:$BK$121)</f>
        <v>0</v>
      </c>
    </row>
    <row r="98" spans="2:65" s="6" customFormat="1" ht="27" customHeight="1">
      <c r="B98" s="21"/>
      <c r="C98" s="111" t="s">
        <v>789</v>
      </c>
      <c r="D98" s="111" t="s">
        <v>791</v>
      </c>
      <c r="E98" s="112" t="s">
        <v>332</v>
      </c>
      <c r="F98" s="284" t="s">
        <v>333</v>
      </c>
      <c r="G98" s="285"/>
      <c r="H98" s="285"/>
      <c r="I98" s="285"/>
      <c r="J98" s="114" t="s">
        <v>27</v>
      </c>
      <c r="K98" s="115">
        <v>60</v>
      </c>
      <c r="L98" s="286"/>
      <c r="M98" s="285"/>
      <c r="N98" s="287">
        <f>ROUND($L$98*$K$98,2)</f>
        <v>0</v>
      </c>
      <c r="O98" s="285"/>
      <c r="P98" s="285"/>
      <c r="Q98" s="285"/>
      <c r="R98" s="113" t="s">
        <v>278</v>
      </c>
      <c r="S98" s="21"/>
      <c r="T98" s="116"/>
      <c r="U98" s="117" t="s">
        <v>703</v>
      </c>
      <c r="X98" s="118">
        <v>0</v>
      </c>
      <c r="Y98" s="118">
        <f>$X$98*$K$98</f>
        <v>0</v>
      </c>
      <c r="Z98" s="118">
        <v>0</v>
      </c>
      <c r="AA98" s="119">
        <f>$Z$98*$K$98</f>
        <v>0</v>
      </c>
      <c r="AR98" s="81" t="s">
        <v>952</v>
      </c>
      <c r="AT98" s="81" t="s">
        <v>791</v>
      </c>
      <c r="AU98" s="81" t="s">
        <v>740</v>
      </c>
      <c r="AY98" s="6" t="s">
        <v>790</v>
      </c>
      <c r="BE98" s="120">
        <f>IF($U$98="základní",$N$98,0)</f>
        <v>0</v>
      </c>
      <c r="BF98" s="120">
        <f>IF($U$98="snížená",$N$98,0)</f>
        <v>0</v>
      </c>
      <c r="BG98" s="120">
        <f>IF($U$98="zákl. přenesená",$N$98,0)</f>
        <v>0</v>
      </c>
      <c r="BH98" s="120">
        <f>IF($U$98="sníž. přenesená",$N$98,0)</f>
        <v>0</v>
      </c>
      <c r="BI98" s="120">
        <f>IF($U$98="nulová",$N$98,0)</f>
        <v>0</v>
      </c>
      <c r="BJ98" s="81" t="s">
        <v>681</v>
      </c>
      <c r="BK98" s="120">
        <f>ROUND($L$98*$K$98,2)</f>
        <v>0</v>
      </c>
      <c r="BL98" s="81" t="s">
        <v>952</v>
      </c>
      <c r="BM98" s="81" t="s">
        <v>334</v>
      </c>
    </row>
    <row r="99" spans="2:47" s="6" customFormat="1" ht="16.5" customHeight="1">
      <c r="B99" s="21"/>
      <c r="F99" s="288" t="s">
        <v>333</v>
      </c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1"/>
      <c r="T99" s="46"/>
      <c r="AA99" s="47"/>
      <c r="AT99" s="6" t="s">
        <v>797</v>
      </c>
      <c r="AU99" s="6" t="s">
        <v>740</v>
      </c>
    </row>
    <row r="100" spans="2:51" s="6" customFormat="1" ht="15.75" customHeight="1">
      <c r="B100" s="129"/>
      <c r="E100" s="130"/>
      <c r="F100" s="297" t="s">
        <v>335</v>
      </c>
      <c r="G100" s="298"/>
      <c r="H100" s="298"/>
      <c r="I100" s="298"/>
      <c r="K100" s="132">
        <v>60</v>
      </c>
      <c r="S100" s="129"/>
      <c r="T100" s="133"/>
      <c r="AA100" s="134"/>
      <c r="AT100" s="130" t="s">
        <v>864</v>
      </c>
      <c r="AU100" s="130" t="s">
        <v>740</v>
      </c>
      <c r="AV100" s="130" t="s">
        <v>740</v>
      </c>
      <c r="AW100" s="130" t="s">
        <v>771</v>
      </c>
      <c r="AX100" s="130" t="s">
        <v>733</v>
      </c>
      <c r="AY100" s="130" t="s">
        <v>790</v>
      </c>
    </row>
    <row r="101" spans="2:65" s="6" customFormat="1" ht="27" customHeight="1">
      <c r="B101" s="21"/>
      <c r="C101" s="140" t="s">
        <v>813</v>
      </c>
      <c r="D101" s="140" t="s">
        <v>905</v>
      </c>
      <c r="E101" s="141" t="s">
        <v>336</v>
      </c>
      <c r="F101" s="301" t="s">
        <v>337</v>
      </c>
      <c r="G101" s="302"/>
      <c r="H101" s="302"/>
      <c r="I101" s="302"/>
      <c r="J101" s="142" t="s">
        <v>27</v>
      </c>
      <c r="K101" s="143">
        <v>50</v>
      </c>
      <c r="L101" s="303"/>
      <c r="M101" s="302"/>
      <c r="N101" s="304">
        <f>ROUND($L$101*$K$101,2)</f>
        <v>0</v>
      </c>
      <c r="O101" s="285"/>
      <c r="P101" s="285"/>
      <c r="Q101" s="285"/>
      <c r="R101" s="113" t="s">
        <v>278</v>
      </c>
      <c r="S101" s="21"/>
      <c r="T101" s="116"/>
      <c r="U101" s="117" t="s">
        <v>703</v>
      </c>
      <c r="X101" s="118">
        <v>0.00043</v>
      </c>
      <c r="Y101" s="118">
        <f>$X$101*$K$101</f>
        <v>0.0215</v>
      </c>
      <c r="Z101" s="118">
        <v>0</v>
      </c>
      <c r="AA101" s="119">
        <f>$Z$101*$K$101</f>
        <v>0</v>
      </c>
      <c r="AR101" s="81" t="s">
        <v>24</v>
      </c>
      <c r="AT101" s="81" t="s">
        <v>905</v>
      </c>
      <c r="AU101" s="81" t="s">
        <v>740</v>
      </c>
      <c r="AY101" s="6" t="s">
        <v>790</v>
      </c>
      <c r="BE101" s="120">
        <f>IF($U$101="základní",$N$101,0)</f>
        <v>0</v>
      </c>
      <c r="BF101" s="120">
        <f>IF($U$101="snížená",$N$101,0)</f>
        <v>0</v>
      </c>
      <c r="BG101" s="120">
        <f>IF($U$101="zákl. přenesená",$N$101,0)</f>
        <v>0</v>
      </c>
      <c r="BH101" s="120">
        <f>IF($U$101="sníž. přenesená",$N$101,0)</f>
        <v>0</v>
      </c>
      <c r="BI101" s="120">
        <f>IF($U$101="nulová",$N$101,0)</f>
        <v>0</v>
      </c>
      <c r="BJ101" s="81" t="s">
        <v>681</v>
      </c>
      <c r="BK101" s="120">
        <f>ROUND($L$101*$K$101,2)</f>
        <v>0</v>
      </c>
      <c r="BL101" s="81" t="s">
        <v>952</v>
      </c>
      <c r="BM101" s="81" t="s">
        <v>338</v>
      </c>
    </row>
    <row r="102" spans="2:47" s="6" customFormat="1" ht="16.5" customHeight="1">
      <c r="B102" s="21"/>
      <c r="F102" s="288" t="s">
        <v>337</v>
      </c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1"/>
      <c r="T102" s="46"/>
      <c r="AA102" s="47"/>
      <c r="AT102" s="6" t="s">
        <v>797</v>
      </c>
      <c r="AU102" s="6" t="s">
        <v>740</v>
      </c>
    </row>
    <row r="103" spans="2:51" s="6" customFormat="1" ht="15.75" customHeight="1">
      <c r="B103" s="129"/>
      <c r="E103" s="130"/>
      <c r="F103" s="297" t="s">
        <v>339</v>
      </c>
      <c r="G103" s="298"/>
      <c r="H103" s="298"/>
      <c r="I103" s="298"/>
      <c r="K103" s="132">
        <v>50</v>
      </c>
      <c r="S103" s="129"/>
      <c r="T103" s="133"/>
      <c r="AA103" s="134"/>
      <c r="AT103" s="130" t="s">
        <v>864</v>
      </c>
      <c r="AU103" s="130" t="s">
        <v>740</v>
      </c>
      <c r="AV103" s="130" t="s">
        <v>740</v>
      </c>
      <c r="AW103" s="130" t="s">
        <v>771</v>
      </c>
      <c r="AX103" s="130" t="s">
        <v>733</v>
      </c>
      <c r="AY103" s="130" t="s">
        <v>790</v>
      </c>
    </row>
    <row r="104" spans="2:65" s="6" customFormat="1" ht="27" customHeight="1">
      <c r="B104" s="21"/>
      <c r="C104" s="140" t="s">
        <v>818</v>
      </c>
      <c r="D104" s="140" t="s">
        <v>905</v>
      </c>
      <c r="E104" s="141" t="s">
        <v>340</v>
      </c>
      <c r="F104" s="301" t="s">
        <v>341</v>
      </c>
      <c r="G104" s="302"/>
      <c r="H104" s="302"/>
      <c r="I104" s="302"/>
      <c r="J104" s="142" t="s">
        <v>27</v>
      </c>
      <c r="K104" s="143">
        <v>10</v>
      </c>
      <c r="L104" s="303"/>
      <c r="M104" s="302"/>
      <c r="N104" s="304">
        <f>ROUND($L$104*$K$104,2)</f>
        <v>0</v>
      </c>
      <c r="O104" s="285"/>
      <c r="P104" s="285"/>
      <c r="Q104" s="285"/>
      <c r="R104" s="113" t="s">
        <v>860</v>
      </c>
      <c r="S104" s="21"/>
      <c r="T104" s="116"/>
      <c r="U104" s="117" t="s">
        <v>703</v>
      </c>
      <c r="X104" s="118">
        <v>0.00014</v>
      </c>
      <c r="Y104" s="118">
        <f>$X$104*$K$104</f>
        <v>0.0013999999999999998</v>
      </c>
      <c r="Z104" s="118">
        <v>0</v>
      </c>
      <c r="AA104" s="119">
        <f>$Z$104*$K$104</f>
        <v>0</v>
      </c>
      <c r="AR104" s="81" t="s">
        <v>24</v>
      </c>
      <c r="AT104" s="81" t="s">
        <v>905</v>
      </c>
      <c r="AU104" s="81" t="s">
        <v>740</v>
      </c>
      <c r="AY104" s="6" t="s">
        <v>790</v>
      </c>
      <c r="BE104" s="120">
        <f>IF($U$104="základní",$N$104,0)</f>
        <v>0</v>
      </c>
      <c r="BF104" s="120">
        <f>IF($U$104="snížená",$N$104,0)</f>
        <v>0</v>
      </c>
      <c r="BG104" s="120">
        <f>IF($U$104="zákl. přenesená",$N$104,0)</f>
        <v>0</v>
      </c>
      <c r="BH104" s="120">
        <f>IF($U$104="sníž. přenesená",$N$104,0)</f>
        <v>0</v>
      </c>
      <c r="BI104" s="120">
        <f>IF($U$104="nulová",$N$104,0)</f>
        <v>0</v>
      </c>
      <c r="BJ104" s="81" t="s">
        <v>681</v>
      </c>
      <c r="BK104" s="120">
        <f>ROUND($L$104*$K$104,2)</f>
        <v>0</v>
      </c>
      <c r="BL104" s="81" t="s">
        <v>952</v>
      </c>
      <c r="BM104" s="81" t="s">
        <v>342</v>
      </c>
    </row>
    <row r="105" spans="2:47" s="6" customFormat="1" ht="16.5" customHeight="1">
      <c r="B105" s="21"/>
      <c r="F105" s="288" t="s">
        <v>343</v>
      </c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1"/>
      <c r="T105" s="46"/>
      <c r="AA105" s="47"/>
      <c r="AT105" s="6" t="s">
        <v>797</v>
      </c>
      <c r="AU105" s="6" t="s">
        <v>740</v>
      </c>
    </row>
    <row r="106" spans="2:47" s="6" customFormat="1" ht="27" customHeight="1">
      <c r="B106" s="21"/>
      <c r="F106" s="289" t="s">
        <v>344</v>
      </c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1"/>
      <c r="T106" s="46"/>
      <c r="AA106" s="47"/>
      <c r="AT106" s="6" t="s">
        <v>803</v>
      </c>
      <c r="AU106" s="6" t="s">
        <v>740</v>
      </c>
    </row>
    <row r="107" spans="2:65" s="6" customFormat="1" ht="27" customHeight="1">
      <c r="B107" s="21"/>
      <c r="C107" s="111" t="s">
        <v>823</v>
      </c>
      <c r="D107" s="111" t="s">
        <v>791</v>
      </c>
      <c r="E107" s="112" t="s">
        <v>345</v>
      </c>
      <c r="F107" s="284" t="s">
        <v>346</v>
      </c>
      <c r="G107" s="285"/>
      <c r="H107" s="285"/>
      <c r="I107" s="285"/>
      <c r="J107" s="114" t="s">
        <v>27</v>
      </c>
      <c r="K107" s="115">
        <v>30</v>
      </c>
      <c r="L107" s="286"/>
      <c r="M107" s="285"/>
      <c r="N107" s="287">
        <f>ROUND($L$107*$K$107,2)</f>
        <v>0</v>
      </c>
      <c r="O107" s="285"/>
      <c r="P107" s="285"/>
      <c r="Q107" s="285"/>
      <c r="R107" s="113" t="s">
        <v>860</v>
      </c>
      <c r="S107" s="21"/>
      <c r="T107" s="116"/>
      <c r="U107" s="117" t="s">
        <v>703</v>
      </c>
      <c r="X107" s="118">
        <v>0</v>
      </c>
      <c r="Y107" s="118">
        <f>$X$107*$K$107</f>
        <v>0</v>
      </c>
      <c r="Z107" s="118">
        <v>0</v>
      </c>
      <c r="AA107" s="119">
        <f>$Z$107*$K$107</f>
        <v>0</v>
      </c>
      <c r="AR107" s="81" t="s">
        <v>952</v>
      </c>
      <c r="AT107" s="81" t="s">
        <v>791</v>
      </c>
      <c r="AU107" s="81" t="s">
        <v>740</v>
      </c>
      <c r="AY107" s="6" t="s">
        <v>790</v>
      </c>
      <c r="BE107" s="120">
        <f>IF($U$107="základní",$N$107,0)</f>
        <v>0</v>
      </c>
      <c r="BF107" s="120">
        <f>IF($U$107="snížená",$N$107,0)</f>
        <v>0</v>
      </c>
      <c r="BG107" s="120">
        <f>IF($U$107="zákl. přenesená",$N$107,0)</f>
        <v>0</v>
      </c>
      <c r="BH107" s="120">
        <f>IF($U$107="sníž. přenesená",$N$107,0)</f>
        <v>0</v>
      </c>
      <c r="BI107" s="120">
        <f>IF($U$107="nulová",$N$107,0)</f>
        <v>0</v>
      </c>
      <c r="BJ107" s="81" t="s">
        <v>681</v>
      </c>
      <c r="BK107" s="120">
        <f>ROUND($L$107*$K$107,2)</f>
        <v>0</v>
      </c>
      <c r="BL107" s="81" t="s">
        <v>952</v>
      </c>
      <c r="BM107" s="81" t="s">
        <v>347</v>
      </c>
    </row>
    <row r="108" spans="2:47" s="6" customFormat="1" ht="16.5" customHeight="1">
      <c r="B108" s="21"/>
      <c r="F108" s="288" t="s">
        <v>348</v>
      </c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1"/>
      <c r="T108" s="46"/>
      <c r="AA108" s="47"/>
      <c r="AT108" s="6" t="s">
        <v>797</v>
      </c>
      <c r="AU108" s="6" t="s">
        <v>740</v>
      </c>
    </row>
    <row r="109" spans="2:65" s="6" customFormat="1" ht="15.75" customHeight="1">
      <c r="B109" s="21"/>
      <c r="C109" s="140" t="s">
        <v>828</v>
      </c>
      <c r="D109" s="140" t="s">
        <v>905</v>
      </c>
      <c r="E109" s="141" t="s">
        <v>349</v>
      </c>
      <c r="F109" s="301" t="s">
        <v>350</v>
      </c>
      <c r="G109" s="302"/>
      <c r="H109" s="302"/>
      <c r="I109" s="302"/>
      <c r="J109" s="142" t="s">
        <v>27</v>
      </c>
      <c r="K109" s="143">
        <v>30</v>
      </c>
      <c r="L109" s="303"/>
      <c r="M109" s="302"/>
      <c r="N109" s="304">
        <f>ROUND($L$109*$K$109,2)</f>
        <v>0</v>
      </c>
      <c r="O109" s="285"/>
      <c r="P109" s="285"/>
      <c r="Q109" s="285"/>
      <c r="R109" s="113" t="s">
        <v>860</v>
      </c>
      <c r="S109" s="21"/>
      <c r="T109" s="116"/>
      <c r="U109" s="117" t="s">
        <v>703</v>
      </c>
      <c r="X109" s="118">
        <v>0.000266</v>
      </c>
      <c r="Y109" s="118">
        <f>$X$109*$K$109</f>
        <v>0.007980000000000001</v>
      </c>
      <c r="Z109" s="118">
        <v>0</v>
      </c>
      <c r="AA109" s="119">
        <f>$Z$109*$K$109</f>
        <v>0</v>
      </c>
      <c r="AR109" s="81" t="s">
        <v>24</v>
      </c>
      <c r="AT109" s="81" t="s">
        <v>905</v>
      </c>
      <c r="AU109" s="81" t="s">
        <v>740</v>
      </c>
      <c r="AY109" s="6" t="s">
        <v>790</v>
      </c>
      <c r="BE109" s="120">
        <f>IF($U$109="základní",$N$109,0)</f>
        <v>0</v>
      </c>
      <c r="BF109" s="120">
        <f>IF($U$109="snížená",$N$109,0)</f>
        <v>0</v>
      </c>
      <c r="BG109" s="120">
        <f>IF($U$109="zákl. přenesená",$N$109,0)</f>
        <v>0</v>
      </c>
      <c r="BH109" s="120">
        <f>IF($U$109="sníž. přenesená",$N$109,0)</f>
        <v>0</v>
      </c>
      <c r="BI109" s="120">
        <f>IF($U$109="nulová",$N$109,0)</f>
        <v>0</v>
      </c>
      <c r="BJ109" s="81" t="s">
        <v>681</v>
      </c>
      <c r="BK109" s="120">
        <f>ROUND($L$109*$K$109,2)</f>
        <v>0</v>
      </c>
      <c r="BL109" s="81" t="s">
        <v>952</v>
      </c>
      <c r="BM109" s="81" t="s">
        <v>351</v>
      </c>
    </row>
    <row r="110" spans="2:47" s="6" customFormat="1" ht="16.5" customHeight="1">
      <c r="B110" s="21"/>
      <c r="F110" s="288" t="s">
        <v>352</v>
      </c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1"/>
      <c r="T110" s="46"/>
      <c r="AA110" s="47"/>
      <c r="AT110" s="6" t="s">
        <v>797</v>
      </c>
      <c r="AU110" s="6" t="s">
        <v>740</v>
      </c>
    </row>
    <row r="111" spans="2:47" s="6" customFormat="1" ht="27" customHeight="1">
      <c r="B111" s="21"/>
      <c r="F111" s="289" t="s">
        <v>353</v>
      </c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1"/>
      <c r="T111" s="46"/>
      <c r="AA111" s="47"/>
      <c r="AT111" s="6" t="s">
        <v>803</v>
      </c>
      <c r="AU111" s="6" t="s">
        <v>740</v>
      </c>
    </row>
    <row r="112" spans="2:65" s="6" customFormat="1" ht="27" customHeight="1">
      <c r="B112" s="21"/>
      <c r="C112" s="140" t="s">
        <v>833</v>
      </c>
      <c r="D112" s="140" t="s">
        <v>905</v>
      </c>
      <c r="E112" s="141" t="s">
        <v>354</v>
      </c>
      <c r="F112" s="301" t="s">
        <v>355</v>
      </c>
      <c r="G112" s="302"/>
      <c r="H112" s="302"/>
      <c r="I112" s="302"/>
      <c r="J112" s="142" t="s">
        <v>937</v>
      </c>
      <c r="K112" s="143">
        <v>10</v>
      </c>
      <c r="L112" s="303"/>
      <c r="M112" s="302"/>
      <c r="N112" s="304">
        <f>ROUND($L$112*$K$112,2)</f>
        <v>0</v>
      </c>
      <c r="O112" s="285"/>
      <c r="P112" s="285"/>
      <c r="Q112" s="285"/>
      <c r="R112" s="113" t="s">
        <v>860</v>
      </c>
      <c r="S112" s="21"/>
      <c r="T112" s="116"/>
      <c r="U112" s="117" t="s">
        <v>703</v>
      </c>
      <c r="X112" s="118">
        <v>1E-05</v>
      </c>
      <c r="Y112" s="118">
        <f>$X$112*$K$112</f>
        <v>0.0001</v>
      </c>
      <c r="Z112" s="118">
        <v>0</v>
      </c>
      <c r="AA112" s="119">
        <f>$Z$112*$K$112</f>
        <v>0</v>
      </c>
      <c r="AR112" s="81" t="s">
        <v>24</v>
      </c>
      <c r="AT112" s="81" t="s">
        <v>905</v>
      </c>
      <c r="AU112" s="81" t="s">
        <v>740</v>
      </c>
      <c r="AY112" s="6" t="s">
        <v>790</v>
      </c>
      <c r="BE112" s="120">
        <f>IF($U$112="základní",$N$112,0)</f>
        <v>0</v>
      </c>
      <c r="BF112" s="120">
        <f>IF($U$112="snížená",$N$112,0)</f>
        <v>0</v>
      </c>
      <c r="BG112" s="120">
        <f>IF($U$112="zákl. přenesená",$N$112,0)</f>
        <v>0</v>
      </c>
      <c r="BH112" s="120">
        <f>IF($U$112="sníž. přenesená",$N$112,0)</f>
        <v>0</v>
      </c>
      <c r="BI112" s="120">
        <f>IF($U$112="nulová",$N$112,0)</f>
        <v>0</v>
      </c>
      <c r="BJ112" s="81" t="s">
        <v>681</v>
      </c>
      <c r="BK112" s="120">
        <f>ROUND($L$112*$K$112,2)</f>
        <v>0</v>
      </c>
      <c r="BL112" s="81" t="s">
        <v>952</v>
      </c>
      <c r="BM112" s="81" t="s">
        <v>356</v>
      </c>
    </row>
    <row r="113" spans="2:47" s="6" customFormat="1" ht="16.5" customHeight="1">
      <c r="B113" s="21"/>
      <c r="F113" s="288" t="s">
        <v>357</v>
      </c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1"/>
      <c r="T113" s="46"/>
      <c r="AA113" s="47"/>
      <c r="AT113" s="6" t="s">
        <v>797</v>
      </c>
      <c r="AU113" s="6" t="s">
        <v>740</v>
      </c>
    </row>
    <row r="114" spans="2:65" s="6" customFormat="1" ht="27" customHeight="1">
      <c r="B114" s="21"/>
      <c r="C114" s="140" t="s">
        <v>686</v>
      </c>
      <c r="D114" s="140" t="s">
        <v>905</v>
      </c>
      <c r="E114" s="141" t="s">
        <v>358</v>
      </c>
      <c r="F114" s="301" t="s">
        <v>359</v>
      </c>
      <c r="G114" s="302"/>
      <c r="H114" s="302"/>
      <c r="I114" s="302"/>
      <c r="J114" s="142" t="s">
        <v>937</v>
      </c>
      <c r="K114" s="143">
        <v>2</v>
      </c>
      <c r="L114" s="303"/>
      <c r="M114" s="302"/>
      <c r="N114" s="304">
        <f>ROUND($L$114*$K$114,2)</f>
        <v>0</v>
      </c>
      <c r="O114" s="285"/>
      <c r="P114" s="285"/>
      <c r="Q114" s="285"/>
      <c r="R114" s="113" t="s">
        <v>860</v>
      </c>
      <c r="S114" s="21"/>
      <c r="T114" s="116"/>
      <c r="U114" s="117" t="s">
        <v>703</v>
      </c>
      <c r="X114" s="118">
        <v>1E-05</v>
      </c>
      <c r="Y114" s="118">
        <f>$X$114*$K$114</f>
        <v>2E-05</v>
      </c>
      <c r="Z114" s="118">
        <v>0</v>
      </c>
      <c r="AA114" s="119">
        <f>$Z$114*$K$114</f>
        <v>0</v>
      </c>
      <c r="AR114" s="81" t="s">
        <v>24</v>
      </c>
      <c r="AT114" s="81" t="s">
        <v>905</v>
      </c>
      <c r="AU114" s="81" t="s">
        <v>740</v>
      </c>
      <c r="AY114" s="6" t="s">
        <v>790</v>
      </c>
      <c r="BE114" s="120">
        <f>IF($U$114="základní",$N$114,0)</f>
        <v>0</v>
      </c>
      <c r="BF114" s="120">
        <f>IF($U$114="snížená",$N$114,0)</f>
        <v>0</v>
      </c>
      <c r="BG114" s="120">
        <f>IF($U$114="zákl. přenesená",$N$114,0)</f>
        <v>0</v>
      </c>
      <c r="BH114" s="120">
        <f>IF($U$114="sníž. přenesená",$N$114,0)</f>
        <v>0</v>
      </c>
      <c r="BI114" s="120">
        <f>IF($U$114="nulová",$N$114,0)</f>
        <v>0</v>
      </c>
      <c r="BJ114" s="81" t="s">
        <v>681</v>
      </c>
      <c r="BK114" s="120">
        <f>ROUND($L$114*$K$114,2)</f>
        <v>0</v>
      </c>
      <c r="BL114" s="81" t="s">
        <v>952</v>
      </c>
      <c r="BM114" s="81" t="s">
        <v>360</v>
      </c>
    </row>
    <row r="115" spans="2:47" s="6" customFormat="1" ht="16.5" customHeight="1">
      <c r="B115" s="21"/>
      <c r="F115" s="288" t="s">
        <v>361</v>
      </c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1"/>
      <c r="T115" s="46"/>
      <c r="AA115" s="47"/>
      <c r="AT115" s="6" t="s">
        <v>797</v>
      </c>
      <c r="AU115" s="6" t="s">
        <v>740</v>
      </c>
    </row>
    <row r="116" spans="2:65" s="6" customFormat="1" ht="27" customHeight="1">
      <c r="B116" s="21"/>
      <c r="C116" s="111" t="s">
        <v>923</v>
      </c>
      <c r="D116" s="111" t="s">
        <v>791</v>
      </c>
      <c r="E116" s="112" t="s">
        <v>362</v>
      </c>
      <c r="F116" s="284" t="s">
        <v>363</v>
      </c>
      <c r="G116" s="285"/>
      <c r="H116" s="285"/>
      <c r="I116" s="285"/>
      <c r="J116" s="114" t="s">
        <v>937</v>
      </c>
      <c r="K116" s="115">
        <v>1</v>
      </c>
      <c r="L116" s="286"/>
      <c r="M116" s="285"/>
      <c r="N116" s="287">
        <f>ROUND($L$116*$K$116,2)</f>
        <v>0</v>
      </c>
      <c r="O116" s="285"/>
      <c r="P116" s="285"/>
      <c r="Q116" s="285"/>
      <c r="R116" s="113"/>
      <c r="S116" s="21"/>
      <c r="T116" s="116"/>
      <c r="U116" s="117" t="s">
        <v>703</v>
      </c>
      <c r="X116" s="118">
        <v>0</v>
      </c>
      <c r="Y116" s="118">
        <f>$X$116*$K$116</f>
        <v>0</v>
      </c>
      <c r="Z116" s="118">
        <v>0</v>
      </c>
      <c r="AA116" s="119">
        <f>$Z$116*$K$116</f>
        <v>0</v>
      </c>
      <c r="AR116" s="81" t="s">
        <v>952</v>
      </c>
      <c r="AT116" s="81" t="s">
        <v>791</v>
      </c>
      <c r="AU116" s="81" t="s">
        <v>740</v>
      </c>
      <c r="AY116" s="6" t="s">
        <v>790</v>
      </c>
      <c r="BE116" s="120">
        <f>IF($U$116="základní",$N$116,0)</f>
        <v>0</v>
      </c>
      <c r="BF116" s="120">
        <f>IF($U$116="snížená",$N$116,0)</f>
        <v>0</v>
      </c>
      <c r="BG116" s="120">
        <f>IF($U$116="zákl. přenesená",$N$116,0)</f>
        <v>0</v>
      </c>
      <c r="BH116" s="120">
        <f>IF($U$116="sníž. přenesená",$N$116,0)</f>
        <v>0</v>
      </c>
      <c r="BI116" s="120">
        <f>IF($U$116="nulová",$N$116,0)</f>
        <v>0</v>
      </c>
      <c r="BJ116" s="81" t="s">
        <v>681</v>
      </c>
      <c r="BK116" s="120">
        <f>ROUND($L$116*$K$116,2)</f>
        <v>0</v>
      </c>
      <c r="BL116" s="81" t="s">
        <v>952</v>
      </c>
      <c r="BM116" s="81" t="s">
        <v>364</v>
      </c>
    </row>
    <row r="117" spans="2:47" s="6" customFormat="1" ht="16.5" customHeight="1">
      <c r="B117" s="21"/>
      <c r="F117" s="288" t="s">
        <v>363</v>
      </c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1"/>
      <c r="T117" s="46"/>
      <c r="AA117" s="47"/>
      <c r="AT117" s="6" t="s">
        <v>797</v>
      </c>
      <c r="AU117" s="6" t="s">
        <v>740</v>
      </c>
    </row>
    <row r="118" spans="2:65" s="6" customFormat="1" ht="15.75" customHeight="1">
      <c r="B118" s="21"/>
      <c r="C118" s="140" t="s">
        <v>927</v>
      </c>
      <c r="D118" s="140" t="s">
        <v>905</v>
      </c>
      <c r="E118" s="141" t="s">
        <v>365</v>
      </c>
      <c r="F118" s="301" t="s">
        <v>366</v>
      </c>
      <c r="G118" s="302"/>
      <c r="H118" s="302"/>
      <c r="I118" s="302"/>
      <c r="J118" s="142" t="s">
        <v>937</v>
      </c>
      <c r="K118" s="143">
        <v>1</v>
      </c>
      <c r="L118" s="303"/>
      <c r="M118" s="302"/>
      <c r="N118" s="304">
        <f>ROUND($L$118*$K$118,2)</f>
        <v>0</v>
      </c>
      <c r="O118" s="285"/>
      <c r="P118" s="285"/>
      <c r="Q118" s="285"/>
      <c r="R118" s="113"/>
      <c r="S118" s="21"/>
      <c r="T118" s="116"/>
      <c r="U118" s="117" t="s">
        <v>703</v>
      </c>
      <c r="X118" s="118">
        <v>0.000235</v>
      </c>
      <c r="Y118" s="118">
        <f>$X$118*$K$118</f>
        <v>0.000235</v>
      </c>
      <c r="Z118" s="118">
        <v>0</v>
      </c>
      <c r="AA118" s="119">
        <f>$Z$118*$K$118</f>
        <v>0</v>
      </c>
      <c r="AR118" s="81" t="s">
        <v>24</v>
      </c>
      <c r="AT118" s="81" t="s">
        <v>905</v>
      </c>
      <c r="AU118" s="81" t="s">
        <v>740</v>
      </c>
      <c r="AY118" s="6" t="s">
        <v>790</v>
      </c>
      <c r="BE118" s="120">
        <f>IF($U$118="základní",$N$118,0)</f>
        <v>0</v>
      </c>
      <c r="BF118" s="120">
        <f>IF($U$118="snížená",$N$118,0)</f>
        <v>0</v>
      </c>
      <c r="BG118" s="120">
        <f>IF($U$118="zákl. přenesená",$N$118,0)</f>
        <v>0</v>
      </c>
      <c r="BH118" s="120">
        <f>IF($U$118="sníž. přenesená",$N$118,0)</f>
        <v>0</v>
      </c>
      <c r="BI118" s="120">
        <f>IF($U$118="nulová",$N$118,0)</f>
        <v>0</v>
      </c>
      <c r="BJ118" s="81" t="s">
        <v>681</v>
      </c>
      <c r="BK118" s="120">
        <f>ROUND($L$118*$K$118,2)</f>
        <v>0</v>
      </c>
      <c r="BL118" s="81" t="s">
        <v>952</v>
      </c>
      <c r="BM118" s="81" t="s">
        <v>367</v>
      </c>
    </row>
    <row r="119" spans="2:47" s="6" customFormat="1" ht="16.5" customHeight="1">
      <c r="B119" s="21"/>
      <c r="F119" s="288" t="s">
        <v>366</v>
      </c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1"/>
      <c r="T119" s="46"/>
      <c r="AA119" s="47"/>
      <c r="AT119" s="6" t="s">
        <v>797</v>
      </c>
      <c r="AU119" s="6" t="s">
        <v>740</v>
      </c>
    </row>
    <row r="120" spans="2:65" s="6" customFormat="1" ht="27" customHeight="1">
      <c r="B120" s="21"/>
      <c r="C120" s="111" t="s">
        <v>934</v>
      </c>
      <c r="D120" s="111" t="s">
        <v>791</v>
      </c>
      <c r="E120" s="112" t="s">
        <v>368</v>
      </c>
      <c r="F120" s="284" t="s">
        <v>369</v>
      </c>
      <c r="G120" s="285"/>
      <c r="H120" s="285"/>
      <c r="I120" s="285"/>
      <c r="J120" s="114" t="s">
        <v>937</v>
      </c>
      <c r="K120" s="115">
        <v>1</v>
      </c>
      <c r="L120" s="286"/>
      <c r="M120" s="285"/>
      <c r="N120" s="287">
        <f>ROUND($L$120*$K$120,2)</f>
        <v>0</v>
      </c>
      <c r="O120" s="285"/>
      <c r="P120" s="285"/>
      <c r="Q120" s="285"/>
      <c r="R120" s="113"/>
      <c r="S120" s="21"/>
      <c r="T120" s="116"/>
      <c r="U120" s="117" t="s">
        <v>703</v>
      </c>
      <c r="X120" s="118">
        <v>0</v>
      </c>
      <c r="Y120" s="118">
        <f>$X$120*$K$120</f>
        <v>0</v>
      </c>
      <c r="Z120" s="118">
        <v>0</v>
      </c>
      <c r="AA120" s="119">
        <f>$Z$120*$K$120</f>
        <v>0</v>
      </c>
      <c r="AR120" s="81" t="s">
        <v>952</v>
      </c>
      <c r="AT120" s="81" t="s">
        <v>791</v>
      </c>
      <c r="AU120" s="81" t="s">
        <v>740</v>
      </c>
      <c r="AY120" s="6" t="s">
        <v>790</v>
      </c>
      <c r="BE120" s="120">
        <f>IF($U$120="základní",$N$120,0)</f>
        <v>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81" t="s">
        <v>681</v>
      </c>
      <c r="BK120" s="120">
        <f>ROUND($L$120*$K$120,2)</f>
        <v>0</v>
      </c>
      <c r="BL120" s="81" t="s">
        <v>952</v>
      </c>
      <c r="BM120" s="81" t="s">
        <v>370</v>
      </c>
    </row>
    <row r="121" spans="2:47" s="6" customFormat="1" ht="16.5" customHeight="1">
      <c r="B121" s="21"/>
      <c r="F121" s="288" t="s">
        <v>369</v>
      </c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1"/>
      <c r="T121" s="46"/>
      <c r="AA121" s="47"/>
      <c r="AT121" s="6" t="s">
        <v>797</v>
      </c>
      <c r="AU121" s="6" t="s">
        <v>740</v>
      </c>
    </row>
    <row r="122" spans="2:63" s="102" customFormat="1" ht="30.75" customHeight="1">
      <c r="B122" s="103"/>
      <c r="D122" s="110" t="s">
        <v>316</v>
      </c>
      <c r="N122" s="294">
        <f>$BK$122</f>
        <v>0</v>
      </c>
      <c r="O122" s="293"/>
      <c r="P122" s="293"/>
      <c r="Q122" s="293"/>
      <c r="S122" s="103"/>
      <c r="T122" s="106"/>
      <c r="W122" s="107">
        <f>SUM($W$123:$W$127)</f>
        <v>0</v>
      </c>
      <c r="Y122" s="107">
        <f>SUM($Y$123:$Y$127)</f>
        <v>0.045579999999999996</v>
      </c>
      <c r="AA122" s="108">
        <f>SUM($AA$123:$AA$127)</f>
        <v>0</v>
      </c>
      <c r="AR122" s="105" t="s">
        <v>740</v>
      </c>
      <c r="AT122" s="105" t="s">
        <v>732</v>
      </c>
      <c r="AU122" s="105" t="s">
        <v>681</v>
      </c>
      <c r="AY122" s="105" t="s">
        <v>790</v>
      </c>
      <c r="BK122" s="109">
        <f>SUM($BK$123:$BK$127)</f>
        <v>0</v>
      </c>
    </row>
    <row r="123" spans="2:65" s="6" customFormat="1" ht="27" customHeight="1">
      <c r="B123" s="21"/>
      <c r="C123" s="111" t="s">
        <v>939</v>
      </c>
      <c r="D123" s="111" t="s">
        <v>791</v>
      </c>
      <c r="E123" s="112" t="s">
        <v>371</v>
      </c>
      <c r="F123" s="284" t="s">
        <v>372</v>
      </c>
      <c r="G123" s="285"/>
      <c r="H123" s="285"/>
      <c r="I123" s="285"/>
      <c r="J123" s="114" t="s">
        <v>27</v>
      </c>
      <c r="K123" s="115">
        <v>86</v>
      </c>
      <c r="L123" s="286"/>
      <c r="M123" s="285"/>
      <c r="N123" s="287">
        <f>ROUND($L$123*$K$123,2)</f>
        <v>0</v>
      </c>
      <c r="O123" s="285"/>
      <c r="P123" s="285"/>
      <c r="Q123" s="285"/>
      <c r="R123" s="113" t="s">
        <v>860</v>
      </c>
      <c r="S123" s="21"/>
      <c r="T123" s="116"/>
      <c r="U123" s="117" t="s">
        <v>703</v>
      </c>
      <c r="X123" s="118">
        <v>0</v>
      </c>
      <c r="Y123" s="118">
        <f>$X$123*$K$123</f>
        <v>0</v>
      </c>
      <c r="Z123" s="118">
        <v>0</v>
      </c>
      <c r="AA123" s="119">
        <f>$Z$123*$K$123</f>
        <v>0</v>
      </c>
      <c r="AR123" s="81" t="s">
        <v>952</v>
      </c>
      <c r="AT123" s="81" t="s">
        <v>791</v>
      </c>
      <c r="AU123" s="81" t="s">
        <v>740</v>
      </c>
      <c r="AY123" s="6" t="s">
        <v>790</v>
      </c>
      <c r="BE123" s="120">
        <f>IF($U$123="základní",$N$123,0)</f>
        <v>0</v>
      </c>
      <c r="BF123" s="120">
        <f>IF($U$123="snížená",$N$123,0)</f>
        <v>0</v>
      </c>
      <c r="BG123" s="120">
        <f>IF($U$123="zákl. přenesená",$N$123,0)</f>
        <v>0</v>
      </c>
      <c r="BH123" s="120">
        <f>IF($U$123="sníž. přenesená",$N$123,0)</f>
        <v>0</v>
      </c>
      <c r="BI123" s="120">
        <f>IF($U$123="nulová",$N$123,0)</f>
        <v>0</v>
      </c>
      <c r="BJ123" s="81" t="s">
        <v>681</v>
      </c>
      <c r="BK123" s="120">
        <f>ROUND($L$123*$K$123,2)</f>
        <v>0</v>
      </c>
      <c r="BL123" s="81" t="s">
        <v>952</v>
      </c>
      <c r="BM123" s="81" t="s">
        <v>373</v>
      </c>
    </row>
    <row r="124" spans="2:47" s="6" customFormat="1" ht="16.5" customHeight="1">
      <c r="B124" s="21"/>
      <c r="F124" s="288" t="s">
        <v>374</v>
      </c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1"/>
      <c r="T124" s="46"/>
      <c r="AA124" s="47"/>
      <c r="AT124" s="6" t="s">
        <v>797</v>
      </c>
      <c r="AU124" s="6" t="s">
        <v>740</v>
      </c>
    </row>
    <row r="125" spans="2:65" s="6" customFormat="1" ht="15.75" customHeight="1">
      <c r="B125" s="21"/>
      <c r="C125" s="140" t="s">
        <v>668</v>
      </c>
      <c r="D125" s="140" t="s">
        <v>905</v>
      </c>
      <c r="E125" s="141" t="s">
        <v>375</v>
      </c>
      <c r="F125" s="301" t="s">
        <v>376</v>
      </c>
      <c r="G125" s="302"/>
      <c r="H125" s="302"/>
      <c r="I125" s="302"/>
      <c r="J125" s="142" t="s">
        <v>27</v>
      </c>
      <c r="K125" s="143">
        <v>86</v>
      </c>
      <c r="L125" s="303"/>
      <c r="M125" s="302"/>
      <c r="N125" s="304">
        <f>ROUND($L$125*$K$125,2)</f>
        <v>0</v>
      </c>
      <c r="O125" s="285"/>
      <c r="P125" s="285"/>
      <c r="Q125" s="285"/>
      <c r="R125" s="113" t="s">
        <v>860</v>
      </c>
      <c r="S125" s="21"/>
      <c r="T125" s="116"/>
      <c r="U125" s="117" t="s">
        <v>703</v>
      </c>
      <c r="X125" s="118">
        <v>0.00053</v>
      </c>
      <c r="Y125" s="118">
        <f>$X$125*$K$125</f>
        <v>0.045579999999999996</v>
      </c>
      <c r="Z125" s="118">
        <v>0</v>
      </c>
      <c r="AA125" s="119">
        <f>$Z$125*$K$125</f>
        <v>0</v>
      </c>
      <c r="AR125" s="81" t="s">
        <v>24</v>
      </c>
      <c r="AT125" s="81" t="s">
        <v>905</v>
      </c>
      <c r="AU125" s="81" t="s">
        <v>740</v>
      </c>
      <c r="AY125" s="6" t="s">
        <v>790</v>
      </c>
      <c r="BE125" s="120">
        <f>IF($U$125="základní",$N$125,0)</f>
        <v>0</v>
      </c>
      <c r="BF125" s="120">
        <f>IF($U$125="snížená",$N$125,0)</f>
        <v>0</v>
      </c>
      <c r="BG125" s="120">
        <f>IF($U$125="zákl. přenesená",$N$125,0)</f>
        <v>0</v>
      </c>
      <c r="BH125" s="120">
        <f>IF($U$125="sníž. přenesená",$N$125,0)</f>
        <v>0</v>
      </c>
      <c r="BI125" s="120">
        <f>IF($U$125="nulová",$N$125,0)</f>
        <v>0</v>
      </c>
      <c r="BJ125" s="81" t="s">
        <v>681</v>
      </c>
      <c r="BK125" s="120">
        <f>ROUND($L$125*$K$125,2)</f>
        <v>0</v>
      </c>
      <c r="BL125" s="81" t="s">
        <v>952</v>
      </c>
      <c r="BM125" s="81" t="s">
        <v>377</v>
      </c>
    </row>
    <row r="126" spans="2:47" s="6" customFormat="1" ht="16.5" customHeight="1">
      <c r="B126" s="21"/>
      <c r="F126" s="288" t="s">
        <v>378</v>
      </c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1"/>
      <c r="T126" s="46"/>
      <c r="AA126" s="47"/>
      <c r="AT126" s="6" t="s">
        <v>797</v>
      </c>
      <c r="AU126" s="6" t="s">
        <v>740</v>
      </c>
    </row>
    <row r="127" spans="2:51" s="6" customFormat="1" ht="15.75" customHeight="1">
      <c r="B127" s="129"/>
      <c r="E127" s="130"/>
      <c r="F127" s="297" t="s">
        <v>379</v>
      </c>
      <c r="G127" s="298"/>
      <c r="H127" s="298"/>
      <c r="I127" s="298"/>
      <c r="K127" s="132">
        <v>86</v>
      </c>
      <c r="S127" s="129"/>
      <c r="T127" s="133"/>
      <c r="AA127" s="134"/>
      <c r="AT127" s="130" t="s">
        <v>864</v>
      </c>
      <c r="AU127" s="130" t="s">
        <v>740</v>
      </c>
      <c r="AV127" s="130" t="s">
        <v>740</v>
      </c>
      <c r="AW127" s="130" t="s">
        <v>771</v>
      </c>
      <c r="AX127" s="130" t="s">
        <v>733</v>
      </c>
      <c r="AY127" s="130" t="s">
        <v>790</v>
      </c>
    </row>
    <row r="128" spans="2:63" s="102" customFormat="1" ht="30.75" customHeight="1">
      <c r="B128" s="103"/>
      <c r="D128" s="110" t="s">
        <v>317</v>
      </c>
      <c r="N128" s="294">
        <f>$BK$128</f>
        <v>0</v>
      </c>
      <c r="O128" s="293"/>
      <c r="P128" s="293"/>
      <c r="Q128" s="293"/>
      <c r="S128" s="103"/>
      <c r="T128" s="106"/>
      <c r="W128" s="107">
        <f>SUM($W$129:$W$130)</f>
        <v>0</v>
      </c>
      <c r="Y128" s="107">
        <f>SUM($Y$129:$Y$130)</f>
        <v>0</v>
      </c>
      <c r="AA128" s="108">
        <f>SUM($AA$129:$AA$130)</f>
        <v>0</v>
      </c>
      <c r="AR128" s="105" t="s">
        <v>740</v>
      </c>
      <c r="AT128" s="105" t="s">
        <v>732</v>
      </c>
      <c r="AU128" s="105" t="s">
        <v>681</v>
      </c>
      <c r="AY128" s="105" t="s">
        <v>790</v>
      </c>
      <c r="BK128" s="109">
        <f>SUM($BK$129:$BK$130)</f>
        <v>0</v>
      </c>
    </row>
    <row r="129" spans="2:65" s="6" customFormat="1" ht="27" customHeight="1">
      <c r="B129" s="21"/>
      <c r="C129" s="111" t="s">
        <v>952</v>
      </c>
      <c r="D129" s="111" t="s">
        <v>791</v>
      </c>
      <c r="E129" s="112" t="s">
        <v>380</v>
      </c>
      <c r="F129" s="284" t="s">
        <v>381</v>
      </c>
      <c r="G129" s="285"/>
      <c r="H129" s="285"/>
      <c r="I129" s="285"/>
      <c r="J129" s="114" t="s">
        <v>937</v>
      </c>
      <c r="K129" s="115">
        <v>4</v>
      </c>
      <c r="L129" s="286"/>
      <c r="M129" s="285"/>
      <c r="N129" s="287">
        <f>ROUND($L$129*$K$129,2)</f>
        <v>0</v>
      </c>
      <c r="O129" s="285"/>
      <c r="P129" s="285"/>
      <c r="Q129" s="285"/>
      <c r="R129" s="113" t="s">
        <v>860</v>
      </c>
      <c r="S129" s="21"/>
      <c r="T129" s="116"/>
      <c r="U129" s="117" t="s">
        <v>703</v>
      </c>
      <c r="X129" s="118">
        <v>0</v>
      </c>
      <c r="Y129" s="118">
        <f>$X$129*$K$129</f>
        <v>0</v>
      </c>
      <c r="Z129" s="118">
        <v>0</v>
      </c>
      <c r="AA129" s="119">
        <f>$Z$129*$K$129</f>
        <v>0</v>
      </c>
      <c r="AR129" s="81" t="s">
        <v>952</v>
      </c>
      <c r="AT129" s="81" t="s">
        <v>791</v>
      </c>
      <c r="AU129" s="81" t="s">
        <v>740</v>
      </c>
      <c r="AY129" s="6" t="s">
        <v>790</v>
      </c>
      <c r="BE129" s="120">
        <f>IF($U$129="základní",$N$129,0)</f>
        <v>0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81" t="s">
        <v>681</v>
      </c>
      <c r="BK129" s="120">
        <f>ROUND($L$129*$K$129,2)</f>
        <v>0</v>
      </c>
      <c r="BL129" s="81" t="s">
        <v>952</v>
      </c>
      <c r="BM129" s="81" t="s">
        <v>382</v>
      </c>
    </row>
    <row r="130" spans="2:47" s="6" customFormat="1" ht="16.5" customHeight="1">
      <c r="B130" s="21"/>
      <c r="F130" s="288" t="s">
        <v>383</v>
      </c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1"/>
      <c r="T130" s="46"/>
      <c r="AA130" s="47"/>
      <c r="AT130" s="6" t="s">
        <v>797</v>
      </c>
      <c r="AU130" s="6" t="s">
        <v>740</v>
      </c>
    </row>
    <row r="131" spans="2:63" s="102" customFormat="1" ht="30.75" customHeight="1">
      <c r="B131" s="103"/>
      <c r="D131" s="110" t="s">
        <v>318</v>
      </c>
      <c r="N131" s="294">
        <f>$BK$131</f>
        <v>0</v>
      </c>
      <c r="O131" s="293"/>
      <c r="P131" s="293"/>
      <c r="Q131" s="293"/>
      <c r="S131" s="103"/>
      <c r="T131" s="106"/>
      <c r="W131" s="107">
        <f>SUM($W$132:$W$153)</f>
        <v>0</v>
      </c>
      <c r="Y131" s="107">
        <f>SUM($Y$132:$Y$153)</f>
        <v>0.00138</v>
      </c>
      <c r="AA131" s="108">
        <f>SUM($AA$132:$AA$153)</f>
        <v>0</v>
      </c>
      <c r="AR131" s="105" t="s">
        <v>740</v>
      </c>
      <c r="AT131" s="105" t="s">
        <v>732</v>
      </c>
      <c r="AU131" s="105" t="s">
        <v>681</v>
      </c>
      <c r="AY131" s="105" t="s">
        <v>790</v>
      </c>
      <c r="BK131" s="109">
        <f>SUM($BK$132:$BK$153)</f>
        <v>0</v>
      </c>
    </row>
    <row r="132" spans="2:65" s="6" customFormat="1" ht="27" customHeight="1">
      <c r="B132" s="21"/>
      <c r="C132" s="111" t="s">
        <v>956</v>
      </c>
      <c r="D132" s="111" t="s">
        <v>791</v>
      </c>
      <c r="E132" s="112" t="s">
        <v>384</v>
      </c>
      <c r="F132" s="284" t="s">
        <v>385</v>
      </c>
      <c r="G132" s="285"/>
      <c r="H132" s="285"/>
      <c r="I132" s="285"/>
      <c r="J132" s="114" t="s">
        <v>937</v>
      </c>
      <c r="K132" s="115">
        <v>1</v>
      </c>
      <c r="L132" s="286"/>
      <c r="M132" s="285"/>
      <c r="N132" s="287">
        <f>ROUND($L$132*$K$132,2)</f>
        <v>0</v>
      </c>
      <c r="O132" s="285"/>
      <c r="P132" s="285"/>
      <c r="Q132" s="285"/>
      <c r="R132" s="113"/>
      <c r="S132" s="21"/>
      <c r="T132" s="116"/>
      <c r="U132" s="117" t="s">
        <v>703</v>
      </c>
      <c r="X132" s="118">
        <v>0</v>
      </c>
      <c r="Y132" s="118">
        <f>$X$132*$K$132</f>
        <v>0</v>
      </c>
      <c r="Z132" s="118">
        <v>0</v>
      </c>
      <c r="AA132" s="119">
        <f>$Z$132*$K$132</f>
        <v>0</v>
      </c>
      <c r="AR132" s="81" t="s">
        <v>952</v>
      </c>
      <c r="AT132" s="81" t="s">
        <v>791</v>
      </c>
      <c r="AU132" s="81" t="s">
        <v>740</v>
      </c>
      <c r="AY132" s="6" t="s">
        <v>790</v>
      </c>
      <c r="BE132" s="120">
        <f>IF($U$132="základní",$N$132,0)</f>
        <v>0</v>
      </c>
      <c r="BF132" s="120">
        <f>IF($U$132="snížená",$N$132,0)</f>
        <v>0</v>
      </c>
      <c r="BG132" s="120">
        <f>IF($U$132="zákl. přenesená",$N$132,0)</f>
        <v>0</v>
      </c>
      <c r="BH132" s="120">
        <f>IF($U$132="sníž. přenesená",$N$132,0)</f>
        <v>0</v>
      </c>
      <c r="BI132" s="120">
        <f>IF($U$132="nulová",$N$132,0)</f>
        <v>0</v>
      </c>
      <c r="BJ132" s="81" t="s">
        <v>681</v>
      </c>
      <c r="BK132" s="120">
        <f>ROUND($L$132*$K$132,2)</f>
        <v>0</v>
      </c>
      <c r="BL132" s="81" t="s">
        <v>952</v>
      </c>
      <c r="BM132" s="81" t="s">
        <v>386</v>
      </c>
    </row>
    <row r="133" spans="2:47" s="6" customFormat="1" ht="16.5" customHeight="1">
      <c r="B133" s="21"/>
      <c r="F133" s="288" t="s">
        <v>385</v>
      </c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1"/>
      <c r="T133" s="46"/>
      <c r="AA133" s="47"/>
      <c r="AT133" s="6" t="s">
        <v>797</v>
      </c>
      <c r="AU133" s="6" t="s">
        <v>740</v>
      </c>
    </row>
    <row r="134" spans="2:65" s="6" customFormat="1" ht="27" customHeight="1">
      <c r="B134" s="21"/>
      <c r="C134" s="140" t="s">
        <v>966</v>
      </c>
      <c r="D134" s="140" t="s">
        <v>905</v>
      </c>
      <c r="E134" s="141" t="s">
        <v>387</v>
      </c>
      <c r="F134" s="301" t="s">
        <v>388</v>
      </c>
      <c r="G134" s="302"/>
      <c r="H134" s="302"/>
      <c r="I134" s="302"/>
      <c r="J134" s="142" t="s">
        <v>937</v>
      </c>
      <c r="K134" s="143">
        <v>1</v>
      </c>
      <c r="L134" s="303"/>
      <c r="M134" s="302"/>
      <c r="N134" s="304">
        <f>ROUND($L$134*$K$134,2)</f>
        <v>0</v>
      </c>
      <c r="O134" s="285"/>
      <c r="P134" s="285"/>
      <c r="Q134" s="285"/>
      <c r="R134" s="113"/>
      <c r="S134" s="21"/>
      <c r="T134" s="116"/>
      <c r="U134" s="117" t="s">
        <v>703</v>
      </c>
      <c r="X134" s="118">
        <v>7E-05</v>
      </c>
      <c r="Y134" s="118">
        <f>$X$134*$K$134</f>
        <v>7E-05</v>
      </c>
      <c r="Z134" s="118">
        <v>0</v>
      </c>
      <c r="AA134" s="119">
        <f>$Z$134*$K$134</f>
        <v>0</v>
      </c>
      <c r="AR134" s="81" t="s">
        <v>24</v>
      </c>
      <c r="AT134" s="81" t="s">
        <v>905</v>
      </c>
      <c r="AU134" s="81" t="s">
        <v>740</v>
      </c>
      <c r="AY134" s="6" t="s">
        <v>790</v>
      </c>
      <c r="BE134" s="120">
        <f>IF($U$134="základní",$N$134,0)</f>
        <v>0</v>
      </c>
      <c r="BF134" s="120">
        <f>IF($U$134="snížená",$N$134,0)</f>
        <v>0</v>
      </c>
      <c r="BG134" s="120">
        <f>IF($U$134="zákl. přenesená",$N$134,0)</f>
        <v>0</v>
      </c>
      <c r="BH134" s="120">
        <f>IF($U$134="sníž. přenesená",$N$134,0)</f>
        <v>0</v>
      </c>
      <c r="BI134" s="120">
        <f>IF($U$134="nulová",$N$134,0)</f>
        <v>0</v>
      </c>
      <c r="BJ134" s="81" t="s">
        <v>681</v>
      </c>
      <c r="BK134" s="120">
        <f>ROUND($L$134*$K$134,2)</f>
        <v>0</v>
      </c>
      <c r="BL134" s="81" t="s">
        <v>952</v>
      </c>
      <c r="BM134" s="81" t="s">
        <v>389</v>
      </c>
    </row>
    <row r="135" spans="2:47" s="6" customFormat="1" ht="16.5" customHeight="1">
      <c r="B135" s="21"/>
      <c r="F135" s="288" t="s">
        <v>390</v>
      </c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1"/>
      <c r="T135" s="46"/>
      <c r="AA135" s="47"/>
      <c r="AT135" s="6" t="s">
        <v>797</v>
      </c>
      <c r="AU135" s="6" t="s">
        <v>740</v>
      </c>
    </row>
    <row r="136" spans="2:65" s="6" customFormat="1" ht="27" customHeight="1">
      <c r="B136" s="21"/>
      <c r="C136" s="111" t="s">
        <v>970</v>
      </c>
      <c r="D136" s="111" t="s">
        <v>791</v>
      </c>
      <c r="E136" s="112" t="s">
        <v>391</v>
      </c>
      <c r="F136" s="284" t="s">
        <v>392</v>
      </c>
      <c r="G136" s="285"/>
      <c r="H136" s="285"/>
      <c r="I136" s="285"/>
      <c r="J136" s="114" t="s">
        <v>937</v>
      </c>
      <c r="K136" s="115">
        <v>1</v>
      </c>
      <c r="L136" s="286"/>
      <c r="M136" s="285"/>
      <c r="N136" s="287">
        <f>ROUND($L$136*$K$136,2)</f>
        <v>0</v>
      </c>
      <c r="O136" s="285"/>
      <c r="P136" s="285"/>
      <c r="Q136" s="285"/>
      <c r="R136" s="113" t="s">
        <v>860</v>
      </c>
      <c r="S136" s="21"/>
      <c r="T136" s="116"/>
      <c r="U136" s="117" t="s">
        <v>703</v>
      </c>
      <c r="X136" s="118">
        <v>0</v>
      </c>
      <c r="Y136" s="118">
        <f>$X$136*$K$136</f>
        <v>0</v>
      </c>
      <c r="Z136" s="118">
        <v>0</v>
      </c>
      <c r="AA136" s="119">
        <f>$Z$136*$K$136</f>
        <v>0</v>
      </c>
      <c r="AR136" s="81" t="s">
        <v>952</v>
      </c>
      <c r="AT136" s="81" t="s">
        <v>791</v>
      </c>
      <c r="AU136" s="81" t="s">
        <v>740</v>
      </c>
      <c r="AY136" s="6" t="s">
        <v>790</v>
      </c>
      <c r="BE136" s="120">
        <f>IF($U$136="základní",$N$136,0)</f>
        <v>0</v>
      </c>
      <c r="BF136" s="120">
        <f>IF($U$136="snížená",$N$136,0)</f>
        <v>0</v>
      </c>
      <c r="BG136" s="120">
        <f>IF($U$136="zákl. přenesená",$N$136,0)</f>
        <v>0</v>
      </c>
      <c r="BH136" s="120">
        <f>IF($U$136="sníž. přenesená",$N$136,0)</f>
        <v>0</v>
      </c>
      <c r="BI136" s="120">
        <f>IF($U$136="nulová",$N$136,0)</f>
        <v>0</v>
      </c>
      <c r="BJ136" s="81" t="s">
        <v>681</v>
      </c>
      <c r="BK136" s="120">
        <f>ROUND($L$136*$K$136,2)</f>
        <v>0</v>
      </c>
      <c r="BL136" s="81" t="s">
        <v>952</v>
      </c>
      <c r="BM136" s="81" t="s">
        <v>393</v>
      </c>
    </row>
    <row r="137" spans="2:47" s="6" customFormat="1" ht="16.5" customHeight="1">
      <c r="B137" s="21"/>
      <c r="F137" s="288" t="s">
        <v>394</v>
      </c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1"/>
      <c r="T137" s="46"/>
      <c r="AA137" s="47"/>
      <c r="AT137" s="6" t="s">
        <v>797</v>
      </c>
      <c r="AU137" s="6" t="s">
        <v>740</v>
      </c>
    </row>
    <row r="138" spans="2:65" s="6" customFormat="1" ht="27" customHeight="1">
      <c r="B138" s="21"/>
      <c r="C138" s="140" t="s">
        <v>975</v>
      </c>
      <c r="D138" s="140" t="s">
        <v>905</v>
      </c>
      <c r="E138" s="141" t="s">
        <v>395</v>
      </c>
      <c r="F138" s="301" t="s">
        <v>396</v>
      </c>
      <c r="G138" s="302"/>
      <c r="H138" s="302"/>
      <c r="I138" s="302"/>
      <c r="J138" s="142" t="s">
        <v>937</v>
      </c>
      <c r="K138" s="143">
        <v>1</v>
      </c>
      <c r="L138" s="303"/>
      <c r="M138" s="302"/>
      <c r="N138" s="304">
        <f>ROUND($L$138*$K$138,2)</f>
        <v>0</v>
      </c>
      <c r="O138" s="285"/>
      <c r="P138" s="285"/>
      <c r="Q138" s="285"/>
      <c r="R138" s="113" t="s">
        <v>860</v>
      </c>
      <c r="S138" s="21"/>
      <c r="T138" s="116"/>
      <c r="U138" s="117" t="s">
        <v>703</v>
      </c>
      <c r="X138" s="118">
        <v>0.00029</v>
      </c>
      <c r="Y138" s="118">
        <f>$X$138*$K$138</f>
        <v>0.00029</v>
      </c>
      <c r="Z138" s="118">
        <v>0</v>
      </c>
      <c r="AA138" s="119">
        <f>$Z$138*$K$138</f>
        <v>0</v>
      </c>
      <c r="AR138" s="81" t="s">
        <v>24</v>
      </c>
      <c r="AT138" s="81" t="s">
        <v>905</v>
      </c>
      <c r="AU138" s="81" t="s">
        <v>740</v>
      </c>
      <c r="AY138" s="6" t="s">
        <v>790</v>
      </c>
      <c r="BE138" s="120">
        <f>IF($U$138="základní",$N$138,0)</f>
        <v>0</v>
      </c>
      <c r="BF138" s="120">
        <f>IF($U$138="snížená",$N$138,0)</f>
        <v>0</v>
      </c>
      <c r="BG138" s="120">
        <f>IF($U$138="zákl. přenesená",$N$138,0)</f>
        <v>0</v>
      </c>
      <c r="BH138" s="120">
        <f>IF($U$138="sníž. přenesená",$N$138,0)</f>
        <v>0</v>
      </c>
      <c r="BI138" s="120">
        <f>IF($U$138="nulová",$N$138,0)</f>
        <v>0</v>
      </c>
      <c r="BJ138" s="81" t="s">
        <v>681</v>
      </c>
      <c r="BK138" s="120">
        <f>ROUND($L$138*$K$138,2)</f>
        <v>0</v>
      </c>
      <c r="BL138" s="81" t="s">
        <v>952</v>
      </c>
      <c r="BM138" s="81" t="s">
        <v>397</v>
      </c>
    </row>
    <row r="139" spans="2:47" s="6" customFormat="1" ht="16.5" customHeight="1">
      <c r="B139" s="21"/>
      <c r="F139" s="288" t="s">
        <v>398</v>
      </c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1"/>
      <c r="T139" s="46"/>
      <c r="AA139" s="47"/>
      <c r="AT139" s="6" t="s">
        <v>797</v>
      </c>
      <c r="AU139" s="6" t="s">
        <v>740</v>
      </c>
    </row>
    <row r="140" spans="2:65" s="6" customFormat="1" ht="15.75" customHeight="1">
      <c r="B140" s="21"/>
      <c r="C140" s="111" t="s">
        <v>667</v>
      </c>
      <c r="D140" s="111" t="s">
        <v>791</v>
      </c>
      <c r="E140" s="112" t="s">
        <v>399</v>
      </c>
      <c r="F140" s="284" t="s">
        <v>400</v>
      </c>
      <c r="G140" s="285"/>
      <c r="H140" s="285"/>
      <c r="I140" s="285"/>
      <c r="J140" s="114" t="s">
        <v>937</v>
      </c>
      <c r="K140" s="115">
        <v>1</v>
      </c>
      <c r="L140" s="286"/>
      <c r="M140" s="285"/>
      <c r="N140" s="287">
        <f>ROUND($L$140*$K$140,2)</f>
        <v>0</v>
      </c>
      <c r="O140" s="285"/>
      <c r="P140" s="285"/>
      <c r="Q140" s="285"/>
      <c r="R140" s="113" t="s">
        <v>860</v>
      </c>
      <c r="S140" s="21"/>
      <c r="T140" s="116"/>
      <c r="U140" s="117" t="s">
        <v>703</v>
      </c>
      <c r="X140" s="118">
        <v>0</v>
      </c>
      <c r="Y140" s="118">
        <f>$X$140*$K$140</f>
        <v>0</v>
      </c>
      <c r="Z140" s="118">
        <v>0</v>
      </c>
      <c r="AA140" s="119">
        <f>$Z$140*$K$140</f>
        <v>0</v>
      </c>
      <c r="AR140" s="81" t="s">
        <v>952</v>
      </c>
      <c r="AT140" s="81" t="s">
        <v>791</v>
      </c>
      <c r="AU140" s="81" t="s">
        <v>740</v>
      </c>
      <c r="AY140" s="6" t="s">
        <v>790</v>
      </c>
      <c r="BE140" s="120">
        <f>IF($U$140="základní",$N$140,0)</f>
        <v>0</v>
      </c>
      <c r="BF140" s="120">
        <f>IF($U$140="snížená",$N$140,0)</f>
        <v>0</v>
      </c>
      <c r="BG140" s="120">
        <f>IF($U$140="zákl. přenesená",$N$140,0)</f>
        <v>0</v>
      </c>
      <c r="BH140" s="120">
        <f>IF($U$140="sníž. přenesená",$N$140,0)</f>
        <v>0</v>
      </c>
      <c r="BI140" s="120">
        <f>IF($U$140="nulová",$N$140,0)</f>
        <v>0</v>
      </c>
      <c r="BJ140" s="81" t="s">
        <v>681</v>
      </c>
      <c r="BK140" s="120">
        <f>ROUND($L$140*$K$140,2)</f>
        <v>0</v>
      </c>
      <c r="BL140" s="81" t="s">
        <v>952</v>
      </c>
      <c r="BM140" s="81" t="s">
        <v>401</v>
      </c>
    </row>
    <row r="141" spans="2:47" s="6" customFormat="1" ht="16.5" customHeight="1">
      <c r="B141" s="21"/>
      <c r="F141" s="288" t="s">
        <v>402</v>
      </c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1"/>
      <c r="T141" s="46"/>
      <c r="AA141" s="47"/>
      <c r="AT141" s="6" t="s">
        <v>797</v>
      </c>
      <c r="AU141" s="6" t="s">
        <v>740</v>
      </c>
    </row>
    <row r="142" spans="2:65" s="6" customFormat="1" ht="27" customHeight="1">
      <c r="B142" s="21"/>
      <c r="C142" s="140" t="s">
        <v>985</v>
      </c>
      <c r="D142" s="140" t="s">
        <v>905</v>
      </c>
      <c r="E142" s="141" t="s">
        <v>403</v>
      </c>
      <c r="F142" s="301" t="s">
        <v>404</v>
      </c>
      <c r="G142" s="302"/>
      <c r="H142" s="302"/>
      <c r="I142" s="302"/>
      <c r="J142" s="142" t="s">
        <v>937</v>
      </c>
      <c r="K142" s="143">
        <v>1</v>
      </c>
      <c r="L142" s="303"/>
      <c r="M142" s="302"/>
      <c r="N142" s="304">
        <f>ROUND($L$142*$K$142,2)</f>
        <v>0</v>
      </c>
      <c r="O142" s="285"/>
      <c r="P142" s="285"/>
      <c r="Q142" s="285"/>
      <c r="R142" s="113" t="s">
        <v>860</v>
      </c>
      <c r="S142" s="21"/>
      <c r="T142" s="116"/>
      <c r="U142" s="117" t="s">
        <v>703</v>
      </c>
      <c r="X142" s="118">
        <v>0.0004</v>
      </c>
      <c r="Y142" s="118">
        <f>$X$142*$K$142</f>
        <v>0.0004</v>
      </c>
      <c r="Z142" s="118">
        <v>0</v>
      </c>
      <c r="AA142" s="119">
        <f>$Z$142*$K$142</f>
        <v>0</v>
      </c>
      <c r="AR142" s="81" t="s">
        <v>24</v>
      </c>
      <c r="AT142" s="81" t="s">
        <v>905</v>
      </c>
      <c r="AU142" s="81" t="s">
        <v>740</v>
      </c>
      <c r="AY142" s="6" t="s">
        <v>790</v>
      </c>
      <c r="BE142" s="120">
        <f>IF($U$142="základní",$N$142,0)</f>
        <v>0</v>
      </c>
      <c r="BF142" s="120">
        <f>IF($U$142="snížená",$N$142,0)</f>
        <v>0</v>
      </c>
      <c r="BG142" s="120">
        <f>IF($U$142="zákl. přenesená",$N$142,0)</f>
        <v>0</v>
      </c>
      <c r="BH142" s="120">
        <f>IF($U$142="sníž. přenesená",$N$142,0)</f>
        <v>0</v>
      </c>
      <c r="BI142" s="120">
        <f>IF($U$142="nulová",$N$142,0)</f>
        <v>0</v>
      </c>
      <c r="BJ142" s="81" t="s">
        <v>681</v>
      </c>
      <c r="BK142" s="120">
        <f>ROUND($L$142*$K$142,2)</f>
        <v>0</v>
      </c>
      <c r="BL142" s="81" t="s">
        <v>952</v>
      </c>
      <c r="BM142" s="81" t="s">
        <v>405</v>
      </c>
    </row>
    <row r="143" spans="2:47" s="6" customFormat="1" ht="16.5" customHeight="1">
      <c r="B143" s="21"/>
      <c r="F143" s="288" t="s">
        <v>406</v>
      </c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1"/>
      <c r="T143" s="46"/>
      <c r="AA143" s="47"/>
      <c r="AT143" s="6" t="s">
        <v>797</v>
      </c>
      <c r="AU143" s="6" t="s">
        <v>740</v>
      </c>
    </row>
    <row r="144" spans="2:65" s="6" customFormat="1" ht="27" customHeight="1">
      <c r="B144" s="21"/>
      <c r="C144" s="111" t="s">
        <v>991</v>
      </c>
      <c r="D144" s="111" t="s">
        <v>791</v>
      </c>
      <c r="E144" s="112" t="s">
        <v>407</v>
      </c>
      <c r="F144" s="284" t="s">
        <v>408</v>
      </c>
      <c r="G144" s="285"/>
      <c r="H144" s="285"/>
      <c r="I144" s="285"/>
      <c r="J144" s="114" t="s">
        <v>937</v>
      </c>
      <c r="K144" s="115">
        <v>1</v>
      </c>
      <c r="L144" s="286"/>
      <c r="M144" s="285"/>
      <c r="N144" s="287">
        <f>ROUND($L$144*$K$144,2)</f>
        <v>0</v>
      </c>
      <c r="O144" s="285"/>
      <c r="P144" s="285"/>
      <c r="Q144" s="285"/>
      <c r="R144" s="113" t="s">
        <v>860</v>
      </c>
      <c r="S144" s="21"/>
      <c r="T144" s="116"/>
      <c r="U144" s="117" t="s">
        <v>703</v>
      </c>
      <c r="X144" s="118">
        <v>0</v>
      </c>
      <c r="Y144" s="118">
        <f>$X$144*$K$144</f>
        <v>0</v>
      </c>
      <c r="Z144" s="118">
        <v>0</v>
      </c>
      <c r="AA144" s="119">
        <f>$Z$144*$K$144</f>
        <v>0</v>
      </c>
      <c r="AR144" s="81" t="s">
        <v>952</v>
      </c>
      <c r="AT144" s="81" t="s">
        <v>791</v>
      </c>
      <c r="AU144" s="81" t="s">
        <v>740</v>
      </c>
      <c r="AY144" s="6" t="s">
        <v>790</v>
      </c>
      <c r="BE144" s="120">
        <f>IF($U$144="základní",$N$144,0)</f>
        <v>0</v>
      </c>
      <c r="BF144" s="120">
        <f>IF($U$144="snížená",$N$144,0)</f>
        <v>0</v>
      </c>
      <c r="BG144" s="120">
        <f>IF($U$144="zákl. přenesená",$N$144,0)</f>
        <v>0</v>
      </c>
      <c r="BH144" s="120">
        <f>IF($U$144="sníž. přenesená",$N$144,0)</f>
        <v>0</v>
      </c>
      <c r="BI144" s="120">
        <f>IF($U$144="nulová",$N$144,0)</f>
        <v>0</v>
      </c>
      <c r="BJ144" s="81" t="s">
        <v>681</v>
      </c>
      <c r="BK144" s="120">
        <f>ROUND($L$144*$K$144,2)</f>
        <v>0</v>
      </c>
      <c r="BL144" s="81" t="s">
        <v>952</v>
      </c>
      <c r="BM144" s="81" t="s">
        <v>409</v>
      </c>
    </row>
    <row r="145" spans="2:47" s="6" customFormat="1" ht="16.5" customHeight="1">
      <c r="B145" s="21"/>
      <c r="F145" s="288" t="s">
        <v>410</v>
      </c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1"/>
      <c r="T145" s="46"/>
      <c r="AA145" s="47"/>
      <c r="AT145" s="6" t="s">
        <v>797</v>
      </c>
      <c r="AU145" s="6" t="s">
        <v>740</v>
      </c>
    </row>
    <row r="146" spans="2:65" s="6" customFormat="1" ht="15.75" customHeight="1">
      <c r="B146" s="21"/>
      <c r="C146" s="140" t="s">
        <v>1013</v>
      </c>
      <c r="D146" s="140" t="s">
        <v>905</v>
      </c>
      <c r="E146" s="141" t="s">
        <v>411</v>
      </c>
      <c r="F146" s="301" t="s">
        <v>412</v>
      </c>
      <c r="G146" s="302"/>
      <c r="H146" s="302"/>
      <c r="I146" s="302"/>
      <c r="J146" s="142" t="s">
        <v>937</v>
      </c>
      <c r="K146" s="143">
        <v>1</v>
      </c>
      <c r="L146" s="303"/>
      <c r="M146" s="302"/>
      <c r="N146" s="304">
        <f>ROUND($L$146*$K$146,2)</f>
        <v>0</v>
      </c>
      <c r="O146" s="285"/>
      <c r="P146" s="285"/>
      <c r="Q146" s="285"/>
      <c r="R146" s="113" t="s">
        <v>860</v>
      </c>
      <c r="S146" s="21"/>
      <c r="T146" s="116"/>
      <c r="U146" s="117" t="s">
        <v>703</v>
      </c>
      <c r="X146" s="118">
        <v>0.00047</v>
      </c>
      <c r="Y146" s="118">
        <f>$X$146*$K$146</f>
        <v>0.00047</v>
      </c>
      <c r="Z146" s="118">
        <v>0</v>
      </c>
      <c r="AA146" s="119">
        <f>$Z$146*$K$146</f>
        <v>0</v>
      </c>
      <c r="AR146" s="81" t="s">
        <v>24</v>
      </c>
      <c r="AT146" s="81" t="s">
        <v>905</v>
      </c>
      <c r="AU146" s="81" t="s">
        <v>740</v>
      </c>
      <c r="AY146" s="6" t="s">
        <v>790</v>
      </c>
      <c r="BE146" s="120">
        <f>IF($U$146="základní",$N$146,0)</f>
        <v>0</v>
      </c>
      <c r="BF146" s="120">
        <f>IF($U$146="snížená",$N$146,0)</f>
        <v>0</v>
      </c>
      <c r="BG146" s="120">
        <f>IF($U$146="zákl. přenesená",$N$146,0)</f>
        <v>0</v>
      </c>
      <c r="BH146" s="120">
        <f>IF($U$146="sníž. přenesená",$N$146,0)</f>
        <v>0</v>
      </c>
      <c r="BI146" s="120">
        <f>IF($U$146="nulová",$N$146,0)</f>
        <v>0</v>
      </c>
      <c r="BJ146" s="81" t="s">
        <v>681</v>
      </c>
      <c r="BK146" s="120">
        <f>ROUND($L$146*$K$146,2)</f>
        <v>0</v>
      </c>
      <c r="BL146" s="81" t="s">
        <v>952</v>
      </c>
      <c r="BM146" s="81" t="s">
        <v>413</v>
      </c>
    </row>
    <row r="147" spans="2:47" s="6" customFormat="1" ht="16.5" customHeight="1">
      <c r="B147" s="21"/>
      <c r="F147" s="288" t="s">
        <v>414</v>
      </c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1"/>
      <c r="T147" s="46"/>
      <c r="AA147" s="47"/>
      <c r="AT147" s="6" t="s">
        <v>797</v>
      </c>
      <c r="AU147" s="6" t="s">
        <v>740</v>
      </c>
    </row>
    <row r="148" spans="2:65" s="6" customFormat="1" ht="15.75" customHeight="1">
      <c r="B148" s="21"/>
      <c r="C148" s="140" t="s">
        <v>1020</v>
      </c>
      <c r="D148" s="140" t="s">
        <v>905</v>
      </c>
      <c r="E148" s="141" t="s">
        <v>415</v>
      </c>
      <c r="F148" s="301" t="s">
        <v>416</v>
      </c>
      <c r="G148" s="302"/>
      <c r="H148" s="302"/>
      <c r="I148" s="302"/>
      <c r="J148" s="142" t="s">
        <v>937</v>
      </c>
      <c r="K148" s="143">
        <v>2</v>
      </c>
      <c r="L148" s="303"/>
      <c r="M148" s="302"/>
      <c r="N148" s="304">
        <f>ROUND($L$148*$K$148,2)</f>
        <v>0</v>
      </c>
      <c r="O148" s="285"/>
      <c r="P148" s="285"/>
      <c r="Q148" s="285"/>
      <c r="R148" s="113"/>
      <c r="S148" s="21"/>
      <c r="T148" s="116"/>
      <c r="U148" s="117" t="s">
        <v>703</v>
      </c>
      <c r="X148" s="118">
        <v>5E-05</v>
      </c>
      <c r="Y148" s="118">
        <f>$X$148*$K$148</f>
        <v>0.0001</v>
      </c>
      <c r="Z148" s="118">
        <v>0</v>
      </c>
      <c r="AA148" s="119">
        <f>$Z$148*$K$148</f>
        <v>0</v>
      </c>
      <c r="AR148" s="81" t="s">
        <v>24</v>
      </c>
      <c r="AT148" s="81" t="s">
        <v>905</v>
      </c>
      <c r="AU148" s="81" t="s">
        <v>740</v>
      </c>
      <c r="AY148" s="6" t="s">
        <v>790</v>
      </c>
      <c r="BE148" s="120">
        <f>IF($U$148="základní",$N$148,0)</f>
        <v>0</v>
      </c>
      <c r="BF148" s="120">
        <f>IF($U$148="snížená",$N$148,0)</f>
        <v>0</v>
      </c>
      <c r="BG148" s="120">
        <f>IF($U$148="zákl. přenesená",$N$148,0)</f>
        <v>0</v>
      </c>
      <c r="BH148" s="120">
        <f>IF($U$148="sníž. přenesená",$N$148,0)</f>
        <v>0</v>
      </c>
      <c r="BI148" s="120">
        <f>IF($U$148="nulová",$N$148,0)</f>
        <v>0</v>
      </c>
      <c r="BJ148" s="81" t="s">
        <v>681</v>
      </c>
      <c r="BK148" s="120">
        <f>ROUND($L$148*$K$148,2)</f>
        <v>0</v>
      </c>
      <c r="BL148" s="81" t="s">
        <v>952</v>
      </c>
      <c r="BM148" s="81" t="s">
        <v>417</v>
      </c>
    </row>
    <row r="149" spans="2:47" s="6" customFormat="1" ht="16.5" customHeight="1">
      <c r="B149" s="21"/>
      <c r="F149" s="288" t="s">
        <v>416</v>
      </c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1"/>
      <c r="T149" s="46"/>
      <c r="AA149" s="47"/>
      <c r="AT149" s="6" t="s">
        <v>797</v>
      </c>
      <c r="AU149" s="6" t="s">
        <v>740</v>
      </c>
    </row>
    <row r="150" spans="2:65" s="6" customFormat="1" ht="27" customHeight="1">
      <c r="B150" s="21"/>
      <c r="C150" s="140" t="s">
        <v>1026</v>
      </c>
      <c r="D150" s="140" t="s">
        <v>905</v>
      </c>
      <c r="E150" s="141" t="s">
        <v>418</v>
      </c>
      <c r="F150" s="301" t="s">
        <v>419</v>
      </c>
      <c r="G150" s="302"/>
      <c r="H150" s="302"/>
      <c r="I150" s="302"/>
      <c r="J150" s="142" t="s">
        <v>937</v>
      </c>
      <c r="K150" s="143">
        <v>1</v>
      </c>
      <c r="L150" s="303"/>
      <c r="M150" s="302"/>
      <c r="N150" s="304">
        <f>ROUND($L$150*$K$150,2)</f>
        <v>0</v>
      </c>
      <c r="O150" s="285"/>
      <c r="P150" s="285"/>
      <c r="Q150" s="285"/>
      <c r="R150" s="113"/>
      <c r="S150" s="21"/>
      <c r="T150" s="116"/>
      <c r="U150" s="117" t="s">
        <v>703</v>
      </c>
      <c r="X150" s="118">
        <v>5E-05</v>
      </c>
      <c r="Y150" s="118">
        <f>$X$150*$K$150</f>
        <v>5E-05</v>
      </c>
      <c r="Z150" s="118">
        <v>0</v>
      </c>
      <c r="AA150" s="119">
        <f>$Z$150*$K$150</f>
        <v>0</v>
      </c>
      <c r="AR150" s="81" t="s">
        <v>24</v>
      </c>
      <c r="AT150" s="81" t="s">
        <v>905</v>
      </c>
      <c r="AU150" s="81" t="s">
        <v>740</v>
      </c>
      <c r="AY150" s="6" t="s">
        <v>790</v>
      </c>
      <c r="BE150" s="120">
        <f>IF($U$150="základní",$N$150,0)</f>
        <v>0</v>
      </c>
      <c r="BF150" s="120">
        <f>IF($U$150="snížená",$N$150,0)</f>
        <v>0</v>
      </c>
      <c r="BG150" s="120">
        <f>IF($U$150="zákl. přenesená",$N$150,0)</f>
        <v>0</v>
      </c>
      <c r="BH150" s="120">
        <f>IF($U$150="sníž. přenesená",$N$150,0)</f>
        <v>0</v>
      </c>
      <c r="BI150" s="120">
        <f>IF($U$150="nulová",$N$150,0)</f>
        <v>0</v>
      </c>
      <c r="BJ150" s="81" t="s">
        <v>681</v>
      </c>
      <c r="BK150" s="120">
        <f>ROUND($L$150*$K$150,2)</f>
        <v>0</v>
      </c>
      <c r="BL150" s="81" t="s">
        <v>952</v>
      </c>
      <c r="BM150" s="81" t="s">
        <v>420</v>
      </c>
    </row>
    <row r="151" spans="2:47" s="6" customFormat="1" ht="16.5" customHeight="1">
      <c r="B151" s="21"/>
      <c r="F151" s="288" t="s">
        <v>421</v>
      </c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1"/>
      <c r="T151" s="46"/>
      <c r="AA151" s="47"/>
      <c r="AT151" s="6" t="s">
        <v>797</v>
      </c>
      <c r="AU151" s="6" t="s">
        <v>740</v>
      </c>
    </row>
    <row r="152" spans="2:65" s="6" customFormat="1" ht="27" customHeight="1">
      <c r="B152" s="21"/>
      <c r="C152" s="140" t="s">
        <v>1031</v>
      </c>
      <c r="D152" s="140" t="s">
        <v>905</v>
      </c>
      <c r="E152" s="141" t="s">
        <v>422</v>
      </c>
      <c r="F152" s="301" t="s">
        <v>423</v>
      </c>
      <c r="G152" s="302"/>
      <c r="H152" s="302"/>
      <c r="I152" s="302"/>
      <c r="J152" s="142" t="s">
        <v>794</v>
      </c>
      <c r="K152" s="143">
        <v>1</v>
      </c>
      <c r="L152" s="303"/>
      <c r="M152" s="302"/>
      <c r="N152" s="304">
        <f>ROUND($L$152*$K$152,2)</f>
        <v>0</v>
      </c>
      <c r="O152" s="285"/>
      <c r="P152" s="285"/>
      <c r="Q152" s="285"/>
      <c r="R152" s="113"/>
      <c r="S152" s="21"/>
      <c r="T152" s="116"/>
      <c r="U152" s="117" t="s">
        <v>703</v>
      </c>
      <c r="X152" s="118">
        <v>0</v>
      </c>
      <c r="Y152" s="118">
        <f>$X$152*$K$152</f>
        <v>0</v>
      </c>
      <c r="Z152" s="118">
        <v>0</v>
      </c>
      <c r="AA152" s="119">
        <f>$Z$152*$K$152</f>
        <v>0</v>
      </c>
      <c r="AR152" s="81" t="s">
        <v>24</v>
      </c>
      <c r="AT152" s="81" t="s">
        <v>905</v>
      </c>
      <c r="AU152" s="81" t="s">
        <v>740</v>
      </c>
      <c r="AY152" s="6" t="s">
        <v>790</v>
      </c>
      <c r="BE152" s="120">
        <f>IF($U$152="základní",$N$152,0)</f>
        <v>0</v>
      </c>
      <c r="BF152" s="120">
        <f>IF($U$152="snížená",$N$152,0)</f>
        <v>0</v>
      </c>
      <c r="BG152" s="120">
        <f>IF($U$152="zákl. přenesená",$N$152,0)</f>
        <v>0</v>
      </c>
      <c r="BH152" s="120">
        <f>IF($U$152="sníž. přenesená",$N$152,0)</f>
        <v>0</v>
      </c>
      <c r="BI152" s="120">
        <f>IF($U$152="nulová",$N$152,0)</f>
        <v>0</v>
      </c>
      <c r="BJ152" s="81" t="s">
        <v>681</v>
      </c>
      <c r="BK152" s="120">
        <f>ROUND($L$152*$K$152,2)</f>
        <v>0</v>
      </c>
      <c r="BL152" s="81" t="s">
        <v>952</v>
      </c>
      <c r="BM152" s="81" t="s">
        <v>424</v>
      </c>
    </row>
    <row r="153" spans="2:47" s="6" customFormat="1" ht="16.5" customHeight="1">
      <c r="B153" s="21"/>
      <c r="F153" s="288" t="s">
        <v>423</v>
      </c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1"/>
      <c r="T153" s="46"/>
      <c r="AA153" s="47"/>
      <c r="AT153" s="6" t="s">
        <v>797</v>
      </c>
      <c r="AU153" s="6" t="s">
        <v>740</v>
      </c>
    </row>
    <row r="154" spans="2:63" s="102" customFormat="1" ht="30.75" customHeight="1">
      <c r="B154" s="103"/>
      <c r="D154" s="110" t="s">
        <v>319</v>
      </c>
      <c r="N154" s="294">
        <f>$BK$154</f>
        <v>0</v>
      </c>
      <c r="O154" s="293"/>
      <c r="P154" s="293"/>
      <c r="Q154" s="293"/>
      <c r="S154" s="103"/>
      <c r="T154" s="106"/>
      <c r="W154" s="107">
        <f>SUM($W$155:$W$156)</f>
        <v>0</v>
      </c>
      <c r="Y154" s="107">
        <f>SUM($Y$155:$Y$156)</f>
        <v>0</v>
      </c>
      <c r="AA154" s="108">
        <f>SUM($AA$155:$AA$156)</f>
        <v>0</v>
      </c>
      <c r="AR154" s="105" t="s">
        <v>740</v>
      </c>
      <c r="AT154" s="105" t="s">
        <v>732</v>
      </c>
      <c r="AU154" s="105" t="s">
        <v>681</v>
      </c>
      <c r="AY154" s="105" t="s">
        <v>790</v>
      </c>
      <c r="BK154" s="109">
        <f>SUM($BK$155:$BK$156)</f>
        <v>0</v>
      </c>
    </row>
    <row r="155" spans="2:65" s="6" customFormat="1" ht="27" customHeight="1">
      <c r="B155" s="21"/>
      <c r="C155" s="111" t="s">
        <v>5</v>
      </c>
      <c r="D155" s="111" t="s">
        <v>791</v>
      </c>
      <c r="E155" s="112" t="s">
        <v>425</v>
      </c>
      <c r="F155" s="284" t="s">
        <v>426</v>
      </c>
      <c r="G155" s="285"/>
      <c r="H155" s="285"/>
      <c r="I155" s="285"/>
      <c r="J155" s="114" t="s">
        <v>937</v>
      </c>
      <c r="K155" s="115">
        <v>1</v>
      </c>
      <c r="L155" s="286"/>
      <c r="M155" s="285"/>
      <c r="N155" s="287">
        <f>ROUND($L$155*$K$155,2)</f>
        <v>0</v>
      </c>
      <c r="O155" s="285"/>
      <c r="P155" s="285"/>
      <c r="Q155" s="285"/>
      <c r="R155" s="113" t="s">
        <v>860</v>
      </c>
      <c r="S155" s="21"/>
      <c r="T155" s="116"/>
      <c r="U155" s="117" t="s">
        <v>703</v>
      </c>
      <c r="X155" s="118">
        <v>0</v>
      </c>
      <c r="Y155" s="118">
        <f>$X$155*$K$155</f>
        <v>0</v>
      </c>
      <c r="Z155" s="118">
        <v>0</v>
      </c>
      <c r="AA155" s="119">
        <f>$Z$155*$K$155</f>
        <v>0</v>
      </c>
      <c r="AR155" s="81" t="s">
        <v>952</v>
      </c>
      <c r="AT155" s="81" t="s">
        <v>791</v>
      </c>
      <c r="AU155" s="81" t="s">
        <v>740</v>
      </c>
      <c r="AY155" s="6" t="s">
        <v>790</v>
      </c>
      <c r="BE155" s="120">
        <f>IF($U$155="základní",$N$155,0)</f>
        <v>0</v>
      </c>
      <c r="BF155" s="120">
        <f>IF($U$155="snížená",$N$155,0)</f>
        <v>0</v>
      </c>
      <c r="BG155" s="120">
        <f>IF($U$155="zákl. přenesená",$N$155,0)</f>
        <v>0</v>
      </c>
      <c r="BH155" s="120">
        <f>IF($U$155="sníž. přenesená",$N$155,0)</f>
        <v>0</v>
      </c>
      <c r="BI155" s="120">
        <f>IF($U$155="nulová",$N$155,0)</f>
        <v>0</v>
      </c>
      <c r="BJ155" s="81" t="s">
        <v>681</v>
      </c>
      <c r="BK155" s="120">
        <f>ROUND($L$155*$K$155,2)</f>
        <v>0</v>
      </c>
      <c r="BL155" s="81" t="s">
        <v>952</v>
      </c>
      <c r="BM155" s="81" t="s">
        <v>427</v>
      </c>
    </row>
    <row r="156" spans="2:47" s="6" customFormat="1" ht="16.5" customHeight="1">
      <c r="B156" s="21"/>
      <c r="F156" s="288" t="s">
        <v>428</v>
      </c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1"/>
      <c r="T156" s="46"/>
      <c r="AA156" s="47"/>
      <c r="AT156" s="6" t="s">
        <v>797</v>
      </c>
      <c r="AU156" s="6" t="s">
        <v>740</v>
      </c>
    </row>
    <row r="157" spans="2:63" s="102" customFormat="1" ht="37.5" customHeight="1">
      <c r="B157" s="103"/>
      <c r="D157" s="104" t="s">
        <v>320</v>
      </c>
      <c r="N157" s="292">
        <f>$BK$157</f>
        <v>0</v>
      </c>
      <c r="O157" s="293"/>
      <c r="P157" s="293"/>
      <c r="Q157" s="293"/>
      <c r="S157" s="103"/>
      <c r="T157" s="106"/>
      <c r="W157" s="107">
        <f>$W$158+$W$169</f>
        <v>0</v>
      </c>
      <c r="Y157" s="107">
        <f>$Y$158+$Y$169</f>
        <v>3.2574949999999996</v>
      </c>
      <c r="AA157" s="108">
        <f>$AA$158+$AA$169</f>
        <v>0</v>
      </c>
      <c r="AR157" s="105" t="s">
        <v>804</v>
      </c>
      <c r="AT157" s="105" t="s">
        <v>732</v>
      </c>
      <c r="AU157" s="105" t="s">
        <v>733</v>
      </c>
      <c r="AY157" s="105" t="s">
        <v>790</v>
      </c>
      <c r="BK157" s="109">
        <f>$BK$158+$BK$169</f>
        <v>0</v>
      </c>
    </row>
    <row r="158" spans="2:63" s="102" customFormat="1" ht="21" customHeight="1">
      <c r="B158" s="103"/>
      <c r="D158" s="110" t="s">
        <v>321</v>
      </c>
      <c r="N158" s="294">
        <f>$BK$158</f>
        <v>0</v>
      </c>
      <c r="O158" s="293"/>
      <c r="P158" s="293"/>
      <c r="Q158" s="293"/>
      <c r="S158" s="103"/>
      <c r="T158" s="106"/>
      <c r="W158" s="107">
        <f>SUM($W$159:$W$168)</f>
        <v>0</v>
      </c>
      <c r="Y158" s="107">
        <f>SUM($Y$159:$Y$168)</f>
        <v>0</v>
      </c>
      <c r="AA158" s="108">
        <f>SUM($AA$159:$AA$168)</f>
        <v>0</v>
      </c>
      <c r="AR158" s="105" t="s">
        <v>804</v>
      </c>
      <c r="AT158" s="105" t="s">
        <v>732</v>
      </c>
      <c r="AU158" s="105" t="s">
        <v>681</v>
      </c>
      <c r="AY158" s="105" t="s">
        <v>790</v>
      </c>
      <c r="BK158" s="109">
        <f>SUM($BK$159:$BK$168)</f>
        <v>0</v>
      </c>
    </row>
    <row r="159" spans="2:65" s="6" customFormat="1" ht="27" customHeight="1">
      <c r="B159" s="21"/>
      <c r="C159" s="111" t="s">
        <v>12</v>
      </c>
      <c r="D159" s="111" t="s">
        <v>791</v>
      </c>
      <c r="E159" s="112" t="s">
        <v>429</v>
      </c>
      <c r="F159" s="284" t="s">
        <v>430</v>
      </c>
      <c r="G159" s="285"/>
      <c r="H159" s="285"/>
      <c r="I159" s="285"/>
      <c r="J159" s="114" t="s">
        <v>937</v>
      </c>
      <c r="K159" s="115">
        <v>1</v>
      </c>
      <c r="L159" s="286"/>
      <c r="M159" s="285"/>
      <c r="N159" s="287">
        <f>ROUND($L$159*$K$159,2)</f>
        <v>0</v>
      </c>
      <c r="O159" s="285"/>
      <c r="P159" s="285"/>
      <c r="Q159" s="285"/>
      <c r="R159" s="113" t="s">
        <v>860</v>
      </c>
      <c r="S159" s="21"/>
      <c r="T159" s="116"/>
      <c r="U159" s="117" t="s">
        <v>703</v>
      </c>
      <c r="X159" s="118">
        <v>0</v>
      </c>
      <c r="Y159" s="118">
        <f>$X$159*$K$159</f>
        <v>0</v>
      </c>
      <c r="Z159" s="118">
        <v>0</v>
      </c>
      <c r="AA159" s="119">
        <f>$Z$159*$K$159</f>
        <v>0</v>
      </c>
      <c r="AR159" s="81" t="s">
        <v>204</v>
      </c>
      <c r="AT159" s="81" t="s">
        <v>791</v>
      </c>
      <c r="AU159" s="81" t="s">
        <v>740</v>
      </c>
      <c r="AY159" s="6" t="s">
        <v>790</v>
      </c>
      <c r="BE159" s="120">
        <f>IF($U$159="základní",$N$159,0)</f>
        <v>0</v>
      </c>
      <c r="BF159" s="120">
        <f>IF($U$159="snížená",$N$159,0)</f>
        <v>0</v>
      </c>
      <c r="BG159" s="120">
        <f>IF($U$159="zákl. přenesená",$N$159,0)</f>
        <v>0</v>
      </c>
      <c r="BH159" s="120">
        <f>IF($U$159="sníž. přenesená",$N$159,0)</f>
        <v>0</v>
      </c>
      <c r="BI159" s="120">
        <f>IF($U$159="nulová",$N$159,0)</f>
        <v>0</v>
      </c>
      <c r="BJ159" s="81" t="s">
        <v>681</v>
      </c>
      <c r="BK159" s="120">
        <f>ROUND($L$159*$K$159,2)</f>
        <v>0</v>
      </c>
      <c r="BL159" s="81" t="s">
        <v>204</v>
      </c>
      <c r="BM159" s="81" t="s">
        <v>431</v>
      </c>
    </row>
    <row r="160" spans="2:47" s="6" customFormat="1" ht="27" customHeight="1">
      <c r="B160" s="21"/>
      <c r="F160" s="288" t="s">
        <v>432</v>
      </c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1"/>
      <c r="T160" s="46"/>
      <c r="AA160" s="47"/>
      <c r="AT160" s="6" t="s">
        <v>797</v>
      </c>
      <c r="AU160" s="6" t="s">
        <v>740</v>
      </c>
    </row>
    <row r="161" spans="2:65" s="6" customFormat="1" ht="27" customHeight="1">
      <c r="B161" s="21"/>
      <c r="C161" s="111" t="s">
        <v>14</v>
      </c>
      <c r="D161" s="111" t="s">
        <v>791</v>
      </c>
      <c r="E161" s="112" t="s">
        <v>433</v>
      </c>
      <c r="F161" s="284" t="s">
        <v>434</v>
      </c>
      <c r="G161" s="285"/>
      <c r="H161" s="285"/>
      <c r="I161" s="285"/>
      <c r="J161" s="114" t="s">
        <v>937</v>
      </c>
      <c r="K161" s="115">
        <v>28</v>
      </c>
      <c r="L161" s="286"/>
      <c r="M161" s="285"/>
      <c r="N161" s="287">
        <f>ROUND($L$161*$K$161,2)</f>
        <v>0</v>
      </c>
      <c r="O161" s="285"/>
      <c r="P161" s="285"/>
      <c r="Q161" s="285"/>
      <c r="R161" s="113" t="s">
        <v>860</v>
      </c>
      <c r="S161" s="21"/>
      <c r="T161" s="116"/>
      <c r="U161" s="117" t="s">
        <v>703</v>
      </c>
      <c r="X161" s="118">
        <v>0</v>
      </c>
      <c r="Y161" s="118">
        <f>$X$161*$K$161</f>
        <v>0</v>
      </c>
      <c r="Z161" s="118">
        <v>0</v>
      </c>
      <c r="AA161" s="119">
        <f>$Z$161*$K$161</f>
        <v>0</v>
      </c>
      <c r="AR161" s="81" t="s">
        <v>204</v>
      </c>
      <c r="AT161" s="81" t="s">
        <v>791</v>
      </c>
      <c r="AU161" s="81" t="s">
        <v>740</v>
      </c>
      <c r="AY161" s="6" t="s">
        <v>790</v>
      </c>
      <c r="BE161" s="120">
        <f>IF($U$161="základní",$N$161,0)</f>
        <v>0</v>
      </c>
      <c r="BF161" s="120">
        <f>IF($U$161="snížená",$N$161,0)</f>
        <v>0</v>
      </c>
      <c r="BG161" s="120">
        <f>IF($U$161="zákl. přenesená",$N$161,0)</f>
        <v>0</v>
      </c>
      <c r="BH161" s="120">
        <f>IF($U$161="sníž. přenesená",$N$161,0)</f>
        <v>0</v>
      </c>
      <c r="BI161" s="120">
        <f>IF($U$161="nulová",$N$161,0)</f>
        <v>0</v>
      </c>
      <c r="BJ161" s="81" t="s">
        <v>681</v>
      </c>
      <c r="BK161" s="120">
        <f>ROUND($L$161*$K$161,2)</f>
        <v>0</v>
      </c>
      <c r="BL161" s="81" t="s">
        <v>204</v>
      </c>
      <c r="BM161" s="81" t="s">
        <v>435</v>
      </c>
    </row>
    <row r="162" spans="2:47" s="6" customFormat="1" ht="16.5" customHeight="1">
      <c r="B162" s="21"/>
      <c r="F162" s="288" t="s">
        <v>434</v>
      </c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1"/>
      <c r="T162" s="46"/>
      <c r="AA162" s="47"/>
      <c r="AT162" s="6" t="s">
        <v>797</v>
      </c>
      <c r="AU162" s="6" t="s">
        <v>740</v>
      </c>
    </row>
    <row r="163" spans="2:65" s="6" customFormat="1" ht="15.75" customHeight="1">
      <c r="B163" s="21"/>
      <c r="C163" s="111" t="s">
        <v>18</v>
      </c>
      <c r="D163" s="111" t="s">
        <v>791</v>
      </c>
      <c r="E163" s="112" t="s">
        <v>436</v>
      </c>
      <c r="F163" s="284" t="s">
        <v>437</v>
      </c>
      <c r="G163" s="285"/>
      <c r="H163" s="285"/>
      <c r="I163" s="285"/>
      <c r="J163" s="114" t="s">
        <v>438</v>
      </c>
      <c r="K163" s="115">
        <v>4</v>
      </c>
      <c r="L163" s="286"/>
      <c r="M163" s="285"/>
      <c r="N163" s="287">
        <f>ROUND($L$163*$K$163,2)</f>
        <v>0</v>
      </c>
      <c r="O163" s="285"/>
      <c r="P163" s="285"/>
      <c r="Q163" s="285"/>
      <c r="R163" s="113"/>
      <c r="S163" s="21"/>
      <c r="T163" s="116"/>
      <c r="U163" s="117" t="s">
        <v>703</v>
      </c>
      <c r="X163" s="118">
        <v>0</v>
      </c>
      <c r="Y163" s="118">
        <f>$X$163*$K$163</f>
        <v>0</v>
      </c>
      <c r="Z163" s="118">
        <v>0</v>
      </c>
      <c r="AA163" s="119">
        <f>$Z$163*$K$163</f>
        <v>0</v>
      </c>
      <c r="AR163" s="81" t="s">
        <v>952</v>
      </c>
      <c r="AT163" s="81" t="s">
        <v>791</v>
      </c>
      <c r="AU163" s="81" t="s">
        <v>740</v>
      </c>
      <c r="AY163" s="6" t="s">
        <v>790</v>
      </c>
      <c r="BE163" s="120">
        <f>IF($U$163="základní",$N$163,0)</f>
        <v>0</v>
      </c>
      <c r="BF163" s="120">
        <f>IF($U$163="snížená",$N$163,0)</f>
        <v>0</v>
      </c>
      <c r="BG163" s="120">
        <f>IF($U$163="zákl. přenesená",$N$163,0)</f>
        <v>0</v>
      </c>
      <c r="BH163" s="120">
        <f>IF($U$163="sníž. přenesená",$N$163,0)</f>
        <v>0</v>
      </c>
      <c r="BI163" s="120">
        <f>IF($U$163="nulová",$N$163,0)</f>
        <v>0</v>
      </c>
      <c r="BJ163" s="81" t="s">
        <v>681</v>
      </c>
      <c r="BK163" s="120">
        <f>ROUND($L$163*$K$163,2)</f>
        <v>0</v>
      </c>
      <c r="BL163" s="81" t="s">
        <v>952</v>
      </c>
      <c r="BM163" s="81" t="s">
        <v>439</v>
      </c>
    </row>
    <row r="164" spans="2:47" s="6" customFormat="1" ht="16.5" customHeight="1">
      <c r="B164" s="21"/>
      <c r="F164" s="288" t="s">
        <v>437</v>
      </c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1"/>
      <c r="T164" s="46"/>
      <c r="AA164" s="47"/>
      <c r="AT164" s="6" t="s">
        <v>797</v>
      </c>
      <c r="AU164" s="6" t="s">
        <v>740</v>
      </c>
    </row>
    <row r="165" spans="2:65" s="6" customFormat="1" ht="15.75" customHeight="1">
      <c r="B165" s="21"/>
      <c r="C165" s="111" t="s">
        <v>24</v>
      </c>
      <c r="D165" s="111" t="s">
        <v>791</v>
      </c>
      <c r="E165" s="112" t="s">
        <v>440</v>
      </c>
      <c r="F165" s="284" t="s">
        <v>441</v>
      </c>
      <c r="G165" s="285"/>
      <c r="H165" s="285"/>
      <c r="I165" s="285"/>
      <c r="J165" s="114" t="s">
        <v>442</v>
      </c>
      <c r="K165" s="115">
        <v>1</v>
      </c>
      <c r="L165" s="286"/>
      <c r="M165" s="285"/>
      <c r="N165" s="287">
        <f>ROUND($L$165*$K$165,2)</f>
        <v>0</v>
      </c>
      <c r="O165" s="285"/>
      <c r="P165" s="285"/>
      <c r="Q165" s="285"/>
      <c r="R165" s="113"/>
      <c r="S165" s="21"/>
      <c r="T165" s="116"/>
      <c r="U165" s="117" t="s">
        <v>703</v>
      </c>
      <c r="X165" s="118">
        <v>0</v>
      </c>
      <c r="Y165" s="118">
        <f>$X$165*$K$165</f>
        <v>0</v>
      </c>
      <c r="Z165" s="118">
        <v>0</v>
      </c>
      <c r="AA165" s="119">
        <f>$Z$165*$K$165</f>
        <v>0</v>
      </c>
      <c r="AR165" s="81" t="s">
        <v>952</v>
      </c>
      <c r="AT165" s="81" t="s">
        <v>791</v>
      </c>
      <c r="AU165" s="81" t="s">
        <v>740</v>
      </c>
      <c r="AY165" s="6" t="s">
        <v>790</v>
      </c>
      <c r="BE165" s="120">
        <f>IF($U$165="základní",$N$165,0)</f>
        <v>0</v>
      </c>
      <c r="BF165" s="120">
        <f>IF($U$165="snížená",$N$165,0)</f>
        <v>0</v>
      </c>
      <c r="BG165" s="120">
        <f>IF($U$165="zákl. přenesená",$N$165,0)</f>
        <v>0</v>
      </c>
      <c r="BH165" s="120">
        <f>IF($U$165="sníž. přenesená",$N$165,0)</f>
        <v>0</v>
      </c>
      <c r="BI165" s="120">
        <f>IF($U$165="nulová",$N$165,0)</f>
        <v>0</v>
      </c>
      <c r="BJ165" s="81" t="s">
        <v>681</v>
      </c>
      <c r="BK165" s="120">
        <f>ROUND($L$165*$K$165,2)</f>
        <v>0</v>
      </c>
      <c r="BL165" s="81" t="s">
        <v>952</v>
      </c>
      <c r="BM165" s="81" t="s">
        <v>443</v>
      </c>
    </row>
    <row r="166" spans="2:47" s="6" customFormat="1" ht="16.5" customHeight="1">
      <c r="B166" s="21"/>
      <c r="F166" s="288" t="s">
        <v>441</v>
      </c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1"/>
      <c r="T166" s="46"/>
      <c r="AA166" s="47"/>
      <c r="AT166" s="6" t="s">
        <v>797</v>
      </c>
      <c r="AU166" s="6" t="s">
        <v>740</v>
      </c>
    </row>
    <row r="167" spans="2:65" s="6" customFormat="1" ht="15.75" customHeight="1">
      <c r="B167" s="21"/>
      <c r="C167" s="111" t="s">
        <v>32</v>
      </c>
      <c r="D167" s="111" t="s">
        <v>791</v>
      </c>
      <c r="E167" s="112" t="s">
        <v>444</v>
      </c>
      <c r="F167" s="284" t="s">
        <v>445</v>
      </c>
      <c r="G167" s="285"/>
      <c r="H167" s="285"/>
      <c r="I167" s="285"/>
      <c r="J167" s="114" t="s">
        <v>438</v>
      </c>
      <c r="K167" s="115">
        <v>8</v>
      </c>
      <c r="L167" s="286"/>
      <c r="M167" s="285"/>
      <c r="N167" s="287">
        <f>ROUND($L$167*$K$167,2)</f>
        <v>0</v>
      </c>
      <c r="O167" s="285"/>
      <c r="P167" s="285"/>
      <c r="Q167" s="285"/>
      <c r="R167" s="113"/>
      <c r="S167" s="21"/>
      <c r="T167" s="116"/>
      <c r="U167" s="117" t="s">
        <v>703</v>
      </c>
      <c r="X167" s="118">
        <v>0</v>
      </c>
      <c r="Y167" s="118">
        <f>$X$167*$K$167</f>
        <v>0</v>
      </c>
      <c r="Z167" s="118">
        <v>0</v>
      </c>
      <c r="AA167" s="119">
        <f>$Z$167*$K$167</f>
        <v>0</v>
      </c>
      <c r="AR167" s="81" t="s">
        <v>204</v>
      </c>
      <c r="AT167" s="81" t="s">
        <v>791</v>
      </c>
      <c r="AU167" s="81" t="s">
        <v>740</v>
      </c>
      <c r="AY167" s="6" t="s">
        <v>790</v>
      </c>
      <c r="BE167" s="120">
        <f>IF($U$167="základní",$N$167,0)</f>
        <v>0</v>
      </c>
      <c r="BF167" s="120">
        <f>IF($U$167="snížená",$N$167,0)</f>
        <v>0</v>
      </c>
      <c r="BG167" s="120">
        <f>IF($U$167="zákl. přenesená",$N$167,0)</f>
        <v>0</v>
      </c>
      <c r="BH167" s="120">
        <f>IF($U$167="sníž. přenesená",$N$167,0)</f>
        <v>0</v>
      </c>
      <c r="BI167" s="120">
        <f>IF($U$167="nulová",$N$167,0)</f>
        <v>0</v>
      </c>
      <c r="BJ167" s="81" t="s">
        <v>681</v>
      </c>
      <c r="BK167" s="120">
        <f>ROUND($L$167*$K$167,2)</f>
        <v>0</v>
      </c>
      <c r="BL167" s="81" t="s">
        <v>204</v>
      </c>
      <c r="BM167" s="81" t="s">
        <v>446</v>
      </c>
    </row>
    <row r="168" spans="2:47" s="6" customFormat="1" ht="16.5" customHeight="1">
      <c r="B168" s="21"/>
      <c r="F168" s="288" t="s">
        <v>445</v>
      </c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1"/>
      <c r="T168" s="46"/>
      <c r="AA168" s="47"/>
      <c r="AT168" s="6" t="s">
        <v>797</v>
      </c>
      <c r="AU168" s="6" t="s">
        <v>740</v>
      </c>
    </row>
    <row r="169" spans="2:63" s="102" customFormat="1" ht="30.75" customHeight="1">
      <c r="B169" s="103"/>
      <c r="D169" s="110" t="s">
        <v>322</v>
      </c>
      <c r="N169" s="294">
        <f>$BK$169</f>
        <v>0</v>
      </c>
      <c r="O169" s="293"/>
      <c r="P169" s="293"/>
      <c r="Q169" s="293"/>
      <c r="S169" s="103"/>
      <c r="T169" s="106"/>
      <c r="W169" s="107">
        <f>SUM($W$170:$W$201)</f>
        <v>0</v>
      </c>
      <c r="Y169" s="107">
        <f>SUM($Y$170:$Y$201)</f>
        <v>3.2574949999999996</v>
      </c>
      <c r="AA169" s="108">
        <f>SUM($AA$170:$AA$201)</f>
        <v>0</v>
      </c>
      <c r="AR169" s="105" t="s">
        <v>804</v>
      </c>
      <c r="AT169" s="105" t="s">
        <v>732</v>
      </c>
      <c r="AU169" s="105" t="s">
        <v>681</v>
      </c>
      <c r="AY169" s="105" t="s">
        <v>790</v>
      </c>
      <c r="BK169" s="109">
        <f>SUM($BK$170:$BK$201)</f>
        <v>0</v>
      </c>
    </row>
    <row r="170" spans="2:65" s="6" customFormat="1" ht="27" customHeight="1">
      <c r="B170" s="21"/>
      <c r="C170" s="111" t="s">
        <v>37</v>
      </c>
      <c r="D170" s="111" t="s">
        <v>791</v>
      </c>
      <c r="E170" s="112" t="s">
        <v>447</v>
      </c>
      <c r="F170" s="284" t="s">
        <v>448</v>
      </c>
      <c r="G170" s="285"/>
      <c r="H170" s="285"/>
      <c r="I170" s="285"/>
      <c r="J170" s="114" t="s">
        <v>449</v>
      </c>
      <c r="K170" s="115">
        <v>0.05</v>
      </c>
      <c r="L170" s="286"/>
      <c r="M170" s="285"/>
      <c r="N170" s="287">
        <f>ROUND($L$170*$K$170,2)</f>
        <v>0</v>
      </c>
      <c r="O170" s="285"/>
      <c r="P170" s="285"/>
      <c r="Q170" s="285"/>
      <c r="R170" s="113"/>
      <c r="S170" s="21"/>
      <c r="T170" s="116"/>
      <c r="U170" s="117" t="s">
        <v>703</v>
      </c>
      <c r="X170" s="118">
        <v>0.0099</v>
      </c>
      <c r="Y170" s="118">
        <f>$X$170*$K$170</f>
        <v>0.0004950000000000001</v>
      </c>
      <c r="Z170" s="118">
        <v>0</v>
      </c>
      <c r="AA170" s="119">
        <f>$Z$170*$K$170</f>
        <v>0</v>
      </c>
      <c r="AR170" s="81" t="s">
        <v>789</v>
      </c>
      <c r="AT170" s="81" t="s">
        <v>791</v>
      </c>
      <c r="AU170" s="81" t="s">
        <v>740</v>
      </c>
      <c r="AY170" s="6" t="s">
        <v>790</v>
      </c>
      <c r="BE170" s="120">
        <f>IF($U$170="základní",$N$170,0)</f>
        <v>0</v>
      </c>
      <c r="BF170" s="120">
        <f>IF($U$170="snížená",$N$170,0)</f>
        <v>0</v>
      </c>
      <c r="BG170" s="120">
        <f>IF($U$170="zákl. přenesená",$N$170,0)</f>
        <v>0</v>
      </c>
      <c r="BH170" s="120">
        <f>IF($U$170="sníž. přenesená",$N$170,0)</f>
        <v>0</v>
      </c>
      <c r="BI170" s="120">
        <f>IF($U$170="nulová",$N$170,0)</f>
        <v>0</v>
      </c>
      <c r="BJ170" s="81" t="s">
        <v>681</v>
      </c>
      <c r="BK170" s="120">
        <f>ROUND($L$170*$K$170,2)</f>
        <v>0</v>
      </c>
      <c r="BL170" s="81" t="s">
        <v>789</v>
      </c>
      <c r="BM170" s="81" t="s">
        <v>450</v>
      </c>
    </row>
    <row r="171" spans="2:47" s="6" customFormat="1" ht="16.5" customHeight="1">
      <c r="B171" s="21"/>
      <c r="F171" s="288" t="s">
        <v>448</v>
      </c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1"/>
      <c r="T171" s="46"/>
      <c r="AA171" s="47"/>
      <c r="AT171" s="6" t="s">
        <v>797</v>
      </c>
      <c r="AU171" s="6" t="s">
        <v>740</v>
      </c>
    </row>
    <row r="172" spans="2:51" s="6" customFormat="1" ht="15.75" customHeight="1">
      <c r="B172" s="129"/>
      <c r="E172" s="130"/>
      <c r="F172" s="297" t="s">
        <v>451</v>
      </c>
      <c r="G172" s="298"/>
      <c r="H172" s="298"/>
      <c r="I172" s="298"/>
      <c r="K172" s="132">
        <v>0.05</v>
      </c>
      <c r="S172" s="129"/>
      <c r="T172" s="133"/>
      <c r="AA172" s="134"/>
      <c r="AT172" s="130" t="s">
        <v>864</v>
      </c>
      <c r="AU172" s="130" t="s">
        <v>740</v>
      </c>
      <c r="AV172" s="130" t="s">
        <v>740</v>
      </c>
      <c r="AW172" s="130" t="s">
        <v>771</v>
      </c>
      <c r="AX172" s="130" t="s">
        <v>733</v>
      </c>
      <c r="AY172" s="130" t="s">
        <v>790</v>
      </c>
    </row>
    <row r="173" spans="2:65" s="6" customFormat="1" ht="27" customHeight="1">
      <c r="B173" s="21"/>
      <c r="C173" s="111" t="s">
        <v>42</v>
      </c>
      <c r="D173" s="111" t="s">
        <v>791</v>
      </c>
      <c r="E173" s="112" t="s">
        <v>452</v>
      </c>
      <c r="F173" s="284" t="s">
        <v>453</v>
      </c>
      <c r="G173" s="285"/>
      <c r="H173" s="285"/>
      <c r="I173" s="285"/>
      <c r="J173" s="114" t="s">
        <v>869</v>
      </c>
      <c r="K173" s="115">
        <v>2.625</v>
      </c>
      <c r="L173" s="286"/>
      <c r="M173" s="285"/>
      <c r="N173" s="287">
        <f>ROUND($L$173*$K$173,2)</f>
        <v>0</v>
      </c>
      <c r="O173" s="285"/>
      <c r="P173" s="285"/>
      <c r="Q173" s="285"/>
      <c r="R173" s="113"/>
      <c r="S173" s="21"/>
      <c r="T173" s="116"/>
      <c r="U173" s="117" t="s">
        <v>703</v>
      </c>
      <c r="X173" s="118">
        <v>0</v>
      </c>
      <c r="Y173" s="118">
        <f>$X$173*$K$173</f>
        <v>0</v>
      </c>
      <c r="Z173" s="118">
        <v>0</v>
      </c>
      <c r="AA173" s="119">
        <f>$Z$173*$K$173</f>
        <v>0</v>
      </c>
      <c r="AR173" s="81" t="s">
        <v>204</v>
      </c>
      <c r="AT173" s="81" t="s">
        <v>791</v>
      </c>
      <c r="AU173" s="81" t="s">
        <v>740</v>
      </c>
      <c r="AY173" s="6" t="s">
        <v>790</v>
      </c>
      <c r="BE173" s="120">
        <f>IF($U$173="základní",$N$173,0)</f>
        <v>0</v>
      </c>
      <c r="BF173" s="120">
        <f>IF($U$173="snížená",$N$173,0)</f>
        <v>0</v>
      </c>
      <c r="BG173" s="120">
        <f>IF($U$173="zákl. přenesená",$N$173,0)</f>
        <v>0</v>
      </c>
      <c r="BH173" s="120">
        <f>IF($U$173="sníž. přenesená",$N$173,0)</f>
        <v>0</v>
      </c>
      <c r="BI173" s="120">
        <f>IF($U$173="nulová",$N$173,0)</f>
        <v>0</v>
      </c>
      <c r="BJ173" s="81" t="s">
        <v>681</v>
      </c>
      <c r="BK173" s="120">
        <f>ROUND($L$173*$K$173,2)</f>
        <v>0</v>
      </c>
      <c r="BL173" s="81" t="s">
        <v>204</v>
      </c>
      <c r="BM173" s="81" t="s">
        <v>454</v>
      </c>
    </row>
    <row r="174" spans="2:47" s="6" customFormat="1" ht="16.5" customHeight="1">
      <c r="B174" s="21"/>
      <c r="F174" s="288" t="s">
        <v>453</v>
      </c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1"/>
      <c r="T174" s="46"/>
      <c r="AA174" s="47"/>
      <c r="AT174" s="6" t="s">
        <v>797</v>
      </c>
      <c r="AU174" s="6" t="s">
        <v>740</v>
      </c>
    </row>
    <row r="175" spans="2:51" s="6" customFormat="1" ht="15.75" customHeight="1">
      <c r="B175" s="129"/>
      <c r="E175" s="130"/>
      <c r="F175" s="297" t="s">
        <v>455</v>
      </c>
      <c r="G175" s="298"/>
      <c r="H175" s="298"/>
      <c r="I175" s="298"/>
      <c r="K175" s="132">
        <v>2.625</v>
      </c>
      <c r="S175" s="129"/>
      <c r="T175" s="133"/>
      <c r="AA175" s="134"/>
      <c r="AT175" s="130" t="s">
        <v>864</v>
      </c>
      <c r="AU175" s="130" t="s">
        <v>740</v>
      </c>
      <c r="AV175" s="130" t="s">
        <v>740</v>
      </c>
      <c r="AW175" s="130" t="s">
        <v>771</v>
      </c>
      <c r="AX175" s="130" t="s">
        <v>733</v>
      </c>
      <c r="AY175" s="130" t="s">
        <v>790</v>
      </c>
    </row>
    <row r="176" spans="2:65" s="6" customFormat="1" ht="27" customHeight="1">
      <c r="B176" s="21"/>
      <c r="C176" s="111" t="s">
        <v>47</v>
      </c>
      <c r="D176" s="111" t="s">
        <v>791</v>
      </c>
      <c r="E176" s="112" t="s">
        <v>456</v>
      </c>
      <c r="F176" s="284" t="s">
        <v>457</v>
      </c>
      <c r="G176" s="285"/>
      <c r="H176" s="285"/>
      <c r="I176" s="285"/>
      <c r="J176" s="114" t="s">
        <v>27</v>
      </c>
      <c r="K176" s="115">
        <v>50</v>
      </c>
      <c r="L176" s="286"/>
      <c r="M176" s="285"/>
      <c r="N176" s="287">
        <f>ROUND($L$176*$K$176,2)</f>
        <v>0</v>
      </c>
      <c r="O176" s="285"/>
      <c r="P176" s="285"/>
      <c r="Q176" s="285"/>
      <c r="R176" s="113" t="s">
        <v>278</v>
      </c>
      <c r="S176" s="21"/>
      <c r="T176" s="116"/>
      <c r="U176" s="117" t="s">
        <v>703</v>
      </c>
      <c r="X176" s="118">
        <v>0</v>
      </c>
      <c r="Y176" s="118">
        <f>$X$176*$K$176</f>
        <v>0</v>
      </c>
      <c r="Z176" s="118">
        <v>0</v>
      </c>
      <c r="AA176" s="119">
        <f>$Z$176*$K$176</f>
        <v>0</v>
      </c>
      <c r="AR176" s="81" t="s">
        <v>204</v>
      </c>
      <c r="AT176" s="81" t="s">
        <v>791</v>
      </c>
      <c r="AU176" s="81" t="s">
        <v>740</v>
      </c>
      <c r="AY176" s="6" t="s">
        <v>790</v>
      </c>
      <c r="BE176" s="120">
        <f>IF($U$176="základní",$N$176,0)</f>
        <v>0</v>
      </c>
      <c r="BF176" s="120">
        <f>IF($U$176="snížená",$N$176,0)</f>
        <v>0</v>
      </c>
      <c r="BG176" s="120">
        <f>IF($U$176="zákl. přenesená",$N$176,0)</f>
        <v>0</v>
      </c>
      <c r="BH176" s="120">
        <f>IF($U$176="sníž. přenesená",$N$176,0)</f>
        <v>0</v>
      </c>
      <c r="BI176" s="120">
        <f>IF($U$176="nulová",$N$176,0)</f>
        <v>0</v>
      </c>
      <c r="BJ176" s="81" t="s">
        <v>681</v>
      </c>
      <c r="BK176" s="120">
        <f>ROUND($L$176*$K$176,2)</f>
        <v>0</v>
      </c>
      <c r="BL176" s="81" t="s">
        <v>204</v>
      </c>
      <c r="BM176" s="81" t="s">
        <v>458</v>
      </c>
    </row>
    <row r="177" spans="2:47" s="6" customFormat="1" ht="16.5" customHeight="1">
      <c r="B177" s="21"/>
      <c r="F177" s="288" t="s">
        <v>457</v>
      </c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1"/>
      <c r="T177" s="46"/>
      <c r="AA177" s="47"/>
      <c r="AT177" s="6" t="s">
        <v>797</v>
      </c>
      <c r="AU177" s="6" t="s">
        <v>740</v>
      </c>
    </row>
    <row r="178" spans="2:51" s="6" customFormat="1" ht="15.75" customHeight="1">
      <c r="B178" s="129"/>
      <c r="E178" s="130"/>
      <c r="F178" s="297" t="s">
        <v>339</v>
      </c>
      <c r="G178" s="298"/>
      <c r="H178" s="298"/>
      <c r="I178" s="298"/>
      <c r="K178" s="132">
        <v>50</v>
      </c>
      <c r="S178" s="129"/>
      <c r="T178" s="133"/>
      <c r="AA178" s="134"/>
      <c r="AT178" s="130" t="s">
        <v>864</v>
      </c>
      <c r="AU178" s="130" t="s">
        <v>740</v>
      </c>
      <c r="AV178" s="130" t="s">
        <v>740</v>
      </c>
      <c r="AW178" s="130" t="s">
        <v>771</v>
      </c>
      <c r="AX178" s="130" t="s">
        <v>733</v>
      </c>
      <c r="AY178" s="130" t="s">
        <v>790</v>
      </c>
    </row>
    <row r="179" spans="2:65" s="6" customFormat="1" ht="27" customHeight="1">
      <c r="B179" s="21"/>
      <c r="C179" s="111" t="s">
        <v>52</v>
      </c>
      <c r="D179" s="111" t="s">
        <v>791</v>
      </c>
      <c r="E179" s="112" t="s">
        <v>459</v>
      </c>
      <c r="F179" s="284" t="s">
        <v>460</v>
      </c>
      <c r="G179" s="285"/>
      <c r="H179" s="285"/>
      <c r="I179" s="285"/>
      <c r="J179" s="114" t="s">
        <v>27</v>
      </c>
      <c r="K179" s="115">
        <v>2</v>
      </c>
      <c r="L179" s="286"/>
      <c r="M179" s="285"/>
      <c r="N179" s="287">
        <f>ROUND($L$179*$K$179,2)</f>
        <v>0</v>
      </c>
      <c r="O179" s="285"/>
      <c r="P179" s="285"/>
      <c r="Q179" s="285"/>
      <c r="R179" s="113" t="s">
        <v>860</v>
      </c>
      <c r="S179" s="21"/>
      <c r="T179" s="116"/>
      <c r="U179" s="117" t="s">
        <v>703</v>
      </c>
      <c r="X179" s="118">
        <v>0</v>
      </c>
      <c r="Y179" s="118">
        <f>$X$179*$K$179</f>
        <v>0</v>
      </c>
      <c r="Z179" s="118">
        <v>0</v>
      </c>
      <c r="AA179" s="119">
        <f>$Z$179*$K$179</f>
        <v>0</v>
      </c>
      <c r="AR179" s="81" t="s">
        <v>204</v>
      </c>
      <c r="AT179" s="81" t="s">
        <v>791</v>
      </c>
      <c r="AU179" s="81" t="s">
        <v>740</v>
      </c>
      <c r="AY179" s="6" t="s">
        <v>790</v>
      </c>
      <c r="BE179" s="120">
        <f>IF($U$179="základní",$N$179,0)</f>
        <v>0</v>
      </c>
      <c r="BF179" s="120">
        <f>IF($U$179="snížená",$N$179,0)</f>
        <v>0</v>
      </c>
      <c r="BG179" s="120">
        <f>IF($U$179="zákl. přenesená",$N$179,0)</f>
        <v>0</v>
      </c>
      <c r="BH179" s="120">
        <f>IF($U$179="sníž. přenesená",$N$179,0)</f>
        <v>0</v>
      </c>
      <c r="BI179" s="120">
        <f>IF($U$179="nulová",$N$179,0)</f>
        <v>0</v>
      </c>
      <c r="BJ179" s="81" t="s">
        <v>681</v>
      </c>
      <c r="BK179" s="120">
        <f>ROUND($L$179*$K$179,2)</f>
        <v>0</v>
      </c>
      <c r="BL179" s="81" t="s">
        <v>204</v>
      </c>
      <c r="BM179" s="81" t="s">
        <v>461</v>
      </c>
    </row>
    <row r="180" spans="2:47" s="6" customFormat="1" ht="27" customHeight="1">
      <c r="B180" s="21"/>
      <c r="F180" s="288" t="s">
        <v>462</v>
      </c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1"/>
      <c r="T180" s="46"/>
      <c r="AA180" s="47"/>
      <c r="AT180" s="6" t="s">
        <v>797</v>
      </c>
      <c r="AU180" s="6" t="s">
        <v>740</v>
      </c>
    </row>
    <row r="181" spans="2:65" s="6" customFormat="1" ht="27" customHeight="1">
      <c r="B181" s="21"/>
      <c r="C181" s="111" t="s">
        <v>57</v>
      </c>
      <c r="D181" s="111" t="s">
        <v>791</v>
      </c>
      <c r="E181" s="112" t="s">
        <v>463</v>
      </c>
      <c r="F181" s="284" t="s">
        <v>464</v>
      </c>
      <c r="G181" s="285"/>
      <c r="H181" s="285"/>
      <c r="I181" s="285"/>
      <c r="J181" s="114" t="s">
        <v>27</v>
      </c>
      <c r="K181" s="115">
        <v>50</v>
      </c>
      <c r="L181" s="286"/>
      <c r="M181" s="285"/>
      <c r="N181" s="287">
        <f>ROUND($L$181*$K$181,2)</f>
        <v>0</v>
      </c>
      <c r="O181" s="285"/>
      <c r="P181" s="285"/>
      <c r="Q181" s="285"/>
      <c r="R181" s="113"/>
      <c r="S181" s="21"/>
      <c r="T181" s="116"/>
      <c r="U181" s="117" t="s">
        <v>703</v>
      </c>
      <c r="X181" s="118">
        <v>0.065</v>
      </c>
      <c r="Y181" s="118">
        <f>$X$181*$K$181</f>
        <v>3.25</v>
      </c>
      <c r="Z181" s="118">
        <v>0</v>
      </c>
      <c r="AA181" s="119">
        <f>$Z$181*$K$181</f>
        <v>0</v>
      </c>
      <c r="AR181" s="81" t="s">
        <v>204</v>
      </c>
      <c r="AT181" s="81" t="s">
        <v>791</v>
      </c>
      <c r="AU181" s="81" t="s">
        <v>740</v>
      </c>
      <c r="AY181" s="6" t="s">
        <v>790</v>
      </c>
      <c r="BE181" s="120">
        <f>IF($U$181="základní",$N$181,0)</f>
        <v>0</v>
      </c>
      <c r="BF181" s="120">
        <f>IF($U$181="snížená",$N$181,0)</f>
        <v>0</v>
      </c>
      <c r="BG181" s="120">
        <f>IF($U$181="zákl. přenesená",$N$181,0)</f>
        <v>0</v>
      </c>
      <c r="BH181" s="120">
        <f>IF($U$181="sníž. přenesená",$N$181,0)</f>
        <v>0</v>
      </c>
      <c r="BI181" s="120">
        <f>IF($U$181="nulová",$N$181,0)</f>
        <v>0</v>
      </c>
      <c r="BJ181" s="81" t="s">
        <v>681</v>
      </c>
      <c r="BK181" s="120">
        <f>ROUND($L$181*$K$181,2)</f>
        <v>0</v>
      </c>
      <c r="BL181" s="81" t="s">
        <v>204</v>
      </c>
      <c r="BM181" s="81" t="s">
        <v>465</v>
      </c>
    </row>
    <row r="182" spans="2:47" s="6" customFormat="1" ht="16.5" customHeight="1">
      <c r="B182" s="21"/>
      <c r="F182" s="288" t="s">
        <v>464</v>
      </c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1"/>
      <c r="T182" s="46"/>
      <c r="AA182" s="47"/>
      <c r="AT182" s="6" t="s">
        <v>797</v>
      </c>
      <c r="AU182" s="6" t="s">
        <v>740</v>
      </c>
    </row>
    <row r="183" spans="2:51" s="6" customFormat="1" ht="15.75" customHeight="1">
      <c r="B183" s="129"/>
      <c r="E183" s="130"/>
      <c r="F183" s="297" t="s">
        <v>339</v>
      </c>
      <c r="G183" s="298"/>
      <c r="H183" s="298"/>
      <c r="I183" s="298"/>
      <c r="K183" s="132">
        <v>50</v>
      </c>
      <c r="S183" s="129"/>
      <c r="T183" s="133"/>
      <c r="AA183" s="134"/>
      <c r="AT183" s="130" t="s">
        <v>864</v>
      </c>
      <c r="AU183" s="130" t="s">
        <v>740</v>
      </c>
      <c r="AV183" s="130" t="s">
        <v>740</v>
      </c>
      <c r="AW183" s="130" t="s">
        <v>771</v>
      </c>
      <c r="AX183" s="130" t="s">
        <v>733</v>
      </c>
      <c r="AY183" s="130" t="s">
        <v>790</v>
      </c>
    </row>
    <row r="184" spans="2:65" s="6" customFormat="1" ht="15.75" customHeight="1">
      <c r="B184" s="21"/>
      <c r="C184" s="111" t="s">
        <v>63</v>
      </c>
      <c r="D184" s="111" t="s">
        <v>791</v>
      </c>
      <c r="E184" s="112" t="s">
        <v>466</v>
      </c>
      <c r="F184" s="284" t="s">
        <v>467</v>
      </c>
      <c r="G184" s="285"/>
      <c r="H184" s="285"/>
      <c r="I184" s="285"/>
      <c r="J184" s="114" t="s">
        <v>27</v>
      </c>
      <c r="K184" s="115">
        <v>50</v>
      </c>
      <c r="L184" s="286"/>
      <c r="M184" s="285"/>
      <c r="N184" s="287">
        <f>ROUND($L$184*$K$184,2)</f>
        <v>0</v>
      </c>
      <c r="O184" s="285"/>
      <c r="P184" s="285"/>
      <c r="Q184" s="285"/>
      <c r="R184" s="113"/>
      <c r="S184" s="21"/>
      <c r="T184" s="116"/>
      <c r="U184" s="117" t="s">
        <v>703</v>
      </c>
      <c r="X184" s="118">
        <v>0.00012</v>
      </c>
      <c r="Y184" s="118">
        <f>$X$184*$K$184</f>
        <v>0.006</v>
      </c>
      <c r="Z184" s="118">
        <v>0</v>
      </c>
      <c r="AA184" s="119">
        <f>$Z$184*$K$184</f>
        <v>0</v>
      </c>
      <c r="AR184" s="81" t="s">
        <v>204</v>
      </c>
      <c r="AT184" s="81" t="s">
        <v>791</v>
      </c>
      <c r="AU184" s="81" t="s">
        <v>740</v>
      </c>
      <c r="AY184" s="6" t="s">
        <v>790</v>
      </c>
      <c r="BE184" s="120">
        <f>IF($U$184="základní",$N$184,0)</f>
        <v>0</v>
      </c>
      <c r="BF184" s="120">
        <f>IF($U$184="snížená",$N$184,0)</f>
        <v>0</v>
      </c>
      <c r="BG184" s="120">
        <f>IF($U$184="zákl. přenesená",$N$184,0)</f>
        <v>0</v>
      </c>
      <c r="BH184" s="120">
        <f>IF($U$184="sníž. přenesená",$N$184,0)</f>
        <v>0</v>
      </c>
      <c r="BI184" s="120">
        <f>IF($U$184="nulová",$N$184,0)</f>
        <v>0</v>
      </c>
      <c r="BJ184" s="81" t="s">
        <v>681</v>
      </c>
      <c r="BK184" s="120">
        <f>ROUND($L$184*$K$184,2)</f>
        <v>0</v>
      </c>
      <c r="BL184" s="81" t="s">
        <v>204</v>
      </c>
      <c r="BM184" s="81" t="s">
        <v>468</v>
      </c>
    </row>
    <row r="185" spans="2:47" s="6" customFormat="1" ht="16.5" customHeight="1">
      <c r="B185" s="21"/>
      <c r="F185" s="288" t="s">
        <v>467</v>
      </c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1"/>
      <c r="T185" s="46"/>
      <c r="AA185" s="47"/>
      <c r="AT185" s="6" t="s">
        <v>797</v>
      </c>
      <c r="AU185" s="6" t="s">
        <v>740</v>
      </c>
    </row>
    <row r="186" spans="2:51" s="6" customFormat="1" ht="15.75" customHeight="1">
      <c r="B186" s="129"/>
      <c r="E186" s="130"/>
      <c r="F186" s="297" t="s">
        <v>339</v>
      </c>
      <c r="G186" s="298"/>
      <c r="H186" s="298"/>
      <c r="I186" s="298"/>
      <c r="K186" s="132">
        <v>50</v>
      </c>
      <c r="S186" s="129"/>
      <c r="T186" s="133"/>
      <c r="AA186" s="134"/>
      <c r="AT186" s="130" t="s">
        <v>864</v>
      </c>
      <c r="AU186" s="130" t="s">
        <v>740</v>
      </c>
      <c r="AV186" s="130" t="s">
        <v>740</v>
      </c>
      <c r="AW186" s="130" t="s">
        <v>771</v>
      </c>
      <c r="AX186" s="130" t="s">
        <v>733</v>
      </c>
      <c r="AY186" s="130" t="s">
        <v>790</v>
      </c>
    </row>
    <row r="187" spans="2:65" s="6" customFormat="1" ht="15.75" customHeight="1">
      <c r="B187" s="21"/>
      <c r="C187" s="140" t="s">
        <v>69</v>
      </c>
      <c r="D187" s="140" t="s">
        <v>905</v>
      </c>
      <c r="E187" s="141" t="s">
        <v>469</v>
      </c>
      <c r="F187" s="301" t="s">
        <v>470</v>
      </c>
      <c r="G187" s="302"/>
      <c r="H187" s="302"/>
      <c r="I187" s="302"/>
      <c r="J187" s="142" t="s">
        <v>27</v>
      </c>
      <c r="K187" s="143">
        <v>50</v>
      </c>
      <c r="L187" s="303"/>
      <c r="M187" s="302"/>
      <c r="N187" s="304">
        <f>ROUND($L$187*$K$187,2)</f>
        <v>0</v>
      </c>
      <c r="O187" s="285"/>
      <c r="P187" s="285"/>
      <c r="Q187" s="285"/>
      <c r="R187" s="113"/>
      <c r="S187" s="21"/>
      <c r="T187" s="116"/>
      <c r="U187" s="117" t="s">
        <v>703</v>
      </c>
      <c r="X187" s="118">
        <v>2E-05</v>
      </c>
      <c r="Y187" s="118">
        <f>$X$187*$K$187</f>
        <v>0.001</v>
      </c>
      <c r="Z187" s="118">
        <v>0</v>
      </c>
      <c r="AA187" s="119">
        <f>$Z$187*$K$187</f>
        <v>0</v>
      </c>
      <c r="AR187" s="81" t="s">
        <v>471</v>
      </c>
      <c r="AT187" s="81" t="s">
        <v>905</v>
      </c>
      <c r="AU187" s="81" t="s">
        <v>740</v>
      </c>
      <c r="AY187" s="6" t="s">
        <v>790</v>
      </c>
      <c r="BE187" s="120">
        <f>IF($U$187="základní",$N$187,0)</f>
        <v>0</v>
      </c>
      <c r="BF187" s="120">
        <f>IF($U$187="snížená",$N$187,0)</f>
        <v>0</v>
      </c>
      <c r="BG187" s="120">
        <f>IF($U$187="zákl. přenesená",$N$187,0)</f>
        <v>0</v>
      </c>
      <c r="BH187" s="120">
        <f>IF($U$187="sníž. přenesená",$N$187,0)</f>
        <v>0</v>
      </c>
      <c r="BI187" s="120">
        <f>IF($U$187="nulová",$N$187,0)</f>
        <v>0</v>
      </c>
      <c r="BJ187" s="81" t="s">
        <v>681</v>
      </c>
      <c r="BK187" s="120">
        <f>ROUND($L$187*$K$187,2)</f>
        <v>0</v>
      </c>
      <c r="BL187" s="81" t="s">
        <v>471</v>
      </c>
      <c r="BM187" s="81" t="s">
        <v>472</v>
      </c>
    </row>
    <row r="188" spans="2:47" s="6" customFormat="1" ht="16.5" customHeight="1">
      <c r="B188" s="21"/>
      <c r="F188" s="288" t="s">
        <v>473</v>
      </c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1"/>
      <c r="T188" s="46"/>
      <c r="AA188" s="47"/>
      <c r="AT188" s="6" t="s">
        <v>797</v>
      </c>
      <c r="AU188" s="6" t="s">
        <v>740</v>
      </c>
    </row>
    <row r="189" spans="2:51" s="6" customFormat="1" ht="15.75" customHeight="1">
      <c r="B189" s="129"/>
      <c r="E189" s="130"/>
      <c r="F189" s="297" t="s">
        <v>339</v>
      </c>
      <c r="G189" s="298"/>
      <c r="H189" s="298"/>
      <c r="I189" s="298"/>
      <c r="K189" s="132">
        <v>50</v>
      </c>
      <c r="S189" s="129"/>
      <c r="T189" s="133"/>
      <c r="AA189" s="134"/>
      <c r="AT189" s="130" t="s">
        <v>864</v>
      </c>
      <c r="AU189" s="130" t="s">
        <v>740</v>
      </c>
      <c r="AV189" s="130" t="s">
        <v>740</v>
      </c>
      <c r="AW189" s="130" t="s">
        <v>771</v>
      </c>
      <c r="AX189" s="130" t="s">
        <v>733</v>
      </c>
      <c r="AY189" s="130" t="s">
        <v>790</v>
      </c>
    </row>
    <row r="190" spans="2:65" s="6" customFormat="1" ht="27" customHeight="1">
      <c r="B190" s="21"/>
      <c r="C190" s="111" t="s">
        <v>74</v>
      </c>
      <c r="D190" s="111" t="s">
        <v>791</v>
      </c>
      <c r="E190" s="112" t="s">
        <v>474</v>
      </c>
      <c r="F190" s="284" t="s">
        <v>475</v>
      </c>
      <c r="G190" s="285"/>
      <c r="H190" s="285"/>
      <c r="I190" s="285"/>
      <c r="J190" s="114" t="s">
        <v>27</v>
      </c>
      <c r="K190" s="115">
        <v>50</v>
      </c>
      <c r="L190" s="286"/>
      <c r="M190" s="285"/>
      <c r="N190" s="287">
        <f>ROUND($L$190*$K$190,2)</f>
        <v>0</v>
      </c>
      <c r="O190" s="285"/>
      <c r="P190" s="285"/>
      <c r="Q190" s="285"/>
      <c r="R190" s="113" t="s">
        <v>860</v>
      </c>
      <c r="S190" s="21"/>
      <c r="T190" s="116"/>
      <c r="U190" s="117" t="s">
        <v>703</v>
      </c>
      <c r="X190" s="118">
        <v>0</v>
      </c>
      <c r="Y190" s="118">
        <f>$X$190*$K$190</f>
        <v>0</v>
      </c>
      <c r="Z190" s="118">
        <v>0</v>
      </c>
      <c r="AA190" s="119">
        <f>$Z$190*$K$190</f>
        <v>0</v>
      </c>
      <c r="AR190" s="81" t="s">
        <v>204</v>
      </c>
      <c r="AT190" s="81" t="s">
        <v>791</v>
      </c>
      <c r="AU190" s="81" t="s">
        <v>740</v>
      </c>
      <c r="AY190" s="6" t="s">
        <v>790</v>
      </c>
      <c r="BE190" s="120">
        <f>IF($U$190="základní",$N$190,0)</f>
        <v>0</v>
      </c>
      <c r="BF190" s="120">
        <f>IF($U$190="snížená",$N$190,0)</f>
        <v>0</v>
      </c>
      <c r="BG190" s="120">
        <f>IF($U$190="zákl. přenesená",$N$190,0)</f>
        <v>0</v>
      </c>
      <c r="BH190" s="120">
        <f>IF($U$190="sníž. přenesená",$N$190,0)</f>
        <v>0</v>
      </c>
      <c r="BI190" s="120">
        <f>IF($U$190="nulová",$N$190,0)</f>
        <v>0</v>
      </c>
      <c r="BJ190" s="81" t="s">
        <v>681</v>
      </c>
      <c r="BK190" s="120">
        <f>ROUND($L$190*$K$190,2)</f>
        <v>0</v>
      </c>
      <c r="BL190" s="81" t="s">
        <v>204</v>
      </c>
      <c r="BM190" s="81" t="s">
        <v>476</v>
      </c>
    </row>
    <row r="191" spans="2:47" s="6" customFormat="1" ht="16.5" customHeight="1">
      <c r="B191" s="21"/>
      <c r="F191" s="288" t="s">
        <v>477</v>
      </c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1"/>
      <c r="T191" s="46"/>
      <c r="AA191" s="47"/>
      <c r="AT191" s="6" t="s">
        <v>797</v>
      </c>
      <c r="AU191" s="6" t="s">
        <v>740</v>
      </c>
    </row>
    <row r="192" spans="2:51" s="6" customFormat="1" ht="15.75" customHeight="1">
      <c r="B192" s="129"/>
      <c r="E192" s="130"/>
      <c r="F192" s="297" t="s">
        <v>339</v>
      </c>
      <c r="G192" s="298"/>
      <c r="H192" s="298"/>
      <c r="I192" s="298"/>
      <c r="K192" s="132">
        <v>50</v>
      </c>
      <c r="S192" s="129"/>
      <c r="T192" s="133"/>
      <c r="AA192" s="134"/>
      <c r="AT192" s="130" t="s">
        <v>864</v>
      </c>
      <c r="AU192" s="130" t="s">
        <v>740</v>
      </c>
      <c r="AV192" s="130" t="s">
        <v>740</v>
      </c>
      <c r="AW192" s="130" t="s">
        <v>771</v>
      </c>
      <c r="AX192" s="130" t="s">
        <v>733</v>
      </c>
      <c r="AY192" s="130" t="s">
        <v>790</v>
      </c>
    </row>
    <row r="193" spans="2:65" s="6" customFormat="1" ht="27" customHeight="1">
      <c r="B193" s="21"/>
      <c r="C193" s="111" t="s">
        <v>81</v>
      </c>
      <c r="D193" s="111" t="s">
        <v>791</v>
      </c>
      <c r="E193" s="112" t="s">
        <v>478</v>
      </c>
      <c r="F193" s="284" t="s">
        <v>479</v>
      </c>
      <c r="G193" s="285"/>
      <c r="H193" s="285"/>
      <c r="I193" s="285"/>
      <c r="J193" s="114" t="s">
        <v>869</v>
      </c>
      <c r="K193" s="115">
        <v>14</v>
      </c>
      <c r="L193" s="286"/>
      <c r="M193" s="285"/>
      <c r="N193" s="287">
        <f>ROUND($L$193*$K$193,2)</f>
        <v>0</v>
      </c>
      <c r="O193" s="285"/>
      <c r="P193" s="285"/>
      <c r="Q193" s="285"/>
      <c r="R193" s="113"/>
      <c r="S193" s="21"/>
      <c r="T193" s="116"/>
      <c r="U193" s="117" t="s">
        <v>703</v>
      </c>
      <c r="X193" s="118">
        <v>0</v>
      </c>
      <c r="Y193" s="118">
        <f>$X$193*$K$193</f>
        <v>0</v>
      </c>
      <c r="Z193" s="118">
        <v>0</v>
      </c>
      <c r="AA193" s="119">
        <f>$Z$193*$K$193</f>
        <v>0</v>
      </c>
      <c r="AR193" s="81" t="s">
        <v>204</v>
      </c>
      <c r="AT193" s="81" t="s">
        <v>791</v>
      </c>
      <c r="AU193" s="81" t="s">
        <v>740</v>
      </c>
      <c r="AY193" s="6" t="s">
        <v>790</v>
      </c>
      <c r="BE193" s="120">
        <f>IF($U$193="základní",$N$193,0)</f>
        <v>0</v>
      </c>
      <c r="BF193" s="120">
        <f>IF($U$193="snížená",$N$193,0)</f>
        <v>0</v>
      </c>
      <c r="BG193" s="120">
        <f>IF($U$193="zákl. přenesená",$N$193,0)</f>
        <v>0</v>
      </c>
      <c r="BH193" s="120">
        <f>IF($U$193="sníž. přenesená",$N$193,0)</f>
        <v>0</v>
      </c>
      <c r="BI193" s="120">
        <f>IF($U$193="nulová",$N$193,0)</f>
        <v>0</v>
      </c>
      <c r="BJ193" s="81" t="s">
        <v>681</v>
      </c>
      <c r="BK193" s="120">
        <f>ROUND($L$193*$K$193,2)</f>
        <v>0</v>
      </c>
      <c r="BL193" s="81" t="s">
        <v>204</v>
      </c>
      <c r="BM193" s="81" t="s">
        <v>480</v>
      </c>
    </row>
    <row r="194" spans="2:47" s="6" customFormat="1" ht="16.5" customHeight="1">
      <c r="B194" s="21"/>
      <c r="F194" s="288" t="s">
        <v>479</v>
      </c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1"/>
      <c r="T194" s="46"/>
      <c r="AA194" s="47"/>
      <c r="AT194" s="6" t="s">
        <v>797</v>
      </c>
      <c r="AU194" s="6" t="s">
        <v>740</v>
      </c>
    </row>
    <row r="195" spans="2:51" s="6" customFormat="1" ht="15.75" customHeight="1">
      <c r="B195" s="129"/>
      <c r="E195" s="130"/>
      <c r="F195" s="297" t="s">
        <v>481</v>
      </c>
      <c r="G195" s="298"/>
      <c r="H195" s="298"/>
      <c r="I195" s="298"/>
      <c r="K195" s="132">
        <v>14</v>
      </c>
      <c r="S195" s="129"/>
      <c r="T195" s="133"/>
      <c r="AA195" s="134"/>
      <c r="AT195" s="130" t="s">
        <v>864</v>
      </c>
      <c r="AU195" s="130" t="s">
        <v>740</v>
      </c>
      <c r="AV195" s="130" t="s">
        <v>740</v>
      </c>
      <c r="AW195" s="130" t="s">
        <v>771</v>
      </c>
      <c r="AX195" s="130" t="s">
        <v>733</v>
      </c>
      <c r="AY195" s="130" t="s">
        <v>790</v>
      </c>
    </row>
    <row r="196" spans="2:65" s="6" customFormat="1" ht="15.75" customHeight="1">
      <c r="B196" s="21"/>
      <c r="C196" s="111" t="s">
        <v>86</v>
      </c>
      <c r="D196" s="111" t="s">
        <v>791</v>
      </c>
      <c r="E196" s="112" t="s">
        <v>482</v>
      </c>
      <c r="F196" s="284" t="s">
        <v>483</v>
      </c>
      <c r="G196" s="285"/>
      <c r="H196" s="285"/>
      <c r="I196" s="285"/>
      <c r="J196" s="114" t="s">
        <v>930</v>
      </c>
      <c r="K196" s="115">
        <v>7.35</v>
      </c>
      <c r="L196" s="286"/>
      <c r="M196" s="285"/>
      <c r="N196" s="287">
        <f>ROUND($L$196*$K$196,2)</f>
        <v>0</v>
      </c>
      <c r="O196" s="285"/>
      <c r="P196" s="285"/>
      <c r="Q196" s="285"/>
      <c r="R196" s="113"/>
      <c r="S196" s="21"/>
      <c r="T196" s="116"/>
      <c r="U196" s="117" t="s">
        <v>703</v>
      </c>
      <c r="X196" s="118">
        <v>0</v>
      </c>
      <c r="Y196" s="118">
        <f>$X$196*$K$196</f>
        <v>0</v>
      </c>
      <c r="Z196" s="118">
        <v>0</v>
      </c>
      <c r="AA196" s="119">
        <f>$Z$196*$K$196</f>
        <v>0</v>
      </c>
      <c r="AR196" s="81" t="s">
        <v>204</v>
      </c>
      <c r="AT196" s="81" t="s">
        <v>791</v>
      </c>
      <c r="AU196" s="81" t="s">
        <v>740</v>
      </c>
      <c r="AY196" s="6" t="s">
        <v>790</v>
      </c>
      <c r="BE196" s="120">
        <f>IF($U$196="základní",$N$196,0)</f>
        <v>0</v>
      </c>
      <c r="BF196" s="120">
        <f>IF($U$196="snížená",$N$196,0)</f>
        <v>0</v>
      </c>
      <c r="BG196" s="120">
        <f>IF($U$196="zákl. přenesená",$N$196,0)</f>
        <v>0</v>
      </c>
      <c r="BH196" s="120">
        <f>IF($U$196="sníž. přenesená",$N$196,0)</f>
        <v>0</v>
      </c>
      <c r="BI196" s="120">
        <f>IF($U$196="nulová",$N$196,0)</f>
        <v>0</v>
      </c>
      <c r="BJ196" s="81" t="s">
        <v>681</v>
      </c>
      <c r="BK196" s="120">
        <f>ROUND($L$196*$K$196,2)</f>
        <v>0</v>
      </c>
      <c r="BL196" s="81" t="s">
        <v>204</v>
      </c>
      <c r="BM196" s="81" t="s">
        <v>484</v>
      </c>
    </row>
    <row r="197" spans="2:47" s="6" customFormat="1" ht="16.5" customHeight="1">
      <c r="B197" s="21"/>
      <c r="F197" s="288" t="s">
        <v>483</v>
      </c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1"/>
      <c r="T197" s="46"/>
      <c r="AA197" s="47"/>
      <c r="AT197" s="6" t="s">
        <v>797</v>
      </c>
      <c r="AU197" s="6" t="s">
        <v>740</v>
      </c>
    </row>
    <row r="198" spans="2:51" s="6" customFormat="1" ht="15.75" customHeight="1">
      <c r="B198" s="129"/>
      <c r="E198" s="130"/>
      <c r="F198" s="297" t="s">
        <v>485</v>
      </c>
      <c r="G198" s="298"/>
      <c r="H198" s="298"/>
      <c r="I198" s="298"/>
      <c r="K198" s="132">
        <v>7.35</v>
      </c>
      <c r="S198" s="129"/>
      <c r="T198" s="133"/>
      <c r="AA198" s="134"/>
      <c r="AT198" s="130" t="s">
        <v>864</v>
      </c>
      <c r="AU198" s="130" t="s">
        <v>740</v>
      </c>
      <c r="AV198" s="130" t="s">
        <v>740</v>
      </c>
      <c r="AW198" s="130" t="s">
        <v>771</v>
      </c>
      <c r="AX198" s="130" t="s">
        <v>733</v>
      </c>
      <c r="AY198" s="130" t="s">
        <v>790</v>
      </c>
    </row>
    <row r="199" spans="2:65" s="6" customFormat="1" ht="27" customHeight="1">
      <c r="B199" s="21"/>
      <c r="C199" s="111" t="s">
        <v>91</v>
      </c>
      <c r="D199" s="111" t="s">
        <v>791</v>
      </c>
      <c r="E199" s="112" t="s">
        <v>486</v>
      </c>
      <c r="F199" s="284" t="s">
        <v>487</v>
      </c>
      <c r="G199" s="285"/>
      <c r="H199" s="285"/>
      <c r="I199" s="285"/>
      <c r="J199" s="114" t="s">
        <v>930</v>
      </c>
      <c r="K199" s="115">
        <v>36.75</v>
      </c>
      <c r="L199" s="286"/>
      <c r="M199" s="285"/>
      <c r="N199" s="287">
        <f>ROUND($L$199*$K$199,2)</f>
        <v>0</v>
      </c>
      <c r="O199" s="285"/>
      <c r="P199" s="285"/>
      <c r="Q199" s="285"/>
      <c r="R199" s="113"/>
      <c r="S199" s="21"/>
      <c r="T199" s="116"/>
      <c r="U199" s="117" t="s">
        <v>703</v>
      </c>
      <c r="X199" s="118">
        <v>0</v>
      </c>
      <c r="Y199" s="118">
        <f>$X$199*$K$199</f>
        <v>0</v>
      </c>
      <c r="Z199" s="118">
        <v>0</v>
      </c>
      <c r="AA199" s="119">
        <f>$Z$199*$K$199</f>
        <v>0</v>
      </c>
      <c r="AR199" s="81" t="s">
        <v>204</v>
      </c>
      <c r="AT199" s="81" t="s">
        <v>791</v>
      </c>
      <c r="AU199" s="81" t="s">
        <v>740</v>
      </c>
      <c r="AY199" s="6" t="s">
        <v>790</v>
      </c>
      <c r="BE199" s="120">
        <f>IF($U$199="základní",$N$199,0)</f>
        <v>0</v>
      </c>
      <c r="BF199" s="120">
        <f>IF($U$199="snížená",$N$199,0)</f>
        <v>0</v>
      </c>
      <c r="BG199" s="120">
        <f>IF($U$199="zákl. přenesená",$N$199,0)</f>
        <v>0</v>
      </c>
      <c r="BH199" s="120">
        <f>IF($U$199="sníž. přenesená",$N$199,0)</f>
        <v>0</v>
      </c>
      <c r="BI199" s="120">
        <f>IF($U$199="nulová",$N$199,0)</f>
        <v>0</v>
      </c>
      <c r="BJ199" s="81" t="s">
        <v>681</v>
      </c>
      <c r="BK199" s="120">
        <f>ROUND($L$199*$K$199,2)</f>
        <v>0</v>
      </c>
      <c r="BL199" s="81" t="s">
        <v>204</v>
      </c>
      <c r="BM199" s="81" t="s">
        <v>488</v>
      </c>
    </row>
    <row r="200" spans="2:47" s="6" customFormat="1" ht="16.5" customHeight="1">
      <c r="B200" s="21"/>
      <c r="F200" s="288" t="s">
        <v>487</v>
      </c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1"/>
      <c r="T200" s="46"/>
      <c r="AA200" s="47"/>
      <c r="AT200" s="6" t="s">
        <v>797</v>
      </c>
      <c r="AU200" s="6" t="s">
        <v>740</v>
      </c>
    </row>
    <row r="201" spans="2:51" s="6" customFormat="1" ht="15.75" customHeight="1">
      <c r="B201" s="129"/>
      <c r="E201" s="130"/>
      <c r="F201" s="297" t="s">
        <v>489</v>
      </c>
      <c r="G201" s="298"/>
      <c r="H201" s="298"/>
      <c r="I201" s="298"/>
      <c r="K201" s="132">
        <v>36.75</v>
      </c>
      <c r="S201" s="129"/>
      <c r="T201" s="152"/>
      <c r="U201" s="153"/>
      <c r="V201" s="153"/>
      <c r="W201" s="153"/>
      <c r="X201" s="153"/>
      <c r="Y201" s="153"/>
      <c r="Z201" s="153"/>
      <c r="AA201" s="154"/>
      <c r="AT201" s="130" t="s">
        <v>864</v>
      </c>
      <c r="AU201" s="130" t="s">
        <v>740</v>
      </c>
      <c r="AV201" s="130" t="s">
        <v>740</v>
      </c>
      <c r="AW201" s="130" t="s">
        <v>771</v>
      </c>
      <c r="AX201" s="130" t="s">
        <v>733</v>
      </c>
      <c r="AY201" s="130" t="s">
        <v>790</v>
      </c>
    </row>
    <row r="202" spans="2:19" s="6" customFormat="1" ht="7.5" customHeight="1"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21"/>
    </row>
    <row r="363" s="2" customFormat="1" ht="14.25" customHeight="1"/>
  </sheetData>
  <sheetProtection/>
  <mergeCells count="263">
    <mergeCell ref="N97:Q97"/>
    <mergeCell ref="N193:Q193"/>
    <mergeCell ref="F188:R188"/>
    <mergeCell ref="H1:K1"/>
    <mergeCell ref="S2:AC2"/>
    <mergeCell ref="F200:R200"/>
    <mergeCell ref="F201:I201"/>
    <mergeCell ref="N84:Q84"/>
    <mergeCell ref="N85:Q85"/>
    <mergeCell ref="N86:Q86"/>
    <mergeCell ref="N93:Q93"/>
    <mergeCell ref="L196:M196"/>
    <mergeCell ref="N196:Q196"/>
    <mergeCell ref="N122:Q122"/>
    <mergeCell ref="N128:Q128"/>
    <mergeCell ref="F197:R197"/>
    <mergeCell ref="F198:I198"/>
    <mergeCell ref="F191:R191"/>
    <mergeCell ref="F192:I192"/>
    <mergeCell ref="F193:I193"/>
    <mergeCell ref="L193:M193"/>
    <mergeCell ref="F189:I189"/>
    <mergeCell ref="F190:I190"/>
    <mergeCell ref="L190:M190"/>
    <mergeCell ref="N190:Q190"/>
    <mergeCell ref="F199:I199"/>
    <mergeCell ref="L199:M199"/>
    <mergeCell ref="N199:Q199"/>
    <mergeCell ref="F194:R194"/>
    <mergeCell ref="F195:I195"/>
    <mergeCell ref="F196:I196"/>
    <mergeCell ref="F184:I184"/>
    <mergeCell ref="L184:M184"/>
    <mergeCell ref="N184:Q184"/>
    <mergeCell ref="F185:R185"/>
    <mergeCell ref="F186:I186"/>
    <mergeCell ref="F187:I187"/>
    <mergeCell ref="L187:M187"/>
    <mergeCell ref="N187:Q187"/>
    <mergeCell ref="F180:R180"/>
    <mergeCell ref="F181:I181"/>
    <mergeCell ref="L181:M181"/>
    <mergeCell ref="N181:Q181"/>
    <mergeCell ref="F182:R182"/>
    <mergeCell ref="F183:I183"/>
    <mergeCell ref="F176:I176"/>
    <mergeCell ref="L176:M176"/>
    <mergeCell ref="N176:Q176"/>
    <mergeCell ref="F177:R177"/>
    <mergeCell ref="F178:I178"/>
    <mergeCell ref="F179:I179"/>
    <mergeCell ref="L179:M179"/>
    <mergeCell ref="N179:Q179"/>
    <mergeCell ref="F172:I172"/>
    <mergeCell ref="F173:I173"/>
    <mergeCell ref="L173:M173"/>
    <mergeCell ref="N173:Q173"/>
    <mergeCell ref="F174:R174"/>
    <mergeCell ref="F175:I175"/>
    <mergeCell ref="F168:R168"/>
    <mergeCell ref="F170:I170"/>
    <mergeCell ref="L170:M170"/>
    <mergeCell ref="N170:Q170"/>
    <mergeCell ref="N169:Q169"/>
    <mergeCell ref="F171:R171"/>
    <mergeCell ref="F164:R164"/>
    <mergeCell ref="F165:I165"/>
    <mergeCell ref="L165:M165"/>
    <mergeCell ref="N165:Q165"/>
    <mergeCell ref="F166:R166"/>
    <mergeCell ref="F167:I167"/>
    <mergeCell ref="L167:M167"/>
    <mergeCell ref="N167:Q167"/>
    <mergeCell ref="F160:R160"/>
    <mergeCell ref="F161:I161"/>
    <mergeCell ref="L161:M161"/>
    <mergeCell ref="N161:Q161"/>
    <mergeCell ref="F162:R162"/>
    <mergeCell ref="F163:I163"/>
    <mergeCell ref="L163:M163"/>
    <mergeCell ref="N163:Q163"/>
    <mergeCell ref="F156:R156"/>
    <mergeCell ref="F159:I159"/>
    <mergeCell ref="L159:M159"/>
    <mergeCell ref="N159:Q159"/>
    <mergeCell ref="N157:Q157"/>
    <mergeCell ref="N158:Q158"/>
    <mergeCell ref="F151:R151"/>
    <mergeCell ref="F152:I152"/>
    <mergeCell ref="L152:M152"/>
    <mergeCell ref="N152:Q152"/>
    <mergeCell ref="F153:R153"/>
    <mergeCell ref="F155:I155"/>
    <mergeCell ref="L155:M155"/>
    <mergeCell ref="N155:Q155"/>
    <mergeCell ref="N154:Q154"/>
    <mergeCell ref="F147:R147"/>
    <mergeCell ref="F148:I148"/>
    <mergeCell ref="L148:M148"/>
    <mergeCell ref="N148:Q148"/>
    <mergeCell ref="F149:R149"/>
    <mergeCell ref="F150:I150"/>
    <mergeCell ref="L150:M150"/>
    <mergeCell ref="N150:Q150"/>
    <mergeCell ref="F143:R143"/>
    <mergeCell ref="F144:I144"/>
    <mergeCell ref="L144:M144"/>
    <mergeCell ref="N144:Q144"/>
    <mergeCell ref="F145:R145"/>
    <mergeCell ref="F146:I146"/>
    <mergeCell ref="L146:M146"/>
    <mergeCell ref="N146:Q146"/>
    <mergeCell ref="F139:R139"/>
    <mergeCell ref="F140:I140"/>
    <mergeCell ref="L140:M140"/>
    <mergeCell ref="N140:Q140"/>
    <mergeCell ref="F141:R141"/>
    <mergeCell ref="F142:I142"/>
    <mergeCell ref="L142:M142"/>
    <mergeCell ref="N142:Q142"/>
    <mergeCell ref="F135:R135"/>
    <mergeCell ref="F136:I136"/>
    <mergeCell ref="L136:M136"/>
    <mergeCell ref="N136:Q136"/>
    <mergeCell ref="F137:R137"/>
    <mergeCell ref="F138:I138"/>
    <mergeCell ref="L138:M138"/>
    <mergeCell ref="N138:Q138"/>
    <mergeCell ref="F132:I132"/>
    <mergeCell ref="L132:M132"/>
    <mergeCell ref="N132:Q132"/>
    <mergeCell ref="N131:Q131"/>
    <mergeCell ref="F133:R133"/>
    <mergeCell ref="F134:I134"/>
    <mergeCell ref="L134:M134"/>
    <mergeCell ref="N134:Q134"/>
    <mergeCell ref="F126:R126"/>
    <mergeCell ref="F127:I127"/>
    <mergeCell ref="F129:I129"/>
    <mergeCell ref="L129:M129"/>
    <mergeCell ref="N129:Q129"/>
    <mergeCell ref="F130:R130"/>
    <mergeCell ref="F121:R121"/>
    <mergeCell ref="F123:I123"/>
    <mergeCell ref="L123:M123"/>
    <mergeCell ref="N123:Q123"/>
    <mergeCell ref="F124:R124"/>
    <mergeCell ref="F125:I125"/>
    <mergeCell ref="L125:M125"/>
    <mergeCell ref="N125:Q125"/>
    <mergeCell ref="F117:R117"/>
    <mergeCell ref="F118:I118"/>
    <mergeCell ref="L118:M118"/>
    <mergeCell ref="N118:Q118"/>
    <mergeCell ref="F119:R119"/>
    <mergeCell ref="F120:I120"/>
    <mergeCell ref="L120:M120"/>
    <mergeCell ref="N120:Q120"/>
    <mergeCell ref="F114:I114"/>
    <mergeCell ref="L114:M114"/>
    <mergeCell ref="N114:Q114"/>
    <mergeCell ref="F115:R115"/>
    <mergeCell ref="F116:I116"/>
    <mergeCell ref="L116:M116"/>
    <mergeCell ref="N116:Q116"/>
    <mergeCell ref="F110:R110"/>
    <mergeCell ref="F111:R111"/>
    <mergeCell ref="F112:I112"/>
    <mergeCell ref="L112:M112"/>
    <mergeCell ref="N112:Q112"/>
    <mergeCell ref="F113:R113"/>
    <mergeCell ref="F106:R106"/>
    <mergeCell ref="F107:I107"/>
    <mergeCell ref="L107:M107"/>
    <mergeCell ref="N107:Q107"/>
    <mergeCell ref="F108:R108"/>
    <mergeCell ref="F109:I109"/>
    <mergeCell ref="L109:M109"/>
    <mergeCell ref="N109:Q109"/>
    <mergeCell ref="F102:R102"/>
    <mergeCell ref="F103:I103"/>
    <mergeCell ref="F104:I104"/>
    <mergeCell ref="L104:M104"/>
    <mergeCell ref="N104:Q104"/>
    <mergeCell ref="F105:R105"/>
    <mergeCell ref="F98:I98"/>
    <mergeCell ref="L98:M98"/>
    <mergeCell ref="N98:Q98"/>
    <mergeCell ref="F99:R99"/>
    <mergeCell ref="F100:I100"/>
    <mergeCell ref="F101:I101"/>
    <mergeCell ref="L101:M101"/>
    <mergeCell ref="N101:Q101"/>
    <mergeCell ref="F91:R91"/>
    <mergeCell ref="F92:I92"/>
    <mergeCell ref="F95:I95"/>
    <mergeCell ref="L95:M95"/>
    <mergeCell ref="N95:Q95"/>
    <mergeCell ref="F96:R96"/>
    <mergeCell ref="N94:Q94"/>
    <mergeCell ref="F87:I87"/>
    <mergeCell ref="L87:M87"/>
    <mergeCell ref="N87:Q87"/>
    <mergeCell ref="F88:R88"/>
    <mergeCell ref="F89:I89"/>
    <mergeCell ref="F90:I90"/>
    <mergeCell ref="L90:M90"/>
    <mergeCell ref="N90:Q90"/>
    <mergeCell ref="F75:Q75"/>
    <mergeCell ref="F76:Q76"/>
    <mergeCell ref="M78:P78"/>
    <mergeCell ref="M80:Q80"/>
    <mergeCell ref="F83:I83"/>
    <mergeCell ref="L83:M83"/>
    <mergeCell ref="N83:Q83"/>
    <mergeCell ref="N62:Q62"/>
    <mergeCell ref="N63:Q63"/>
    <mergeCell ref="N64:Q64"/>
    <mergeCell ref="N65:Q65"/>
    <mergeCell ref="C72:R72"/>
    <mergeCell ref="F74:Q74"/>
    <mergeCell ref="N56:Q56"/>
    <mergeCell ref="N57:Q57"/>
    <mergeCell ref="N58:Q58"/>
    <mergeCell ref="N59:Q59"/>
    <mergeCell ref="N60:Q60"/>
    <mergeCell ref="N61:Q61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8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tabSelected="1" zoomScalePageLayoutView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2"/>
      <c r="C2" s="163"/>
      <c r="D2" s="163"/>
      <c r="E2" s="163"/>
      <c r="F2" s="163"/>
      <c r="G2" s="163"/>
      <c r="H2" s="163"/>
      <c r="I2" s="163"/>
      <c r="J2" s="163"/>
      <c r="K2" s="164"/>
    </row>
    <row r="3" spans="2:11" s="167" customFormat="1" ht="45" customHeight="1">
      <c r="B3" s="165"/>
      <c r="C3" s="309" t="s">
        <v>497</v>
      </c>
      <c r="D3" s="309"/>
      <c r="E3" s="309"/>
      <c r="F3" s="309"/>
      <c r="G3" s="309"/>
      <c r="H3" s="309"/>
      <c r="I3" s="309"/>
      <c r="J3" s="309"/>
      <c r="K3" s="166"/>
    </row>
    <row r="4" spans="2:11" ht="25.5" customHeight="1">
      <c r="B4" s="168"/>
      <c r="C4" s="314" t="s">
        <v>498</v>
      </c>
      <c r="D4" s="314"/>
      <c r="E4" s="314"/>
      <c r="F4" s="314"/>
      <c r="G4" s="314"/>
      <c r="H4" s="314"/>
      <c r="I4" s="314"/>
      <c r="J4" s="314"/>
      <c r="K4" s="169"/>
    </row>
    <row r="5" spans="2:11" ht="5.25" customHeight="1">
      <c r="B5" s="168"/>
      <c r="C5" s="170"/>
      <c r="D5" s="170"/>
      <c r="E5" s="170"/>
      <c r="F5" s="170"/>
      <c r="G5" s="170"/>
      <c r="H5" s="170"/>
      <c r="I5" s="170"/>
      <c r="J5" s="170"/>
      <c r="K5" s="169"/>
    </row>
    <row r="6" spans="2:11" ht="15" customHeight="1">
      <c r="B6" s="168"/>
      <c r="C6" s="311" t="s">
        <v>499</v>
      </c>
      <c r="D6" s="311"/>
      <c r="E6" s="311"/>
      <c r="F6" s="311"/>
      <c r="G6" s="311"/>
      <c r="H6" s="311"/>
      <c r="I6" s="311"/>
      <c r="J6" s="311"/>
      <c r="K6" s="169"/>
    </row>
    <row r="7" spans="2:11" ht="15" customHeight="1">
      <c r="B7" s="172"/>
      <c r="C7" s="311" t="s">
        <v>500</v>
      </c>
      <c r="D7" s="311"/>
      <c r="E7" s="311"/>
      <c r="F7" s="311"/>
      <c r="G7" s="311"/>
      <c r="H7" s="311"/>
      <c r="I7" s="311"/>
      <c r="J7" s="311"/>
      <c r="K7" s="169"/>
    </row>
    <row r="8" spans="2:11" ht="12.75" customHeight="1">
      <c r="B8" s="172"/>
      <c r="C8" s="171"/>
      <c r="D8" s="171"/>
      <c r="E8" s="171"/>
      <c r="F8" s="171"/>
      <c r="G8" s="171"/>
      <c r="H8" s="171"/>
      <c r="I8" s="171"/>
      <c r="J8" s="171"/>
      <c r="K8" s="169"/>
    </row>
    <row r="9" spans="2:11" ht="15" customHeight="1">
      <c r="B9" s="172"/>
      <c r="C9" s="311" t="s">
        <v>652</v>
      </c>
      <c r="D9" s="311"/>
      <c r="E9" s="311"/>
      <c r="F9" s="311"/>
      <c r="G9" s="311"/>
      <c r="H9" s="311"/>
      <c r="I9" s="311"/>
      <c r="J9" s="311"/>
      <c r="K9" s="169"/>
    </row>
    <row r="10" spans="2:11" ht="15" customHeight="1">
      <c r="B10" s="172"/>
      <c r="C10" s="171"/>
      <c r="D10" s="311" t="s">
        <v>653</v>
      </c>
      <c r="E10" s="311"/>
      <c r="F10" s="311"/>
      <c r="G10" s="311"/>
      <c r="H10" s="311"/>
      <c r="I10" s="311"/>
      <c r="J10" s="311"/>
      <c r="K10" s="169"/>
    </row>
    <row r="11" spans="2:11" ht="15" customHeight="1">
      <c r="B11" s="172"/>
      <c r="C11" s="173"/>
      <c r="D11" s="311" t="s">
        <v>501</v>
      </c>
      <c r="E11" s="311"/>
      <c r="F11" s="311"/>
      <c r="G11" s="311"/>
      <c r="H11" s="311"/>
      <c r="I11" s="311"/>
      <c r="J11" s="311"/>
      <c r="K11" s="169"/>
    </row>
    <row r="12" spans="2:11" ht="12.75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69"/>
    </row>
    <row r="13" spans="2:11" ht="15" customHeight="1">
      <c r="B13" s="172"/>
      <c r="C13" s="173"/>
      <c r="D13" s="311" t="s">
        <v>654</v>
      </c>
      <c r="E13" s="311"/>
      <c r="F13" s="311"/>
      <c r="G13" s="311"/>
      <c r="H13" s="311"/>
      <c r="I13" s="311"/>
      <c r="J13" s="311"/>
      <c r="K13" s="169"/>
    </row>
    <row r="14" spans="2:11" ht="15" customHeight="1">
      <c r="B14" s="172"/>
      <c r="C14" s="173"/>
      <c r="D14" s="311" t="s">
        <v>502</v>
      </c>
      <c r="E14" s="311"/>
      <c r="F14" s="311"/>
      <c r="G14" s="311"/>
      <c r="H14" s="311"/>
      <c r="I14" s="311"/>
      <c r="J14" s="311"/>
      <c r="K14" s="169"/>
    </row>
    <row r="15" spans="2:11" ht="15" customHeight="1">
      <c r="B15" s="172"/>
      <c r="C15" s="173"/>
      <c r="D15" s="311" t="s">
        <v>503</v>
      </c>
      <c r="E15" s="311"/>
      <c r="F15" s="311"/>
      <c r="G15" s="311"/>
      <c r="H15" s="311"/>
      <c r="I15" s="311"/>
      <c r="J15" s="311"/>
      <c r="K15" s="169"/>
    </row>
    <row r="16" spans="2:11" ht="15" customHeight="1">
      <c r="B16" s="172"/>
      <c r="C16" s="173"/>
      <c r="D16" s="173"/>
      <c r="E16" s="174" t="s">
        <v>745</v>
      </c>
      <c r="F16" s="311" t="s">
        <v>504</v>
      </c>
      <c r="G16" s="311"/>
      <c r="H16" s="311"/>
      <c r="I16" s="311"/>
      <c r="J16" s="311"/>
      <c r="K16" s="169"/>
    </row>
    <row r="17" spans="2:11" ht="15" customHeight="1">
      <c r="B17" s="172"/>
      <c r="C17" s="173"/>
      <c r="D17" s="173"/>
      <c r="E17" s="174" t="s">
        <v>505</v>
      </c>
      <c r="F17" s="311" t="s">
        <v>506</v>
      </c>
      <c r="G17" s="311"/>
      <c r="H17" s="311"/>
      <c r="I17" s="311"/>
      <c r="J17" s="311"/>
      <c r="K17" s="169"/>
    </row>
    <row r="18" spans="2:11" ht="15" customHeight="1">
      <c r="B18" s="172"/>
      <c r="C18" s="173"/>
      <c r="D18" s="173"/>
      <c r="E18" s="174" t="s">
        <v>507</v>
      </c>
      <c r="F18" s="311" t="s">
        <v>508</v>
      </c>
      <c r="G18" s="311"/>
      <c r="H18" s="311"/>
      <c r="I18" s="311"/>
      <c r="J18" s="311"/>
      <c r="K18" s="169"/>
    </row>
    <row r="19" spans="2:11" ht="15" customHeight="1">
      <c r="B19" s="172"/>
      <c r="C19" s="173"/>
      <c r="D19" s="173"/>
      <c r="E19" s="174" t="s">
        <v>737</v>
      </c>
      <c r="F19" s="311" t="s">
        <v>738</v>
      </c>
      <c r="G19" s="311"/>
      <c r="H19" s="311"/>
      <c r="I19" s="311"/>
      <c r="J19" s="311"/>
      <c r="K19" s="169"/>
    </row>
    <row r="20" spans="2:11" ht="15" customHeight="1">
      <c r="B20" s="172"/>
      <c r="C20" s="173"/>
      <c r="D20" s="173"/>
      <c r="E20" s="174" t="s">
        <v>509</v>
      </c>
      <c r="F20" s="311" t="s">
        <v>510</v>
      </c>
      <c r="G20" s="311"/>
      <c r="H20" s="311"/>
      <c r="I20" s="311"/>
      <c r="J20" s="311"/>
      <c r="K20" s="169"/>
    </row>
    <row r="21" spans="2:11" ht="15" customHeight="1">
      <c r="B21" s="172"/>
      <c r="C21" s="173"/>
      <c r="D21" s="173"/>
      <c r="E21" s="174" t="s">
        <v>741</v>
      </c>
      <c r="F21" s="311" t="s">
        <v>511</v>
      </c>
      <c r="G21" s="311"/>
      <c r="H21" s="311"/>
      <c r="I21" s="311"/>
      <c r="J21" s="311"/>
      <c r="K21" s="169"/>
    </row>
    <row r="22" spans="2:11" ht="12.75" customHeight="1">
      <c r="B22" s="172"/>
      <c r="C22" s="173"/>
      <c r="D22" s="173"/>
      <c r="E22" s="173"/>
      <c r="F22" s="173"/>
      <c r="G22" s="173"/>
      <c r="H22" s="173"/>
      <c r="I22" s="173"/>
      <c r="J22" s="173"/>
      <c r="K22" s="169"/>
    </row>
    <row r="23" spans="2:11" ht="15" customHeight="1">
      <c r="B23" s="172"/>
      <c r="C23" s="311" t="s">
        <v>655</v>
      </c>
      <c r="D23" s="311"/>
      <c r="E23" s="311"/>
      <c r="F23" s="311"/>
      <c r="G23" s="311"/>
      <c r="H23" s="311"/>
      <c r="I23" s="311"/>
      <c r="J23" s="311"/>
      <c r="K23" s="169"/>
    </row>
    <row r="24" spans="2:11" ht="15" customHeight="1">
      <c r="B24" s="172"/>
      <c r="C24" s="311" t="s">
        <v>512</v>
      </c>
      <c r="D24" s="311"/>
      <c r="E24" s="311"/>
      <c r="F24" s="311"/>
      <c r="G24" s="311"/>
      <c r="H24" s="311"/>
      <c r="I24" s="311"/>
      <c r="J24" s="311"/>
      <c r="K24" s="169"/>
    </row>
    <row r="25" spans="2:11" ht="15" customHeight="1">
      <c r="B25" s="172"/>
      <c r="C25" s="171"/>
      <c r="D25" s="311" t="s">
        <v>656</v>
      </c>
      <c r="E25" s="311"/>
      <c r="F25" s="311"/>
      <c r="G25" s="311"/>
      <c r="H25" s="311"/>
      <c r="I25" s="311"/>
      <c r="J25" s="311"/>
      <c r="K25" s="169"/>
    </row>
    <row r="26" spans="2:11" ht="15" customHeight="1">
      <c r="B26" s="172"/>
      <c r="C26" s="173"/>
      <c r="D26" s="311" t="s">
        <v>513</v>
      </c>
      <c r="E26" s="311"/>
      <c r="F26" s="311"/>
      <c r="G26" s="311"/>
      <c r="H26" s="311"/>
      <c r="I26" s="311"/>
      <c r="J26" s="311"/>
      <c r="K26" s="169"/>
    </row>
    <row r="27" spans="2:11" ht="12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69"/>
    </row>
    <row r="28" spans="2:11" ht="15" customHeight="1">
      <c r="B28" s="172"/>
      <c r="C28" s="173"/>
      <c r="D28" s="311" t="s">
        <v>657</v>
      </c>
      <c r="E28" s="311"/>
      <c r="F28" s="311"/>
      <c r="G28" s="311"/>
      <c r="H28" s="311"/>
      <c r="I28" s="311"/>
      <c r="J28" s="311"/>
      <c r="K28" s="169"/>
    </row>
    <row r="29" spans="2:11" ht="15" customHeight="1">
      <c r="B29" s="172"/>
      <c r="C29" s="173"/>
      <c r="D29" s="311" t="s">
        <v>514</v>
      </c>
      <c r="E29" s="311"/>
      <c r="F29" s="311"/>
      <c r="G29" s="311"/>
      <c r="H29" s="311"/>
      <c r="I29" s="311"/>
      <c r="J29" s="311"/>
      <c r="K29" s="169"/>
    </row>
    <row r="30" spans="2:11" ht="12.75" customHeight="1">
      <c r="B30" s="172"/>
      <c r="C30" s="173"/>
      <c r="D30" s="173"/>
      <c r="E30" s="173"/>
      <c r="F30" s="173"/>
      <c r="G30" s="173"/>
      <c r="H30" s="173"/>
      <c r="I30" s="173"/>
      <c r="J30" s="173"/>
      <c r="K30" s="169"/>
    </row>
    <row r="31" spans="2:11" ht="15" customHeight="1">
      <c r="B31" s="172"/>
      <c r="C31" s="173"/>
      <c r="D31" s="311" t="s">
        <v>658</v>
      </c>
      <c r="E31" s="311"/>
      <c r="F31" s="311"/>
      <c r="G31" s="311"/>
      <c r="H31" s="311"/>
      <c r="I31" s="311"/>
      <c r="J31" s="311"/>
      <c r="K31" s="169"/>
    </row>
    <row r="32" spans="2:11" ht="15" customHeight="1">
      <c r="B32" s="172"/>
      <c r="C32" s="173"/>
      <c r="D32" s="311" t="s">
        <v>515</v>
      </c>
      <c r="E32" s="311"/>
      <c r="F32" s="311"/>
      <c r="G32" s="311"/>
      <c r="H32" s="311"/>
      <c r="I32" s="311"/>
      <c r="J32" s="311"/>
      <c r="K32" s="169"/>
    </row>
    <row r="33" spans="2:11" ht="15" customHeight="1">
      <c r="B33" s="172"/>
      <c r="C33" s="173"/>
      <c r="D33" s="311" t="s">
        <v>516</v>
      </c>
      <c r="E33" s="311"/>
      <c r="F33" s="311"/>
      <c r="G33" s="311"/>
      <c r="H33" s="311"/>
      <c r="I33" s="311"/>
      <c r="J33" s="311"/>
      <c r="K33" s="169"/>
    </row>
    <row r="34" spans="2:11" ht="15" customHeight="1">
      <c r="B34" s="172"/>
      <c r="C34" s="173"/>
      <c r="D34" s="171"/>
      <c r="E34" s="175" t="s">
        <v>775</v>
      </c>
      <c r="F34" s="171"/>
      <c r="G34" s="311" t="s">
        <v>517</v>
      </c>
      <c r="H34" s="311"/>
      <c r="I34" s="311"/>
      <c r="J34" s="311"/>
      <c r="K34" s="169"/>
    </row>
    <row r="35" spans="2:11" ht="15" customHeight="1">
      <c r="B35" s="172"/>
      <c r="C35" s="173"/>
      <c r="D35" s="171"/>
      <c r="E35" s="175" t="s">
        <v>518</v>
      </c>
      <c r="F35" s="171"/>
      <c r="G35" s="311" t="s">
        <v>519</v>
      </c>
      <c r="H35" s="311"/>
      <c r="I35" s="311"/>
      <c r="J35" s="311"/>
      <c r="K35" s="169"/>
    </row>
    <row r="36" spans="2:11" ht="15" customHeight="1">
      <c r="B36" s="172"/>
      <c r="C36" s="173"/>
      <c r="D36" s="171"/>
      <c r="E36" s="175" t="s">
        <v>714</v>
      </c>
      <c r="F36" s="171"/>
      <c r="G36" s="311" t="s">
        <v>520</v>
      </c>
      <c r="H36" s="311"/>
      <c r="I36" s="311"/>
      <c r="J36" s="311"/>
      <c r="K36" s="169"/>
    </row>
    <row r="37" spans="2:11" ht="15" customHeight="1">
      <c r="B37" s="172"/>
      <c r="C37" s="173"/>
      <c r="D37" s="171"/>
      <c r="E37" s="175" t="s">
        <v>776</v>
      </c>
      <c r="F37" s="171"/>
      <c r="G37" s="311" t="s">
        <v>521</v>
      </c>
      <c r="H37" s="311"/>
      <c r="I37" s="311"/>
      <c r="J37" s="311"/>
      <c r="K37" s="169"/>
    </row>
    <row r="38" spans="2:11" ht="15" customHeight="1">
      <c r="B38" s="172"/>
      <c r="C38" s="173"/>
      <c r="D38" s="171"/>
      <c r="E38" s="175" t="s">
        <v>777</v>
      </c>
      <c r="F38" s="171"/>
      <c r="G38" s="311" t="s">
        <v>522</v>
      </c>
      <c r="H38" s="311"/>
      <c r="I38" s="311"/>
      <c r="J38" s="311"/>
      <c r="K38" s="169"/>
    </row>
    <row r="39" spans="2:11" ht="15" customHeight="1">
      <c r="B39" s="172"/>
      <c r="C39" s="173"/>
      <c r="D39" s="171"/>
      <c r="E39" s="175" t="s">
        <v>778</v>
      </c>
      <c r="F39" s="171"/>
      <c r="G39" s="311" t="s">
        <v>523</v>
      </c>
      <c r="H39" s="311"/>
      <c r="I39" s="311"/>
      <c r="J39" s="311"/>
      <c r="K39" s="169"/>
    </row>
    <row r="40" spans="2:11" ht="15" customHeight="1">
      <c r="B40" s="172"/>
      <c r="C40" s="173"/>
      <c r="D40" s="171"/>
      <c r="E40" s="175" t="s">
        <v>524</v>
      </c>
      <c r="F40" s="171"/>
      <c r="G40" s="311" t="s">
        <v>525</v>
      </c>
      <c r="H40" s="311"/>
      <c r="I40" s="311"/>
      <c r="J40" s="311"/>
      <c r="K40" s="169"/>
    </row>
    <row r="41" spans="2:11" ht="15" customHeight="1">
      <c r="B41" s="172"/>
      <c r="C41" s="173"/>
      <c r="D41" s="171"/>
      <c r="E41" s="175"/>
      <c r="F41" s="171"/>
      <c r="G41" s="311" t="s">
        <v>526</v>
      </c>
      <c r="H41" s="311"/>
      <c r="I41" s="311"/>
      <c r="J41" s="311"/>
      <c r="K41" s="169"/>
    </row>
    <row r="42" spans="2:11" ht="15" customHeight="1">
      <c r="B42" s="172"/>
      <c r="C42" s="173"/>
      <c r="D42" s="171"/>
      <c r="E42" s="175" t="s">
        <v>527</v>
      </c>
      <c r="F42" s="171"/>
      <c r="G42" s="311" t="s">
        <v>528</v>
      </c>
      <c r="H42" s="311"/>
      <c r="I42" s="311"/>
      <c r="J42" s="311"/>
      <c r="K42" s="169"/>
    </row>
    <row r="43" spans="2:11" ht="15" customHeight="1">
      <c r="B43" s="172"/>
      <c r="C43" s="173"/>
      <c r="D43" s="171"/>
      <c r="E43" s="175" t="s">
        <v>781</v>
      </c>
      <c r="F43" s="171"/>
      <c r="G43" s="311" t="s">
        <v>529</v>
      </c>
      <c r="H43" s="311"/>
      <c r="I43" s="311"/>
      <c r="J43" s="311"/>
      <c r="K43" s="169"/>
    </row>
    <row r="44" spans="2:11" ht="12.75" customHeight="1">
      <c r="B44" s="172"/>
      <c r="C44" s="173"/>
      <c r="D44" s="171"/>
      <c r="E44" s="171"/>
      <c r="F44" s="171"/>
      <c r="G44" s="171"/>
      <c r="H44" s="171"/>
      <c r="I44" s="171"/>
      <c r="J44" s="171"/>
      <c r="K44" s="169"/>
    </row>
    <row r="45" spans="2:11" ht="15" customHeight="1">
      <c r="B45" s="172"/>
      <c r="C45" s="173"/>
      <c r="D45" s="311" t="s">
        <v>530</v>
      </c>
      <c r="E45" s="311"/>
      <c r="F45" s="311"/>
      <c r="G45" s="311"/>
      <c r="H45" s="311"/>
      <c r="I45" s="311"/>
      <c r="J45" s="311"/>
      <c r="K45" s="169"/>
    </row>
    <row r="46" spans="2:11" ht="15" customHeight="1">
      <c r="B46" s="172"/>
      <c r="C46" s="173"/>
      <c r="D46" s="173"/>
      <c r="E46" s="311" t="s">
        <v>531</v>
      </c>
      <c r="F46" s="311"/>
      <c r="G46" s="311"/>
      <c r="H46" s="311"/>
      <c r="I46" s="311"/>
      <c r="J46" s="311"/>
      <c r="K46" s="169"/>
    </row>
    <row r="47" spans="2:11" ht="15" customHeight="1">
      <c r="B47" s="172"/>
      <c r="C47" s="173"/>
      <c r="D47" s="173"/>
      <c r="E47" s="311" t="s">
        <v>532</v>
      </c>
      <c r="F47" s="311"/>
      <c r="G47" s="311"/>
      <c r="H47" s="311"/>
      <c r="I47" s="311"/>
      <c r="J47" s="311"/>
      <c r="K47" s="169"/>
    </row>
    <row r="48" spans="2:11" ht="15" customHeight="1">
      <c r="B48" s="172"/>
      <c r="C48" s="173"/>
      <c r="D48" s="173"/>
      <c r="E48" s="311" t="s">
        <v>533</v>
      </c>
      <c r="F48" s="311"/>
      <c r="G48" s="311"/>
      <c r="H48" s="311"/>
      <c r="I48" s="311"/>
      <c r="J48" s="311"/>
      <c r="K48" s="169"/>
    </row>
    <row r="49" spans="2:11" ht="15" customHeight="1">
      <c r="B49" s="172"/>
      <c r="C49" s="173"/>
      <c r="D49" s="311" t="s">
        <v>534</v>
      </c>
      <c r="E49" s="311"/>
      <c r="F49" s="311"/>
      <c r="G49" s="311"/>
      <c r="H49" s="311"/>
      <c r="I49" s="311"/>
      <c r="J49" s="311"/>
      <c r="K49" s="169"/>
    </row>
    <row r="50" spans="2:11" ht="25.5" customHeight="1">
      <c r="B50" s="168"/>
      <c r="C50" s="314" t="s">
        <v>535</v>
      </c>
      <c r="D50" s="314"/>
      <c r="E50" s="314"/>
      <c r="F50" s="314"/>
      <c r="G50" s="314"/>
      <c r="H50" s="314"/>
      <c r="I50" s="314"/>
      <c r="J50" s="314"/>
      <c r="K50" s="169"/>
    </row>
    <row r="51" spans="2:11" ht="5.25" customHeight="1">
      <c r="B51" s="168"/>
      <c r="C51" s="170"/>
      <c r="D51" s="170"/>
      <c r="E51" s="170"/>
      <c r="F51" s="170"/>
      <c r="G51" s="170"/>
      <c r="H51" s="170"/>
      <c r="I51" s="170"/>
      <c r="J51" s="170"/>
      <c r="K51" s="169"/>
    </row>
    <row r="52" spans="2:11" ht="15" customHeight="1">
      <c r="B52" s="168"/>
      <c r="C52" s="311" t="s">
        <v>536</v>
      </c>
      <c r="D52" s="311"/>
      <c r="E52" s="311"/>
      <c r="F52" s="311"/>
      <c r="G52" s="311"/>
      <c r="H52" s="311"/>
      <c r="I52" s="311"/>
      <c r="J52" s="311"/>
      <c r="K52" s="169"/>
    </row>
    <row r="53" spans="2:11" ht="15" customHeight="1">
      <c r="B53" s="168"/>
      <c r="C53" s="311" t="s">
        <v>537</v>
      </c>
      <c r="D53" s="311"/>
      <c r="E53" s="311"/>
      <c r="F53" s="311"/>
      <c r="G53" s="311"/>
      <c r="H53" s="311"/>
      <c r="I53" s="311"/>
      <c r="J53" s="311"/>
      <c r="K53" s="169"/>
    </row>
    <row r="54" spans="2:11" ht="12.75" customHeight="1">
      <c r="B54" s="168"/>
      <c r="C54" s="171"/>
      <c r="D54" s="171"/>
      <c r="E54" s="171"/>
      <c r="F54" s="171"/>
      <c r="G54" s="171"/>
      <c r="H54" s="171"/>
      <c r="I54" s="171"/>
      <c r="J54" s="171"/>
      <c r="K54" s="169"/>
    </row>
    <row r="55" spans="2:11" ht="15" customHeight="1">
      <c r="B55" s="168"/>
      <c r="C55" s="311" t="s">
        <v>538</v>
      </c>
      <c r="D55" s="311"/>
      <c r="E55" s="311"/>
      <c r="F55" s="311"/>
      <c r="G55" s="311"/>
      <c r="H55" s="311"/>
      <c r="I55" s="311"/>
      <c r="J55" s="311"/>
      <c r="K55" s="169"/>
    </row>
    <row r="56" spans="2:11" ht="15" customHeight="1">
      <c r="B56" s="168"/>
      <c r="C56" s="173"/>
      <c r="D56" s="311" t="s">
        <v>539</v>
      </c>
      <c r="E56" s="311"/>
      <c r="F56" s="311"/>
      <c r="G56" s="311"/>
      <c r="H56" s="311"/>
      <c r="I56" s="311"/>
      <c r="J56" s="311"/>
      <c r="K56" s="169"/>
    </row>
    <row r="57" spans="2:11" ht="15" customHeight="1">
      <c r="B57" s="168"/>
      <c r="C57" s="173"/>
      <c r="D57" s="311" t="s">
        <v>540</v>
      </c>
      <c r="E57" s="311"/>
      <c r="F57" s="311"/>
      <c r="G57" s="311"/>
      <c r="H57" s="311"/>
      <c r="I57" s="311"/>
      <c r="J57" s="311"/>
      <c r="K57" s="169"/>
    </row>
    <row r="58" spans="2:11" ht="15" customHeight="1">
      <c r="B58" s="168"/>
      <c r="C58" s="173"/>
      <c r="D58" s="311" t="s">
        <v>541</v>
      </c>
      <c r="E58" s="311"/>
      <c r="F58" s="311"/>
      <c r="G58" s="311"/>
      <c r="H58" s="311"/>
      <c r="I58" s="311"/>
      <c r="J58" s="311"/>
      <c r="K58" s="169"/>
    </row>
    <row r="59" spans="2:11" ht="15" customHeight="1">
      <c r="B59" s="168"/>
      <c r="C59" s="173"/>
      <c r="D59" s="311" t="s">
        <v>542</v>
      </c>
      <c r="E59" s="311"/>
      <c r="F59" s="311"/>
      <c r="G59" s="311"/>
      <c r="H59" s="311"/>
      <c r="I59" s="311"/>
      <c r="J59" s="311"/>
      <c r="K59" s="169"/>
    </row>
    <row r="60" spans="2:11" ht="15" customHeight="1">
      <c r="B60" s="168"/>
      <c r="C60" s="173"/>
      <c r="D60" s="313" t="s">
        <v>543</v>
      </c>
      <c r="E60" s="313"/>
      <c r="F60" s="313"/>
      <c r="G60" s="313"/>
      <c r="H60" s="313"/>
      <c r="I60" s="313"/>
      <c r="J60" s="313"/>
      <c r="K60" s="169"/>
    </row>
    <row r="61" spans="2:11" ht="15" customHeight="1">
      <c r="B61" s="168"/>
      <c r="C61" s="173"/>
      <c r="D61" s="311" t="s">
        <v>544</v>
      </c>
      <c r="E61" s="311"/>
      <c r="F61" s="311"/>
      <c r="G61" s="311"/>
      <c r="H61" s="311"/>
      <c r="I61" s="311"/>
      <c r="J61" s="311"/>
      <c r="K61" s="169"/>
    </row>
    <row r="62" spans="2:11" ht="12.75" customHeight="1">
      <c r="B62" s="168"/>
      <c r="C62" s="173"/>
      <c r="D62" s="173"/>
      <c r="E62" s="176"/>
      <c r="F62" s="173"/>
      <c r="G62" s="173"/>
      <c r="H62" s="173"/>
      <c r="I62" s="173"/>
      <c r="J62" s="173"/>
      <c r="K62" s="169"/>
    </row>
    <row r="63" spans="2:11" ht="15" customHeight="1">
      <c r="B63" s="168"/>
      <c r="C63" s="173"/>
      <c r="D63" s="311" t="s">
        <v>545</v>
      </c>
      <c r="E63" s="311"/>
      <c r="F63" s="311"/>
      <c r="G63" s="311"/>
      <c r="H63" s="311"/>
      <c r="I63" s="311"/>
      <c r="J63" s="311"/>
      <c r="K63" s="169"/>
    </row>
    <row r="64" spans="2:11" ht="15" customHeight="1">
      <c r="B64" s="168"/>
      <c r="C64" s="173"/>
      <c r="D64" s="313" t="s">
        <v>546</v>
      </c>
      <c r="E64" s="313"/>
      <c r="F64" s="313"/>
      <c r="G64" s="313"/>
      <c r="H64" s="313"/>
      <c r="I64" s="313"/>
      <c r="J64" s="313"/>
      <c r="K64" s="169"/>
    </row>
    <row r="65" spans="2:11" ht="15" customHeight="1">
      <c r="B65" s="168"/>
      <c r="C65" s="173"/>
      <c r="D65" s="311" t="s">
        <v>547</v>
      </c>
      <c r="E65" s="311"/>
      <c r="F65" s="311"/>
      <c r="G65" s="311"/>
      <c r="H65" s="311"/>
      <c r="I65" s="311"/>
      <c r="J65" s="311"/>
      <c r="K65" s="169"/>
    </row>
    <row r="66" spans="2:11" ht="15" customHeight="1">
      <c r="B66" s="168"/>
      <c r="C66" s="173"/>
      <c r="D66" s="311" t="s">
        <v>548</v>
      </c>
      <c r="E66" s="311"/>
      <c r="F66" s="311"/>
      <c r="G66" s="311"/>
      <c r="H66" s="311"/>
      <c r="I66" s="311"/>
      <c r="J66" s="311"/>
      <c r="K66" s="169"/>
    </row>
    <row r="67" spans="2:11" ht="15" customHeight="1">
      <c r="B67" s="168"/>
      <c r="C67" s="173"/>
      <c r="D67" s="311" t="s">
        <v>549</v>
      </c>
      <c r="E67" s="311"/>
      <c r="F67" s="311"/>
      <c r="G67" s="311"/>
      <c r="H67" s="311"/>
      <c r="I67" s="311"/>
      <c r="J67" s="311"/>
      <c r="K67" s="169"/>
    </row>
    <row r="68" spans="2:11" ht="15" customHeight="1">
      <c r="B68" s="168"/>
      <c r="C68" s="173"/>
      <c r="D68" s="311" t="s">
        <v>550</v>
      </c>
      <c r="E68" s="311"/>
      <c r="F68" s="311"/>
      <c r="G68" s="311"/>
      <c r="H68" s="311"/>
      <c r="I68" s="311"/>
      <c r="J68" s="311"/>
      <c r="K68" s="169"/>
    </row>
    <row r="69" spans="2:11" ht="12.75" customHeight="1">
      <c r="B69" s="177"/>
      <c r="C69" s="178"/>
      <c r="D69" s="178"/>
      <c r="E69" s="178"/>
      <c r="F69" s="178"/>
      <c r="G69" s="178"/>
      <c r="H69" s="178"/>
      <c r="I69" s="178"/>
      <c r="J69" s="178"/>
      <c r="K69" s="179"/>
    </row>
    <row r="70" spans="2:11" ht="18.75" customHeight="1">
      <c r="B70" s="180"/>
      <c r="C70" s="180"/>
      <c r="D70" s="180"/>
      <c r="E70" s="180"/>
      <c r="F70" s="180"/>
      <c r="G70" s="180"/>
      <c r="H70" s="180"/>
      <c r="I70" s="180"/>
      <c r="J70" s="180"/>
      <c r="K70" s="181"/>
    </row>
    <row r="71" spans="2:11" ht="18.7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2:11" ht="7.5" customHeight="1">
      <c r="B72" s="182"/>
      <c r="C72" s="183"/>
      <c r="D72" s="183"/>
      <c r="E72" s="183"/>
      <c r="F72" s="183"/>
      <c r="G72" s="183"/>
      <c r="H72" s="183"/>
      <c r="I72" s="183"/>
      <c r="J72" s="183"/>
      <c r="K72" s="184"/>
    </row>
    <row r="73" spans="2:11" ht="45" customHeight="1">
      <c r="B73" s="185"/>
      <c r="C73" s="312" t="s">
        <v>496</v>
      </c>
      <c r="D73" s="312"/>
      <c r="E73" s="312"/>
      <c r="F73" s="312"/>
      <c r="G73" s="312"/>
      <c r="H73" s="312"/>
      <c r="I73" s="312"/>
      <c r="J73" s="312"/>
      <c r="K73" s="186"/>
    </row>
    <row r="74" spans="2:11" ht="17.25" customHeight="1">
      <c r="B74" s="185"/>
      <c r="C74" s="187" t="s">
        <v>551</v>
      </c>
      <c r="D74" s="187"/>
      <c r="E74" s="187"/>
      <c r="F74" s="187" t="s">
        <v>552</v>
      </c>
      <c r="G74" s="188"/>
      <c r="H74" s="187" t="s">
        <v>776</v>
      </c>
      <c r="I74" s="187" t="s">
        <v>718</v>
      </c>
      <c r="J74" s="187" t="s">
        <v>553</v>
      </c>
      <c r="K74" s="186"/>
    </row>
    <row r="75" spans="2:11" ht="17.25" customHeight="1">
      <c r="B75" s="185"/>
      <c r="C75" s="189" t="s">
        <v>554</v>
      </c>
      <c r="D75" s="189"/>
      <c r="E75" s="189"/>
      <c r="F75" s="190" t="s">
        <v>555</v>
      </c>
      <c r="G75" s="191"/>
      <c r="H75" s="189"/>
      <c r="I75" s="189"/>
      <c r="J75" s="189" t="s">
        <v>556</v>
      </c>
      <c r="K75" s="186"/>
    </row>
    <row r="76" spans="2:11" ht="5.25" customHeight="1">
      <c r="B76" s="185"/>
      <c r="C76" s="192"/>
      <c r="D76" s="192"/>
      <c r="E76" s="192"/>
      <c r="F76" s="192"/>
      <c r="G76" s="193"/>
      <c r="H76" s="192"/>
      <c r="I76" s="192"/>
      <c r="J76" s="192"/>
      <c r="K76" s="186"/>
    </row>
    <row r="77" spans="2:11" ht="15" customHeight="1">
      <c r="B77" s="185"/>
      <c r="C77" s="175" t="s">
        <v>714</v>
      </c>
      <c r="D77" s="192"/>
      <c r="E77" s="192"/>
      <c r="F77" s="194" t="s">
        <v>557</v>
      </c>
      <c r="G77" s="193"/>
      <c r="H77" s="175" t="s">
        <v>558</v>
      </c>
      <c r="I77" s="175" t="s">
        <v>559</v>
      </c>
      <c r="J77" s="175">
        <v>20</v>
      </c>
      <c r="K77" s="186"/>
    </row>
    <row r="78" spans="2:11" ht="15" customHeight="1">
      <c r="B78" s="185"/>
      <c r="C78" s="175" t="s">
        <v>560</v>
      </c>
      <c r="D78" s="175"/>
      <c r="E78" s="175"/>
      <c r="F78" s="194" t="s">
        <v>557</v>
      </c>
      <c r="G78" s="193"/>
      <c r="H78" s="175" t="s">
        <v>561</v>
      </c>
      <c r="I78" s="175" t="s">
        <v>559</v>
      </c>
      <c r="J78" s="175">
        <v>120</v>
      </c>
      <c r="K78" s="186"/>
    </row>
    <row r="79" spans="2:11" ht="15" customHeight="1">
      <c r="B79" s="195"/>
      <c r="C79" s="175" t="s">
        <v>562</v>
      </c>
      <c r="D79" s="175"/>
      <c r="E79" s="175"/>
      <c r="F79" s="194" t="s">
        <v>563</v>
      </c>
      <c r="G79" s="193"/>
      <c r="H79" s="175" t="s">
        <v>564</v>
      </c>
      <c r="I79" s="175" t="s">
        <v>559</v>
      </c>
      <c r="J79" s="175">
        <v>50</v>
      </c>
      <c r="K79" s="186"/>
    </row>
    <row r="80" spans="2:11" ht="15" customHeight="1">
      <c r="B80" s="195"/>
      <c r="C80" s="175" t="s">
        <v>565</v>
      </c>
      <c r="D80" s="175"/>
      <c r="E80" s="175"/>
      <c r="F80" s="194" t="s">
        <v>557</v>
      </c>
      <c r="G80" s="193"/>
      <c r="H80" s="175" t="s">
        <v>566</v>
      </c>
      <c r="I80" s="175" t="s">
        <v>567</v>
      </c>
      <c r="J80" s="175"/>
      <c r="K80" s="186"/>
    </row>
    <row r="81" spans="2:11" ht="15" customHeight="1">
      <c r="B81" s="195"/>
      <c r="C81" s="196" t="s">
        <v>568</v>
      </c>
      <c r="D81" s="196"/>
      <c r="E81" s="196"/>
      <c r="F81" s="197" t="s">
        <v>563</v>
      </c>
      <c r="G81" s="196"/>
      <c r="H81" s="196" t="s">
        <v>569</v>
      </c>
      <c r="I81" s="196" t="s">
        <v>559</v>
      </c>
      <c r="J81" s="196">
        <v>15</v>
      </c>
      <c r="K81" s="186"/>
    </row>
    <row r="82" spans="2:11" ht="15" customHeight="1">
      <c r="B82" s="195"/>
      <c r="C82" s="196" t="s">
        <v>570</v>
      </c>
      <c r="D82" s="196"/>
      <c r="E82" s="196"/>
      <c r="F82" s="197" t="s">
        <v>563</v>
      </c>
      <c r="G82" s="196"/>
      <c r="H82" s="196" t="s">
        <v>571</v>
      </c>
      <c r="I82" s="196" t="s">
        <v>559</v>
      </c>
      <c r="J82" s="196">
        <v>15</v>
      </c>
      <c r="K82" s="186"/>
    </row>
    <row r="83" spans="2:11" ht="15" customHeight="1">
      <c r="B83" s="195"/>
      <c r="C83" s="196" t="s">
        <v>572</v>
      </c>
      <c r="D83" s="196"/>
      <c r="E83" s="196"/>
      <c r="F83" s="197" t="s">
        <v>563</v>
      </c>
      <c r="G83" s="196"/>
      <c r="H83" s="196" t="s">
        <v>573</v>
      </c>
      <c r="I83" s="196" t="s">
        <v>559</v>
      </c>
      <c r="J83" s="196">
        <v>20</v>
      </c>
      <c r="K83" s="186"/>
    </row>
    <row r="84" spans="2:11" ht="15" customHeight="1">
      <c r="B84" s="195"/>
      <c r="C84" s="196" t="s">
        <v>574</v>
      </c>
      <c r="D84" s="196"/>
      <c r="E84" s="196"/>
      <c r="F84" s="197" t="s">
        <v>563</v>
      </c>
      <c r="G84" s="196"/>
      <c r="H84" s="196" t="s">
        <v>575</v>
      </c>
      <c r="I84" s="196" t="s">
        <v>559</v>
      </c>
      <c r="J84" s="196">
        <v>20</v>
      </c>
      <c r="K84" s="186"/>
    </row>
    <row r="85" spans="2:11" ht="15" customHeight="1">
      <c r="B85" s="195"/>
      <c r="C85" s="175" t="s">
        <v>576</v>
      </c>
      <c r="D85" s="175"/>
      <c r="E85" s="175"/>
      <c r="F85" s="194" t="s">
        <v>563</v>
      </c>
      <c r="G85" s="193"/>
      <c r="H85" s="175" t="s">
        <v>577</v>
      </c>
      <c r="I85" s="175" t="s">
        <v>559</v>
      </c>
      <c r="J85" s="175">
        <v>50</v>
      </c>
      <c r="K85" s="186"/>
    </row>
    <row r="86" spans="2:11" ht="15" customHeight="1">
      <c r="B86" s="195"/>
      <c r="C86" s="175" t="s">
        <v>578</v>
      </c>
      <c r="D86" s="175"/>
      <c r="E86" s="175"/>
      <c r="F86" s="194" t="s">
        <v>563</v>
      </c>
      <c r="G86" s="193"/>
      <c r="H86" s="175" t="s">
        <v>579</v>
      </c>
      <c r="I86" s="175" t="s">
        <v>559</v>
      </c>
      <c r="J86" s="175">
        <v>20</v>
      </c>
      <c r="K86" s="186"/>
    </row>
    <row r="87" spans="2:11" ht="15" customHeight="1">
      <c r="B87" s="195"/>
      <c r="C87" s="175" t="s">
        <v>580</v>
      </c>
      <c r="D87" s="175"/>
      <c r="E87" s="175"/>
      <c r="F87" s="194" t="s">
        <v>563</v>
      </c>
      <c r="G87" s="193"/>
      <c r="H87" s="175" t="s">
        <v>581</v>
      </c>
      <c r="I87" s="175" t="s">
        <v>559</v>
      </c>
      <c r="J87" s="175">
        <v>20</v>
      </c>
      <c r="K87" s="186"/>
    </row>
    <row r="88" spans="2:11" ht="15" customHeight="1">
      <c r="B88" s="195"/>
      <c r="C88" s="175" t="s">
        <v>582</v>
      </c>
      <c r="D88" s="175"/>
      <c r="E88" s="175"/>
      <c r="F88" s="194" t="s">
        <v>563</v>
      </c>
      <c r="G88" s="193"/>
      <c r="H88" s="175" t="s">
        <v>583</v>
      </c>
      <c r="I88" s="175" t="s">
        <v>559</v>
      </c>
      <c r="J88" s="175">
        <v>50</v>
      </c>
      <c r="K88" s="186"/>
    </row>
    <row r="89" spans="2:11" ht="15" customHeight="1">
      <c r="B89" s="195"/>
      <c r="C89" s="175" t="s">
        <v>584</v>
      </c>
      <c r="D89" s="175"/>
      <c r="E89" s="175"/>
      <c r="F89" s="194" t="s">
        <v>563</v>
      </c>
      <c r="G89" s="193"/>
      <c r="H89" s="175" t="s">
        <v>584</v>
      </c>
      <c r="I89" s="175" t="s">
        <v>559</v>
      </c>
      <c r="J89" s="175">
        <v>50</v>
      </c>
      <c r="K89" s="186"/>
    </row>
    <row r="90" spans="2:11" ht="15" customHeight="1">
      <c r="B90" s="195"/>
      <c r="C90" s="175" t="s">
        <v>782</v>
      </c>
      <c r="D90" s="175"/>
      <c r="E90" s="175"/>
      <c r="F90" s="194" t="s">
        <v>563</v>
      </c>
      <c r="G90" s="193"/>
      <c r="H90" s="175" t="s">
        <v>585</v>
      </c>
      <c r="I90" s="175" t="s">
        <v>559</v>
      </c>
      <c r="J90" s="175">
        <v>255</v>
      </c>
      <c r="K90" s="186"/>
    </row>
    <row r="91" spans="2:11" ht="15" customHeight="1">
      <c r="B91" s="195"/>
      <c r="C91" s="175" t="s">
        <v>586</v>
      </c>
      <c r="D91" s="175"/>
      <c r="E91" s="175"/>
      <c r="F91" s="194" t="s">
        <v>557</v>
      </c>
      <c r="G91" s="193"/>
      <c r="H91" s="175" t="s">
        <v>587</v>
      </c>
      <c r="I91" s="175" t="s">
        <v>588</v>
      </c>
      <c r="J91" s="175"/>
      <c r="K91" s="186"/>
    </row>
    <row r="92" spans="2:11" ht="15" customHeight="1">
      <c r="B92" s="195"/>
      <c r="C92" s="175" t="s">
        <v>589</v>
      </c>
      <c r="D92" s="175"/>
      <c r="E92" s="175"/>
      <c r="F92" s="194" t="s">
        <v>557</v>
      </c>
      <c r="G92" s="193"/>
      <c r="H92" s="175" t="s">
        <v>590</v>
      </c>
      <c r="I92" s="175" t="s">
        <v>591</v>
      </c>
      <c r="J92" s="175"/>
      <c r="K92" s="186"/>
    </row>
    <row r="93" spans="2:11" ht="15" customHeight="1">
      <c r="B93" s="195"/>
      <c r="C93" s="175" t="s">
        <v>592</v>
      </c>
      <c r="D93" s="175"/>
      <c r="E93" s="175"/>
      <c r="F93" s="194" t="s">
        <v>557</v>
      </c>
      <c r="G93" s="193"/>
      <c r="H93" s="175" t="s">
        <v>592</v>
      </c>
      <c r="I93" s="175" t="s">
        <v>591</v>
      </c>
      <c r="J93" s="175"/>
      <c r="K93" s="186"/>
    </row>
    <row r="94" spans="2:11" ht="15" customHeight="1">
      <c r="B94" s="195"/>
      <c r="C94" s="175" t="s">
        <v>701</v>
      </c>
      <c r="D94" s="175"/>
      <c r="E94" s="175"/>
      <c r="F94" s="194" t="s">
        <v>557</v>
      </c>
      <c r="G94" s="193"/>
      <c r="H94" s="175" t="s">
        <v>593</v>
      </c>
      <c r="I94" s="175" t="s">
        <v>591</v>
      </c>
      <c r="J94" s="175"/>
      <c r="K94" s="186"/>
    </row>
    <row r="95" spans="2:11" ht="15" customHeight="1">
      <c r="B95" s="195"/>
      <c r="C95" s="175" t="s">
        <v>709</v>
      </c>
      <c r="D95" s="175"/>
      <c r="E95" s="175"/>
      <c r="F95" s="194" t="s">
        <v>557</v>
      </c>
      <c r="G95" s="193"/>
      <c r="H95" s="175" t="s">
        <v>594</v>
      </c>
      <c r="I95" s="175" t="s">
        <v>591</v>
      </c>
      <c r="J95" s="175"/>
      <c r="K95" s="186"/>
    </row>
    <row r="96" spans="2:11" ht="15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200"/>
    </row>
    <row r="97" spans="2:11" ht="18.75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1"/>
    </row>
    <row r="98" spans="2:11" ht="18.75" customHeight="1"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2:11" ht="7.5" customHeight="1">
      <c r="B99" s="182"/>
      <c r="C99" s="183"/>
      <c r="D99" s="183"/>
      <c r="E99" s="183"/>
      <c r="F99" s="183"/>
      <c r="G99" s="183"/>
      <c r="H99" s="183"/>
      <c r="I99" s="183"/>
      <c r="J99" s="183"/>
      <c r="K99" s="184"/>
    </row>
    <row r="100" spans="2:11" ht="45" customHeight="1">
      <c r="B100" s="185"/>
      <c r="C100" s="312" t="s">
        <v>595</v>
      </c>
      <c r="D100" s="312"/>
      <c r="E100" s="312"/>
      <c r="F100" s="312"/>
      <c r="G100" s="312"/>
      <c r="H100" s="312"/>
      <c r="I100" s="312"/>
      <c r="J100" s="312"/>
      <c r="K100" s="186"/>
    </row>
    <row r="101" spans="2:11" ht="17.25" customHeight="1">
      <c r="B101" s="185"/>
      <c r="C101" s="187" t="s">
        <v>551</v>
      </c>
      <c r="D101" s="187"/>
      <c r="E101" s="187"/>
      <c r="F101" s="187" t="s">
        <v>552</v>
      </c>
      <c r="G101" s="188"/>
      <c r="H101" s="187" t="s">
        <v>776</v>
      </c>
      <c r="I101" s="187" t="s">
        <v>718</v>
      </c>
      <c r="J101" s="187" t="s">
        <v>553</v>
      </c>
      <c r="K101" s="186"/>
    </row>
    <row r="102" spans="2:11" ht="17.25" customHeight="1">
      <c r="B102" s="185"/>
      <c r="C102" s="189" t="s">
        <v>554</v>
      </c>
      <c r="D102" s="189"/>
      <c r="E102" s="189"/>
      <c r="F102" s="190" t="s">
        <v>555</v>
      </c>
      <c r="G102" s="191"/>
      <c r="H102" s="189"/>
      <c r="I102" s="189"/>
      <c r="J102" s="189" t="s">
        <v>556</v>
      </c>
      <c r="K102" s="186"/>
    </row>
    <row r="103" spans="2:11" ht="5.25" customHeight="1">
      <c r="B103" s="185"/>
      <c r="C103" s="187"/>
      <c r="D103" s="187"/>
      <c r="E103" s="187"/>
      <c r="F103" s="187"/>
      <c r="G103" s="203"/>
      <c r="H103" s="187"/>
      <c r="I103" s="187"/>
      <c r="J103" s="187"/>
      <c r="K103" s="186"/>
    </row>
    <row r="104" spans="2:11" ht="15" customHeight="1">
      <c r="B104" s="185"/>
      <c r="C104" s="175" t="s">
        <v>714</v>
      </c>
      <c r="D104" s="192"/>
      <c r="E104" s="192"/>
      <c r="F104" s="194" t="s">
        <v>557</v>
      </c>
      <c r="G104" s="203"/>
      <c r="H104" s="175" t="s">
        <v>596</v>
      </c>
      <c r="I104" s="175" t="s">
        <v>559</v>
      </c>
      <c r="J104" s="175">
        <v>20</v>
      </c>
      <c r="K104" s="186"/>
    </row>
    <row r="105" spans="2:11" ht="15" customHeight="1">
      <c r="B105" s="185"/>
      <c r="C105" s="175" t="s">
        <v>560</v>
      </c>
      <c r="D105" s="175"/>
      <c r="E105" s="175"/>
      <c r="F105" s="194" t="s">
        <v>557</v>
      </c>
      <c r="G105" s="175"/>
      <c r="H105" s="175" t="s">
        <v>596</v>
      </c>
      <c r="I105" s="175" t="s">
        <v>559</v>
      </c>
      <c r="J105" s="175">
        <v>120</v>
      </c>
      <c r="K105" s="186"/>
    </row>
    <row r="106" spans="2:11" ht="15" customHeight="1">
      <c r="B106" s="195"/>
      <c r="C106" s="175" t="s">
        <v>562</v>
      </c>
      <c r="D106" s="175"/>
      <c r="E106" s="175"/>
      <c r="F106" s="194" t="s">
        <v>563</v>
      </c>
      <c r="G106" s="175"/>
      <c r="H106" s="175" t="s">
        <v>596</v>
      </c>
      <c r="I106" s="175" t="s">
        <v>559</v>
      </c>
      <c r="J106" s="175">
        <v>50</v>
      </c>
      <c r="K106" s="186"/>
    </row>
    <row r="107" spans="2:11" ht="15" customHeight="1">
      <c r="B107" s="195"/>
      <c r="C107" s="175" t="s">
        <v>565</v>
      </c>
      <c r="D107" s="175"/>
      <c r="E107" s="175"/>
      <c r="F107" s="194" t="s">
        <v>557</v>
      </c>
      <c r="G107" s="175"/>
      <c r="H107" s="175" t="s">
        <v>596</v>
      </c>
      <c r="I107" s="175" t="s">
        <v>567</v>
      </c>
      <c r="J107" s="175"/>
      <c r="K107" s="186"/>
    </row>
    <row r="108" spans="2:11" ht="15" customHeight="1">
      <c r="B108" s="195"/>
      <c r="C108" s="175" t="s">
        <v>576</v>
      </c>
      <c r="D108" s="175"/>
      <c r="E108" s="175"/>
      <c r="F108" s="194" t="s">
        <v>563</v>
      </c>
      <c r="G108" s="175"/>
      <c r="H108" s="175" t="s">
        <v>596</v>
      </c>
      <c r="I108" s="175" t="s">
        <v>559</v>
      </c>
      <c r="J108" s="175">
        <v>50</v>
      </c>
      <c r="K108" s="186"/>
    </row>
    <row r="109" spans="2:11" ht="15" customHeight="1">
      <c r="B109" s="195"/>
      <c r="C109" s="175" t="s">
        <v>584</v>
      </c>
      <c r="D109" s="175"/>
      <c r="E109" s="175"/>
      <c r="F109" s="194" t="s">
        <v>563</v>
      </c>
      <c r="G109" s="175"/>
      <c r="H109" s="175" t="s">
        <v>596</v>
      </c>
      <c r="I109" s="175" t="s">
        <v>559</v>
      </c>
      <c r="J109" s="175">
        <v>50</v>
      </c>
      <c r="K109" s="186"/>
    </row>
    <row r="110" spans="2:11" ht="15" customHeight="1">
      <c r="B110" s="195"/>
      <c r="C110" s="175" t="s">
        <v>582</v>
      </c>
      <c r="D110" s="175"/>
      <c r="E110" s="175"/>
      <c r="F110" s="194" t="s">
        <v>563</v>
      </c>
      <c r="G110" s="175"/>
      <c r="H110" s="175" t="s">
        <v>596</v>
      </c>
      <c r="I110" s="175" t="s">
        <v>559</v>
      </c>
      <c r="J110" s="175">
        <v>50</v>
      </c>
      <c r="K110" s="186"/>
    </row>
    <row r="111" spans="2:11" ht="15" customHeight="1">
      <c r="B111" s="195"/>
      <c r="C111" s="175" t="s">
        <v>714</v>
      </c>
      <c r="D111" s="175"/>
      <c r="E111" s="175"/>
      <c r="F111" s="194" t="s">
        <v>557</v>
      </c>
      <c r="G111" s="175"/>
      <c r="H111" s="175" t="s">
        <v>597</v>
      </c>
      <c r="I111" s="175" t="s">
        <v>559</v>
      </c>
      <c r="J111" s="175">
        <v>20</v>
      </c>
      <c r="K111" s="186"/>
    </row>
    <row r="112" spans="2:11" ht="15" customHeight="1">
      <c r="B112" s="195"/>
      <c r="C112" s="175" t="s">
        <v>598</v>
      </c>
      <c r="D112" s="175"/>
      <c r="E112" s="175"/>
      <c r="F112" s="194" t="s">
        <v>557</v>
      </c>
      <c r="G112" s="175"/>
      <c r="H112" s="175" t="s">
        <v>599</v>
      </c>
      <c r="I112" s="175" t="s">
        <v>559</v>
      </c>
      <c r="J112" s="175">
        <v>120</v>
      </c>
      <c r="K112" s="186"/>
    </row>
    <row r="113" spans="2:11" ht="15" customHeight="1">
      <c r="B113" s="195"/>
      <c r="C113" s="175" t="s">
        <v>701</v>
      </c>
      <c r="D113" s="175"/>
      <c r="E113" s="175"/>
      <c r="F113" s="194" t="s">
        <v>557</v>
      </c>
      <c r="G113" s="175"/>
      <c r="H113" s="175" t="s">
        <v>600</v>
      </c>
      <c r="I113" s="175" t="s">
        <v>591</v>
      </c>
      <c r="J113" s="175"/>
      <c r="K113" s="186"/>
    </row>
    <row r="114" spans="2:11" ht="15" customHeight="1">
      <c r="B114" s="195"/>
      <c r="C114" s="175" t="s">
        <v>709</v>
      </c>
      <c r="D114" s="175"/>
      <c r="E114" s="175"/>
      <c r="F114" s="194" t="s">
        <v>557</v>
      </c>
      <c r="G114" s="175"/>
      <c r="H114" s="175" t="s">
        <v>601</v>
      </c>
      <c r="I114" s="175" t="s">
        <v>591</v>
      </c>
      <c r="J114" s="175"/>
      <c r="K114" s="186"/>
    </row>
    <row r="115" spans="2:11" ht="15" customHeight="1">
      <c r="B115" s="195"/>
      <c r="C115" s="175" t="s">
        <v>718</v>
      </c>
      <c r="D115" s="175"/>
      <c r="E115" s="175"/>
      <c r="F115" s="194" t="s">
        <v>557</v>
      </c>
      <c r="G115" s="175"/>
      <c r="H115" s="175" t="s">
        <v>602</v>
      </c>
      <c r="I115" s="175" t="s">
        <v>603</v>
      </c>
      <c r="J115" s="175"/>
      <c r="K115" s="186"/>
    </row>
    <row r="116" spans="2:11" ht="15" customHeight="1">
      <c r="B116" s="198"/>
      <c r="C116" s="204"/>
      <c r="D116" s="204"/>
      <c r="E116" s="204"/>
      <c r="F116" s="204"/>
      <c r="G116" s="204"/>
      <c r="H116" s="204"/>
      <c r="I116" s="204"/>
      <c r="J116" s="204"/>
      <c r="K116" s="200"/>
    </row>
    <row r="117" spans="2:11" ht="18.75" customHeight="1">
      <c r="B117" s="205"/>
      <c r="C117" s="171"/>
      <c r="D117" s="171"/>
      <c r="E117" s="171"/>
      <c r="F117" s="206"/>
      <c r="G117" s="171"/>
      <c r="H117" s="171"/>
      <c r="I117" s="171"/>
      <c r="J117" s="171"/>
      <c r="K117" s="205"/>
    </row>
    <row r="118" spans="2:11" ht="18.75" customHeight="1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2:11" ht="7.5" customHeight="1">
      <c r="B119" s="207"/>
      <c r="C119" s="208"/>
      <c r="D119" s="208"/>
      <c r="E119" s="208"/>
      <c r="F119" s="208"/>
      <c r="G119" s="208"/>
      <c r="H119" s="208"/>
      <c r="I119" s="208"/>
      <c r="J119" s="208"/>
      <c r="K119" s="209"/>
    </row>
    <row r="120" spans="2:11" ht="45" customHeight="1">
      <c r="B120" s="210"/>
      <c r="C120" s="309" t="s">
        <v>604</v>
      </c>
      <c r="D120" s="309"/>
      <c r="E120" s="309"/>
      <c r="F120" s="309"/>
      <c r="G120" s="309"/>
      <c r="H120" s="309"/>
      <c r="I120" s="309"/>
      <c r="J120" s="309"/>
      <c r="K120" s="211"/>
    </row>
    <row r="121" spans="2:11" ht="17.25" customHeight="1">
      <c r="B121" s="212"/>
      <c r="C121" s="187" t="s">
        <v>551</v>
      </c>
      <c r="D121" s="187"/>
      <c r="E121" s="187"/>
      <c r="F121" s="187" t="s">
        <v>552</v>
      </c>
      <c r="G121" s="188"/>
      <c r="H121" s="187" t="s">
        <v>776</v>
      </c>
      <c r="I121" s="187" t="s">
        <v>718</v>
      </c>
      <c r="J121" s="187" t="s">
        <v>553</v>
      </c>
      <c r="K121" s="213"/>
    </row>
    <row r="122" spans="2:11" ht="17.25" customHeight="1">
      <c r="B122" s="212"/>
      <c r="C122" s="189" t="s">
        <v>554</v>
      </c>
      <c r="D122" s="189"/>
      <c r="E122" s="189"/>
      <c r="F122" s="190" t="s">
        <v>555</v>
      </c>
      <c r="G122" s="191"/>
      <c r="H122" s="189"/>
      <c r="I122" s="189"/>
      <c r="J122" s="189" t="s">
        <v>556</v>
      </c>
      <c r="K122" s="213"/>
    </row>
    <row r="123" spans="2:11" ht="5.25" customHeight="1">
      <c r="B123" s="214"/>
      <c r="C123" s="192"/>
      <c r="D123" s="192"/>
      <c r="E123" s="192"/>
      <c r="F123" s="192"/>
      <c r="G123" s="175"/>
      <c r="H123" s="192"/>
      <c r="I123" s="192"/>
      <c r="J123" s="192"/>
      <c r="K123" s="215"/>
    </row>
    <row r="124" spans="2:11" ht="15" customHeight="1">
      <c r="B124" s="214"/>
      <c r="C124" s="175" t="s">
        <v>560</v>
      </c>
      <c r="D124" s="192"/>
      <c r="E124" s="192"/>
      <c r="F124" s="194" t="s">
        <v>557</v>
      </c>
      <c r="G124" s="175"/>
      <c r="H124" s="175" t="s">
        <v>596</v>
      </c>
      <c r="I124" s="175" t="s">
        <v>559</v>
      </c>
      <c r="J124" s="175">
        <v>120</v>
      </c>
      <c r="K124" s="216"/>
    </row>
    <row r="125" spans="2:11" ht="15" customHeight="1">
      <c r="B125" s="214"/>
      <c r="C125" s="175" t="s">
        <v>605</v>
      </c>
      <c r="D125" s="175"/>
      <c r="E125" s="175"/>
      <c r="F125" s="194" t="s">
        <v>557</v>
      </c>
      <c r="G125" s="175"/>
      <c r="H125" s="175" t="s">
        <v>606</v>
      </c>
      <c r="I125" s="175" t="s">
        <v>559</v>
      </c>
      <c r="J125" s="175" t="s">
        <v>607</v>
      </c>
      <c r="K125" s="216"/>
    </row>
    <row r="126" spans="2:11" ht="15" customHeight="1">
      <c r="B126" s="214"/>
      <c r="C126" s="175" t="s">
        <v>741</v>
      </c>
      <c r="D126" s="175"/>
      <c r="E126" s="175"/>
      <c r="F126" s="194" t="s">
        <v>557</v>
      </c>
      <c r="G126" s="175"/>
      <c r="H126" s="175" t="s">
        <v>608</v>
      </c>
      <c r="I126" s="175" t="s">
        <v>559</v>
      </c>
      <c r="J126" s="175" t="s">
        <v>607</v>
      </c>
      <c r="K126" s="216"/>
    </row>
    <row r="127" spans="2:11" ht="15" customHeight="1">
      <c r="B127" s="214"/>
      <c r="C127" s="175" t="s">
        <v>568</v>
      </c>
      <c r="D127" s="175"/>
      <c r="E127" s="175"/>
      <c r="F127" s="194" t="s">
        <v>563</v>
      </c>
      <c r="G127" s="175"/>
      <c r="H127" s="175" t="s">
        <v>569</v>
      </c>
      <c r="I127" s="175" t="s">
        <v>559</v>
      </c>
      <c r="J127" s="175">
        <v>15</v>
      </c>
      <c r="K127" s="216"/>
    </row>
    <row r="128" spans="2:11" ht="15" customHeight="1">
      <c r="B128" s="214"/>
      <c r="C128" s="196" t="s">
        <v>570</v>
      </c>
      <c r="D128" s="196"/>
      <c r="E128" s="196"/>
      <c r="F128" s="197" t="s">
        <v>563</v>
      </c>
      <c r="G128" s="196"/>
      <c r="H128" s="196" t="s">
        <v>571</v>
      </c>
      <c r="I128" s="196" t="s">
        <v>559</v>
      </c>
      <c r="J128" s="196">
        <v>15</v>
      </c>
      <c r="K128" s="216"/>
    </row>
    <row r="129" spans="2:11" ht="15" customHeight="1">
      <c r="B129" s="214"/>
      <c r="C129" s="196" t="s">
        <v>572</v>
      </c>
      <c r="D129" s="196"/>
      <c r="E129" s="196"/>
      <c r="F129" s="197" t="s">
        <v>563</v>
      </c>
      <c r="G129" s="196"/>
      <c r="H129" s="196" t="s">
        <v>573</v>
      </c>
      <c r="I129" s="196" t="s">
        <v>559</v>
      </c>
      <c r="J129" s="196">
        <v>20</v>
      </c>
      <c r="K129" s="216"/>
    </row>
    <row r="130" spans="2:11" ht="15" customHeight="1">
      <c r="B130" s="214"/>
      <c r="C130" s="196" t="s">
        <v>574</v>
      </c>
      <c r="D130" s="196"/>
      <c r="E130" s="196"/>
      <c r="F130" s="197" t="s">
        <v>563</v>
      </c>
      <c r="G130" s="196"/>
      <c r="H130" s="196" t="s">
        <v>575</v>
      </c>
      <c r="I130" s="196" t="s">
        <v>559</v>
      </c>
      <c r="J130" s="196">
        <v>20</v>
      </c>
      <c r="K130" s="216"/>
    </row>
    <row r="131" spans="2:11" ht="15" customHeight="1">
      <c r="B131" s="214"/>
      <c r="C131" s="175" t="s">
        <v>562</v>
      </c>
      <c r="D131" s="175"/>
      <c r="E131" s="175"/>
      <c r="F131" s="194" t="s">
        <v>563</v>
      </c>
      <c r="G131" s="175"/>
      <c r="H131" s="175" t="s">
        <v>596</v>
      </c>
      <c r="I131" s="175" t="s">
        <v>559</v>
      </c>
      <c r="J131" s="175">
        <v>50</v>
      </c>
      <c r="K131" s="216"/>
    </row>
    <row r="132" spans="2:11" ht="15" customHeight="1">
      <c r="B132" s="214"/>
      <c r="C132" s="175" t="s">
        <v>576</v>
      </c>
      <c r="D132" s="175"/>
      <c r="E132" s="175"/>
      <c r="F132" s="194" t="s">
        <v>563</v>
      </c>
      <c r="G132" s="175"/>
      <c r="H132" s="175" t="s">
        <v>596</v>
      </c>
      <c r="I132" s="175" t="s">
        <v>559</v>
      </c>
      <c r="J132" s="175">
        <v>50</v>
      </c>
      <c r="K132" s="216"/>
    </row>
    <row r="133" spans="2:11" ht="15" customHeight="1">
      <c r="B133" s="214"/>
      <c r="C133" s="175" t="s">
        <v>582</v>
      </c>
      <c r="D133" s="175"/>
      <c r="E133" s="175"/>
      <c r="F133" s="194" t="s">
        <v>563</v>
      </c>
      <c r="G133" s="175"/>
      <c r="H133" s="175" t="s">
        <v>596</v>
      </c>
      <c r="I133" s="175" t="s">
        <v>559</v>
      </c>
      <c r="J133" s="175">
        <v>50</v>
      </c>
      <c r="K133" s="216"/>
    </row>
    <row r="134" spans="2:11" ht="15" customHeight="1">
      <c r="B134" s="214"/>
      <c r="C134" s="175" t="s">
        <v>584</v>
      </c>
      <c r="D134" s="175"/>
      <c r="E134" s="175"/>
      <c r="F134" s="194" t="s">
        <v>563</v>
      </c>
      <c r="G134" s="175"/>
      <c r="H134" s="175" t="s">
        <v>596</v>
      </c>
      <c r="I134" s="175" t="s">
        <v>559</v>
      </c>
      <c r="J134" s="175">
        <v>50</v>
      </c>
      <c r="K134" s="216"/>
    </row>
    <row r="135" spans="2:11" ht="15" customHeight="1">
      <c r="B135" s="214"/>
      <c r="C135" s="175" t="s">
        <v>782</v>
      </c>
      <c r="D135" s="175"/>
      <c r="E135" s="175"/>
      <c r="F135" s="194" t="s">
        <v>563</v>
      </c>
      <c r="G135" s="175"/>
      <c r="H135" s="175" t="s">
        <v>609</v>
      </c>
      <c r="I135" s="175" t="s">
        <v>559</v>
      </c>
      <c r="J135" s="175">
        <v>255</v>
      </c>
      <c r="K135" s="216"/>
    </row>
    <row r="136" spans="2:11" ht="15" customHeight="1">
      <c r="B136" s="214"/>
      <c r="C136" s="175" t="s">
        <v>586</v>
      </c>
      <c r="D136" s="175"/>
      <c r="E136" s="175"/>
      <c r="F136" s="194" t="s">
        <v>557</v>
      </c>
      <c r="G136" s="175"/>
      <c r="H136" s="175" t="s">
        <v>610</v>
      </c>
      <c r="I136" s="175" t="s">
        <v>588</v>
      </c>
      <c r="J136" s="175"/>
      <c r="K136" s="216"/>
    </row>
    <row r="137" spans="2:11" ht="15" customHeight="1">
      <c r="B137" s="214"/>
      <c r="C137" s="175" t="s">
        <v>589</v>
      </c>
      <c r="D137" s="175"/>
      <c r="E137" s="175"/>
      <c r="F137" s="194" t="s">
        <v>557</v>
      </c>
      <c r="G137" s="175"/>
      <c r="H137" s="175" t="s">
        <v>611</v>
      </c>
      <c r="I137" s="175" t="s">
        <v>591</v>
      </c>
      <c r="J137" s="175"/>
      <c r="K137" s="216"/>
    </row>
    <row r="138" spans="2:11" ht="15" customHeight="1">
      <c r="B138" s="214"/>
      <c r="C138" s="175" t="s">
        <v>592</v>
      </c>
      <c r="D138" s="175"/>
      <c r="E138" s="175"/>
      <c r="F138" s="194" t="s">
        <v>557</v>
      </c>
      <c r="G138" s="175"/>
      <c r="H138" s="175" t="s">
        <v>592</v>
      </c>
      <c r="I138" s="175" t="s">
        <v>591</v>
      </c>
      <c r="J138" s="175"/>
      <c r="K138" s="216"/>
    </row>
    <row r="139" spans="2:11" ht="15" customHeight="1">
      <c r="B139" s="214"/>
      <c r="C139" s="175" t="s">
        <v>701</v>
      </c>
      <c r="D139" s="175"/>
      <c r="E139" s="175"/>
      <c r="F139" s="194" t="s">
        <v>557</v>
      </c>
      <c r="G139" s="175"/>
      <c r="H139" s="175" t="s">
        <v>612</v>
      </c>
      <c r="I139" s="175" t="s">
        <v>591</v>
      </c>
      <c r="J139" s="175"/>
      <c r="K139" s="216"/>
    </row>
    <row r="140" spans="2:11" ht="15" customHeight="1">
      <c r="B140" s="214"/>
      <c r="C140" s="175" t="s">
        <v>613</v>
      </c>
      <c r="D140" s="175"/>
      <c r="E140" s="175"/>
      <c r="F140" s="194" t="s">
        <v>557</v>
      </c>
      <c r="G140" s="175"/>
      <c r="H140" s="175" t="s">
        <v>614</v>
      </c>
      <c r="I140" s="175" t="s">
        <v>591</v>
      </c>
      <c r="J140" s="175"/>
      <c r="K140" s="216"/>
    </row>
    <row r="141" spans="2:11" ht="15" customHeight="1">
      <c r="B141" s="217"/>
      <c r="C141" s="218"/>
      <c r="D141" s="218"/>
      <c r="E141" s="218"/>
      <c r="F141" s="218"/>
      <c r="G141" s="218"/>
      <c r="H141" s="218"/>
      <c r="I141" s="218"/>
      <c r="J141" s="218"/>
      <c r="K141" s="219"/>
    </row>
    <row r="142" spans="2:11" ht="18.75" customHeight="1">
      <c r="B142" s="171"/>
      <c r="C142" s="171"/>
      <c r="D142" s="171"/>
      <c r="E142" s="171"/>
      <c r="F142" s="206"/>
      <c r="G142" s="171"/>
      <c r="H142" s="171"/>
      <c r="I142" s="171"/>
      <c r="J142" s="171"/>
      <c r="K142" s="171"/>
    </row>
    <row r="143" spans="2:11" ht="18.75" customHeight="1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2:11" ht="7.5" customHeight="1">
      <c r="B144" s="182"/>
      <c r="C144" s="183"/>
      <c r="D144" s="183"/>
      <c r="E144" s="183"/>
      <c r="F144" s="183"/>
      <c r="G144" s="183"/>
      <c r="H144" s="183"/>
      <c r="I144" s="183"/>
      <c r="J144" s="183"/>
      <c r="K144" s="184"/>
    </row>
    <row r="145" spans="2:11" ht="45" customHeight="1">
      <c r="B145" s="185"/>
      <c r="C145" s="312" t="s">
        <v>615</v>
      </c>
      <c r="D145" s="312"/>
      <c r="E145" s="312"/>
      <c r="F145" s="312"/>
      <c r="G145" s="312"/>
      <c r="H145" s="312"/>
      <c r="I145" s="312"/>
      <c r="J145" s="312"/>
      <c r="K145" s="186"/>
    </row>
    <row r="146" spans="2:11" ht="17.25" customHeight="1">
      <c r="B146" s="185"/>
      <c r="C146" s="187" t="s">
        <v>551</v>
      </c>
      <c r="D146" s="187"/>
      <c r="E146" s="187"/>
      <c r="F146" s="187" t="s">
        <v>552</v>
      </c>
      <c r="G146" s="188"/>
      <c r="H146" s="187" t="s">
        <v>776</v>
      </c>
      <c r="I146" s="187" t="s">
        <v>718</v>
      </c>
      <c r="J146" s="187" t="s">
        <v>553</v>
      </c>
      <c r="K146" s="186"/>
    </row>
    <row r="147" spans="2:11" ht="17.25" customHeight="1">
      <c r="B147" s="185"/>
      <c r="C147" s="189" t="s">
        <v>554</v>
      </c>
      <c r="D147" s="189"/>
      <c r="E147" s="189"/>
      <c r="F147" s="190" t="s">
        <v>555</v>
      </c>
      <c r="G147" s="191"/>
      <c r="H147" s="189"/>
      <c r="I147" s="189"/>
      <c r="J147" s="189" t="s">
        <v>556</v>
      </c>
      <c r="K147" s="186"/>
    </row>
    <row r="148" spans="2:11" ht="5.25" customHeight="1">
      <c r="B148" s="195"/>
      <c r="C148" s="192"/>
      <c r="D148" s="192"/>
      <c r="E148" s="192"/>
      <c r="F148" s="192"/>
      <c r="G148" s="193"/>
      <c r="H148" s="192"/>
      <c r="I148" s="192"/>
      <c r="J148" s="192"/>
      <c r="K148" s="216"/>
    </row>
    <row r="149" spans="2:11" ht="15" customHeight="1">
      <c r="B149" s="195"/>
      <c r="C149" s="220" t="s">
        <v>560</v>
      </c>
      <c r="D149" s="175"/>
      <c r="E149" s="175"/>
      <c r="F149" s="221" t="s">
        <v>557</v>
      </c>
      <c r="G149" s="175"/>
      <c r="H149" s="220" t="s">
        <v>596</v>
      </c>
      <c r="I149" s="220" t="s">
        <v>559</v>
      </c>
      <c r="J149" s="220">
        <v>120</v>
      </c>
      <c r="K149" s="216"/>
    </row>
    <row r="150" spans="2:11" ht="15" customHeight="1">
      <c r="B150" s="195"/>
      <c r="C150" s="220" t="s">
        <v>605</v>
      </c>
      <c r="D150" s="175"/>
      <c r="E150" s="175"/>
      <c r="F150" s="221" t="s">
        <v>557</v>
      </c>
      <c r="G150" s="175"/>
      <c r="H150" s="220" t="s">
        <v>616</v>
      </c>
      <c r="I150" s="220" t="s">
        <v>559</v>
      </c>
      <c r="J150" s="220" t="s">
        <v>607</v>
      </c>
      <c r="K150" s="216"/>
    </row>
    <row r="151" spans="2:11" ht="15" customHeight="1">
      <c r="B151" s="195"/>
      <c r="C151" s="220" t="s">
        <v>741</v>
      </c>
      <c r="D151" s="175"/>
      <c r="E151" s="175"/>
      <c r="F151" s="221" t="s">
        <v>557</v>
      </c>
      <c r="G151" s="175"/>
      <c r="H151" s="220" t="s">
        <v>617</v>
      </c>
      <c r="I151" s="220" t="s">
        <v>559</v>
      </c>
      <c r="J151" s="220" t="s">
        <v>607</v>
      </c>
      <c r="K151" s="216"/>
    </row>
    <row r="152" spans="2:11" ht="15" customHeight="1">
      <c r="B152" s="195"/>
      <c r="C152" s="220" t="s">
        <v>562</v>
      </c>
      <c r="D152" s="175"/>
      <c r="E152" s="175"/>
      <c r="F152" s="221" t="s">
        <v>563</v>
      </c>
      <c r="G152" s="175"/>
      <c r="H152" s="220" t="s">
        <v>596</v>
      </c>
      <c r="I152" s="220" t="s">
        <v>559</v>
      </c>
      <c r="J152" s="220">
        <v>50</v>
      </c>
      <c r="K152" s="216"/>
    </row>
    <row r="153" spans="2:11" ht="15" customHeight="1">
      <c r="B153" s="195"/>
      <c r="C153" s="220" t="s">
        <v>565</v>
      </c>
      <c r="D153" s="175"/>
      <c r="E153" s="175"/>
      <c r="F153" s="221" t="s">
        <v>557</v>
      </c>
      <c r="G153" s="175"/>
      <c r="H153" s="220" t="s">
        <v>596</v>
      </c>
      <c r="I153" s="220" t="s">
        <v>567</v>
      </c>
      <c r="J153" s="220"/>
      <c r="K153" s="216"/>
    </row>
    <row r="154" spans="2:11" ht="15" customHeight="1">
      <c r="B154" s="195"/>
      <c r="C154" s="220" t="s">
        <v>576</v>
      </c>
      <c r="D154" s="175"/>
      <c r="E154" s="175"/>
      <c r="F154" s="221" t="s">
        <v>563</v>
      </c>
      <c r="G154" s="175"/>
      <c r="H154" s="220" t="s">
        <v>596</v>
      </c>
      <c r="I154" s="220" t="s">
        <v>559</v>
      </c>
      <c r="J154" s="220">
        <v>50</v>
      </c>
      <c r="K154" s="216"/>
    </row>
    <row r="155" spans="2:11" ht="15" customHeight="1">
      <c r="B155" s="195"/>
      <c r="C155" s="220" t="s">
        <v>584</v>
      </c>
      <c r="D155" s="175"/>
      <c r="E155" s="175"/>
      <c r="F155" s="221" t="s">
        <v>563</v>
      </c>
      <c r="G155" s="175"/>
      <c r="H155" s="220" t="s">
        <v>596</v>
      </c>
      <c r="I155" s="220" t="s">
        <v>559</v>
      </c>
      <c r="J155" s="220">
        <v>50</v>
      </c>
      <c r="K155" s="216"/>
    </row>
    <row r="156" spans="2:11" ht="15" customHeight="1">
      <c r="B156" s="195"/>
      <c r="C156" s="220" t="s">
        <v>582</v>
      </c>
      <c r="D156" s="175"/>
      <c r="E156" s="175"/>
      <c r="F156" s="221" t="s">
        <v>563</v>
      </c>
      <c r="G156" s="175"/>
      <c r="H156" s="220" t="s">
        <v>596</v>
      </c>
      <c r="I156" s="220" t="s">
        <v>559</v>
      </c>
      <c r="J156" s="220">
        <v>50</v>
      </c>
      <c r="K156" s="216"/>
    </row>
    <row r="157" spans="2:11" ht="15" customHeight="1">
      <c r="B157" s="195"/>
      <c r="C157" s="220" t="s">
        <v>768</v>
      </c>
      <c r="D157" s="175"/>
      <c r="E157" s="175"/>
      <c r="F157" s="221" t="s">
        <v>557</v>
      </c>
      <c r="G157" s="175"/>
      <c r="H157" s="220" t="s">
        <v>618</v>
      </c>
      <c r="I157" s="220" t="s">
        <v>559</v>
      </c>
      <c r="J157" s="220" t="s">
        <v>619</v>
      </c>
      <c r="K157" s="216"/>
    </row>
    <row r="158" spans="2:11" ht="15" customHeight="1">
      <c r="B158" s="195"/>
      <c r="C158" s="220" t="s">
        <v>620</v>
      </c>
      <c r="D158" s="175"/>
      <c r="E158" s="175"/>
      <c r="F158" s="221" t="s">
        <v>557</v>
      </c>
      <c r="G158" s="175"/>
      <c r="H158" s="220" t="s">
        <v>621</v>
      </c>
      <c r="I158" s="220" t="s">
        <v>591</v>
      </c>
      <c r="J158" s="220"/>
      <c r="K158" s="216"/>
    </row>
    <row r="159" spans="2:11" ht="15" customHeight="1">
      <c r="B159" s="222"/>
      <c r="C159" s="204"/>
      <c r="D159" s="204"/>
      <c r="E159" s="204"/>
      <c r="F159" s="204"/>
      <c r="G159" s="204"/>
      <c r="H159" s="204"/>
      <c r="I159" s="204"/>
      <c r="J159" s="204"/>
      <c r="K159" s="223"/>
    </row>
    <row r="160" spans="2:11" ht="18.75" customHeight="1">
      <c r="B160" s="171"/>
      <c r="C160" s="175"/>
      <c r="D160" s="175"/>
      <c r="E160" s="175"/>
      <c r="F160" s="194"/>
      <c r="G160" s="175"/>
      <c r="H160" s="175"/>
      <c r="I160" s="175"/>
      <c r="J160" s="175"/>
      <c r="K160" s="171"/>
    </row>
    <row r="161" spans="2:11" ht="18.75" customHeight="1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2:11" ht="7.5" customHeight="1">
      <c r="B162" s="162"/>
      <c r="C162" s="163"/>
      <c r="D162" s="163"/>
      <c r="E162" s="163"/>
      <c r="F162" s="163"/>
      <c r="G162" s="163"/>
      <c r="H162" s="163"/>
      <c r="I162" s="163"/>
      <c r="J162" s="163"/>
      <c r="K162" s="164"/>
    </row>
    <row r="163" spans="2:11" ht="45" customHeight="1">
      <c r="B163" s="165"/>
      <c r="C163" s="309" t="s">
        <v>622</v>
      </c>
      <c r="D163" s="309"/>
      <c r="E163" s="309"/>
      <c r="F163" s="309"/>
      <c r="G163" s="309"/>
      <c r="H163" s="309"/>
      <c r="I163" s="309"/>
      <c r="J163" s="309"/>
      <c r="K163" s="166"/>
    </row>
    <row r="164" spans="2:11" ht="17.25" customHeight="1">
      <c r="B164" s="165"/>
      <c r="C164" s="187" t="s">
        <v>551</v>
      </c>
      <c r="D164" s="187"/>
      <c r="E164" s="187"/>
      <c r="F164" s="187" t="s">
        <v>552</v>
      </c>
      <c r="G164" s="224"/>
      <c r="H164" s="225" t="s">
        <v>776</v>
      </c>
      <c r="I164" s="225" t="s">
        <v>718</v>
      </c>
      <c r="J164" s="187" t="s">
        <v>553</v>
      </c>
      <c r="K164" s="166"/>
    </row>
    <row r="165" spans="2:11" ht="17.25" customHeight="1">
      <c r="B165" s="168"/>
      <c r="C165" s="189" t="s">
        <v>554</v>
      </c>
      <c r="D165" s="189"/>
      <c r="E165" s="189"/>
      <c r="F165" s="190" t="s">
        <v>555</v>
      </c>
      <c r="G165" s="226"/>
      <c r="H165" s="227"/>
      <c r="I165" s="227"/>
      <c r="J165" s="189" t="s">
        <v>556</v>
      </c>
      <c r="K165" s="169"/>
    </row>
    <row r="166" spans="2:11" ht="5.25" customHeight="1">
      <c r="B166" s="195"/>
      <c r="C166" s="192"/>
      <c r="D166" s="192"/>
      <c r="E166" s="192"/>
      <c r="F166" s="192"/>
      <c r="G166" s="193"/>
      <c r="H166" s="192"/>
      <c r="I166" s="192"/>
      <c r="J166" s="192"/>
      <c r="K166" s="216"/>
    </row>
    <row r="167" spans="2:11" ht="15" customHeight="1">
      <c r="B167" s="195"/>
      <c r="C167" s="175" t="s">
        <v>560</v>
      </c>
      <c r="D167" s="175"/>
      <c r="E167" s="175"/>
      <c r="F167" s="194" t="s">
        <v>557</v>
      </c>
      <c r="G167" s="175"/>
      <c r="H167" s="175" t="s">
        <v>596</v>
      </c>
      <c r="I167" s="175" t="s">
        <v>559</v>
      </c>
      <c r="J167" s="175">
        <v>120</v>
      </c>
      <c r="K167" s="216"/>
    </row>
    <row r="168" spans="2:11" ht="15" customHeight="1">
      <c r="B168" s="195"/>
      <c r="C168" s="175" t="s">
        <v>605</v>
      </c>
      <c r="D168" s="175"/>
      <c r="E168" s="175"/>
      <c r="F168" s="194" t="s">
        <v>557</v>
      </c>
      <c r="G168" s="175"/>
      <c r="H168" s="175" t="s">
        <v>606</v>
      </c>
      <c r="I168" s="175" t="s">
        <v>559</v>
      </c>
      <c r="J168" s="175" t="s">
        <v>607</v>
      </c>
      <c r="K168" s="216"/>
    </row>
    <row r="169" spans="2:11" ht="15" customHeight="1">
      <c r="B169" s="195"/>
      <c r="C169" s="175" t="s">
        <v>741</v>
      </c>
      <c r="D169" s="175"/>
      <c r="E169" s="175"/>
      <c r="F169" s="194" t="s">
        <v>557</v>
      </c>
      <c r="G169" s="175"/>
      <c r="H169" s="175" t="s">
        <v>623</v>
      </c>
      <c r="I169" s="175" t="s">
        <v>559</v>
      </c>
      <c r="J169" s="175" t="s">
        <v>607</v>
      </c>
      <c r="K169" s="216"/>
    </row>
    <row r="170" spans="2:11" ht="15" customHeight="1">
      <c r="B170" s="195"/>
      <c r="C170" s="175" t="s">
        <v>562</v>
      </c>
      <c r="D170" s="175"/>
      <c r="E170" s="175"/>
      <c r="F170" s="194" t="s">
        <v>563</v>
      </c>
      <c r="G170" s="175"/>
      <c r="H170" s="175" t="s">
        <v>623</v>
      </c>
      <c r="I170" s="175" t="s">
        <v>559</v>
      </c>
      <c r="J170" s="175">
        <v>50</v>
      </c>
      <c r="K170" s="216"/>
    </row>
    <row r="171" spans="2:11" ht="15" customHeight="1">
      <c r="B171" s="195"/>
      <c r="C171" s="175" t="s">
        <v>565</v>
      </c>
      <c r="D171" s="175"/>
      <c r="E171" s="175"/>
      <c r="F171" s="194" t="s">
        <v>557</v>
      </c>
      <c r="G171" s="175"/>
      <c r="H171" s="175" t="s">
        <v>623</v>
      </c>
      <c r="I171" s="175" t="s">
        <v>567</v>
      </c>
      <c r="J171" s="175"/>
      <c r="K171" s="216"/>
    </row>
    <row r="172" spans="2:11" ht="15" customHeight="1">
      <c r="B172" s="195"/>
      <c r="C172" s="175" t="s">
        <v>576</v>
      </c>
      <c r="D172" s="175"/>
      <c r="E172" s="175"/>
      <c r="F172" s="194" t="s">
        <v>563</v>
      </c>
      <c r="G172" s="175"/>
      <c r="H172" s="175" t="s">
        <v>623</v>
      </c>
      <c r="I172" s="175" t="s">
        <v>559</v>
      </c>
      <c r="J172" s="175">
        <v>50</v>
      </c>
      <c r="K172" s="216"/>
    </row>
    <row r="173" spans="2:11" ht="15" customHeight="1">
      <c r="B173" s="195"/>
      <c r="C173" s="175" t="s">
        <v>584</v>
      </c>
      <c r="D173" s="175"/>
      <c r="E173" s="175"/>
      <c r="F173" s="194" t="s">
        <v>563</v>
      </c>
      <c r="G173" s="175"/>
      <c r="H173" s="175" t="s">
        <v>623</v>
      </c>
      <c r="I173" s="175" t="s">
        <v>559</v>
      </c>
      <c r="J173" s="175">
        <v>50</v>
      </c>
      <c r="K173" s="216"/>
    </row>
    <row r="174" spans="2:11" ht="15" customHeight="1">
      <c r="B174" s="195"/>
      <c r="C174" s="175" t="s">
        <v>582</v>
      </c>
      <c r="D174" s="175"/>
      <c r="E174" s="175"/>
      <c r="F174" s="194" t="s">
        <v>563</v>
      </c>
      <c r="G174" s="175"/>
      <c r="H174" s="175" t="s">
        <v>623</v>
      </c>
      <c r="I174" s="175" t="s">
        <v>559</v>
      </c>
      <c r="J174" s="175">
        <v>50</v>
      </c>
      <c r="K174" s="216"/>
    </row>
    <row r="175" spans="2:11" ht="15" customHeight="1">
      <c r="B175" s="195"/>
      <c r="C175" s="175" t="s">
        <v>775</v>
      </c>
      <c r="D175" s="175"/>
      <c r="E175" s="175"/>
      <c r="F175" s="194" t="s">
        <v>557</v>
      </c>
      <c r="G175" s="175"/>
      <c r="H175" s="175" t="s">
        <v>624</v>
      </c>
      <c r="I175" s="175" t="s">
        <v>625</v>
      </c>
      <c r="J175" s="175"/>
      <c r="K175" s="216"/>
    </row>
    <row r="176" spans="2:11" ht="15" customHeight="1">
      <c r="B176" s="195"/>
      <c r="C176" s="175" t="s">
        <v>718</v>
      </c>
      <c r="D176" s="175"/>
      <c r="E176" s="175"/>
      <c r="F176" s="194" t="s">
        <v>557</v>
      </c>
      <c r="G176" s="175"/>
      <c r="H176" s="175" t="s">
        <v>626</v>
      </c>
      <c r="I176" s="175" t="s">
        <v>627</v>
      </c>
      <c r="J176" s="175">
        <v>1</v>
      </c>
      <c r="K176" s="216"/>
    </row>
    <row r="177" spans="2:11" ht="15" customHeight="1">
      <c r="B177" s="195"/>
      <c r="C177" s="175" t="s">
        <v>714</v>
      </c>
      <c r="D177" s="175"/>
      <c r="E177" s="175"/>
      <c r="F177" s="194" t="s">
        <v>557</v>
      </c>
      <c r="G177" s="175"/>
      <c r="H177" s="175" t="s">
        <v>628</v>
      </c>
      <c r="I177" s="175" t="s">
        <v>559</v>
      </c>
      <c r="J177" s="175">
        <v>20</v>
      </c>
      <c r="K177" s="216"/>
    </row>
    <row r="178" spans="2:11" ht="15" customHeight="1">
      <c r="B178" s="195"/>
      <c r="C178" s="175" t="s">
        <v>776</v>
      </c>
      <c r="D178" s="175"/>
      <c r="E178" s="175"/>
      <c r="F178" s="194" t="s">
        <v>557</v>
      </c>
      <c r="G178" s="175"/>
      <c r="H178" s="175" t="s">
        <v>629</v>
      </c>
      <c r="I178" s="175" t="s">
        <v>559</v>
      </c>
      <c r="J178" s="175">
        <v>255</v>
      </c>
      <c r="K178" s="216"/>
    </row>
    <row r="179" spans="2:11" ht="15" customHeight="1">
      <c r="B179" s="195"/>
      <c r="C179" s="175" t="s">
        <v>777</v>
      </c>
      <c r="D179" s="175"/>
      <c r="E179" s="175"/>
      <c r="F179" s="194" t="s">
        <v>557</v>
      </c>
      <c r="G179" s="175"/>
      <c r="H179" s="175" t="s">
        <v>522</v>
      </c>
      <c r="I179" s="175" t="s">
        <v>559</v>
      </c>
      <c r="J179" s="175">
        <v>10</v>
      </c>
      <c r="K179" s="216"/>
    </row>
    <row r="180" spans="2:11" ht="15" customHeight="1">
      <c r="B180" s="195"/>
      <c r="C180" s="175" t="s">
        <v>778</v>
      </c>
      <c r="D180" s="175"/>
      <c r="E180" s="175"/>
      <c r="F180" s="194" t="s">
        <v>557</v>
      </c>
      <c r="G180" s="175"/>
      <c r="H180" s="175" t="s">
        <v>630</v>
      </c>
      <c r="I180" s="175" t="s">
        <v>591</v>
      </c>
      <c r="J180" s="175"/>
      <c r="K180" s="216"/>
    </row>
    <row r="181" spans="2:11" ht="15" customHeight="1">
      <c r="B181" s="195"/>
      <c r="C181" s="175" t="s">
        <v>631</v>
      </c>
      <c r="D181" s="175"/>
      <c r="E181" s="175"/>
      <c r="F181" s="194" t="s">
        <v>557</v>
      </c>
      <c r="G181" s="175"/>
      <c r="H181" s="175" t="s">
        <v>632</v>
      </c>
      <c r="I181" s="175" t="s">
        <v>591</v>
      </c>
      <c r="J181" s="175"/>
      <c r="K181" s="216"/>
    </row>
    <row r="182" spans="2:11" ht="15" customHeight="1">
      <c r="B182" s="195"/>
      <c r="C182" s="175" t="s">
        <v>620</v>
      </c>
      <c r="D182" s="175"/>
      <c r="E182" s="175"/>
      <c r="F182" s="194" t="s">
        <v>557</v>
      </c>
      <c r="G182" s="175"/>
      <c r="H182" s="175" t="s">
        <v>633</v>
      </c>
      <c r="I182" s="175" t="s">
        <v>591</v>
      </c>
      <c r="J182" s="175"/>
      <c r="K182" s="216"/>
    </row>
    <row r="183" spans="2:11" ht="15" customHeight="1">
      <c r="B183" s="195"/>
      <c r="C183" s="175" t="s">
        <v>781</v>
      </c>
      <c r="D183" s="175"/>
      <c r="E183" s="175"/>
      <c r="F183" s="194" t="s">
        <v>563</v>
      </c>
      <c r="G183" s="175"/>
      <c r="H183" s="175" t="s">
        <v>634</v>
      </c>
      <c r="I183" s="175" t="s">
        <v>559</v>
      </c>
      <c r="J183" s="175">
        <v>50</v>
      </c>
      <c r="K183" s="216"/>
    </row>
    <row r="184" spans="2:11" ht="15" customHeight="1">
      <c r="B184" s="222"/>
      <c r="C184" s="204"/>
      <c r="D184" s="204"/>
      <c r="E184" s="204"/>
      <c r="F184" s="204"/>
      <c r="G184" s="204"/>
      <c r="H184" s="204"/>
      <c r="I184" s="204"/>
      <c r="J184" s="204"/>
      <c r="K184" s="223"/>
    </row>
    <row r="185" spans="2:11" ht="18.75" customHeight="1">
      <c r="B185" s="171"/>
      <c r="C185" s="175"/>
      <c r="D185" s="175"/>
      <c r="E185" s="175"/>
      <c r="F185" s="194"/>
      <c r="G185" s="175"/>
      <c r="H185" s="175"/>
      <c r="I185" s="175"/>
      <c r="J185" s="175"/>
      <c r="K185" s="171"/>
    </row>
    <row r="186" spans="2:11" ht="18.75" customHeight="1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</row>
    <row r="187" spans="2:11" ht="13.5">
      <c r="B187" s="162"/>
      <c r="C187" s="163"/>
      <c r="D187" s="163"/>
      <c r="E187" s="163"/>
      <c r="F187" s="163"/>
      <c r="G187" s="163"/>
      <c r="H187" s="163"/>
      <c r="I187" s="163"/>
      <c r="J187" s="163"/>
      <c r="K187" s="164"/>
    </row>
    <row r="188" spans="2:11" ht="21">
      <c r="B188" s="165"/>
      <c r="C188" s="309" t="s">
        <v>635</v>
      </c>
      <c r="D188" s="309"/>
      <c r="E188" s="309"/>
      <c r="F188" s="309"/>
      <c r="G188" s="309"/>
      <c r="H188" s="309"/>
      <c r="I188" s="309"/>
      <c r="J188" s="309"/>
      <c r="K188" s="166"/>
    </row>
    <row r="189" spans="2:11" ht="25.5" customHeight="1">
      <c r="B189" s="165"/>
      <c r="C189" s="228" t="s">
        <v>636</v>
      </c>
      <c r="D189" s="228"/>
      <c r="E189" s="228"/>
      <c r="F189" s="228" t="s">
        <v>637</v>
      </c>
      <c r="G189" s="229"/>
      <c r="H189" s="310" t="s">
        <v>638</v>
      </c>
      <c r="I189" s="310"/>
      <c r="J189" s="310"/>
      <c r="K189" s="166"/>
    </row>
    <row r="190" spans="2:11" ht="5.25" customHeight="1">
      <c r="B190" s="195"/>
      <c r="C190" s="192"/>
      <c r="D190" s="192"/>
      <c r="E190" s="192"/>
      <c r="F190" s="192"/>
      <c r="G190" s="175"/>
      <c r="H190" s="192"/>
      <c r="I190" s="192"/>
      <c r="J190" s="192"/>
      <c r="K190" s="216"/>
    </row>
    <row r="191" spans="2:11" ht="15" customHeight="1">
      <c r="B191" s="195"/>
      <c r="C191" s="175" t="s">
        <v>639</v>
      </c>
      <c r="D191" s="175"/>
      <c r="E191" s="175"/>
      <c r="F191" s="194" t="s">
        <v>703</v>
      </c>
      <c r="G191" s="175"/>
      <c r="H191" s="308" t="s">
        <v>640</v>
      </c>
      <c r="I191" s="308"/>
      <c r="J191" s="308"/>
      <c r="K191" s="216"/>
    </row>
    <row r="192" spans="2:11" ht="15" customHeight="1">
      <c r="B192" s="195"/>
      <c r="C192" s="201"/>
      <c r="D192" s="175"/>
      <c r="E192" s="175"/>
      <c r="F192" s="194" t="s">
        <v>705</v>
      </c>
      <c r="G192" s="175"/>
      <c r="H192" s="308" t="s">
        <v>641</v>
      </c>
      <c r="I192" s="308"/>
      <c r="J192" s="308"/>
      <c r="K192" s="216"/>
    </row>
    <row r="193" spans="2:11" ht="15" customHeight="1">
      <c r="B193" s="195"/>
      <c r="C193" s="201"/>
      <c r="D193" s="175"/>
      <c r="E193" s="175"/>
      <c r="F193" s="194" t="s">
        <v>708</v>
      </c>
      <c r="G193" s="175"/>
      <c r="H193" s="308" t="s">
        <v>642</v>
      </c>
      <c r="I193" s="308"/>
      <c r="J193" s="308"/>
      <c r="K193" s="216"/>
    </row>
    <row r="194" spans="2:11" ht="15" customHeight="1">
      <c r="B194" s="195"/>
      <c r="C194" s="175"/>
      <c r="D194" s="175"/>
      <c r="E194" s="175"/>
      <c r="F194" s="194" t="s">
        <v>706</v>
      </c>
      <c r="G194" s="175"/>
      <c r="H194" s="308" t="s">
        <v>643</v>
      </c>
      <c r="I194" s="308"/>
      <c r="J194" s="308"/>
      <c r="K194" s="216"/>
    </row>
    <row r="195" spans="2:11" ht="15" customHeight="1">
      <c r="B195" s="195"/>
      <c r="C195" s="175"/>
      <c r="D195" s="175"/>
      <c r="E195" s="175"/>
      <c r="F195" s="194" t="s">
        <v>707</v>
      </c>
      <c r="G195" s="175"/>
      <c r="H195" s="308" t="s">
        <v>644</v>
      </c>
      <c r="I195" s="308"/>
      <c r="J195" s="308"/>
      <c r="K195" s="216"/>
    </row>
    <row r="196" spans="2:11" ht="15" customHeight="1">
      <c r="B196" s="195"/>
      <c r="C196" s="175"/>
      <c r="D196" s="175"/>
      <c r="E196" s="175"/>
      <c r="F196" s="194"/>
      <c r="G196" s="175"/>
      <c r="H196" s="175"/>
      <c r="I196" s="175"/>
      <c r="J196" s="175"/>
      <c r="K196" s="216"/>
    </row>
    <row r="197" spans="2:11" ht="15" customHeight="1">
      <c r="B197" s="195"/>
      <c r="C197" s="175" t="s">
        <v>603</v>
      </c>
      <c r="D197" s="175"/>
      <c r="E197" s="175"/>
      <c r="F197" s="194" t="s">
        <v>745</v>
      </c>
      <c r="G197" s="175"/>
      <c r="H197" s="308" t="s">
        <v>645</v>
      </c>
      <c r="I197" s="308"/>
      <c r="J197" s="308"/>
      <c r="K197" s="216"/>
    </row>
    <row r="198" spans="2:11" ht="15" customHeight="1">
      <c r="B198" s="195"/>
      <c r="C198" s="201"/>
      <c r="D198" s="175"/>
      <c r="E198" s="175"/>
      <c r="F198" s="194" t="s">
        <v>507</v>
      </c>
      <c r="G198" s="175"/>
      <c r="H198" s="308" t="s">
        <v>508</v>
      </c>
      <c r="I198" s="308"/>
      <c r="J198" s="308"/>
      <c r="K198" s="216"/>
    </row>
    <row r="199" spans="2:11" ht="15" customHeight="1">
      <c r="B199" s="195"/>
      <c r="C199" s="175"/>
      <c r="D199" s="175"/>
      <c r="E199" s="175"/>
      <c r="F199" s="194" t="s">
        <v>505</v>
      </c>
      <c r="G199" s="175"/>
      <c r="H199" s="308" t="s">
        <v>646</v>
      </c>
      <c r="I199" s="308"/>
      <c r="J199" s="308"/>
      <c r="K199" s="216"/>
    </row>
    <row r="200" spans="2:11" ht="15" customHeight="1">
      <c r="B200" s="230"/>
      <c r="C200" s="201"/>
      <c r="D200" s="201"/>
      <c r="E200" s="201"/>
      <c r="F200" s="194" t="s">
        <v>737</v>
      </c>
      <c r="G200" s="180"/>
      <c r="H200" s="307" t="s">
        <v>738</v>
      </c>
      <c r="I200" s="307"/>
      <c r="J200" s="307"/>
      <c r="K200" s="231"/>
    </row>
    <row r="201" spans="2:11" ht="15" customHeight="1">
      <c r="B201" s="230"/>
      <c r="C201" s="201"/>
      <c r="D201" s="201"/>
      <c r="E201" s="201"/>
      <c r="F201" s="194" t="s">
        <v>509</v>
      </c>
      <c r="G201" s="180"/>
      <c r="H201" s="307" t="s">
        <v>647</v>
      </c>
      <c r="I201" s="307"/>
      <c r="J201" s="307"/>
      <c r="K201" s="231"/>
    </row>
    <row r="202" spans="2:11" ht="15" customHeight="1">
      <c r="B202" s="230"/>
      <c r="C202" s="201"/>
      <c r="D202" s="201"/>
      <c r="E202" s="201"/>
      <c r="F202" s="232"/>
      <c r="G202" s="180"/>
      <c r="H202" s="233"/>
      <c r="I202" s="233"/>
      <c r="J202" s="233"/>
      <c r="K202" s="231"/>
    </row>
    <row r="203" spans="2:11" ht="15" customHeight="1">
      <c r="B203" s="230"/>
      <c r="C203" s="175" t="s">
        <v>627</v>
      </c>
      <c r="D203" s="201"/>
      <c r="E203" s="201"/>
      <c r="F203" s="194">
        <v>1</v>
      </c>
      <c r="G203" s="180"/>
      <c r="H203" s="307" t="s">
        <v>648</v>
      </c>
      <c r="I203" s="307"/>
      <c r="J203" s="307"/>
      <c r="K203" s="231"/>
    </row>
    <row r="204" spans="2:11" ht="15" customHeight="1">
      <c r="B204" s="230"/>
      <c r="C204" s="201"/>
      <c r="D204" s="201"/>
      <c r="E204" s="201"/>
      <c r="F204" s="194">
        <v>2</v>
      </c>
      <c r="G204" s="180"/>
      <c r="H204" s="307" t="s">
        <v>649</v>
      </c>
      <c r="I204" s="307"/>
      <c r="J204" s="307"/>
      <c r="K204" s="231"/>
    </row>
    <row r="205" spans="2:11" ht="15" customHeight="1">
      <c r="B205" s="230"/>
      <c r="C205" s="201"/>
      <c r="D205" s="201"/>
      <c r="E205" s="201"/>
      <c r="F205" s="194">
        <v>3</v>
      </c>
      <c r="G205" s="180"/>
      <c r="H205" s="307" t="s">
        <v>650</v>
      </c>
      <c r="I205" s="307"/>
      <c r="J205" s="307"/>
      <c r="K205" s="231"/>
    </row>
    <row r="206" spans="2:11" ht="15" customHeight="1">
      <c r="B206" s="230"/>
      <c r="C206" s="201"/>
      <c r="D206" s="201"/>
      <c r="E206" s="201"/>
      <c r="F206" s="194">
        <v>4</v>
      </c>
      <c r="G206" s="180"/>
      <c r="H206" s="307" t="s">
        <v>651</v>
      </c>
      <c r="I206" s="307"/>
      <c r="J206" s="307"/>
      <c r="K206" s="231"/>
    </row>
    <row r="207" spans="2:11" ht="12.75" customHeight="1">
      <c r="B207" s="234"/>
      <c r="C207" s="235"/>
      <c r="D207" s="235"/>
      <c r="E207" s="235"/>
      <c r="F207" s="235"/>
      <c r="G207" s="235"/>
      <c r="H207" s="235"/>
      <c r="I207" s="235"/>
      <c r="J207" s="235"/>
      <c r="K207" s="236"/>
    </row>
  </sheetData>
  <sheetProtection/>
  <mergeCells count="77"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32:J32"/>
    <mergeCell ref="D33:J33"/>
    <mergeCell ref="G34:J34"/>
    <mergeCell ref="G35:J35"/>
    <mergeCell ref="D26:J26"/>
    <mergeCell ref="D28:J28"/>
    <mergeCell ref="D29:J29"/>
    <mergeCell ref="D31:J31"/>
    <mergeCell ref="G40:J40"/>
    <mergeCell ref="G41:J41"/>
    <mergeCell ref="G42:J42"/>
    <mergeCell ref="G43:J43"/>
    <mergeCell ref="G36:J36"/>
    <mergeCell ref="G37:J37"/>
    <mergeCell ref="G38:J38"/>
    <mergeCell ref="G39:J39"/>
    <mergeCell ref="D49:J49"/>
    <mergeCell ref="C50:J50"/>
    <mergeCell ref="C52:J52"/>
    <mergeCell ref="C53:J53"/>
    <mergeCell ref="D45:J45"/>
    <mergeCell ref="E46:J46"/>
    <mergeCell ref="E47:J47"/>
    <mergeCell ref="E48:J48"/>
    <mergeCell ref="D59:J59"/>
    <mergeCell ref="D60:J60"/>
    <mergeCell ref="D63:J63"/>
    <mergeCell ref="D64:J64"/>
    <mergeCell ref="C55:J55"/>
    <mergeCell ref="D56:J56"/>
    <mergeCell ref="D57:J57"/>
    <mergeCell ref="D58:J58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H206:J206"/>
    <mergeCell ref="H204:J204"/>
    <mergeCell ref="H199:J199"/>
    <mergeCell ref="H194:J194"/>
    <mergeCell ref="H201:J201"/>
    <mergeCell ref="H200:J200"/>
    <mergeCell ref="H203:J203"/>
    <mergeCell ref="H205:J20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baranovic</cp:lastModifiedBy>
  <cp:lastPrinted>2015-04-08T07:44:32Z</cp:lastPrinted>
  <dcterms:modified xsi:type="dcterms:W3CDTF">2015-04-08T07:47:37Z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