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 sheetId="3" r:id="rId3"/>
    <sheet name="SO 002" sheetId="4" r:id="rId4"/>
    <sheet name="SO 101" sheetId="5" r:id="rId5"/>
    <sheet name="SO 151" sheetId="6" r:id="rId6"/>
    <sheet name="SO 201" sheetId="7" r:id="rId7"/>
    <sheet name="SO 202" sheetId="8" r:id="rId8"/>
    <sheet name="SO 203" sheetId="9" r:id="rId9"/>
  </sheets>
  <definedNames/>
  <calcPr fullCalcOnLoad="1"/>
</workbook>
</file>

<file path=xl/sharedStrings.xml><?xml version="1.0" encoding="utf-8"?>
<sst xmlns="http://schemas.openxmlformats.org/spreadsheetml/2006/main" count="4898" uniqueCount="1315">
  <si>
    <t>Firma: MDS Projekt s.r.o.</t>
  </si>
  <si>
    <t>Rekapitulace ceny</t>
  </si>
  <si>
    <t>Stavba: HB 2019 D1B - II/350 Přibyslav, most ev.č.  350-003 a 004</t>
  </si>
  <si>
    <t xml:space="preserve">Varianta: ZŘ - </t>
  </si>
  <si>
    <t>Celková cena bez DPH:</t>
  </si>
  <si>
    <t>Celková cena s DPH:</t>
  </si>
  <si>
    <t>Objekt</t>
  </si>
  <si>
    <t>Popis</t>
  </si>
  <si>
    <t>Cena bez DPH</t>
  </si>
  <si>
    <t>DPH</t>
  </si>
  <si>
    <t>Cena s DPH</t>
  </si>
  <si>
    <t>ASPE10</t>
  </si>
  <si>
    <t>S</t>
  </si>
  <si>
    <t>Soupis prací objektu</t>
  </si>
  <si>
    <t xml:space="preserve">Stavba: </t>
  </si>
  <si>
    <t>HB 2019 D1B</t>
  </si>
  <si>
    <t>II/350 Přibyslav, most ev.č.  350-003 a 004</t>
  </si>
  <si>
    <t>O</t>
  </si>
  <si>
    <t>Rozpočet:</t>
  </si>
  <si>
    <t>0,00</t>
  </si>
  <si>
    <t>15,00</t>
  </si>
  <si>
    <t>21,00</t>
  </si>
  <si>
    <t>3</t>
  </si>
  <si>
    <t>2</t>
  </si>
  <si>
    <t>SO 000</t>
  </si>
  <si>
    <t>Ostatní a 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</si>
  <si>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</si>
  <si>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</si>
  <si>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</si>
  <si>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</si>
  <si>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</si>
  <si>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</si>
  <si>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</si>
  <si>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</si>
  <si>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</si>
  <si>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</si>
  <si>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</si>
  <si>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</si>
  <si>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</si>
  <si>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</si>
  <si>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</si>
  <si>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</si>
  <si>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</si>
  <si>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</si>
  <si>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</si>
  <si>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</si>
  <si>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02610</t>
  </si>
  <si>
    <t/>
  </si>
  <si>
    <t>ZKOUŠENÍ KONSTRUKCÍ A PRACÍ ZKUŠEBNOU ZHOTOVITELE</t>
  </si>
  <si>
    <t>KPL</t>
  </si>
  <si>
    <t>PP</t>
  </si>
  <si>
    <t>odvrty, rozdělení vývrtu na vrstvy a stanovení PAU dle vyhlášky č. 130/2019 Sb (předpoklad 2 vrstvy materiálu) podklad pro uložení na skládku</t>
  </si>
  <si>
    <t>VV</t>
  </si>
  <si>
    <t>TS</t>
  </si>
  <si>
    <t>zahrnuje veškeré náklady spojené s objednatelem požadovanými zkouškami</t>
  </si>
  <si>
    <t>02911</t>
  </si>
  <si>
    <t>OSTATNÍ POŽADAVKY - GEODETICKÉ ZAMĚŘENÍ</t>
  </si>
  <si>
    <t>Geodetické zaměření hranic pozemku a vytyčení obvodu staveniště.</t>
  </si>
  <si>
    <t>celkem 1=1,000 [A]</t>
  </si>
  <si>
    <t>zahrnuje veškeré náklady spojené s objednatelem požadovanými pracemi</t>
  </si>
  <si>
    <t>Geodetické zaměření skutečného provedení pro kolaudaci.</t>
  </si>
  <si>
    <t>Geodetické vytyčení IS.</t>
  </si>
  <si>
    <t>02940</t>
  </si>
  <si>
    <t>OSTATNÍ POŽADAVKY - VYPRACOVÁNÍ DOKUMENTACE</t>
  </si>
  <si>
    <t>Plán BOZP, veškerá opatření pro zajištění BOZP v průběhu stavby.</t>
  </si>
  <si>
    <t>Havarijní a povodňový plán.</t>
  </si>
  <si>
    <t>7</t>
  </si>
  <si>
    <t>Pasportizace komunikace a objízdné trasy včetně přilehlých ploch před i po zahájení/ukončení stavebních prací.</t>
  </si>
  <si>
    <t>8</t>
  </si>
  <si>
    <t>02945</t>
  </si>
  <si>
    <t>OSTAT POŽADAVKY - GEOMETRICKÝ PLÁN</t>
  </si>
  <si>
    <t>Dle požadavku SoD.</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</si>
  <si>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</si>
  <si>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02990</t>
  </si>
  <si>
    <t>OSTATNÍ POŽADAVKY - INFORMAČNÍ TABULE</t>
  </si>
  <si>
    <t>"Dle manuálu Kraje Vysočina. Rozměr dle podkladu objednatele, formou pronájmu.   
Zahrnuje montáž, demontáž, dopravu." 
Předpokládaný minimální rozměr je 2,5x1,75m.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</si>
  <si>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</si>
  <si>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</si>
  <si>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</si>
  <si>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Kompletní práce související s e zařízením stavenistě, Buňkoviště, kanceláří, wc atp včetně konstrukcí souvisejících s BOZP na stavenisti. Včetně oplocení staveniště a jeho zajištění před vstupem nepovolaných osob. 
Komplet včetně hlídání a ostrahy staveniště dle požadavku zhotovitele.</t>
  </si>
  <si>
    <t>zahrnuje objednatelem povolené náklady na pořízení (event. pronájem), provozování, udržování a likvidaci zhotovitelova zařízení</t>
  </si>
  <si>
    <t>11</t>
  </si>
  <si>
    <t>03590</t>
  </si>
  <si>
    <t>STAVEBNÍ STROJE MOBILNÍ - OSTATNÍ</t>
  </si>
  <si>
    <t>"Mobilní drtič čelisťový nebo kuželová dle požadavku zhotovitele na stavbě, využití pro zpracování betonových a železobetonových částí bouraného mostu , vozovek atp. Případně s třídičkou materiálu. 
Drcení na frakci dle PD PDPS a RDS."</t>
  </si>
  <si>
    <t>zahrnuje objednatelem povolené náklady na stavební vybavení zhotovitele</t>
  </si>
  <si>
    <t>12</t>
  </si>
  <si>
    <t>03730</t>
  </si>
  <si>
    <t>POMOC PRÁCE ZAJIŠŤ NEBO ZŘÍZ OCHRANU INŽENÝRSKÝCH SÍTÍ</t>
  </si>
  <si>
    <t>Kompletní práce související s vytyčením stávajících inženýrských sítí, jejich zajištění, sodnovacími pracemi atp. Případná jejich ochrana po dobu realizae bude rovněž zahrnuta v této položce.</t>
  </si>
  <si>
    <t>zahrnuje objednatelem povolené náklady na požadovaná zařízení zhotovitele</t>
  </si>
  <si>
    <t>Komunikace</t>
  </si>
  <si>
    <t>13</t>
  </si>
  <si>
    <t>56364</t>
  </si>
  <si>
    <t>VOZOVKOVÉ VRSTVY Z RECYKLOVANÉHO MATERIÁLU TL DO 200MM</t>
  </si>
  <si>
    <t>M2</t>
  </si>
  <si>
    <t>Zahnruje manipulaci s betonovým recyklátem z mobilního drtiče a vytvoření zpevněného povrchu  
staveništní cesty v celé délce, lokální vysprávky, obnovu cesty po opotřebení dopravou. Frakce 0/32.  
Výkres C3 Koordinační situace.  
Délky odměřeny v grafickém programu AutoCAD.</t>
  </si>
  <si>
    <t>celkem 3,0 (šířka staveništní cesty) * 600,0 (délka cesty) =1 800,000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</si>
  <si>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</si>
  <si>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SO 001</t>
  </si>
  <si>
    <t>Demolice mostu ev. č. 350-003</t>
  </si>
  <si>
    <t>014101</t>
  </si>
  <si>
    <t>POPLATKY ZA SKLÁDKU</t>
  </si>
  <si>
    <t>M3</t>
  </si>
  <si>
    <t>Poplatek za uložení zemin z přebytků výkopků.</t>
  </si>
  <si>
    <t>položka č. 12960 3,34=3,340 [A]</t>
  </si>
  <si>
    <t>zahrnuje veškeré poplatky provozovateli skládky související s uložením odpadu na skládce.</t>
  </si>
  <si>
    <t>014111</t>
  </si>
  <si>
    <t>POPLATKY ZA SKLÁDKU TYP S-IO (INERTNÍ ODPAD)</t>
  </si>
  <si>
    <t>položka 96612 5,0=5,000 [A] 
položka 96613 3,12=3,120 [B] 
položka 96616 36,92=36,920 [C] 
Celkem: A+B+C=45,040 [D]</t>
  </si>
  <si>
    <t>014131</t>
  </si>
  <si>
    <t>POPLATKY ZA SKLÁDKU TYP S-NO (NEBEZPEČNÝ ODPAD)</t>
  </si>
  <si>
    <t>Zhotovitel bude v nabídce bude předpokládat stávající izolaci jako nebezpečný odpad ve smyslu aromatických uhlovodíků (PAU) v asfaltových směsích a materiálech dle vyhlášky č. 130/2019 Sb.</t>
  </si>
  <si>
    <t>položka 97817 61,02*0,01=0,610 [A]</t>
  </si>
  <si>
    <t>A</t>
  </si>
  <si>
    <t>"V této polžce se předpokládá že frézované a odstraněné živice budou jako nebezpečný odpad ve smyslu aromatických uhlovodíků (PAU) v asfaltových směsích a materiálech dle vyhlášky č. 130/2019 Sb.  
Zhotovitel nacení tuto položku uložení dané kubatury jako nebezpečný odpad v tomto smyslu na skládku s poplatkem. 
Před realizací prací zhotovitel provede zkoušky PAU v tomto smyslu u všech daných asfaltobetonových vrstev a konstrukcí. Cena za zkoušky je zahrnuta v objektu SO 000 a to položce 02610. 
V případě že tento matriál nebude nebezpečným odpadem, bude se jednat o méněpráce na této položce s řešením této problematiky jako ZBV. 
Položka bude čerpána po odsouhlasení AD, TDI a objednatelem." 
celkem položka - 11372 - 5,532=5,532 [A]</t>
  </si>
  <si>
    <t>02943</t>
  </si>
  <si>
    <t>OSTATNÍ POŽADAVKY - VYPRACOVÁNÍ RDS</t>
  </si>
  <si>
    <t>SOUBOR</t>
  </si>
  <si>
    <t>Dokumentace k SO 001 
"dokumentace bude požadovaná  (počet výtisků, paré a CD v el. podobě dle SOD) objednatelem včetně dokumentace v elektronické podobě 1x CD  
cena za vypracování - RDS (realizační dokumentace stavby)  - včetně TeP zhotovitele demolice s postupem prací včetně projednání a odsouhlasení s BOZP. 
1=1,000 [A]</t>
  </si>
  <si>
    <t>Zemní práce</t>
  </si>
  <si>
    <t>11120</t>
  </si>
  <si>
    <t>ODSTRANĚNÍ KŘOVIN</t>
  </si>
  <si>
    <t>Zahrnuje odstranění porostu v okolí stávajícího mostu.  
Odhadované množství.</t>
  </si>
  <si>
    <t>celkem 5,0=5,000 [A]</t>
  </si>
  <si>
    <t>odstranění křovin a stromů do průměru 100 mm  
doprava dřevin bez ohledu na vzdálenost  
spálení na hromadách nebo štěpkování</t>
  </si>
  <si>
    <t>11354A</t>
  </si>
  <si>
    <t>ODSTRANĚNÍ OBRUB Z KRAJNÍKŮ - BEZ DOPRAVY</t>
  </si>
  <si>
    <t>M</t>
  </si>
  <si>
    <t>Výkres SO 001 02 Stávající stav.  
Krajníky lze použít v případě vhodosti do stavebních objektů SO 201 a SO 202.</t>
  </si>
  <si>
    <t>2*11,5=23,000 [A]</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</si>
  <si>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</si>
  <si>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</si>
  <si>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</si>
  <si>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Zahrnuje vozovkové souvrství v hranici stavebního objektu, vytěžený materiál se použje do nezpevněných krajnic komunikace II/350. 
Doprava v rámci stavby, uskladnění na mezideponiích. 
Výkres SO 001 02 Stávající stav. 
Uložení přebytečného množství na skládku správce komunikace.</t>
  </si>
  <si>
    <t>plocha odměřena v progrmu AutoCAD 55,32*0,1=5,532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</si>
  <si>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</si>
  <si>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11415</t>
  </si>
  <si>
    <t>ODSTRAN DLAŽEB VODNÍCH KORYT Z LOM KAM NA MC VČET PODKL</t>
  </si>
  <si>
    <t>Výkres SO 001 - Výkres stávajícího stavu. Pouze malé množství boureného materiálu - odvoz v režii zhotovitele.</t>
  </si>
  <si>
    <t>předpoklad vydláždění stávajícího koryta dlažbou tl. 0,15 m 
5,2*8*0,20=8,320 [A]</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</si>
  <si>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</si>
  <si>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12960</t>
  </si>
  <si>
    <t>ČIŠTĚNÍ VODOTEČÍ A MELIORAČ KANÁLŮ OD NÁNOSŮ</t>
  </si>
  <si>
    <t>Ve stávajícím mostním otvoru.</t>
  </si>
  <si>
    <t>předpoklad nános 0,15 m na polovině půdorysné plochy mostního otvoru 
0,5*(5,5*8,1*0,15)=3,341 [A]</t>
  </si>
  <si>
    <t>- vodorovná a svislá doprava, přemístění, přeložení, manipulace s výkopkem a uložení na skládku (bez poplatku)</t>
  </si>
  <si>
    <t>Ostatní konstrukce a práce</t>
  </si>
  <si>
    <t>914113</t>
  </si>
  <si>
    <t>DOPRAVNÍ ZNAČKY ZÁKLADNÍ VELIKOSTI OCELOVÉ NEREFLEXNÍ - DEMONTÁŽ</t>
  </si>
  <si>
    <t>KUS</t>
  </si>
  <si>
    <t>Demontáž značek 2 ks tabule s evidenčním číslem mostu. 
Uložení na skládku správce komunikace.</t>
  </si>
  <si>
    <t>celkem 2ks 2=2,000 [A]</t>
  </si>
  <si>
    <t>Položka zahrnuje odstranění, demontáž a odklizení materiálu s odvozem na předepsané místo</t>
  </si>
  <si>
    <t>96612</t>
  </si>
  <si>
    <t>BOURÁNÍ KONSTRUKCÍ Z KAMENE NA SUCHO</t>
  </si>
  <si>
    <t>Zahnruje bourání stávajícího opevnění kolem mostních křídel.  
Odvozná vzdálenost v režii zhotovitele.  
Včetně opatření proti znečištění vodního toku.  
Odhadované množství.</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</si>
  <si>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</si>
  <si>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96613</t>
  </si>
  <si>
    <t>BOURÁNÍ KONSTRUKCÍ Z KAMENE NA MC</t>
  </si>
  <si>
    <t>Bourání stávajících kamenných tarasů na pravém břehu, návodní strana.  
Odvozná vzdálenost v režii zhotovitele.  
Výška odhadována na 1,0 m.  
Výkres SO 001 02 Stávající stav.  
Délky odměřeny v programu AutoCAD.</t>
  </si>
  <si>
    <t>celkem 0,4*(5,3+2,5)*1,0=3,120 [A]</t>
  </si>
  <si>
    <t>14</t>
  </si>
  <si>
    <t>96615</t>
  </si>
  <si>
    <t>BOURÁNÍ KONSTRUKCÍ Z PROSTÉHO BETONU</t>
  </si>
  <si>
    <t>Odvozná vzdálenost v režii zhotovitele. Zpracování v mobilním drtiči na stavbě.  
Včetně opatření proti znečištění vodního toku a pádů betonových částí stavby.</t>
  </si>
  <si>
    <t>římsy (0,85*0,25*11,5)*2=4,888 [A] 
opěry 1,85*7,5=13,875 [B] 
Celkem: A+B=18,763 [C]</t>
  </si>
  <si>
    <t>15</t>
  </si>
  <si>
    <t>96616</t>
  </si>
  <si>
    <t>BOURÁNÍ KONSTRUKCÍ ZE ŽELEZOBETONU</t>
  </si>
  <si>
    <t>Odvozná vzdálenost v režii zhotovitele.  
Včetně opatření proti znečištění vodního toku a pádů betonových částí stavby.</t>
  </si>
  <si>
    <t>nosníky prefa MPD 1 a 2 (0,49*0,31*7)*16=17,013 [A] 
výplň zábradlí 40*(3,14*0,03^2*2)=0,226 [B] 
sloupky zábradlí (0,4*0,4*1,2)*12=2,304 [C] 
úložné prahy (0,65*1*8,2)*2=10,660 [D] 
křídla  (1,2*0,7*2,0)*4=6,720 [E] 
Celkem: A+B+C+D+E=36,923 [F]</t>
  </si>
  <si>
    <t>16</t>
  </si>
  <si>
    <t>97817</t>
  </si>
  <si>
    <t>ODSTRANĚNÍ MOSTNÍ IZOLACE</t>
  </si>
  <si>
    <t>Odstranění stávající asfaltové mostní izolace.</t>
  </si>
  <si>
    <t>asfaltová zolace NK 7,65*8,0=61,200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</si>
  <si>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</si>
  <si>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002</t>
  </si>
  <si>
    <t>Demolice mostu ev. č. 350-004</t>
  </si>
  <si>
    <t>položka 96615B 831,53-(600-167,44)=398,970 [A] 
položka 11333 3,94=3,940 [B] 
položka 11334 13,65=13,650 [C] 
Celkem: A+B+C=416,560 [D]</t>
  </si>
  <si>
    <t>položka 97817 629,68*0,01=6,297 [A]</t>
  </si>
  <si>
    <t>"V této polžce se předpokládá že frézované a odstraněné živice budou jako nebezpečný odpad ve smyslu aromatických uhlovodíků (PAU) v asfaltových směsích a materiálech dle vyhlášky č. 130/2019 Sb.  
Zhotovitel nacení tuto položku uložení dané kubatury jako nebezpečný odpad v tomto smyslu na skládku s poplatkem. 
Před realizací prací zhotovitel provede zkoušky PAU v tomto smyslu u všech daných asfaltobetonových vrstev a konstrukcí. Cena za zkoušky je zahrnuta v objektu SO 000 a to položce 02610. 
V případě že tento matriál nebude nebezpečným odpadem, bude se jednat o méněpráce na této položce s řešením této problematiky jako ZBV. 
Položka bude čerpána po odsouhlasení AD, TDI a objednatelem."</t>
  </si>
  <si>
    <t>celkem položka - 11333 - 3,938=3,938 [A] 
celkem položka - 11372 - 45,5=45,500 [B] 
Celkem: A+B=49,438 [C]</t>
  </si>
  <si>
    <t>"dokumentace bude požadovaná  (počet výtisků, paré a CD v el. podobě dle SOD) objednatelem včetně dokumentace v elektronické podobě 1x CD  
cena za vypracování - RDS (realizační dokumentace stavby) včetně TeP zhotovitele demolice s postupem prací včetně projednání a odsouhlasení s BOZP.</t>
  </si>
  <si>
    <t>1=1,000 [A]</t>
  </si>
  <si>
    <t>11333</t>
  </si>
  <si>
    <t>ODSTRANĚNÍ PODKLADU ZPEVNĚNÝCH PLOCH S ASFALT POJIVEM</t>
  </si>
  <si>
    <t>Odstranění povrchu mostních říms. Předpokládá se malé množství vytěženého materiálu.  
Mocnost vrstvy 0,03 m dle původní PD.  
Plocha odměřena v grafickém programu AutoCAD.</t>
  </si>
  <si>
    <t>celkem 1,25*0,03*(54,0+51,0)=3,938 [A]</t>
  </si>
  <si>
    <t>11334</t>
  </si>
  <si>
    <t>ODSTRANĚNÍ PODKLADU ZPEVNĚNÝCH PLOCH S CEMENT POJIVEM</t>
  </si>
  <si>
    <t>Odstranění stávající ochrany izolace - ochranná omítka z cementové malty.  
Mocnost vrstvy 30 mm dle původní PD.  
Rozměry vychází ze zaměření stávajícího stavu a původní dokumentace (k poskytnutí od správce komunikace).</t>
  </si>
  <si>
    <t>celkem 0,03*9,1*50,0=13,650 [A]</t>
  </si>
  <si>
    <t>Uvažuje se zpětné použití kamenných krajníků jako lemování zpevněných ploch kamennou dlažbou do betonu. Doprava v rámci mezideponií stavby.  
Délky odměřeny v grafickém programu AutoCAD.</t>
  </si>
  <si>
    <t>celkem 54,0+51,0=105,000 [A]</t>
  </si>
  <si>
    <t>Frézování stávajícího vozovkového souvrství v rámci tohoto stavebního objektu. Vyfrézovaný objem je možno použít jako recyklát, např na nezpevněné plochy kranic podél komunikace II/350.Rozměry vychází ze zaměření stávajícího stavu a původní dokumentace (k poskytnutí od správce komunikace). 
Předpoládané mocnost frézovaných vrstev 0,1 m. Uložení přebytečného množství na skládku správce komunikace.</t>
  </si>
  <si>
    <t>celkem 0,1*9,1*50,0=45,500 [A]</t>
  </si>
  <si>
    <t>Odstranění stávajícího svislého DZ. 2x tabule s ev. č. mostu, 2x IS 15a, 2x B13, 2x E5. 
Uložení na skládku správce komunikace.</t>
  </si>
  <si>
    <t>celkem 8=8,000 [A]</t>
  </si>
  <si>
    <t>Zahrnuje bourání kamenného opevnění svahu u křídla 1L. Odhadová tl. kamene 0,3 m.  
Vnitrostaveništní doprava v režii zhotovitele.</t>
  </si>
  <si>
    <t>celkem 3,14*3,0*4,0*1/4*0,3=2,826 [A]</t>
  </si>
  <si>
    <t>Zahrnuje bourání konstrukčních částí dle původní PD, vnitrostaveništní dopravu. Na staveništi bude k dispozici mobilní drtič.  
Betonový recyklát bude použit pro konstrukci staveništní cesty (předpoklad 400 m3) a část bude doponována (200 m3).   
Přebytek bude odvezen na skládku (viz položka č. 96615B).</t>
  </si>
  <si>
    <t>výpočet ve formátu (počet)*šířka/tl.*výška*délka*(rezerva) 
spádová (vyrovnávací) vrstva z prostého betonu 0,15*9,1*50,0=68,250 [A] 
opěra OP1 z prostého betonu 1,4*(2,5+19,5+1,5)*3,2=105,280 [B] 
základ pod OP1 z prostého betonu 1,9*2,0*(2,5+19,5+1,5)=89,300 [C] 
křídlo 1P z prostého betonu 1,2*4,8*4,2=24,192 [D] 
základ křídla 1P z prostého betonu 1,7*2,0*4,2=14,280 [E] 
křídlo 1L z prostého betonu 1,2*4,8*(15,0+4,0)=109,440 [F] 
základ křídla 1L z prostého betonu 1,7*2,0*(15,0+4,0)=64,600 [G] 
pilíř P2 z prostého betonu (dřík) 1,4*3,0*19,1=80,220 [H] 
opěra OP3 z prostého betonu 1,4*2,8*(1,5+16,5+1,5)=76,440 [I] 
základ pod OP3 z prostého betonu 1,9*2,0*(1,5+16,5+1,5)=74,100 [J] 
křídlo 3P z prostého betonu 1,2*4,4*4,25=22,440 [K] 
základ křídla 3P z prostého betonu 1,2*4,4*4,25=22,440 [L] 
křídlo 3L z prostého betonu 1,2*4,4*3,75=19,800 [M] 
základ křídla 3L z prostého betonu 1,7*2,0*3,75=12,750 [N] 
dobetonávka za nosníky z prostého betonu 4*12(0,5*1,0*1,0*0,85)*1,1 (rezerva 10,0%) =48,000 [O] 
Celkem: A+B+C+D+E+F+G+H+I+J+K+L+M+N+O=831,532 [P]</t>
  </si>
  <si>
    <t>96615B</t>
  </si>
  <si>
    <t>BOURÁNÍ KONSTRUKCÍ Z PROSTÉHO BETONU - DOPRAVA</t>
  </si>
  <si>
    <t>TKM</t>
  </si>
  <si>
    <t>Doprava na skládku, dojezdová vzdálenost 16 km. 
Do této položky zahrne zhotovitel cenu dopravy dle jeho případného návrhu bez nároku na vícepráce.</t>
  </si>
  <si>
    <t>celkem 16*(831,53 (objem z demolic, prostý beton) - (600 (objem nutný pro staveništní cestu) - 167,44 (objem z demolic, žb))) * 2,4 (2400 kg/m3 - objemová hmotnost prostého betonu)=15 320,448 [A]</t>
  </si>
  <si>
    <t>Položka zahrnuje samostatnou dopravu suti a vybouraných hmot. Množství se určí jako součin hmotnosti [t] a požadované vzdálenosti [km].</t>
  </si>
  <si>
    <t>Zahrnuje bourání konstrukčních částí dle původní PD. Na staveništi bude k dispozici mobilní drtič.  
Betonový recyklát bude použit pro konstrukci staveništní cesty (předpoklad 400 m3) a část bude doponována (200 m3).</t>
  </si>
  <si>
    <t>výpočet ve formátu (počet)*šířka/tl.*výška*délka 
mostní římsy ze železového betonu 0,54 (plocha v řezu) *54,0+0,79 (plocha v řezu) *51,0=69,450 [A] 
prefa nosníky KA-61 v. 0,85m, dl. 19,6m z předpjatého betonu 24(0,36 (plocha v řezu) *19,6)=24,000 [B] 
úložný práh OP1 ze železového betonu 1,4*0,6*(2,5+19,5+1,5)=19,740 [C] 
závěrná zídka OP1 ze železového betonu 0,3*1,05*19,5=6,143 [D] 
úložný práh P2 ze železového betonu 2,2*0,6*20,1=26,532 [E] 
úložný práh OP3 ze železového betonu 1,4*0,6*(1,5+16,5+1,5)=16,380 [F] 
závěrná zídka OP3 ze železového betonu 0,3*1,05*16,5=5,198 [G] 
Celkem: A+B+C+D+E+F+G=167,443 [H]</t>
  </si>
  <si>
    <t>966188</t>
  </si>
  <si>
    <t>DEMONTÁŽ KONSTRUKCÍ KOVOVÝCH S ODVOZEM DO 20KM</t>
  </si>
  <si>
    <t>T</t>
  </si>
  <si>
    <t>Položka zahnruje demontáž a odvoz všech kovových částí stávajícího mostu na příslušnou skládku.  
Odhad ocelové sloupky mostního zábradli profil I100 (8,34 kg/m), výplň zábradlí madla kruhový krofil průměr 50 mm (3,00 kg/m).  
Mostní odvodňovače odhad váhy 70,0 kg/ks. Ocelolitinové desky pod prefa nosníky v počtu 2*12 ks/jedna podpěra, odhad rozměrů 0,2*0,3*0,01 m.  
Včetně odvozu do recyklačního centra - výzisk pro KSÚSV.</t>
  </si>
  <si>
    <t>ocelové zábradlí - sloupky 48*(1,1*0,00834)=0,440 [A] 
ocelové zábradlí - madla 138*(2,0*0,003)=0,828 [B] 
mostní odvodňovače 2*0,07=0,140 [C] 
odstranění ocelolitinových deskových ložisek 2*12*4*(0,2*0,3*0,01)*7,850=0,452 [D] 
Celkem: A+B+C+D=1,860 [E]</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</si>
  <si>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</si>
  <si>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97619</t>
  </si>
  <si>
    <t>VYBOURÁNÍ DROBNÝCH PŘEDMĚTŮ OSTATNÍCH</t>
  </si>
  <si>
    <t>Demontáž stávajících PVC chrániček umístěných pod pravou římsou (odvoz na skládku).  
Demontáž stávající limnigrafické latě na OP1.</t>
  </si>
  <si>
    <t>celkem 3+1=4,000 [A]</t>
  </si>
  <si>
    <t>Délky odměřeny z původní PD. Jedná se o pouze malé množství bouraného materiálu, odvoz v režii zhotovitele.</t>
  </si>
  <si>
    <t>asfaltová zolace NK 11,1*40,0=444,000 [A] 
asfaltová izolace OP1 a křídla 16,0*2,2+(2,2+1,2)*(15,0+4,0+1,5+4,2+1,5)=124,280 [B] 
asfaltová izolace OP3 a křídla 14,0*2,2+(2,2+1,2)*(3,75+1,0+4,25)=61,400 [C] 
Celkem: A+B+C=629,680 [D]</t>
  </si>
  <si>
    <t>SO 101</t>
  </si>
  <si>
    <t>Silnice II/350</t>
  </si>
  <si>
    <t>Přebytek za uložení zemin z přebytků výkopků.</t>
  </si>
  <si>
    <t>celkem položka 11332 935,25-142,0=793,250 [A] 
celkem položka 122837+122737 760,64 =760,640 [B] 
celkem položka 122937 33,60=33,600 [C] 
celkem položka 126837+126737 149,48 =149,480 [D] 
celkem položka 132837+132737 88,49=88,490 [E] 
celkem položka 13183 - 1277,12=1 277,120 [F] 
Celkem: A+B+C+D+E+F=3 102,580 [G]</t>
  </si>
  <si>
    <t>celkem položka 967117 11,16=11,160 [A]</t>
  </si>
  <si>
    <t>V této polžce se předpokládá že frézované a odstraněné živice budou jako nebezpečný odpad ve smyslu aromatických uhlovodíků (PAU) v asfaltových směsích a materiálech dle vyhlášky č. 130/2019 Sb.  
Zhotovitel nacení tuto položku uložení dané kubatury jako nebezpečný odpad v tomto smyslu na skládku s poplatkem. 
Před realizací prací zhotovitel provede zkoušky PAU v tomto smyslu u všech daných asfaltobetonových vrstev a konstrukcí. Cena za zkoušky je zahrnuta v objektu SO 000 a to položce 02610. 
V případě že tento matriál nebude nebezpečným odpadem, bude se jednat o méněpráce na této položce s řešením této problematiky jako ZBV. 
Položka bude čerpána po odsouhlasení AD, TDI a objednatelem." 
celkem položka - 11372 - 322,5=322,500 [A]</t>
  </si>
  <si>
    <t>Soubor prací k SO 101 
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RDS dokumentace 
cena za zaměření skutečného provedení stavby výškopisné i polohopisné na podkresu katastrální mapy  
celkem včetně ochrany vytyčovacích a vytyčovaných bodů  
Celkem rozsah dle SOD  
1=1,000 [A]</t>
  </si>
  <si>
    <t>Dokumentace k SO 101 
dokumentace bude požadovaná  (počet výtisků, paré a CD v el. podobě dle SOD) objednatelem včetně dokumentace v elektronické podobě 1x CD  
cena za vypracování - RDS (realizační dokumentace stavby)  
1=1,000 [A]</t>
  </si>
  <si>
    <t>02944</t>
  </si>
  <si>
    <t>OSTAT POŽADAVKY - DOKUMENTACE SKUTEČ PROVEDENÍ V DIGIT FORMĚ</t>
  </si>
  <si>
    <t>Odevzdání ve fyzické podobě (počet kopií dle SoD).</t>
  </si>
  <si>
    <t>Odstranění náletových dřevin v prostoru staveniště. Odvoz v režii zhotovitele.  
Plocha odměřena v ortofotomapě mapy.cz.</t>
  </si>
  <si>
    <t>celkem 850=850,000 [A]</t>
  </si>
  <si>
    <t>11221</t>
  </si>
  <si>
    <t>ODSTRANĚNÍ PAŘEZŮ D DO 0,5M</t>
  </si>
  <si>
    <t>Odstraněnění pařezů v prostoru staveniště. Odvoz v režii zhotovitele.</t>
  </si>
  <si>
    <t>celkem 7=7,000 [A]</t>
  </si>
  <si>
    <t>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</si>
  <si>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11222</t>
  </si>
  <si>
    <t>ODSTRANĚNÍ PAŘEZŮ D DO 0,9M</t>
  </si>
  <si>
    <t>celkem 4=4,000 [A]</t>
  </si>
  <si>
    <t>11332A</t>
  </si>
  <si>
    <t>ODSTRANĚNÍ PODKLADŮ ZPEVNĚNÝCH PLOCH Z KAMENIVA NESTMELENÉHO - BEZ DOPRAVY</t>
  </si>
  <si>
    <t>Zahrnuje odstranění stávajících vozovkových podkladních vrstev na rekonstruovaném úseku.  
Průměrná tl. vrstvy dle IG průzkumu - jádrové vrty JV1 a JV2 vozovkovým souvrství.  
142,0 m3 bude skládkováno v rámci staveništních mezideponií a bude použito na stavbu náspu SO 121.  
Výkres SO 101 02 Situace.</t>
  </si>
  <si>
    <t>úsek před mostem ev .č. 350-003 1166,0*0,29=338,140 [A] 
úsek mezi mosty ev. č. 350-003 a 004 1388,0*0,29=402,520 [B] 
úsek za mostem ev. č. 350-004 671,0*0,29=194,590 [C] 
Celkem: A+B+C=935,250 [D]</t>
  </si>
  <si>
    <t>11332B</t>
  </si>
  <si>
    <t>ODSTRANĚNÍ PODKLADŮ ZPEVNĚNÝCH PLOCH Z KAMENIVA NESTMELENÉHO - DOPRAVA</t>
  </si>
  <si>
    <t>Do této položky zahrne zhotovitel cenu dopravy dle jeho případného návrhu bez nároku na vícepráce. 
Kubatura viz položka č. 11332B. Předpokládaná vzdálenost 16 km. 
142,0 m3 bude skládkováno v rámci staveništních mezideponií a bude použito na stavbu náspu SO 121.</t>
  </si>
  <si>
    <t>celkem (935,25-142,0)*1,8 (1800 kg/m3) * 16 =22 845,600 [A]</t>
  </si>
  <si>
    <t>11354</t>
  </si>
  <si>
    <t>ODSTRANĚNÍ OBRUB Z KRAJNÍKŮ</t>
  </si>
  <si>
    <t>Na pravé straně mezi skalním výchozem a sjezdem.  
Odvoz a likvidace v režii zhotovitele.</t>
  </si>
  <si>
    <t>celkem (dl. úseku 70,0 m) 70,0=70,000 [A]</t>
  </si>
  <si>
    <t>Zahnruje odstranění stávajících vozovkových podkladních vrstev na rekonstruovaném úseku. 
Průměrná tl. vrstvy dle Ig průzkumu , jádrové vrty JV1 a JV2 vozovkovým souvrství. Využití v místě stavby na nezpevněné krajnice. Zbylé množstvíuloženo na skládku. 
Výkres SO 101 02 Situace. 
Plocha odměřena v grafickém programu AutoCAD. 
Uložení na skládku správce komunikace. (Krajská správa a údržba silnic Vysočiny - příspěvková organizace)</t>
  </si>
  <si>
    <t>úsek před mostem ev .č. 350-003 1166,0*0,1=116,600 [A] 
úsek mezi mosty ev. č. 350-003 a 004 1388,0*0,1=138,800 [B] 
úsek za mostem ev. č. 350-004 671,0*0,1=67,100 [C] 
Celkem: A+B+C=322,500 [D]</t>
  </si>
  <si>
    <t>12110</t>
  </si>
  <si>
    <t>SEJMUTÍ ORNICE NEBO LESNÍ PŮDY</t>
  </si>
  <si>
    <t>Sejmutí humózní vrstvy na ploše stavebního objektu. Předpokládaná skrývka v tl. 0,15 m. Skládkování v rámci mezideponií stavby.  
Výkres SO 101 05 Charakteristické příčné řezy.  
Délky odměřeny v grafickémm programu AutoCAD.</t>
  </si>
  <si>
    <t>kubatura vypočítána jako jako průměrná délka z pracovních příčných řezů 
po 10,0 m ze softwaru AutoCAD 
průměrná délka odhumusování 7,0 m (délka úpravy 404,0 m) 
celkem 0,15*7,0*(404,0)=424,200 [A]</t>
  </si>
  <si>
    <t>položka zahrnuje sejmutí ornice bez ohledu na tloušťku vrstvy a její vodorovnou dopravu  
nezahrnuje uložení na trvalou skládku</t>
  </si>
  <si>
    <t>122737</t>
  </si>
  <si>
    <t>ODKOPÁVKY A PROKOPÁVKY OBECNÉ TŘ. I, ODVOZ DO 16KM</t>
  </si>
  <si>
    <t>Hloubenní příkopů a výkop pro uložení propustků. 
Předpoklad 70% tř. II, 30% tř. I (skutečný poměr bude upřesněn dle skutečnosti se souhlasem TDI). 
Výkres SO 101 Charakteristické příčné řezy. 
Plocha a délky odměřeny v grafickém programu AutoCAD. 
Do této položky zahrne zhotovitel cenu dopravy dle jeho případného návrhu bez nároku na vícepráce.</t>
  </si>
  <si>
    <t>kubatura vypočítána jako jako průměrná plocha z pracovních příčných řezů 
po 10,0 m ze softwaru AutoCAD 
průměrná plocha v řezu 1,76 m (délka úpravy 404,0 m) 
příkopy 1,76*404,0*0,3=213,312 [A] 
propustek v km 0,030 pod sjezdem 9,0*0,3=2,700 [B] 
propustek v km 0,135 40,60*0,3=12,180 [C] 
Celkem: A+B+C=228,192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</si>
  <si>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</si>
  <si>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122837</t>
  </si>
  <si>
    <t>ODKOPÁVKY A PROKOPÁVKY OBECNÉ TŘ. II, ODVOZ DO 16KM</t>
  </si>
  <si>
    <t>kubatura vypočítána jako jako průměrná plocha z pracovních příčných řezů 
po 10,0 m ze softwaru AutoCAD 
průměrná plocha v řezu 1,76 m (délka úpravy 404,0 m) 
příkopy 1,76*404,0*0,7=497,728 [A] 
propustek v km 0,030 pod sjezdem 9,0*0,7=6,300 [B] 
propustek v km 0,135 40,60*0,7=28,420 [C] 
Celkem: A+B+C=532,448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</si>
  <si>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</si>
  <si>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t>
  </si>
  <si>
    <t>122937</t>
  </si>
  <si>
    <t>ODKOPÁVKY A PROKOPÁVKY OBECNÉ TŘ. III, ODVOZ DO 16KM</t>
  </si>
  <si>
    <t>Úprava saklního výchozu do sklonu 5:1. 
Položka bude čerpána pouze se souhlasem TDI. 
Do této položky zahrne zhotovitel cenu dopravy dle jeho případného návrhu bez nároku na vícepráce.</t>
  </si>
  <si>
    <t>celkem 1,2 (plocha v řezu) * 28,0 (délka skalního výchozu) =33,600 [A]</t>
  </si>
  <si>
    <t>18</t>
  </si>
  <si>
    <t>126737</t>
  </si>
  <si>
    <t>ZŘÍZENÍ STUPŇŮ V PODLOŽÍ NÁSYPŮ TŘ. I, ODVOZ DO 16KM</t>
  </si>
  <si>
    <t>Zřízení stupňů v podloží nutných pro rozšíření tělesa komunikace. 
Předpoklad 70% tř. II, 30% tř. I (skutečný poměr bude upřesněn dle skutečnosti se souhlasem TDI). 
Výkres SO 101 05 Charakteristicé příčné řezy. 
Plocha a délky odměřeny v grafickém programu AutoCAD. 
Do této položky zahrne zhotovitel cenu dopravy dle jeho případného návrhu bez nároku na vícepráce.</t>
  </si>
  <si>
    <t>kubatura vypočítána jako jako průměrná plocha z pracovních příčných řezů 
po 10,0 m ze softwaru AutoCAD 
průměrná plocha v řezu 0,37 m (délka úpravy 404,0 m) 
celkem 0,37*404,0*0,3=44,844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</si>
  <si>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</si>
  <si>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19</t>
  </si>
  <si>
    <t>126837</t>
  </si>
  <si>
    <t>ZŘÍZENÍ STUPŇŮ V PODLOŽÍ NÁSYPŮ TŘ. II, ODVOZ DO 16KM</t>
  </si>
  <si>
    <t>Zřízení stupňů v podloží nutných pro rozšíření tělesa komunikace.  
Předpoklad 70% tř. II, 30% tř. I (skutečný poměr bude upřesněn dle skutečnosti se souhlasem TDI).  
Výkres SO 101 05 Charakteristicé příčné řezy.  
Plocha a délky odměřeny v grafickém programu AutoCAD.</t>
  </si>
  <si>
    <t>kubatura vypočítána jako jako průměrná plocha z pracovních příčných řezů 
po 10,0 m ze softwaru AutoCAD 
průměrná plocha v řezu 0,37 m (délka úpravy 404,0 m) 
celkem 0,37*404,0*0,7=104,636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</si>
  <si>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eventuelně nutné druhotné rozpojení odstřelené horniny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</si>
  <si>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20</t>
  </si>
  <si>
    <t>13183</t>
  </si>
  <si>
    <t>HLOUBENÍ JAM ZAPAŽ I NEPAŽ TŘ II</t>
  </si>
  <si>
    <t>Celkem sanace podloží dle předpokldu v soupisu prací. Rozsah sanace bude specifikován v RDS dokumentaci na základě provedených výkopových prací. Rozsah a čerpání položky bude pak odsouhlaseno AD, TDI stavby 
Do této položky zahrne zhotovitel cenu dopravy dle jeho případného návrhu bez nároku na vícepráce. 
celkem předpoklad v soupisu prací 0,8*4,0*(451,5-382,4)+0,8*4,0*(330,0)=1 277,120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</si>
  <si>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</si>
  <si>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21</t>
  </si>
  <si>
    <t>132737</t>
  </si>
  <si>
    <t>HLOUBENÍ RÝH ŠÍŘ DO 2M PAŽ I NEPAŽ TŘ. I, ODVOZ DO 16KM</t>
  </si>
  <si>
    <t>Hloubení rýhy 0,6*0,65 m pro uložení trativodu v celkové délce 226,9 m.  
Předpoklad 70% tř. II, 30% tř. I (skutečný poměr bude upřesněn dle skutečnosti se souhlasem TDI).  
Výkres SO 101 05 Charakteristické příčné řezy.  
Délky doměřeny v grafickém programu AutoCAD.</t>
  </si>
  <si>
    <t>celkem 0,6*0,65*226,9*0,3=26,547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</si>
  <si>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</si>
  <si>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22</t>
  </si>
  <si>
    <t>132837</t>
  </si>
  <si>
    <t>HLOUBENÍ RÝH ŠÍŘ DO 2M PAŽ I NEPAŽ TŘ. II, ODVOZ DO 16KM</t>
  </si>
  <si>
    <t>Hloubení rýhy 0,6*0,65 m pro uložení trativodu v celkové délce 226,9 m. 
Předpoklad 70% tř. II, 30% tř. I (skutečný poměr bude upřesněn dle skutečnosti se souhlasem TDI). 
Výkres SO 101 05 Charakteristické příčné řezy. 
Délky doměřeny v grafickém programu AutoCAD. 
Do této položky zahrne zhotovitel cenu dopravy dle jeho případného návrhu bez nároku na vícepráce.</t>
  </si>
  <si>
    <t>celkem 0,6*0,65*226,9*0,7=61,944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</si>
  <si>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</si>
  <si>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23</t>
  </si>
  <si>
    <t>17120</t>
  </si>
  <si>
    <t>ULOŽENÍ SYPANINY DO NÁSYPŮ A NA SKLÁDKY BEZ ZHUTNĚNÍ</t>
  </si>
  <si>
    <t>Uložení sypaniny na trvalou nebo dočasnou skládku.</t>
  </si>
  <si>
    <t>celkem položka 12110 424,20=424,200 [A] 
celkem položka 122837 760,64=760,640 [B] 
celkem položka 122937 33,60=33,600 [C] 
celkem položka 126837 149,48 =149,480 [D] 
celkem položka 132837 88,49=88,490 [E] 
celkem položka 13183 - 1277,12=1 277,120 [F] 
celkem položka 122737 - 228,192=228,192 [G] 
Celkem: A+B+C+D+E+F+G=2 961,722 [H]</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</si>
  <si>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</si>
  <si>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24</t>
  </si>
  <si>
    <t>17180</t>
  </si>
  <si>
    <t>ULOŽENÍ SYPANINY DO NÁSYPŮ Z NAKUPOVANÝCH MATERIÁLŮ</t>
  </si>
  <si>
    <t>Násyp tělesa komunikace (rozšíření koruny komunikace) z vhodnémo materiálu dle PD ČSN 73 6133 a TKP4.   
Výkres SO 101 05 Charakteristické příčné řezy.   
Plocha odměřena v grafickém programu AutoCAD. 
kubatura vypočítána jako jako průměrná plocha z pracovních příčných řezů  
po 10,0 m ze softwaru AutoCAD * délka úpravy  
průměrná plocha v řezu 2,91 m2 (délka úpravy 404,0 m)  
celkem 2,91*404,0=1 175,640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</si>
  <si>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</si>
  <si>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25</t>
  </si>
  <si>
    <t>17320</t>
  </si>
  <si>
    <t>ZEMNÍ KRAJNICE A DOSYPÁVKY BEZ ZHUTNĚNÍ</t>
  </si>
  <si>
    <t>Nezpevněná krajnice š. 0,75 m (popř. 1,50 m) a vyrovnání nezpevněné části sjezdů z vyfrézovaného asfaltového materiálu. Tl. vrstvy 0,15 m.  
Výkres SO 101 02 Situace.  
Plocha odměřena v grafickém programu AutoCAD.</t>
  </si>
  <si>
    <t>celkem 687,4*0,15=103,110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</si>
  <si>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</si>
  <si>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26</t>
  </si>
  <si>
    <t>17581</t>
  </si>
  <si>
    <t>OBSYP POTRUBÍ A OBJEKTŮ Z NAKUPOVANÝCH MATERIÁLŮ</t>
  </si>
  <si>
    <t>Obsyp propustků se zhutněním.  
Pozn. obsyp trativodu drenážním materiálem je součástí položky č. 21264.</t>
  </si>
  <si>
    <t>propustek v km 0,03 celkem 4,5=4,500 [A] 
propustek v km 0,135 celkem 2,7=2,700 [B] 
Celkem: A+B=7,200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</si>
  <si>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</si>
  <si>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27</t>
  </si>
  <si>
    <t>18120</t>
  </si>
  <si>
    <t>ÚPRAVA PLÁNĚ SE ZHUTNĚNÍM V HORNINĚ TŘ. II</t>
  </si>
  <si>
    <t>Edef,2 = 45 MPa.  
Výkres SO 101 05 Charakteristické příčné řezy.  
Plocha odměřena v grafickém programu AutoCAD.</t>
  </si>
  <si>
    <t>kubatura vypočítána jako jako průměrná délka z pracovních příčných řezů 
po 10,0 m ze softwaru AutoCAD 
průměrná šířka v řezu 10,3 m (délka úpravy 404,0 m) 
komunikace 10,3*404,0=4 161,200 [A] 
zpevněný sjezd v km 0,316 (plocha AutoCAD) 115,6*1,25 (25% oproti obrusné vrstvě - rozšíření kosntrukčních vrstev) =144,500 [B] 
Celkem: A+B=4 305,700 [C]</t>
  </si>
  <si>
    <t>položka zahrnuje úpravu pláně včetně vyrovnání výškových rozdílů. Míru zhutnění určuje projekt.</t>
  </si>
  <si>
    <t>28</t>
  </si>
  <si>
    <t>18222</t>
  </si>
  <si>
    <t>ROZPROSTŘENÍ ORNICE VE SVAHU V TL DO 0,15M</t>
  </si>
  <si>
    <t>Zpětné ohumusování ploch dotčených stavbou v tl. 0,15 m.  
Výkres SO 101 02 Situace.  
Délky odměřeny v grafickém programu AutoCAD.</t>
  </si>
  <si>
    <t>kubatura vypočítána jako jako průměrná délka z pracovních příčných řezů 
po 10,0 m ze softwaru AutoCAD 
průměrná šířka v řezu 4,89 m (délka úpravy 404,0 m) 
celkem 4,89*404,0=1 975,560 [A]</t>
  </si>
  <si>
    <t>položka zahrnuje:  
nutné přemístění ornice z dočasných skládek vzdálených do 50m  
rozprostření ornice v předepsané tloušťce ve svahu přes 1:5</t>
  </si>
  <si>
    <t>29</t>
  </si>
  <si>
    <t>18241</t>
  </si>
  <si>
    <t>ZALOŽENÍ TRÁVNÍKU RUČNÍM VÝSEVEM</t>
  </si>
  <si>
    <t>Kubatura viz položka č. 18222.</t>
  </si>
  <si>
    <t>celkem 1975,56=1 975,560 [A]</t>
  </si>
  <si>
    <t>Zahrnuje dodání předepsané travní směsi, její výsev na ornici, zalévání, první pokosení, to vše bez ohledu na sklon terénu</t>
  </si>
  <si>
    <t>30</t>
  </si>
  <si>
    <t>18481</t>
  </si>
  <si>
    <t>OCHRANA STROMŮ BEDNĚNÍM</t>
  </si>
  <si>
    <t>Položka ude čerpána pouze se souhlasem TDI.</t>
  </si>
  <si>
    <t>celkem 35=35,000 [A]</t>
  </si>
  <si>
    <t>položka zahrnuje veškerý materiál, výrobky a polotovary, včetně mimostaveništní a vnitrostaveništní dopravy (rovněž přesuny), včetně naložení a složení, případně s uložením</t>
  </si>
  <si>
    <t>Základy</t>
  </si>
  <si>
    <t>31</t>
  </si>
  <si>
    <t>21264</t>
  </si>
  <si>
    <t>TRATIVODY KOMPLET Z TRUB Z PLAST HMOT DN DO 200MM</t>
  </si>
  <si>
    <t>Perforovaná roura DN 200, obsyp z ŠD 16/32.  
Výkres SO 101 02 Situace.  
Délky odměřeny v grafickém programu AutoCAD.</t>
  </si>
  <si>
    <t>celkem 94,8+132,1=226,900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</si>
  <si>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</si>
  <si>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32</t>
  </si>
  <si>
    <t>21361</t>
  </si>
  <si>
    <t>DRENÁŽNÍ VRSTVY Z GEOTEXTILIE</t>
  </si>
  <si>
    <t>Drenážní vrstva trativodu z geotextílie min 300 g/m2. Průměrná šířka geotextílie v řezu 2,7 m.  
Délka trativodů na rekontruovaném úseku 226,9 m.  
Výkres SO 101 04 Vzorové příčné řezy.  
Délky odměřeny v grafickém programu AutoCAD.</t>
  </si>
  <si>
    <t>celkem 2,7*226,9=612,630 [A]</t>
  </si>
  <si>
    <t>Položka zahrnuje:  
- dodávku předepsané geotextilie (včetně nutných přesahů) pro drenážní vrstvu, včetně mimostaveništní a vnitrostaveništní dopravy  
- provedení drenážní vrstvy předepsaných rozměrů a předepsaného tvaru</t>
  </si>
  <si>
    <t>33</t>
  </si>
  <si>
    <t>21450</t>
  </si>
  <si>
    <t>SANAČNÍ VRSTVY Z KAMENIVA</t>
  </si>
  <si>
    <t>Celkem sanace podloží dle předpokladu v soupisu prací. Rozsah sanace bude specifikován v RDS dokumentaci na základě provedených výkopových prací. Rozsah a čerpání položky bude pak odsouhlaseno AD, TDI stavby. Předpoklad štěrkodrť frakce 0/32 nebo 0/63. 
Do této položky zahrne zhotovitel cenu dopravy dle jeho případného návrhu bez nároku na vícepráce. 
celkem předpoklad v soupisu prací 0,8*4,0*(451,5-382,4)+0,8*4,0*(330,0)=1 277,120 [A]</t>
  </si>
  <si>
    <t>položka zahrnuje dodávku předepsaného kameniva, mimostaveništní a vnitrostaveništní dopravu a jeho uložení 
není-li v zadávací dokumentaci uvedeno jinak, jedná se o nakupovaný materiál</t>
  </si>
  <si>
    <t>34</t>
  </si>
  <si>
    <t>21461</t>
  </si>
  <si>
    <t>SEPARAČNÍ GEOTEXTILIE</t>
  </si>
  <si>
    <t>Celkem sanace podloží dle předpokldu v soupisu prací. Rozsah sanace bude specifikován v RDS dokumentaci na základě provedených výkopových prací. Rozsah a čerpání položky bude pak odsouhlaseno AD, TDI stavby 
"Separační geotextilie, plošná hmotnost min. 300g/m2, CBR &gt; 3kN     
odolnost proti proražení &lt; 10mm, tažnost &gt; 50%" 
celkem předpoklad v soupisu prací 4,0*(451,5-382,4)+0,8*4,0*(330,0)+2*1,2*((451,5-382,4)+330,0)=2 290,240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</si>
  <si>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</si>
  <si>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35</t>
  </si>
  <si>
    <t>261416</t>
  </si>
  <si>
    <t>VRTY PRO KOTV, INJEKT, MIKROPIL NA POVRCHU TŘ IV D DO 80MM</t>
  </si>
  <si>
    <t>Vrty pro zemní kotvy pro zajištění skalního masivu.  
Předpoklad 18 ks kotev, délka vrtu 1,5 m.  
Položka bude čerpána pouze se souhlasem TDI.</t>
  </si>
  <si>
    <t>celkem 18*(1,5)=27,000 [A]</t>
  </si>
  <si>
    <t>položka zahrnuje:  
přemístění, montáž a demontáž vrtných souprav  
svislou dopravu zeminy z vrtu  
vodorovnou dopravu zeminy bez uložení na skládku  
případně nutné pažení dočasné (včetně odpažení) i trvalé</t>
  </si>
  <si>
    <t>36</t>
  </si>
  <si>
    <t>286711</t>
  </si>
  <si>
    <t>KOTVY OCELOVÉ TYČOVÉ PG V PODZEMÍ DÉLKY DO 3M ÚNOS DO 50KN</t>
  </si>
  <si>
    <t>Zajištění skalního výchozu.  
Předpoklad 18 ks kotev po 1,5 m.  
Položka bude čerpána pouze se souhlasem TDI.</t>
  </si>
  <si>
    <t>celkem 18=18,000 [A]</t>
  </si>
  <si>
    <t>Zahrnuje kompletní dodávku kotev délky do 3,00m a únosnosti do 50kN včetně příslušenství (podložky, matice,  injektážního nástavce, injekční a odvzdušňovací hadice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(např. injektážní hmoty, injektážního čerpadla a pod.) ;  
- průkazné a kontrolní zkoušky kotev;  
- druh, délku, rozmístění a rozsah zkoušek určuje zadávací dokumentace;  
- vrty pro kotvy nejsou součástí této položky uvedou se v položce 263 - vrty pro svorníky a kotvy v podzemí dl. do 12m.</t>
  </si>
  <si>
    <t>37</t>
  </si>
  <si>
    <t>289314</t>
  </si>
  <si>
    <t>STŘÍKANÝ BETON DO C25/30 (B30)</t>
  </si>
  <si>
    <t>Stříkaný beton třídy C20/25-XC1 min. tl. 0,15 m po celé délce skalního výchozu.  
Položka bude čerpána pouze se souhlasem TDI.</t>
  </si>
  <si>
    <t>celkem 0,15*1,5*28,0=6,300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</si>
  <si>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</si>
  <si>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38</t>
  </si>
  <si>
    <t>289366</t>
  </si>
  <si>
    <t>VÝZTUŽ STŘÍKANÉHO BETONU Z KARI SITÍ</t>
  </si>
  <si>
    <t>Doplněk položky 289314. Předpoklad 120 kg/m3 betonu.  
Položka bude čerpána pouze se souhlasem TDI.</t>
  </si>
  <si>
    <t>celkem 6,3*0,12=0,756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</si>
  <si>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</si>
  <si>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39</t>
  </si>
  <si>
    <t>289971</t>
  </si>
  <si>
    <t>OPLÁŠTĚNÍ (ZPEVNĚNÍ) Z GEOTEXTILIE</t>
  </si>
  <si>
    <t>Separační geotextilie 300 g/m2 na povrchu zemní pláně,  
Kubatura shodná s položkou č. 18120.</t>
  </si>
  <si>
    <t>komunikace 4305,7=4 305,700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</si>
  <si>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</si>
  <si>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Svislé konstrukce</t>
  </si>
  <si>
    <t>40</t>
  </si>
  <si>
    <t>327213</t>
  </si>
  <si>
    <t>OBKLAD ZDÍ OPĚR, ZÁRUB, NÁBŘEŽ Z LOM KAMENE</t>
  </si>
  <si>
    <t>Obklad torkretové stěny skalního výchozu z pohledového kamene, tl. 0,15 m.  
Položka bude čerpána pouze se souhlasem TDI.</t>
  </si>
  <si>
    <t>položka zahrnuje dodávku a osazení lomového kamene, jeho výběr a případnou úpravu, jeho případné kotvení se všemi souvisejícími materiály a pracemi, dodávku předepsané malty, spárování.</t>
  </si>
  <si>
    <t>Vodorovné konstrukce</t>
  </si>
  <si>
    <t>41</t>
  </si>
  <si>
    <t>451312</t>
  </si>
  <si>
    <t>PODKLADNÍ A VÝPLŇOVÉ VRSTVY Z PROSTÉHO BETONU C12/15</t>
  </si>
  <si>
    <t>Podkladní beton tl. 0,1 m C12/15-X0.  
Výkres SO 101 05 Charakteristické příčné řezy.  
Plocha a délka odečtena z grafického programu AutoCAD.</t>
  </si>
  <si>
    <t>celkem (2*0,155+0,147+2*0,442 (plocha v příčném řezu komunikací) ) * 2,0 (šířka propustku) =2,682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</si>
  <si>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</si>
  <si>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t>
  </si>
  <si>
    <t>451313</t>
  </si>
  <si>
    <t>PODKLADNÍ A VÝPLŇOVÉ VRSTVY Z PROSTÉHO BETONU C16/20</t>
  </si>
  <si>
    <t>Podkladní vrstva pro zpevnění kamenem, včetně podsypu.  
Beton C 16/20n-XF1 tl. 0,15 m.</t>
  </si>
  <si>
    <t>celkem 2*(2,0*0,15)=0,600 [A]</t>
  </si>
  <si>
    <t>43</t>
  </si>
  <si>
    <t>451314</t>
  </si>
  <si>
    <t>PODKLADNÍ A VÝPLŇOVÉ VRSTVY Z PROSTÉHO BETONU C25/30</t>
  </si>
  <si>
    <t>Betonové lože pod propustkem v km 0,135 a obetonování propustku z betonu C20/25-XF3.</t>
  </si>
  <si>
    <t>celkem 0,77 (plocha obetonování v řezu) * 11,5 (délka propustku) =8,855 [A]</t>
  </si>
  <si>
    <t>44</t>
  </si>
  <si>
    <t>465512</t>
  </si>
  <si>
    <t>DLAŽBY Z LOMOVÉHO KAMENE NA MC</t>
  </si>
  <si>
    <t>Šikmá kamenná čela propustku pod sjezdem km 0,03.  
Výkres SO 101 07 Propustek v km 0,0027.  
Plocha odměřena v grafickém programu AutoCAD.</t>
  </si>
  <si>
    <t>celkem 2*(2,0 (plocha čela) * 0,20 (tl. dlažby))=0,800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</si>
  <si>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</si>
  <si>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45</t>
  </si>
  <si>
    <t>56334</t>
  </si>
  <si>
    <t>VOZOVKOVÉ VRSTVY ZE ŠTĚRKODRTI TL. DO 200MM</t>
  </si>
  <si>
    <t>Štěrkodrť fr. 0/32 tl. 200 mm jako podkladní vrstva komunikace.  
Bude uvažován 20%ní nárůst pro vrchní vrstvu a 30%ní nárůst pro spodní podkladní vrtvu (rozšíření konstrukčních vrstev ložních a podkladních).  
Výkres SO 101 04 Vzorové příčné řezy.  
Plocha odměřena v grafickém programu AutoCAD.</t>
  </si>
  <si>
    <t>vrchní podkladní vrstva ze ŠD v úseku bez použití recyklovanýc hmateriálů 2018,0*1,2=2 421,600 [A] 
spodní podkladní vrstva ze ŠD v délce celého úseku 3141,0*1,3=4 083,300 [B] 
Celkem: A+B=6 504,900 [C]</t>
  </si>
  <si>
    <t>- dodání kameniva předepsané kvality a zrnitosti  
- rozprostření a zhutnění vrstvy v předepsané tloušťce  
- zřízení vrstvy bez rozlišení šířky, pokládání vrstvy po etapách  
- nezahrnuje postřiky, nátěry</t>
  </si>
  <si>
    <t>46</t>
  </si>
  <si>
    <t>567544</t>
  </si>
  <si>
    <t>VRST PRO OBNOVU A OPR RECYK ZA STUD CEM A ASF EM TL DO 200MM</t>
  </si>
  <si>
    <t>Recyklované stmelené kamenivo (za studena) R-MAT tl. 200 mm jako podkladní vrstva komunikace. 
Bude uvažován 20%ní nárůst (rozšíření konstrukčních vrstev ložních a podkladních). 
Výkres SO 101 04 Vzorové příčné řezy. 
Plocha odměřena v grafickém programu AutoCAD. 
Množství pojiva a plniva bude doloženo průkazní zkouškou zhotovitele. S návrhem dle TP 208.  
Zhotovitel si do kalkulace zahrne jím předpokládané množství pojiv a případné přidání plniv dle Vlastního návrhu.</t>
  </si>
  <si>
    <t>celkem na úseku s použitím recyklovaného materiálu 1123,0*1,2=1 347,600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</si>
  <si>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</si>
  <si>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47</t>
  </si>
  <si>
    <t>56960</t>
  </si>
  <si>
    <t>ZPEVNĚNÍ KRAJNIC Z RECYKLOVANÉHO MATERIÁLU</t>
  </si>
  <si>
    <t>Dosypávka recyklovaným materiálem (pod krajnicí).  
Výkres SO 101 05 Charakteristické příčné řezy.  
Plocha odměřena v grafickém programu AutoCAD.</t>
  </si>
  <si>
    <t>kubatura vypočítána jako jako průměrná plocha z pracovních příčných řezů 
po 10,0 m ze softwaru AutoCAD * délka úpravy 
průměrná plocha v řezu 1,19  m2 (délka úpravy 404,0 m) 
celkem 1,19*404,0=480,760 [A]</t>
  </si>
  <si>
    <t>48</t>
  </si>
  <si>
    <t>572113</t>
  </si>
  <si>
    <t>INFILTRAČNÍ POSTŘIK Z EMULZE DO 0,5KG/M2</t>
  </si>
  <si>
    <t>Infiltrační postřik z kationaktivní emulze PI-E 0,25 kg/m2.  
Kubatura viz položka č. 56334 - ''spodní podkladní vrstva ze ŠD v délce celého úseku''.</t>
  </si>
  <si>
    <t>celkem 4083,3=4 083,300 [A]</t>
  </si>
  <si>
    <t>- dodání všech předepsaných materiálů pro postřiky v předepsaném množství  
- provedení dle předepsaného technologického předpisu  
- zřízení vrstvy bez rozlišení šířky, pokládání vrstvy po etapách  
- úpravu napojení, ukončení</t>
  </si>
  <si>
    <t>49</t>
  </si>
  <si>
    <t>572214</t>
  </si>
  <si>
    <t>SPOJOVACÍ POSTŘIK Z MODIFIK EMULZE DO 0,5KG/M2</t>
  </si>
  <si>
    <t>Spojovací postřik PS-E 0,25 kg/m2 mezi obrusnou a ložní vrstvou a mezi ložní a podkladní vrstvou.  
Kubatura je součet položek rozpočtu č. 574C56 a č.574C46.</t>
  </si>
  <si>
    <t>celkem 3298,05+3455,10=6 753,150 [A]</t>
  </si>
  <si>
    <t>50</t>
  </si>
  <si>
    <t>574A34</t>
  </si>
  <si>
    <t>ASFALTOVÝ BETON PRO OBRUSNÉ VRSTVY ACO 11+, 11S TL. 40MM</t>
  </si>
  <si>
    <t>ACO 11+ tl. 40 mm.  
Výkres SO 101 04 Vzorové příčné řezy.  
Plocha odměřena v grafickém programu AutoCAD.</t>
  </si>
  <si>
    <t>komunikace 3141,0=3 141,000 [A] 
úprava napojení komunikace III/3506 69,8=69,800 [B] 
Celkem: A+B=3 210,800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</si>
  <si>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</si>
  <si>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51</t>
  </si>
  <si>
    <t>574C56</t>
  </si>
  <si>
    <t>ASFALTOVÝ BETON PRO LOŽNÍ VRSTVY ACL 16+, 16S TL. 60MM</t>
  </si>
  <si>
    <t>ACL 16+ tl. 60 mm. Bude uvažován 5%ní nárůst (rozšíření konstrukčních vrstev ložních a podkladních).  
Výkres SO 101 04 Vzorové příčné řezy.  
Plocha viz položka č. 574A34.</t>
  </si>
  <si>
    <t>komunikace 3141,0*1,05=3 298,050 [A] 
úprava napojení komunikace III/3506 69,8*1,05=73,290 [B] 
Celkem: A+B=3 371,340 [C]</t>
  </si>
  <si>
    <t>52</t>
  </si>
  <si>
    <t>574E46</t>
  </si>
  <si>
    <t>ASFALTOVÝ BETON PRO PODKLADNÍ VRSTVY ACP 16+, 16S TL. 50MM</t>
  </si>
  <si>
    <t>ACP 16+ tl. 50 mm. Bude uvažován 10%ní nárůst (rozšíření konstrukčních vrstev ložních a podkladních)  
Výkres SO 101 04 Vzorové příčné řezy.  
Plocha viz položka č. 574A34.</t>
  </si>
  <si>
    <t>celkem 3141,0*1,10=3 455,100 [A]</t>
  </si>
  <si>
    <t>53</t>
  </si>
  <si>
    <t>58920</t>
  </si>
  <si>
    <t>VÝPLŇ SPAR MODIFIKOVANÝM ASFALTEM</t>
  </si>
  <si>
    <t>Výplň spar AMO v místě napojení obrusných vrstev komunikace a podél rigolů z kamenných kostek.</t>
  </si>
  <si>
    <t>začátek úseku, napojení na stáv. II/350 6,0=6,000 [A] 
napojení na III/3506 5,5=5,500 [B] 
sjezd k rybníku (4-řádek) 2*30=60,000 [C] 
km 0,199 - km 0,309 (4-řádek) 110=110,000 [D] 
sjezd ČOV (2-řádek) 2*19,5=39,000 [E] 
konec úseku, napojení na stáv. II/350 8,4=8,400 [F] 
Celkem: A+B+C+D+E+F=228,900 [G]</t>
  </si>
  <si>
    <t>položka zahrnuje:  
- dodávku předepsaného materiálu  
- vyčištění a výplň spar tímto materiálem</t>
  </si>
  <si>
    <t>Potrubí</t>
  </si>
  <si>
    <t>54</t>
  </si>
  <si>
    <t>87734</t>
  </si>
  <si>
    <t>CHRÁNIČKY PŮLENÉ Z TRUB PLAST DN DO 200MM</t>
  </si>
  <si>
    <t>V místě propustku ochrana kanalizace z korugované roury (půlené).  
Délka odměřena v grafickém programu AutoCAD.</t>
  </si>
  <si>
    <t>celkem 3,0=3,000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</si>
  <si>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</si>
  <si>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55</t>
  </si>
  <si>
    <t>9111A1</t>
  </si>
  <si>
    <t>ZÁBRADLÍ SILNIČNÍ S VODOR MADLY - DODÁVKA A MONTÁŽ</t>
  </si>
  <si>
    <t>Zábradlí dvoumadlové ocelové celosvařované na římsách propustku. Součástí dodávky jsou patní desky a kotevní materiál.  
Barevný odstín zábradlí RAL 6017.  
Výkres SO 101 02 Situace.  
Délka odměřena z grafického programu AutoCAD.</t>
  </si>
  <si>
    <t>celkem 2*4=8,000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</si>
  <si>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</si>
  <si>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56</t>
  </si>
  <si>
    <t>9113A1</t>
  </si>
  <si>
    <t>SVODIDLO OCEL SILNIČ JEDNOSTR, ÚROVEŇ ZADRŽ N1, N2 - DODÁVKA A MONTÁŽ</t>
  </si>
  <si>
    <t>Svodidlo ocelové silniční se zádržností N1 v hrancích stavebního objektu mimo stavební objekty mostů ev. č. 350-003 a 004. 
Výkres SO 101 02 Situace. 
Délky odměřeny v grafickém programu AutoCAD. 
Silniční svodidla budou navržena v RDS dokumentaci zhotovitele s odpovídající třídou zadržení dle příslušného typu zhotovitele a tomu odpovídajícího TP a TP 114. 
Silniční svodidla budou v trase a v návaznosti na mostní objekty navrženy v RDS s odpovídající třídou zadržení dle uvedených TP. Cena za daná svodidla bude kompletně zahrnuta do této položky.</t>
  </si>
  <si>
    <t>pravá strana 23,9+23,3+41,1+11,9+51,7=151,900 [A] 
levá strana 24,2+150,6+73,2=248,000 [B] 
Celkem: A+B=399,900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</si>
  <si>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</si>
  <si>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57</t>
  </si>
  <si>
    <t>91228</t>
  </si>
  <si>
    <t>SMĚROVÉ SLOUPKY Z PLAST HMOT VČETNĚ ODRAZNÉHO PÁSKU</t>
  </si>
  <si>
    <t>Bílé směrové sloupky v krajnicích Z11(a,b) flexibilního typu F.  
Červené směrové sloupky Z11g.  
Výkres SO 101 05 Dopravní značení.</t>
  </si>
  <si>
    <t>bílé směrové sloupky Z11(a,b) 17=17,000 [A] 
červený směrový sloupek kulatý Z11g 4=4,000 [B] 
Celkem: A+B=21,000 [C]</t>
  </si>
  <si>
    <t>položka zahrnuje:  
- dodání a osazení sloupku včetně nutných zemních prací  
- vnitrostaveništní a mimostaveništní doprava  
- odrazky plastové nebo z retroreflexní fólie</t>
  </si>
  <si>
    <t>58</t>
  </si>
  <si>
    <t>912283</t>
  </si>
  <si>
    <t>SMĚROVÉ SLOUPKY Z PLAST HMOT - DEMONTÁŽ A ODVOZ</t>
  </si>
  <si>
    <t>Demontáž stávajících směrových sloupků na rekonstruovaném úseku.  
Uložení na skládku KSÚSV Chotěboř.</t>
  </si>
  <si>
    <t>položka zahrnuje demontáž stávajícího sloupku, jeho odvoz do skladu nebo na skládku</t>
  </si>
  <si>
    <t>59</t>
  </si>
  <si>
    <t>91267</t>
  </si>
  <si>
    <t>ODRAZKY NA SVODIDLA</t>
  </si>
  <si>
    <t>Plastová odrazka do prolisu svodidla místo směrových sloupků v celé délce rekonstruovaného úseku mimo stavební objekty mostů.  
V úsecích se zvýšeným rizikem námrazy v předmostích doplněny oranžové směrové odrazky modrými odrazkami.  
Výkres SO 101 06 Dopravní značení.</t>
  </si>
  <si>
    <t>oranžová odrazka 33=33,000 [A] 
modrá odrazka 16=16,000 [B] 
Celkem: A+B=49,000 [C]</t>
  </si>
  <si>
    <t>- kompletní dodávka se všemi pomocnými a doplňujícími pracemi a součástmi</t>
  </si>
  <si>
    <t>60</t>
  </si>
  <si>
    <t>914121</t>
  </si>
  <si>
    <t>DOPRAVNÍ ZNAČKY ZÁKLADNÍ VELIKOSTI OCELOVÉ FÓLIE TŘ 1 - DODÁVKA A MONTÁŽ</t>
  </si>
  <si>
    <t>Značky základní velikosti. Včetně upevňovací konstrukce.  
Výkres SO 101 06 Dopravní značení.</t>
  </si>
  <si>
    <t>B20a 2=2,000 [A] 
P1 2=2,000 [B] 
Celkem: A+B=4,000 [C]</t>
  </si>
  <si>
    <t>položka zahrnuje:  
- dodávku a montáž značek v požadovaném provedení</t>
  </si>
  <si>
    <t>61</t>
  </si>
  <si>
    <t>914123</t>
  </si>
  <si>
    <t>DOPRAVNÍ ZNAČKY ZÁKLADNÍ VELIKOSTI OCELOVÉ FÓLIE TŘ 1 - DEMONTÁŽ</t>
  </si>
  <si>
    <t>Skládka na KSÚSV Chotěboř.</t>
  </si>
  <si>
    <t>P1 2=2,000 [A] 
A2b 1=1,000 [B] 
E4 2=2,000 [C] 
A28 1=1,000 [D] 
IS12a 1=1,000 [E] 
IS12b 1=1,000 [F] 
Celkem: A+B+C+D+E+F=8,000 [G]</t>
  </si>
  <si>
    <t>62</t>
  </si>
  <si>
    <t>915111</t>
  </si>
  <si>
    <t>VODOROVNÉ DOPRAVNÍ ZNAČENÍ BARVOU HLADKÉ - DODÁVKA A POKLÁDKA</t>
  </si>
  <si>
    <t>Předznačení barvou. Délka pokládky 452 m (mimo stavební objekty mostů).  
Výkres SO 101 06 Dopravní značení.  
Délka odměřena v grafickém programu AutoCAD.</t>
  </si>
  <si>
    <t>střední dělící čára plná (V1a) tl 0,125 mm 0,125*452,0=56,500 [A] 
krajní vodící čára plná (V4) tl .0,125 mm 0,125*(452,0+452,0-19,0)=110,625 [B] 
krajní přerušovaná čára (V2b 1,5/1,5) tl. 0,125  0,125*(19,0)*1/2=1,188 [C] 
Celkem: A+B+C=168,313 [D]</t>
  </si>
  <si>
    <t>položka zahrnuje:  
- dodání a pokládku nátěrového materiálu (měří se pouze natíraná plocha)  
- předznačení a reflexní úpravu</t>
  </si>
  <si>
    <t>63</t>
  </si>
  <si>
    <t>915231</t>
  </si>
  <si>
    <t>VODOR DOPRAV ZNAČ PLASTEM PROFIL ZVUČÍCÍ - DOD A POKLÁDKA</t>
  </si>
  <si>
    <t>Typ II strukturovaný. Délka pokládky 452 m (mimo stavební objekty mostů).  
Výkres SO 101 06 Dopravní značení.  
Délka odměřena v grafickém programu AutoCAD.</t>
  </si>
  <si>
    <t>64</t>
  </si>
  <si>
    <t>917224</t>
  </si>
  <si>
    <t>SILNIČNÍ A CHODNÍKOVÉ OBRUBY Z BETONOVÝCH OBRUBNÍKŮ ŠÍŘ 150MM</t>
  </si>
  <si>
    <t>ABO 250/150/1000 do betonu C20/25, XF4.  
km 0,199 - km 0,228, pravá strana, dále pokračuje betonový obrubník stavebního objektu SO 121.  
Délka odměřena v grafickém programu AutoCAD.</t>
  </si>
  <si>
    <t>celkem 29,0=29,000 [A]</t>
  </si>
  <si>
    <t>Položka zahrnuje:  
dodání a pokládku betonových obrubníků o rozměrech předepsaných zadávací dokumentací  
betonové lože i boční betonovou opěrku.</t>
  </si>
  <si>
    <t>65</t>
  </si>
  <si>
    <t>918158</t>
  </si>
  <si>
    <t>ČELA BETONOVÁ PROPUSTU Z TRUB DN DO 600MM</t>
  </si>
  <si>
    <t>Propustek v km 0,135 56.  
Výkres SO 101 02 Situace.</t>
  </si>
  <si>
    <t>celkem 2=2,000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</si>
  <si>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</si>
  <si>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66</t>
  </si>
  <si>
    <t>918258</t>
  </si>
  <si>
    <t>VTOKOVÉ JÍMKY BETONOVÉ VČETNĚ DLAŽBY PROPUSTU Z TRUB DN DO 600MM</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</si>
  <si>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</si>
  <si>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67</t>
  </si>
  <si>
    <t>918346</t>
  </si>
  <si>
    <t>PROPUSTY Z TRUB DN 400MM</t>
  </si>
  <si>
    <t>Propustek pod sjezdem v km 0,030 z korugované roury DN 400.  
Výkres SO 101 02 Situace.  
Délky odměřeny v grafickém programu AutoCAD.</t>
  </si>
  <si>
    <t>Položka zahrnuje:  
- dodání a položení potrubí z trub z dokumentací předepsaného materiálu a předepsaného průměru  
- případné úpravy trub (zkrácení, šikmé seříznutí)  
Nezahrnuje podkladní vrstvy a obetonování.</t>
  </si>
  <si>
    <t>68</t>
  </si>
  <si>
    <t>918358</t>
  </si>
  <si>
    <t>PROPUSTY Z TRUB DN 600MM</t>
  </si>
  <si>
    <t>Propustek v km 0,135 56 z betonových prefabrikovaných trub TBH-Q 600/2500/Z.  
Výkres SO 101 02 Situace.  
Délky odměřeny v grafickém programu AutoCAD.  
Položka bude čerpána pouze se souhlasem TDI.</t>
  </si>
  <si>
    <t>celkem 11,5=11,500 [A]</t>
  </si>
  <si>
    <t>69</t>
  </si>
  <si>
    <t>918546</t>
  </si>
  <si>
    <t>ČELA KAMENNÁ PROPUSTU Z TRUB DN DO 400MM</t>
  </si>
  <si>
    <t>Propustek v km 0,030.  
Výkres SO 101 02 Situace.</t>
  </si>
  <si>
    <t>Položka zahrnuje:  
zdivo z lomového kamen na MC ve tvaru, předepsaným zadávací dokumentací  
vyspárování zdiva MC  
římsu ze železobetonu včetně výztuže, pokud je předepsaná zadávací dokumentací  
Nezahrnuje zábradlí</t>
  </si>
  <si>
    <t>70</t>
  </si>
  <si>
    <t>919112</t>
  </si>
  <si>
    <t>ŘEZÁNÍ ASFALTOVÉHO KRYTU VOZOVEK TL DO 100MM</t>
  </si>
  <si>
    <t>Kubatura viz položka č. 58920.</t>
  </si>
  <si>
    <t>celkem 228,9=228,900 [A]</t>
  </si>
  <si>
    <t>položka zahrnuje řezání vozovkové vrstvy v předepsané tloušťce, včetně spotřeby vody</t>
  </si>
  <si>
    <t>71</t>
  </si>
  <si>
    <t>935221</t>
  </si>
  <si>
    <t>PŘÍKOPOVÉ ŽLABY Z BETON TVÁRNIC ŠÍŘ DO 900MM DO ŠTĚRKOPÍSKU TL 100MM</t>
  </si>
  <si>
    <t>Výkres SO 101 02 Situace.  
Délky odměřeny v grafickém programu AutoCAD.</t>
  </si>
  <si>
    <t>celkem 65,0+34,0+26,0+29,0=154,000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</si>
  <si>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</si>
  <si>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72</t>
  </si>
  <si>
    <t>935812</t>
  </si>
  <si>
    <t>ŽLABY A RIGOLY DLÁŽDĚNÉ Z KOSTEK DROBNÝCH DO BETONU TL 100MM</t>
  </si>
  <si>
    <t>Čtyřřádek ze žulových kostek 0,1x0,1 do betonového lože C20/25-XF3. Šířka 0,5 m.  
Výkres SO 101 02 Situace.</t>
  </si>
  <si>
    <t>km 0,020 - km 0,050 30,0*0,5=15,000 [A] 
km 0,200 - km 0,309 109,0*0,5=54,500 [B] 
zpevněná plocha u sjezdu k rybníku (vpravo) 2,0=2,000 [C] 
Celkem: A+B+C=71,500 [D]</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</si>
  <si>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</si>
  <si>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73</t>
  </si>
  <si>
    <t>93639</t>
  </si>
  <si>
    <t>ZAÚSTĚNÍ SKLUZŮ (VČET DLAŽBY Z LOM KAMENE)</t>
  </si>
  <si>
    <t>Vývařiště km 0,200.  
Výkres SO 101 02 Situace.</t>
  </si>
  <si>
    <t>Položka zahrnuje veškerý materiál, výrobky a polotovary, včetně mimostaveništní a vnitrostaveništní dopravy (rovněž přesuny), včetně naložení a složení,případně s uložením.</t>
  </si>
  <si>
    <t>74</t>
  </si>
  <si>
    <t>Odstranění kovových krajních upevnění lan.</t>
  </si>
  <si>
    <t>upevnění lan 2*0,05=0,100 [A]</t>
  </si>
  <si>
    <t>75</t>
  </si>
  <si>
    <t>967117</t>
  </si>
  <si>
    <t>VYBOURÁNÍ ČÁSTÍ KONSTRUKCÍ Z BETON DÍLCŮ S ODVOZEM DO 16KM</t>
  </si>
  <si>
    <t>Demolice stávajícího propustku a betonových sloupků mezi mosty a za mostem ev. č. 350-004. 
Do této položky zahrne zhotovitel cenu dopravy dle jeho případného návrhu bez nároku na vícepráce.</t>
  </si>
  <si>
    <t>propustek (odhad) 7,0=7,000 [A] 
betonové sloupky 26*(0,4*0,4*1,0)=4,160 [B] 
přídlažba (dl. úseku mezi mosty, obě strany) 2*(0,25*0,1*120,0)=6,000 [C] 
základ bývalého telefonního sloupu 2*(2*0,25*0,25)=0,250 [D] 
Celkem: A+B+C+D=17,410 [E]</t>
  </si>
  <si>
    <t>SO 151</t>
  </si>
  <si>
    <t>Dopravně inženýrská opatření</t>
  </si>
  <si>
    <t>02720</t>
  </si>
  <si>
    <t>POMOC PRÁCE ZŘÍZ NEBO ZAJIŠŤ REGULACI A OCHRANU DOPRAVY</t>
  </si>
  <si>
    <t>Vymezení uzavírky, objízdné trasy včetně projednání, schválení a označení, délka výstavby dle technických podmínek zadavatele. 
Kompletní zajištění uzavírky, objízdných tras a objížtěk. Aktualizace značení, projednání, odsouhlasení, povolení.</t>
  </si>
  <si>
    <t>zahrnuje veškeré náklady spojené s objednatelem požadovanými zařízeními</t>
  </si>
  <si>
    <t>B</t>
  </si>
  <si>
    <t>"Vymezení uzavírky pro pěší a cyklisty, trasy pro pěší a cyklisty včetně projednání, schválení a označení, délka výstavby dle technických podmínek zadavatele. 
Kompletní zajištění uzavírky, tras pro pěší a objížděk pro cyklisty. Značení, projednání, odsouhlasení, povolení. včetně značení přes staveniště  
Komplet včetně bezpečného převedení pěších a cyklistů přes staveniště po dobu realizace akce." 
1=1,000 [A]</t>
  </si>
  <si>
    <t>914112</t>
  </si>
  <si>
    <t>DOPRAVNÍ ZNAČKY ZÁKLAD VELIKOSTI OCEL NEREFLEXNÍ - MONTÁŽ S PŘEMÍST</t>
  </si>
  <si>
    <t>V místech značení náhradních objízdných tras, kde není možné umístění na stávající sloupky svislého dopravního značení, nebo ostatní konstrukce.  
Při přechodném značení pracovního místa při demoličních prací za provozu (schéma C/4).  
Svislé dopravní značení na staveništi.  
Včetně upevňovacích a podkladních konstrukcí.  
Výkres SO 151 Situace objízdných tras.</t>
  </si>
  <si>
    <t>objízdné trasy 56 x IS 11c 56=56,000 [A] 
objízdné trasy 4 x IS11b 4=4,000 [B] 
objízdné trasy 6 x E9 6=6,000 [C] 
objízdné trasy 3 x IS 11a 3=3,000 [D] 
objízdné trasy 5 x IP 10a 5=5,000 [E] 
objízdné trasy 1 x E3a 1=1,000 [F] 
přechodné dopravní značení 2 x P8 2=2,000 [G] 
přechodné dopravní značení 4 x B20a 4=4,000 [H] 
přechodné dopravní značení 2 x B21a 2=2,000 [I] 
přechodné dopravní značení 2 x A15 2=2,000 [J] 
přechodné dopravní značení 2 x E3a 2=2,000 [K] 
přechodné dopravní značení 2 x B26 2=2,000 [L] 
staveniště 2 x A7a 2=2,000 [M] 
staveniště 3 x A15 3=3,000 [N] 
staveniště 2 x A22 2=2,000 [O] 
staveniště 3 x B1 3=3,000 [P] 
staveniště 6 x B20a 6=6,000 [Q] 
staveniště 2 x E3a 2=2,000 [R] 
staveniště 5 x E13 5=5,000 [S] 
Celkem: A+B+C+D+E+F+G+H+I+J+K+L+M+N+O+P+Q+R+S=112,000 [T]</t>
  </si>
  <si>
    <t>položka zahrnuje:  
- dopravu demontované značky z dočasné skládky  
- osazení a montáž značky na místě určeném projektem  
- nutnou opravu poškozených částí  
nezahrnuje dodávku značky</t>
  </si>
  <si>
    <t>914119</t>
  </si>
  <si>
    <t>DOPRAV ZNAČKY ZÁKLAD VEL OCEL NEREFLEXNÍ - NÁJEMNÉ</t>
  </si>
  <si>
    <t>KSDEN</t>
  </si>
  <si>
    <t>V místech značení náhradních objízdných tras, kde není možné umístění na stávající sloupky svislého dopravního značení,  
nebo ostatní konstrukce (35 týdnů).  
Při přechodném značení pracovního místa při demoličních prací za provozu (schéma C/4), předpokládaná doba trvání 2 týdny.  
Svislé dopravní značení na staveništi po celou dobu výstavby (35 týdnů).  
Včetně upevňovacích a podkladních konstrukcí.  
Výkres SO 151 Situace objízdných tras.</t>
  </si>
  <si>
    <t>objízdné trasy 56 x IS 11c 56*(35*7)=13 720,000 [A] 
objízdné trasy 4 x IS11b 4*(35*7)=980,000 [B] 
objízdné trasy 6 x E9 6*(35*7)=1 470,000 [C] 
objízdné trasy 3 x IS 11a 3*(35*7)=735,000 [D] 
objízdné trasy 5 x IP 10a 5*(35*7)=1 225,000 [E] 
objízdné trasy 1 x E3a 1*(35*7)=245,000 [F] 
přechodné dopravní značení 2 x P8 2*(2*7)=28,000 [G] 
přechodné dopravní značení 4 x B20a 4*(2*7)=56,000 [H] 
přechodné dopravní značení 2 x B21a 2*(2*7)=28,000 [I] 
přechodné dopravní značení 2 x A15 2*(2*7)=28,000 [J] 
přechodné dopravní značení 2 x E3a 2*(2*7)=28,000 [K] 
přechodné dopravní značení 2 x B26 2*(2*7)=28,000 [L] 
staveniště 2 x A7a 2*(35*7)=490,000 [M] 
staveniště 3 x A15 3*(35*7)=735,000 [N] 
staveniště 2 x A22 2*(35*7)=490,000 [O] 
staveniště 3 x B1 3*(35*7)=735,000 [P] 
staveniště 6 x B20a 6*(35*7)=1 470,000 [Q] 
staveniště 2 x E3a 2*(35*7)=490,000 [R] 
staveniště 5 x E13 5*(35*7)=1 225,000 [S] 
Celkem: A+B+C+D+E+F+G+H+I+J+K+L+M+N+O+P+Q+R+S=24 206,000 [T]</t>
  </si>
  <si>
    <t>položka zahrnuje sazbu za pronájem dopravních značek a zařízení, počet jednotek je určen jako součin počtu značek a počtu dní použití</t>
  </si>
  <si>
    <t>916112</t>
  </si>
  <si>
    <t>DOPRAV SVĚTLO VÝSTRAŽ SAMOSTATNÉ - MONTÁŽ S PŘESUNEM</t>
  </si>
  <si>
    <t>Při přechodném značení pracovního místa při demoličních prací za provozu (schéma C/4).   
Výkres SO 151 Situace objízdných tras.</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</si>
  <si>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</si>
  <si>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</si>
  <si>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</si>
  <si>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</si>
  <si>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</si>
  <si>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</si>
  <si>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Výstražné světlo na umístění k dopravním zábranám Z2 v prostoru staveniště.  
Při přechodném značení pracovního místa při demoličních prací za provozu (schéma C/4).   
Celkem 2 ks na komunikaci II/350.  
Výkres SO 151 Situace objízdných tras.</t>
  </si>
  <si>
    <t>celkem 2*(2*7)=28,000 [A]</t>
  </si>
  <si>
    <t>položka zahrnuje sazbu za pronájem zařízení. Počet měrných jednotek se určí jako součin počtu zařízení a počtu dní použití.</t>
  </si>
  <si>
    <t>916122</t>
  </si>
  <si>
    <t>DOPRAV SVĚTLO VÝSTRAŽ SOUPRAVA 3KS - MONTÁŽ S PŘESUNEM</t>
  </si>
  <si>
    <t>Na uzavřeném úseku v prostoru staveniště.   
Výkres SO 151 Situace objízdných tras.</t>
  </si>
  <si>
    <t>916123</t>
  </si>
  <si>
    <t>DOPRAV SVĚTLO VÝSTRAŽ SOUPRAVA 3KS - DEMONTÁŽ</t>
  </si>
  <si>
    <t>Na uzavřeném úseku v prostoru staveniště. Předpokládaná doba celkové uzavírky 35 týdnů.  
Výkres SO 151 Situace objízdných tras.</t>
  </si>
  <si>
    <t>916129</t>
  </si>
  <si>
    <t>DOPRAV SVĚTLO VÝSTRAŽ SOUPRAVA 3KS - NÁJEMNÉ</t>
  </si>
  <si>
    <t>celkem 2*(35*7)=490,000 [A]</t>
  </si>
  <si>
    <t>916132</t>
  </si>
  <si>
    <t>DOPRAV SVĚTLO VÝSTRAŽ SOUPRAVA 5KS - MONTÁŽ S PŘESUNEM</t>
  </si>
  <si>
    <t>Při přechodném značení pracovního místa při demoličních prací za provozu (schéma C/4).  
Výkres SO 151 Situace objízdných tras.</t>
  </si>
  <si>
    <t>916133</t>
  </si>
  <si>
    <t>DOPRAV SVĚTLO VÝSTRAŽ SOUPRAVA 5KS - DEMONTÁŽ</t>
  </si>
  <si>
    <t>916139</t>
  </si>
  <si>
    <t>DOPRAVNÍ SVĚTLO VÝSTRAŽNÉ SOUPRAVA 5 KUSŮ - NÁJEMNÉ</t>
  </si>
  <si>
    <t>Při přechodném značení pracovního místa při demoličních prací za provozu (schéma C/4), předpokládaná doba trvání 2 týdny.  
Výkres SO 151 Situace objízdných tras.</t>
  </si>
  <si>
    <t>celkem 1*(2*7)=14,000 [A]</t>
  </si>
  <si>
    <t>916322</t>
  </si>
  <si>
    <t>DOPRAVNÍ ZÁBRANY Z2 S FÓLIÍ TŘ 2 - MONTÁŽ S PŘESUNEM</t>
  </si>
  <si>
    <t>Na uzavřeném úseku v prostoru staveniště.  
Včetně upevňovacích a podkladních konstrukcí.  
Výkres SO 151 Situace objízdných tras.</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</si>
  <si>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</si>
  <si>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</si>
  <si>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</si>
  <si>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Na uzavřeném úseku v prostoru staveniště.   
Včetně upevňovacích a podkladních konstrukcí.  
Výkres SO 151 Situace objízdných tras.</t>
  </si>
  <si>
    <t>916329</t>
  </si>
  <si>
    <t>DOPRAVNÍ ZÁBRANY Z2 S FÓLIÍ TŘ 2 - NÁJEMNÉ</t>
  </si>
  <si>
    <t>Na uzavřeném úseku v prostoru staveniště. Předpokládaná doba celkové uzavírky 35 týdnů.  
Včetně upevňovacích a podkladních konstrukcí.  
Výkres SO 151 Situace objízdných tras.</t>
  </si>
  <si>
    <t>916412</t>
  </si>
  <si>
    <t>VOD DESKA Z5 JEDNOSTR VÝŠ DO 65CM S FÓLIÍ TŘ 2 - MONT S PŘES</t>
  </si>
  <si>
    <t>Při přechodném značení pracovního místa při demoličních prací za provozu (schéma C/4).  
Včetně upevňovacích a podkladních konstrukcí.  
Výkres SO 151 Situace objízdných tras.</t>
  </si>
  <si>
    <t>celkem 11=11,000 [A]</t>
  </si>
  <si>
    <t>916413</t>
  </si>
  <si>
    <t>VOD DESKA Z5 JEDNOSTR VÝŠ DO 65CM S FÓLIÍ TŘ 2 - DEMONTÁŽ</t>
  </si>
  <si>
    <t>916419</t>
  </si>
  <si>
    <t>VOD DESKA Z5 JEDNOSTR VÝŠ DO 65CM S FÓL TŘ 2 - NÁJEMNÉ</t>
  </si>
  <si>
    <t>Při přechodném značení pracovního místa při demoličních prací za provozu (schéma C/4), předpokládaná doba trvání 2 týdny.  
Včetně upevňovacích a podkladních konstrukcí.  
Výkres SO 151 Situace objízdných tras.</t>
  </si>
  <si>
    <t>celkem 11*(2*7)=154,000 [A]</t>
  </si>
  <si>
    <t>916622</t>
  </si>
  <si>
    <t>VODÍCÍ STĚNY Z DÍLCŮ BETON - MONTÁŽ S PŘESUNEM</t>
  </si>
  <si>
    <t>Po dobu bourání mostních říms jako záchytné zařízení, Předpokládaná doba nájmu 2 týdny.  
Položka bude čerpána pouze se souhlasem TDI.</t>
  </si>
  <si>
    <t>celkem 2*55=110,000 [A]</t>
  </si>
  <si>
    <t>položka zahrnuje:  
- přemístění zařízení z dočasné skládky a jeho osazení a montáž na místě určeném projektem  
- údržbu po celou dobu trvání funkce, náhradu zničených nebo ztracených kusů, nutnou opravu poškozených částí  
V položce se vykazují dočasné prefabrikované vodící betonové stěny výšky max. 60cm. Dočasné vodící stěny z prefabrikovaných betonových svodidel standardních výšek se vykazují v položkách 911**2.</t>
  </si>
  <si>
    <t>916623</t>
  </si>
  <si>
    <t>VODÍCÍ STĚNY Z DÍLCŮ BETON - DEMONTÁŽ</t>
  </si>
  <si>
    <t>Položka zahrnuje odstranění, demontáž a odklizení zařízení s odvozem na předepsané místo.  
V položce se vykazují dočasné prefabrikované vodící betonové stěny výšky max. 60cm. Dočasné vodící stěny z prefabrikovaných betonových svodidel standardních výšek se vykazují v položkách 911**3.</t>
  </si>
  <si>
    <t>916629</t>
  </si>
  <si>
    <t>VODÍCÍ STĚNY Z DÍLCŮ BETON - NÁJEMNÉ</t>
  </si>
  <si>
    <t>MDEN</t>
  </si>
  <si>
    <t>Po dobu bourání mostních říms jako záchytné zařízení, Předpokládaná doba nájmu 2 týdny. 
Položka bude čerpána pouze se souhlasem TDI. 
Třída zadržení odpovídající požadavku na dočasná svodidla dle TP 159 a dle TP 114 s odpovádající třídou zadržení dle návrhu zhotovitele.</t>
  </si>
  <si>
    <t>celkem 2*55*(2*7)=1 540,000 [A]</t>
  </si>
  <si>
    <t>položka zahrnuje sazbu za pronájem zařízení. Počet měrných jednotek se určí jako součin délky zařízení a počtu dní použití.  
V položce se vykazují dočasné prefabrikované vodící betonové stěny výšky max. 60cm. Dočasné vodící stěny z prefabrikovaných betonových svodidel standardních výšek se vykazují v položkách 911**9.</t>
  </si>
  <si>
    <t>SO 201</t>
  </si>
  <si>
    <t>Most ev. č. 350-003</t>
  </si>
  <si>
    <t>Uložení přebytku výkopku na trvalou skládku.</t>
  </si>
  <si>
    <t>celkem položka 131837 85,47=85,470 [A] 
celkem položka 132837 9,47=9,470 [B] 
Celkem: A+B=94,940 [C]</t>
  </si>
  <si>
    <t>Soubor prací k SO 201 
"vytyčovací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RDS dokumentace 
cena za zaměření skutečného provedení stavby výškopisné i polohopisné na podkresu katastrální mapy  
celkem včetně ochrany vytyčovacích a vytyčovaných bodů  
Celkem rozsah dle SOD  
1=1,000 [A]</t>
  </si>
  <si>
    <t>029412</t>
  </si>
  <si>
    <t>OSTATNÍ POŽADAVKY - VYPRACOVÁNÍ MOSTNÍHO LISTU</t>
  </si>
  <si>
    <t>Dokumentace k SO 201 
Včetně zadání do BMS.</t>
  </si>
  <si>
    <t>Dokumentace k SO 201</t>
  </si>
  <si>
    <t>Soubor prací k SO 201 
Odevzdání ve fyzické podobě (počet kopií dle SoD).</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</si>
  <si>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</si>
  <si>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</si>
  <si>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</si>
  <si>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11526</t>
  </si>
  <si>
    <t>PŘEVEDENÍ VODY POTRUBÍM DN 800 NEBO ŽLABY R.O. DO 2,8M</t>
  </si>
  <si>
    <t>2 x DN800.</t>
  </si>
  <si>
    <t>délka zatrubnění 10 m 
2*10=20,000 [A]</t>
  </si>
  <si>
    <t>Položka převedení vody na povrchu zahrnuje zřízení, udržování a odstranění příslušného zařízení. Převedení vody se uvádí buď průměrem potrubí (DN) nebo délkou rozvinutého obvodu žlabu (r.o.).</t>
  </si>
  <si>
    <t>121101</t>
  </si>
  <si>
    <t>SEJMUTÍ ORNICE NEBO LESNÍ PŮDY S ODVOZEM DO 1KM</t>
  </si>
  <si>
    <t>S odvozem na meziskládku pro zpětné rozprostření.</t>
  </si>
  <si>
    <t>plocha odměřena v progrmu AutoCAD 
pravý břeh návodní 20,64*0,15=3,096 [A] 
levý břeh návodní 20.38*0,15=3,057 [B] 
pravý břeh povodní 25,68*0,15=3,852 [C] 
levý břeh povodní 24,97*0,15=3,746 [D] 
Celkem: A+B+C+D=13,751 [E]</t>
  </si>
  <si>
    <t>131837</t>
  </si>
  <si>
    <t>HLOUBENÍ JAM ZAPAŽ I NEPAŽ TŘ. II, ODVOZ DO 16KM</t>
  </si>
  <si>
    <t>Výkop za opěrami a kolem křídel.  
Výkres SO 201 04 Podélný řez.  
Pocha odměřena v grafickém programu AutoCAD.</t>
  </si>
  <si>
    <t>výkop za OP1 4,52*6,6=29,832 [A] 
výkop za OP2 5,40*6,6=35,640 [B] 
výkop kolem křídel - lícní strana (hodnota odhadována) 20,0=20,000 [C] 
Celkem: A+B+C=85,472 [D]</t>
  </si>
  <si>
    <t>Hloubení rýh pro podélné a příčné prahy na dně koryta a pro založení nových nábřežních zídek na vtoku.  
Výkres SO 201 03 Půdorys,SO 201 04 Podélný řez, SO 201 05 Podélný řez.  
Délka odměřena v grafickém programu AutoCAD.</t>
  </si>
  <si>
    <t>podélný stabilizační práh na dně koryta ((0,3+0,5)*0,3/2)*11,5*2=2,760 [A] 
příčný práh na vtoku 0,35*0,5*4,0=0,700 [B] 
příčný práh s přepadem na výtoku (0,35*0,9*2,65)+2*(0,35*0,9*1,0)+2*(0,35*0,9*0,61)=1,849 [C] 
rýha pro založení nábřežních zídek (tl. 0,4m, hloubka 0,8m) 0,4*0,8*7,0+0,4*0,8*6,0=4,160 [E] 
Celkem: A+B+C+E=9,469 [F]</t>
  </si>
  <si>
    <t>Uložení výkopku na trvalou nebo dočasnou skládku.</t>
  </si>
  <si>
    <t>položka 121101 13,75=13,750 [A] 
položka 13183 85,47=85,470 [B] 
položka 13283 9,47=9,470 [C] 
Celkem: A+B+C=108,690 [D]</t>
  </si>
  <si>
    <t>Vytvoření násepových kuželů na levé straně mostu. Rozsah je určedn hranicí stavebního objektu. Výkres SO 201 03 Půdorys.</t>
  </si>
  <si>
    <t>svahový kužel OP1 1/4*(0,333*3,14*3,0^2*2,5)=5,882 [A] 
část násypového tělesa na lévé straně 0,5*(3,0*3,6*2,5)=13,500 [B] 
svahový kužel OP2 1/4*(0,333*3,14*4,0^2*2,5)=10,456 [C] 
dosypávka na pravé straně mostu (odhad) 5=5,000 [D] 
Celkem: A+B+C+D=34,838 [E]</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</si>
  <si>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</si>
  <si>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</si>
  <si>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</si>
  <si>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základů propustným materiálem (ŠD fr. 0-63) hutnit po vrstvách tl. 300 mm. ID=0,85.  
Výkres SO 201 04 Podélný řez.  
Délka odečtena z grafického programu AutoCAD.</t>
  </si>
  <si>
    <t>zásyp základů (pr. tl. 0,3m) 2*0,3*2,54*6,6=10,058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</si>
  <si>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</si>
  <si>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17710</t>
  </si>
  <si>
    <t>ZEMNÍ HRÁZKY ZE ZEMIN SE ZHUTNĚNÍM</t>
  </si>
  <si>
    <t>celkem 2,2 (plocha zemní hrázky v řezu) * 3,3 (délka na vtoku) =7,260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</si>
  <si>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</si>
  <si>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Ohumusování ploch svahových kuželů a části násypového tělesa, zejména na levé straně mostu.</t>
  </si>
  <si>
    <t>ohumusování svahový kužel OP1 1/4*(3,14*3,0*3,6)=8,478 [A] 
ohumusování části tělesa náspu - levá strana 3,6*3,6=12,960 [B] 
ohumusování svahový kužel OP2 1/4*(3,14*4,0*4,84)=15,198 [C] 
Celkem: A+B+C=36,636 [D]</t>
  </si>
  <si>
    <t>Doplňuje položku rozpočtu č. 18222 rozprostření ornice ve svahu.</t>
  </si>
  <si>
    <t>celkem 36,636=36,636 [A]</t>
  </si>
  <si>
    <t>21341</t>
  </si>
  <si>
    <t>DRENÁŽNÍ VRSTVY Z PLASTBETONU (PLASTMALTY)</t>
  </si>
  <si>
    <t>Drenážní proužek podél pravé římsy. Výkres SO 201 06 Výkres detailů.</t>
  </si>
  <si>
    <t>odv. proužek podél pravé římsy 0,15*0,035*11,5=0,060 [A] 
rozšíření odv. proužku v místě odvodňovačů mostní izolace 2*0,5*(0,5-0,15)*0,05=0,018 [B] 
Celkem: A+B=0,078 [C]</t>
  </si>
  <si>
    <t>Položka zahrnuje:  
- dodávku předepsaného materiálu pro drenážní vrstvu, včetně mimostaveništní a vnitrostaveništní dopravy  
- provedení drenážní vrstvy předepsaných rozměrů a předepsaného tvaru</t>
  </si>
  <si>
    <t>Doplněk položky č. 28999 Opláštění (zpevnění) z fólie. Ochrana těsnící fólie 2x geotextílie 300g/m2.</t>
  </si>
  <si>
    <t>celkem 2*39,6=79,200 [A]</t>
  </si>
  <si>
    <t>28999</t>
  </si>
  <si>
    <t>OPLÁŠTĚNÍ (ZPEVNĚNÍ) Z FÓLIE</t>
  </si>
  <si>
    <t>Těsnící fólie s drenážní úpravou dle ČSN 73 62 44 dle čl. 7.3.4 a 5.2. Výkres SO 201 04 Podélný řez.</t>
  </si>
  <si>
    <t>celkem 2*3,0*6,6=39,600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</si>
  <si>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</si>
  <si>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31717</t>
  </si>
  <si>
    <t>KOVOVÉ KONSTRUKCE PRO KOTVENÍ ŘÍMSY</t>
  </si>
  <si>
    <t>KG</t>
  </si>
  <si>
    <t>6,2 kg/ks  
rozteč 1,0 m</t>
  </si>
  <si>
    <t>11*6,2*2=136,400 [A]</t>
  </si>
  <si>
    <t>Položka zahrnuje dodávku (výrobu) kotevního prvku předepsaného tvaru a jeho osazení do předepsané polohy včetně nezbytných prací (vrty, zálivky apod.)</t>
  </si>
  <si>
    <t>317325</t>
  </si>
  <si>
    <t>ŘÍMSY ZE ŽELEZOBETONU DO C30/37 (B37)</t>
  </si>
  <si>
    <t>C 30/37, XF4  
položka zahrnuje i bednění</t>
  </si>
  <si>
    <t>pravá římsa 0,35*11,5=4,025 [A] 
levá římsa 0,35*11,5=4,025 [B] 
Celkem: A+B=8,050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</si>
  <si>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</si>
  <si>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</si>
  <si>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</si>
  <si>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Předpoklad 135 kg/m3.</t>
  </si>
  <si>
    <t>0,135*8,05=1,087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</si>
  <si>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</si>
  <si>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327212</t>
  </si>
  <si>
    <t>ZDI OPĚRNÉ, ZÁRUBNÍ, NÁBŘEŽNÍ Z LOMOVÉHO KAMENE NA MC</t>
  </si>
  <si>
    <t>Vyzdění nábřežních zídek na vtoku, pravý i levý břeh.  
Rozsah dle výkresu SO 201 03 Půdorys.  
Délka odměřena v grafickém programu AutoCAD.</t>
  </si>
  <si>
    <t>vyzdění zídky vpravo (tl. 0,4, výška včetně základu 1,45)  0,4*1,45*7,5=4,350 [A] 
vyzdění zídky vpravo (tl. 0,4, výška včetně základu 1,45) 0,4*1,45*6,0=3,480 [B] 
Celkem: A+B=7,830 [C]</t>
  </si>
  <si>
    <t>položka zahrnuje dodávku a osazení lomového kamene, jeho výběr a případnou úpravu, dodávku předepsané malty, spárování.</t>
  </si>
  <si>
    <t>333325</t>
  </si>
  <si>
    <t>MOSTNÍ OPĚRY A KŘÍDLA ZE ŽELEZOVÉHO BETONU DO C30/37 (B37)</t>
  </si>
  <si>
    <t>nadbetonávka křídel, přitěžovací desky křídel  
C 30/37, XC4  
položka zahrnuje i bednění</t>
  </si>
  <si>
    <t>nadbetonávka křídel (0,7*2*1)*2+(0,7*2*1,4)*2+(0,75*0,4*2)*4=9,120 [A] 
přitěžovací deska křídel 4*( š.1,0 * průměrná tl, 0,25 * průměrná délka 1,8)=1,800 [B] 
Celkem: A+B=10,920 [C]</t>
  </si>
  <si>
    <t>úložný práh  
C 30/37, XF4  
položka zahrnuje i bednění</t>
  </si>
  <si>
    <t>((0,5+0,9)/2)*1*8*2=11,200 [A]</t>
  </si>
  <si>
    <t>333365</t>
  </si>
  <si>
    <t>VÝZTUŽ MOSTNÍCH OPĚR A KŘÍDEL Z OCELI 10505, B500B</t>
  </si>
  <si>
    <t>Souvisí s položkou č. 333325.1 Mostní opěry a křídla ze železového betonu do C 30/37.  
Nadbetonávka křídel, přitěžovací deska křídel.</t>
  </si>
  <si>
    <t>předpoklad 150 kg/m3 10,92*0,15=1,638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</si>
  <si>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</si>
  <si>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Souvisí s položkou č. 333325.1 Mostní opěry a křídla ze železového betonu do C 30/37.  
Úložný práh.</t>
  </si>
  <si>
    <t>předpoklad 150 kg/m3 11,200*0,15=1,680 [A]</t>
  </si>
  <si>
    <t>421325</t>
  </si>
  <si>
    <t>MOSTNÍ NOSNÉ DESKOVÉ KONSTRUKCE ZE ŽELEZOBETONU C30/37</t>
  </si>
  <si>
    <t>nosná desková konstrukce  
C30/37, XC4  
položka zahrnuje i bednění</t>
  </si>
  <si>
    <t>0,4*9,3*7,5=27,900 [A]</t>
  </si>
  <si>
    <t>421365</t>
  </si>
  <si>
    <t>VÝZTUŽ MOSTNÍ DESKOVÉ KONSTRUKCE Z OCELI 10505, B500B</t>
  </si>
  <si>
    <t>Souvisí s položkou č. 421325.2 Mostní nosné deskové konstrukce ze železobetonu C 30/37.  
Betonová nosná deska.</t>
  </si>
  <si>
    <t>předpoklad 220 kg/m3 0,22*27,9=6,138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</si>
  <si>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</si>
  <si>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42838</t>
  </si>
  <si>
    <t>KLOUB ZE ŽELEZOBETONU VČET VÝZTUŽE</t>
  </si>
  <si>
    <t>Výkres SO 201 05 Příčný řez.</t>
  </si>
  <si>
    <t>Vrubový kloub OP1 8,1=8,100 [A] 
Vrubový kloub OP2 8,1=8,100 [B] 
Celkem: A+B=16,200 [C]</t>
  </si>
  <si>
    <t>Položka kloub ze železobetonu zahrnuje pouze zhotovení kloubu (zřízení a odstranění vložky pro pérové a vrubové klouby a pod.), beton a výztuž musí být zahrnuta v příslušných konstrukčních částech. Beton a výztuž samostatného kloubu (např. kyvné sloupečky) se zařazují jako vodorovná konstrukce.</t>
  </si>
  <si>
    <t>431212</t>
  </si>
  <si>
    <t>SCHODIŠŤ KONSTR Z LOM KAMENE NA MC</t>
  </si>
  <si>
    <t>Schodišťový stupeň 0,18*0,27*0,75.  
Součástí položky se uvažují i podkladní vrstvy.</t>
  </si>
  <si>
    <t>pravobřežní schodiště 0,18*0,27*0,75*12=0,437 [A] 
levobřežní schodiště 0,18*0,27*0,75*13=0,474 [B] 
stupně v korytu 0,18*0,27*0,85*6=0,248 [C] 
Celkem: A+B+C=1,159 [D]</t>
  </si>
  <si>
    <t>Položka zahrnuje veškerý materiál, výrobky a polotovary, včetně mimostaveništní a vnitrostaveništní dopravy (rovněž přesuny), včetně naložení a složení, případně s uložením.</t>
  </si>
  <si>
    <t>Použije se pod rubovou drenáž a jako vyrovnávací vrstva úložných prahů. Výkres SO 201 03 Půdorys.  
Délka rubové drenáže viz položka č. 87533 - Potrubí dren z trub plast DN do 150mm.  
Beton C 12/15-X0.</t>
  </si>
  <si>
    <t>pod rubovou drenáží (pr. výška 0,2 m) 0,2*0,2*19,2=0,768 [A] 
srovnávací vrstva úložného prahu (tl. 0,1 m) 2*0,1*1,0*8,1=1,620 [B] 
Celkem: A+B=2,388 [C]</t>
  </si>
  <si>
    <t>Podkladní vrstva pro zpevnění kamenem, včetně podsypu. Výkres SO 201 03 Půdorys.  
Beton C 16/20n-XF1.  
Plocha odečtena ze softwaru AutoCAD.  
Pozn.: kamenná dlažba skluzů je včetně podkladní vrstvy uvedena v položce č. 935832 žlaby a rigoly dlážděné.</t>
  </si>
  <si>
    <t>rampové napojení pravá římsa před mostem 3,04*0,1=0,304 [A] 
rampové napojení pravá římsa za mostem 4,21*0,1=0,421 [B] 
rampové napojení levá římsa před mostem 1,5*1,65*0,1=0,248 [C] 
rampové napojení levá římsa za mostem 1,5*1,65*0,1=0,248 [D] 
zpevnění mezi křídlem 1P a skluzem (svah 1:1,5) (3,403*0,1)*1,2=0,408 [E] 
zpevnění mezi křídlem 2P a skluzem (svah 1:1,5) (4,913*0,1)*1,2=0,590 [F] 
zpevnění mezi křídlem 1L a schodištěm (svah 1:1,5) (0,9*3,1*0,1)*1,2=0,335 [G] 
zpevnění mezi křídlem 1L a schodiště (svah 1:1,5) (0,9*3,1*0,1)*1,2=0,335 [H] 
revizní lavičky u opěr 2*(0,6*12,0*0,1)=1,440 [I] 
svah kynet koryta (svah 1:1,5) 2*(0,8*12,0*0,1)*1,2=2,304 [J] 
dno koryta 5,5*12,0*0,1=6,600 [K] 
Celkem: A+B+C+D+E+F+G+H+I+J+K=13,233 [L]</t>
  </si>
  <si>
    <t>45160</t>
  </si>
  <si>
    <t>PODKL A VÝPLŇ VRSTVY Z MEZEROVITÉHO BETONU</t>
  </si>
  <si>
    <t>Mezerovitý beton dle TKP kap. 18.  
Obetonování rubové drenáže mezerovitým betonem.  
Délka drenáže za opěrami celkem 13,2 m.</t>
  </si>
  <si>
    <t>0,2*0,3*13,2=0,792 [A]</t>
  </si>
  <si>
    <t>Položka zahrnuje dodávku mezerovitého betonu a jeho uložení se zhutněním, včetně mimostaveništní a vnitrostaveništní dopravy (rovněž přesuny)</t>
  </si>
  <si>
    <t>458523</t>
  </si>
  <si>
    <t>VÝPLŇ ZA OPĚRAMI A ZDMI Z KAMENIVA DRCENÉHO, INDEX ZHUTNĚNÍ ID DO 0,9</t>
  </si>
  <si>
    <t>Zásyp za opěrami štěrkodrtí. Výkres SO 201 04 Podélný řez.</t>
  </si>
  <si>
    <t>zásyp ŠD OP1 (pr. výška 0,5m) 0,5*3,5*6,6=11,550 [A] 
zásyp ŠD OP2 (pr. výška 0,65m) 0,65*3,5*6,6=15,015 [B] 
Celkem: A+B=26,565 [C]</t>
  </si>
  <si>
    <t>položka zahrnuje dodávku předepsaného kameniva, mimostaveništní a vnitrostaveništní dopravu a jeho uložení  
není-li v zadávací dokumentaci uvedeno jinak, jedná se o nakupovaný materiál</t>
  </si>
  <si>
    <t>45860</t>
  </si>
  <si>
    <t>VÝPLŇ ZA OPĚRAMI A ZDMI Z MEZEROVITÉHO BETONU</t>
  </si>
  <si>
    <t>Přechodový klín z mezerovitého betonu.  
Výkres SO 201 04 Podélný řez.  
Beton C 12/15-X0.</t>
  </si>
  <si>
    <t>2*((0,7+0,4)/2)*3,0*6,6=21,780 [A]</t>
  </si>
  <si>
    <t>položka zahrnuje:  
- dodávku mezerovitého betonu předepsané kvality a zásyp se zhutněním včetně mimostaveništní a vnitrostaveništní dopravy</t>
  </si>
  <si>
    <t>46251</t>
  </si>
  <si>
    <t>ZÁHOZ Z LOMOVÉHO KAMENE</t>
  </si>
  <si>
    <t>Zához z lomového kamene hmotnosti do 200 kg s urovnáním se použije pro srovnání výškového rozdílu v místě stávajícího přepadu.  
Plocha odečtena ze softwaru AutoCAD.</t>
  </si>
  <si>
    <t>plocha 16* předpokládaná tl. 0,45=7,200 [A]</t>
  </si>
  <si>
    <t>položka zahrnuje:  
- dodávku a zához lomového kamene předepsané frakce včetně mimostaveništní a vnitrostaveništní dopravy  
není-li v zadávací dokumentaci uvedeno jinak, jedná se o nakupovaný materiál</t>
  </si>
  <si>
    <t>Dlažba tl. 0,2 m. Výkres SO 201 03 Půdorys.  
Plocha odečtena ze softwaru AutoCAD.  
Pozn.: kamenná dlažba skluzů je včetně podkladní vrstvy uvedena v položce č. 935832 Žlaby a rigoly dlážděné.</t>
  </si>
  <si>
    <t>rampové napojení pravá římsa před mostem 3,04*0,2=0,608 [A] 
rampové napojení pravá římsa za mostem 4,21*0,2=0,842 [B] 
rampové napojení levá římsa před mostem 1,5*1,65*0,2=0,495 [C] 
rampové napojení levá římsa za mostem 1,5*1,65*0,2=0,495 [D] 
zpevnění mezi křídlem 1P a skluzem (svah 1:1,5) (3,403*0,2)*1,2=0,817 [E] 
zpevnění mezi křídlem 2P a skluzem (svah 1:1,5) (4,913*0,2)*1,2=1,179 [F] 
zpevnění mezi křídlem 1L a schodištěm (svah 1:1,5) (0,9*3,1*0,2)*1,2=0,670 [G] 
zpevnění mezi křídlem 1L a schodiště (svah 1:1,5) (0,9*3,1*0,2)*1,2=0,670 [H] 
revizní lavičky u opěr 2*(0,6*12,0*0,2)=2,880 [I] 
svah kynet koryta (svah 1:1,5) 2*(0,8*12,0*0,2)*1,2=4,608 [J] 
dno koryta 5,5*12,0*0,2=13,200 [K] 
Celkem: A+B+C+D+E+F+G+H+I+J+K=26,464 [L]</t>
  </si>
  <si>
    <t>467313</t>
  </si>
  <si>
    <t>STUPNĚ A PRAHY VODNÍCH KORYT Z PROSTÉHO BETONU C16/20</t>
  </si>
  <si>
    <t>podélný stabilizační práh na dně koryta ((0,3+0,5)*0,4/2)*11,5*2=3,680 [A] 
příčný práh na vtoku 0,35*0,8*4,0=1,120 [B] 
příčný práh s přepadem na výtoku (0,35*1,20*2,65)+2*(0,35*1,20*1,0)+2*(0,35*1,20*0,61)=2,465 [C] 
Celkem: A+B+C=7,265 [D]</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</si>
  <si>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</si>
  <si>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šířka vozovky*dl.nosné konstrukce*počet 
8,2*7,53*2=123,492 [A]</t>
  </si>
  <si>
    <t>57475</t>
  </si>
  <si>
    <t>VOZOVKOVÉ VÝZTUŽNÉ VRSTVY Z GEOMŘÍŽOVINY</t>
  </si>
  <si>
    <t>Tahová vložka pdo borusnou vrstvu vozovky v místě dilatačních spar.  
Šířka tahové vložky (dvouosá geomříž) 2,0 m.  
Výkres SO 201 04 Podélný řez.</t>
  </si>
  <si>
    <t>celkem 2*(2,0*8,2)=32,800 [A]</t>
  </si>
  <si>
    <t>- dodání geomříže v požadované kvalitě a v množství včetně přesahů (přesahy započteny v jednotkové ceně)  
- očištění podkladu  
- pokládka geomříže dle předepsaného technologického předpisu</t>
  </si>
  <si>
    <t>574B34</t>
  </si>
  <si>
    <t>ASFALTOVÝ BETON PRO OBRUSNÉ VRSTVY MODIFIK ACO 11+, 11S TL. 40MM</t>
  </si>
  <si>
    <t>šířka vozovky*dl.nosné konstrukce 
8,2*7,53=61,746 [A]</t>
  </si>
  <si>
    <t>575C43</t>
  </si>
  <si>
    <t>LITÝ ASFALT MA IV (OCHRANA MOSTNÍ IZOLACE) 11 TL. 35MM</t>
  </si>
  <si>
    <t>Úpravy povrchů, podlahy, výplně otvorů</t>
  </si>
  <si>
    <t>62592</t>
  </si>
  <si>
    <t>ÚPRAVA POVRCHU BETONOVÝCH PLOCH A KONSTRUKCÍ - STRIÁŽ</t>
  </si>
  <si>
    <t>Striáž na horní hraně mostních říms v šířce 0,5 m.</t>
  </si>
  <si>
    <t>2*0,5*11,5=11,500 [A]</t>
  </si>
  <si>
    <t>položka zahrnuje:  
- provedení předepsané úpravy</t>
  </si>
  <si>
    <t>626112</t>
  </si>
  <si>
    <t>REPROFILACE PODHLEDŮ, SVISLÝCH PLOCH SANAČNÍ MALTOU JEDNOVRST TL 20MM</t>
  </si>
  <si>
    <t>Reprofilace spodní stavby na původní rozměry. Plocha shodná s položkou č. 938543 - Očištění beton konstrukcí tlak vodou do 1000 barů.  
Předpokládá se sanace 70% plochy spodní stavby (bude upřesněno dle skutečnosti se souhl. TDI).</t>
  </si>
  <si>
    <t>celkem 23,688=23,688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</si>
  <si>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</si>
  <si>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62641</t>
  </si>
  <si>
    <t>SJEDNOCUJÍCÍ STĚRKA JEMNOU MALTOU TL CCA 2MM</t>
  </si>
  <si>
    <t>Použije se na veškeré pohledové plocha spodní stavby.  
Dle skutečnosti se souhl. TDI.</t>
  </si>
  <si>
    <t>lícní plocha opěr 2*(1,4*8,1)=22,680 [A] 
boky opěr a viditelné části křídel nad terénem 4*(1,4*3*1/2)=8,400 [B] 
Celkem: A+B=31,080 [C]</t>
  </si>
  <si>
    <t>62652</t>
  </si>
  <si>
    <t>OCHRANA VÝZTUŽE PŘI NEDOSTATEČNÉM KRYTÍ</t>
  </si>
  <si>
    <t>Plocha shodná s položkou č. 938543 - Očištění beton konstrukcí tlak vodou do 1000 barů.  
Předpokládá se sanace 70% plochy spodní stavby (bude upřesněno dle skutečnosti se souhl. TDI).</t>
  </si>
  <si>
    <t>položka zahrnuje:  
dodávku veškerého materiálu potřebného pro předepsanou úpravu v předepsané kvalitě  
položení vrstvy v předepsané tloušťce  
potřebná lešení a podpěrné konstrukce</t>
  </si>
  <si>
    <t>62662</t>
  </si>
  <si>
    <t>INJEKTÁŽ TRHLIN TĚSNÍCÍ</t>
  </si>
  <si>
    <t>Předpokládá se injektáž trhlin v celkové délce 10 m.  
Dle skutečnosti se souhl. TDI.</t>
  </si>
  <si>
    <t>předpoklad 10=10,000 [A]</t>
  </si>
  <si>
    <t>položka zahrnuje:  
dodávku veškerého materiálu potřebného pro předepsanou úpravu v předepsané kvalitě  
vyčištění trhliny  
provedení vlastní injektáže  
potřebná lešení a podpěrné konstrukce</t>
  </si>
  <si>
    <t>Přidružená stavební výroba</t>
  </si>
  <si>
    <t>711111</t>
  </si>
  <si>
    <t>IZOLACE BĚŽNÝCH KONSTRUKCÍ PROTI ZEMNÍ VLHKOSTI ASFALTOVÝMI NÁTĚRY</t>
  </si>
  <si>
    <t>Izolace ploch trvale zasypaných.</t>
  </si>
  <si>
    <t>lícová strana opěr  2*(0,75*8,1)=12,150 [A] 
lícová strana křídel a boky opěr (předpoklad 1/2 plochy) 4*(2,0*3,0)*1/2=12,000 [B] 
Celkem: A+B=24,150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</si>
  <si>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</si>
  <si>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711112</t>
  </si>
  <si>
    <t>IZOLACE BĚŽNÝCH KONSTRUKCÍ PROTI ZEMNÍ VLHKOSTI ASFALTOVÝMI PÁSY</t>
  </si>
  <si>
    <t>Izolace rubu opěr a křídel dle ČSN 73 6244 NAIP tl. 5 mm.  
Výkres SO 201 04 Podélný řez.</t>
  </si>
  <si>
    <t>rub OP1 1,45*6,6=9,570 [A] 
rub OP2 1,55*6,6=10,230 [B] 
rub křídel 4*(1,5*2,0)=12,000 [C] 
Celkem: A+B+C=31,800 [D]</t>
  </si>
  <si>
    <t>711442</t>
  </si>
  <si>
    <t>IZOLACE MOSTOVEK CELOPLOŠNÁ ASFALTOVÝMI PÁSY S PEČETÍCÍ VRSTVOU</t>
  </si>
  <si>
    <t>Izolace povrchu mostovky NAIP tl. 5 mm.  
Výkres SO 201 05 Příčný řez.</t>
  </si>
  <si>
    <t>horní povrch mostovky 9,3*7,53=70,029 [A] 
přetažení za mostovku přes vrubový kloub 9,3*0,75=6,975 [B] 
Celkem: A+B=77,004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</si>
  <si>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</si>
  <si>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</si>
  <si>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</si>
  <si>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Zahrnuje zdvojení izolace pod konstrukcí říms pomocí NAIP a Al vložkou.</t>
  </si>
  <si>
    <t>pravá římsa 0,7*11,50=8,050 [A] 
levá římsa 0,7*11,50=8,050 [B] 
Celkem: A+B=16,100 [C]</t>
  </si>
  <si>
    <t>položka zahrnuje:  
- dodání  předepsaného ochranného materiálu  
- zřízení ochrany izolace</t>
  </si>
  <si>
    <t>711509</t>
  </si>
  <si>
    <t>OCHRANA IZOLACE NA POVRCHU TEXTILIÍ</t>
  </si>
  <si>
    <t>Plocha stejná jako u položky č. 711112 Izolace běžných konstrukcí proti zemní vlhkosti asfaltovými pásy.  
Min. 600 g/m2.</t>
  </si>
  <si>
    <t>celkem 31,8=31,800 [A]</t>
  </si>
  <si>
    <t>78382</t>
  </si>
  <si>
    <t>NÁTĚRY BETON KONSTR TYP S2 (OS-B)</t>
  </si>
  <si>
    <t>Nátěr boků nosné konstrukce s vytažením na podhled nosné konstrukce o 0,4 m.</t>
  </si>
  <si>
    <t>pravá strana 0,48*7,53=3,614 [A] 
levá strana 0,41*7,53=3,087 [B] 
podhled 2*0,4*5,5=4,400 [C] 
Celkem: A+B+C=11,101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</si>
  <si>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</si>
  <si>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</si>
  <si>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</si>
  <si>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Zahrnuje ochranný nátěr horního povrchu mostních říms.</t>
  </si>
  <si>
    <t>2*(0,8*11,5+0,17*11,5)=22,310 [A]</t>
  </si>
  <si>
    <t>87533</t>
  </si>
  <si>
    <t>POTRUBÍ DREN Z TRUB PLAST DN DO 150MM</t>
  </si>
  <si>
    <t>Odměřeno z programu AutoCAD. Výkres SO 201 03 Půdorys.</t>
  </si>
  <si>
    <t>za opěrami 2*6,6=13,200 [A] 
vyústění 2*8,0=16,000 [B] 
Celkem: A+B=29,200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</si>
  <si>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</si>
  <si>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9117C1</t>
  </si>
  <si>
    <t>SVOD OCEL ZÁBRADEL ÚROVEŇ ZADRŽ H2 - DODÁVKA A MONTÁŽ</t>
  </si>
  <si>
    <t>ZSNH4/H2, včetně patních desek.</t>
  </si>
  <si>
    <t>2*14=28,000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</si>
  <si>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</si>
  <si>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Plastová odrazka do prolisu svodidla místo směrových sloupků v hranicích stavebního objektu SO 201.  
V úsecích se zvýšeným rizikem námrazy v předmostích doplněny oranžové směrové odrazky modrými odrazkami.  
Výkres SO 101 06 Dopravní značení.</t>
  </si>
  <si>
    <t>oranžová odrazka 2=2,000 [A] 
modrá odrazka 2=2,000 [B] 
Celkem: A+B=4,000 [C]</t>
  </si>
  <si>
    <t>91355</t>
  </si>
  <si>
    <t>EVIDENČNÍ ČÍSLO MOSTU</t>
  </si>
  <si>
    <t>2=2,000 [A]</t>
  </si>
  <si>
    <t>položka zahrnuje štítek s evidenčním číslem mostu, sloupek dopravní značky včetně osazení a nutných zemních prací a zabetonování</t>
  </si>
  <si>
    <t>914131</t>
  </si>
  <si>
    <t>DOPRAVNÍ ZNAČKY ZÁKLADNÍ VELIKOSTI OCELOVÉ FÓLIE TŘ 2 - DODÁVKA A MONTÁŽ</t>
  </si>
  <si>
    <t>"Dopravní značka 2x IS15a s názvem vodoteče (Bystřice) o rozměrech 700x300 mm, fluorescenční reflexní fólie.   
Výkres SO 101 06 Dopravní značení."</t>
  </si>
  <si>
    <t>položka zahrnuje: 
- dodávku a montáž značek v požadovaném provedení</t>
  </si>
  <si>
    <t>914921</t>
  </si>
  <si>
    <t>SLOUPKY A STOJKY DOPRAVNÍCH ZNAČEK Z OCEL TRUBEK DO PATKY - DODÁVKA A MONTÁŽ</t>
  </si>
  <si>
    <t>"Sloupky pro nové dopravní značení dle půdorysu mostu  
celkem pro dopravní značky na předmostích - 2 =2,000 [A] 
celkem pro evidenční číslo mostu - 2=2,000 [B] 
Celkem: A+B=4,000 [C]</t>
  </si>
  <si>
    <t>položka zahrnuje: 
- sloupky a upevňovací zařízení včetně jejich osazení (betonová patka, zemní práce)</t>
  </si>
  <si>
    <t>Předznačení barvou.  
Zahrnuje VDZ v hranicích tohoto stavebního objektu.</t>
  </si>
  <si>
    <t>3*7,7*0,125=2,888 [A]</t>
  </si>
  <si>
    <t>Typ II strukturovaný.  
Zahrnuje VDZ v hranicích tohoto stavebního objektu.</t>
  </si>
  <si>
    <t>917223</t>
  </si>
  <si>
    <t>SILNIČNÍ A CHODNÍKOVÉ OBRUBY Z BETONOVÝCH OBRUBNÍKŮ ŠÍŘ 100MM</t>
  </si>
  <si>
    <t>Betonový chodníkový obrubník 250/100/1000.  
Největší počet (v případě nevyužití původních krajníků z výzisku).  
Výkres SO 201 04 Půdorys.</t>
  </si>
  <si>
    <t>rampová napojení 1,3+1+1+1,3+1,65+1,5+ 1,5+1,65=10,900 [A] 
schodiště 2*(3,9*1,2) ve svahu +2*(2,9*1,2) ve svahu =16,320 [B] 
vnější strana skluzů 1,75+0,5+(2,7*1,2) ve svahu +1,75+1,1+(4,5*1,2) ve svahu =13,740 [C] 
Celkem: A+B+C=40,960 [D]</t>
  </si>
  <si>
    <t>Betonový silniční obrubník 250/100/1000.  
Výkres SO 201 04 Půdorys.</t>
  </si>
  <si>
    <t>1+1+1,65+1+1,5+1,5=7,650 [A]</t>
  </si>
  <si>
    <t>919111</t>
  </si>
  <si>
    <t>ŘEZÁNÍ ASFALTOVÉHO KRYTU VOZOVEK TL DO 50MM</t>
  </si>
  <si>
    <t>Proříznutí vozovky v místě dilatace a podél říms.</t>
  </si>
  <si>
    <t>příčná spára vozovky 2*8,3=16,600 [A] 
spára podél říms 2*11,5=23,000 [B] 
Celkem: A+B=39,600 [C]</t>
  </si>
  <si>
    <t>93118</t>
  </si>
  <si>
    <t>VÝPLŇ DILATAČNÍCH SPAR Z POLYSTYRENU</t>
  </si>
  <si>
    <t>Zahrnuje dilatační spáry říms a prostor vrubového kloubu.</t>
  </si>
  <si>
    <t>dilatační spáry říms na mostě 4*(0,25*0,85+0,55*0,3)*0,02=0,030 [A] 
výplň vrubových kloubů 2*(2*0,4*8,1)*0,05=0,648 [B] 
Celkem: A+B=0,678 [C]</t>
  </si>
  <si>
    <t>položka zahrnuje dodávku a osazení předepsaného materiálu, očištění ploch spáry před úpravou, očištění okolí spáry po úpravě</t>
  </si>
  <si>
    <t>931326</t>
  </si>
  <si>
    <t>TĚSNĚNÍ DILATAČ SPAR ASF ZÁLIVKOU MODIFIK PRŮŘ DO 800MM2</t>
  </si>
  <si>
    <t>Těsnění mezi vozovkou a římsou, vsakovací vrstvou z polymerbetonu a římsou asfaltovou modifikovanou zálivkou.  
Výkres SO 201 06 Výkres detailů.  
Délky odměřeny z grafického programu AutoCAD.</t>
  </si>
  <si>
    <t>pravá římsa (včetně drenážního proužku z polymerbetonu) 11,5=11,500 [A] 
levá římsa (bez drenážního proužku z polymerbetonu) 2*11,5=23,000 [B] 
Celkem: A+B=34,500 [C]</t>
  </si>
  <si>
    <t>položka zahrnuje dodávku a osazení předepsaného materiálu, očištění ploch spáry před úpravou, očištění okolí spáry po úpravě  
nezahrnuje těsnící profil</t>
  </si>
  <si>
    <t>931327</t>
  </si>
  <si>
    <t>TĚSNĚNÍ DILATAČ SPAR ASF ZÁLIVKOU MODIFIK PRŮŘ PŘES 800MM2</t>
  </si>
  <si>
    <t>Těsnění příčných spar na vozovce modifikovanou asfaltovou zálivkou.  
Výkres SO 201 03 Půdorys.  
Délky odměřeny v grafickém programu AutoCAD.</t>
  </si>
  <si>
    <t>zálivka příčné spáry na vozovce 2*8,3=16,600 [A]</t>
  </si>
  <si>
    <t>93133</t>
  </si>
  <si>
    <t>TĚSNĚNÍ DILATAČNÍCH SPAR POLYURETANOVÝM TMELEM</t>
  </si>
  <si>
    <t>Zahrnuje těsnění rubu vrubového kloubu. Průřez odměřen v grafickém sowtwaru AutocAD - 2700mm2.</t>
  </si>
  <si>
    <t>2*(2700*10^(-6)*8,1)=0,044 [A]</t>
  </si>
  <si>
    <t>93135</t>
  </si>
  <si>
    <t>TĚSNĚNÍ DILATAČ SPAR PRYŽ PÁSKOU NEBO KRUH PROFILEM</t>
  </si>
  <si>
    <t>Předtěsnění kruhovým profilem podél říms a v místech dilatační spáry římsy.  
Výkres SO 201 06 Výkres detailů.  
Délky odměeny v grafickém programu AutoCAD.</t>
  </si>
  <si>
    <t>podél říms 2*11,5=23,000 [A]</t>
  </si>
  <si>
    <t>935832</t>
  </si>
  <si>
    <t>ŽLABY A RIGOLY DLÁŽDĚNÉ Z LOMOVÉHO KAMENE TL DO 250MMM DO BETONU TL 100MM</t>
  </si>
  <si>
    <t>Pravobřežní a levobřežní skluz na vtoku.  
Délka skluzů odečtena ze softwaru AutoCAD.  
Výkres SO 201 03 Půdorys.</t>
  </si>
  <si>
    <t>skluz z kamene, pravý břeh dl. 8,75=8,750 [A] 
skluz z kamene, levý břeh dl. 6,35=6,350 [B] 
Celkem: A+B=15,100 [C]</t>
  </si>
  <si>
    <t>93654</t>
  </si>
  <si>
    <t>MOSTNÍ ODVODŇOVACÍ TRUBKA (POVRCHŮ IZOLACE) Z OCELI</t>
  </si>
  <si>
    <t>2 ks.</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</si>
  <si>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</si>
  <si>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938543</t>
  </si>
  <si>
    <t>OČIŠTĚNÍ BETON KONSTR OTRYSKÁNÍM TLAK VODOU DO 1000 BARŮ</t>
  </si>
  <si>
    <t>Očištění spodní stavbou tlakovou vodou po odbourání úložného prahu a části křídel.  
Předpokládá se sanace 70% plochy spodní stavby (bude upřesněno dle skutečnosti se souhl. TDI).</t>
  </si>
  <si>
    <t>lícní strany opěr 2*(1,2*8,1)*0,70=13,608 [A] 
boky opěr a křídla 4*(1,2*3,0)*0,70=10,080 [B] 
Celkem: A+B=23,688 [C]</t>
  </si>
  <si>
    <t>položka zahrnuje očištění předepsaným způsobem včetně odklizení vzniklého odpadu</t>
  </si>
  <si>
    <t>76</t>
  </si>
  <si>
    <t>94890</t>
  </si>
  <si>
    <t>PODPĚRNÉ SKRUŽE - ZŘÍZENÍ A ODSTRANĚNÍ</t>
  </si>
  <si>
    <t>M3OP</t>
  </si>
  <si>
    <t>Skruž vhodná k bednění jednopolových mostů.</t>
  </si>
  <si>
    <t>celkem 2,0*5,5*9,3=102,300 [A]</t>
  </si>
  <si>
    <t>Položka zahrnuje dovoz, montáž, údržbu, opotřebení (nájemné), demontáž, konzervaci, odvoz.</t>
  </si>
  <si>
    <t>SO 202</t>
  </si>
  <si>
    <t>Most ev.č. 350-004</t>
  </si>
  <si>
    <t>poplatky za uložení zemin a přebytků výkopku - skládka dle zadávacích podmínek v režii dodavatele s poplatkem a evidencí 
celkem položka - 12110 - 151,8 m3 =151,800 [A] 
celkem položka - 12273 - 385,3 m3=385,300 [B] 
celkem odpočet položky - 17411 - (-1)*219,7=- 219,700 [C] 
celkem odpočet položky - 18222 - (-1)*0,15*572,7=-85,905 [D] 
celkem odpočet položky - 18232 - (-1)*0,15*103,2=-15,480 [E] 
celkem položka - 12960 - 389,0 m3=389,000 [F] 
celkem položka - 13173 - 1155,1 m3=1 155,100 [G] 
celkem položka - 13183 - 39,21 m3=39,210 [H] 
celkem položka - 13273 - 90,77 m3=90,770 [I] 
Celkem: A+B+C+D+E+F+G+H+I=1 890,095 [J]</t>
  </si>
  <si>
    <t>02730</t>
  </si>
  <si>
    <t>POMOC PRÁCE ZŘÍZ NEBO ZAJIŠŤ OCHRANU INŽENÝRSKÝCH SÍTÍ</t>
  </si>
  <si>
    <t>Soubor prací k SO 202</t>
  </si>
  <si>
    <t>Zahrnuje náklady na veškeré nutné ochrany a oprávněně požadovaná opatření vlastníkem dotčené inženýrské sítě a případné další související práce na obnažených nebo jiným způsobem dotčených inženýrských sítí. 
Zajištění stávajících inženýrských sítí stávající v prostoru staveniště SO 202 
Vytyčení, případné sondy, zajištění před stavebními pracemi po dobu výstavby SO 202 
1=1,000 [A]</t>
  </si>
  <si>
    <t>vytyčovací práce + cena za vytyčení prostorové polohy stavby před jejím zahájením odborně způsobilými osobami. Kompletní geodetické práce na vytyčení vytyčovaných bodů definovaného objektu v rozsahu PD a TKP. 
celkem včetně geoetickéh osledování kosntrukce v průběhu výstavby a po dokončení stavby dle TZ kapitola  4.12. 
cena za zaměření skutečného provedení stavby výškopisné i polohopisné na podkresu katastrální mapy 
celkem včetně ochrany vytyčovacích a vytyčovaných bodů 
Celkem rozsah dle SOD 
1=1,000 [A]</t>
  </si>
  <si>
    <t>029113</t>
  </si>
  <si>
    <t>OSTATNÍ POŽADAVKY - GEODETICKÉ ZAMĚŘENÍ - CELKY</t>
  </si>
  <si>
    <t>Kompletní vybudování mikrosítě pro SO 202 dle popisu v technické zprávě tohoto SO. 
Kompletní práce související s jeho vybudováním, provozováním, ochranou , předáním a případnou demolicí s odstraněním 
2=2,000 [A]</t>
  </si>
  <si>
    <t>dokumentace bude požadovaná v (počet výtisků, paré a CD v el. podobě dle SOD) objednatelem včetně dokumentace v elektronické podobě 
cena za zpracování - DSPS (dokumentace skutečného provedení stavby)  - dokumentace bude vypracována dle požadavku objednatele v aktualizovaném znění 
1=1,000 [A]</t>
  </si>
  <si>
    <t>Mostní list na objekt mostu ev.č. 350-004  včetně zadání do el. evidence mostů objednatele (vše dle ČSN 73 6220, 736221 a 736222) 
1=1,000 [A]</t>
  </si>
  <si>
    <t>dokumentace bude požadovaná  (počet výtisků, paré a CD v el. podobě dle SOD) objednatelem včetně dokumentace v elektronické podobě 1x CD 
cena za vypracování - RDS (realizační dokumentace stavby) včetně včetně plánu údržby mostu 
1=1,000 [A]</t>
  </si>
  <si>
    <t>dokumentace bude požadovaná v (počet výtisků, paré a CD v el. podobě dle SOD) objednatelem včetně dokumentace v elektronické podobě 
cena za zpracování - Plánu údržby mostu  - dokumentace bude vypracována dle požadavku projektanta RDS a objednatele  
1=1,000 [A]</t>
  </si>
  <si>
    <t>02950</t>
  </si>
  <si>
    <t>OSTATNÍ POŽADAVKY - POSUDKY, KONTROLY, REVIZNÍ ZPRÁVY</t>
  </si>
  <si>
    <t>Práce geotechnika na stavbě při zakládání mostního objektu a při realizaci zajištění výkopu. Vyhodnocení souladu s DSP, PDPS a RDS. Případná vyjádření s odsouhlasením, nápravným a preventivním opatřením. 
Geotechnický průzkum na stavbě při zakládání objektu dle TKP, ČSN a PD - kompletní práce dodavatele včetně vyhodnocení, zápisů, zpráv atp. 
1=1,000 [A]</t>
  </si>
  <si>
    <t>Pasportizace nemovitostí v zájmovém území SO 202 před zahájením a po dokončení prací, dopravního značení , vybavení komunikace, odvodnění příkopu, vodní tok, přilehlé pozemky, nemovitosti a objekty inženýrských sítí (v zájmovém prostoru). Projednání pasportizace provedené před zahájením prací. Následně pasportizace po dokončení akce s projednáním a prokázáním  stavů konstrukcí, objektů a pozemků před a po akci. 
Celkem pasportizace včetně kompletní dokumentace v tištěné podobě a předání na CD 
1=1,000 [A]</t>
  </si>
  <si>
    <t>1. HMP včetně zadání do el. evidence mostů objednatele (vše dle ČSN 73 6220, 736221 a 736222), projednání a odsouhlasení 
(zahájení k předčasnému užívání nebo k zatěžovací zkoušce dle ČSN 73 6203 a dokončení k předání bez vad a nedodělků) 
1=1,000 [A]</t>
  </si>
  <si>
    <t>položka zahrnuje : 
- úkony dle ČSN 73 6221 
- provedení hlavní mostní prohlídky oprávněnou fyzickou nebo právnickou osobou 
- vyhotovení záznamu (protokolu), který jednoznačně definuje stav mostu</t>
  </si>
  <si>
    <t>Položka bude čerpána dle skutečnosti se souhlasem TDI. 
"Kompletní odstrnění stávajících inženýrských sítí v daném objektu, které nebudou dále využity. Sítě ve vlastnictví neznámeého vlastníka, neprovozované sítě a sítě demotované. 
Komplet včetně vytyčení prověření jejich nefunkce atp." 
celkem 1=1,000 [A]</t>
  </si>
  <si>
    <t>03770</t>
  </si>
  <si>
    <t>POMOC PRÁCE ZAJIŠŤ NEBO ZŘÍZ ČERPÁNÍ VODY</t>
  </si>
  <si>
    <t>"Kompletní práce související s čerpáním vody pro založení mostu dle návrhu v PDPS a návrhu v RDS a zhotovitele. 
Kompletní jímky, čerpání odpovídající předpokladu čerpaného množství vody ze stavební jámy pro založení mostu a pro provedení opevnění pod mostem." 
Celkem komplet 1 =1,000 [A]</t>
  </si>
  <si>
    <t>Jedná se o humozní vrstvu vrámci SO 202. 
Položka zahrnuje pouze sejmutí s převozem na trvalou a nebo dočasnou skládku dle PD a ZOP akce 
celkem sejmutí ornice v rovině - 0,2*(105+200,5) =61,100 [A] 
celkem sejmutí ornice na svazích - 1,2*0,2*(39+39+39+39+39+39+39+39+39+27)=90,720 [B] 
Celkem: A+B=151,820 [C]</t>
  </si>
  <si>
    <t>položka zahrnuje sejmutí ornice bez ohledu na tloušťku vrstvy a její vodorovnou dopravu 
nezahrnuje uložení na trvalou skládku</t>
  </si>
  <si>
    <t>12273</t>
  </si>
  <si>
    <t>ODKOPÁVKY A PROKOPÁVKY OBECNÉ TŘ. I</t>
  </si>
  <si>
    <t>Uložení je zahrnuto v položce, poplatek za uložení v samostatné položce 
celkem odstranění zemních hrázek - 0,5*(2,5+1,25)*1,5*(65,0+72,0)=385,313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</si>
  <si>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</si>
  <si>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</si>
  <si>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</si>
  <si>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17411 - 219,7=219,700 [A] 
celkem položka 18222 - 0,15*555,3=83,295 [B] 
celkem položka 18232 - 0,15*103,2=15,480 [C] 
Celkem: A+B+C=318,475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</si>
  <si>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</si>
  <si>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Uložení je zahrnuto v položce, poplatek za uložení v samostatné položce 
celkem v korytě toku - předpoklad - 0,8*0,5*(447,5+525,0)=389,000 [A] 
Čerpáno s odsouhlasením objednatele, TDI. Doloženo množství zhotovitelem s geodetickým zaměřením před a po dokončení prací.</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</si>
  <si>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</si>
  <si>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13173</t>
  </si>
  <si>
    <t>HLOUBENÍ JAM ZAPAŽ I NEPAŽ TŘ. I</t>
  </si>
  <si>
    <t>Třída těžitelnosti je uvažována dle ČSN 73 3050. Tato třída těžitelnosti odpovídá třídě I. dle ČSN 73 6133 a TKP 4- 2005. 
Uložení není zahrnuto v položce, poplatek za uložení v samostatné položce 
celkem výkop opěry 01 - po demolici stávajícího mostu - 0,5*(77,4+184,6)*3,25=425,750 [A] 
celkem výkop opěry 02 - po demolici stávajícího mostu - 0,5*(43,5+158,5)*3,25=328,250 [B] 
celkem svážnice do výkopu opěry 01 a 02 - 0,5*118,0*2,83*0,5+0,5*95,0*2,3*0,5=138,110 [F] 
celkem výkop opěry 01 dle výkopového schema - 1,5*5,1*15,75=120,488 [C] 
celkem výkop opěry 02 dle výkopového schema - 2,0*4,75*15,0=142,500 [D] 
Celkem: A+B+F+C+D=1 155,098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</si>
  <si>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</si>
  <si>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Třída těžitelnosti je uvažována dle ČSN 73 3050. Tato třída těžitelnosti odpovídá třídě I. dle ČSN 73 6133 a TKP 4- 2005. 
Uložení není zahrnuto v položce, poplatek za uložení v samostatné položce 
celkem sanace základové spáry opěr a křídel, položka čerpána s odsouhlasením objednatele 
celkem 0,25*(4,45*15,75+4,45*15,0)+0,25*1,0*(5,0*4)=39,209 [A]</t>
  </si>
  <si>
    <t>13273</t>
  </si>
  <si>
    <t>HLOUBENÍ RÝH ŠÍŘ DO 2M PAŽ I NEPAŽ TŘ. I</t>
  </si>
  <si>
    <t>Třída těžitelnosti je uvažována dle ČSN 73 3050. Tato třída těžitelnosti odpovídá třídě I. dle ČSN 73 6133 a TKP 4- 2005. 
Uložení není zahrnuto v položce, poplatek za uložení v samostatné položce 
celkem zajišťující prahy - 0,4*0,8*(9,3+6,2+24,3+17,5+1,2*(1,8+1,8+1,8+1,8)+22,3+1,2+2,8+9,9+8,2+9,6)=38,381 [A] 
celkem v korytě toku - 0,4*0,8*(25,2+22,3+1,2*(2*1,8+2*1,8+2*1,8)+1,7)=19,891 [B] 
celkem zajišťující prahy opěra 01 - 0,6*0,8*(14,6+3,0+6,3+4,5+5,2)=16,128 [C] 
celkem zajišťující prahy opěra 02 - 0,6*0,8*(3,0+9,5+2,3+3,5+6,3+1,2+8,3)=16,368 [D] 
Celkem: A+B+C+D=90,768 [E]</t>
  </si>
  <si>
    <t>celkem položka - 12110 - 151,8 m3=151,800 [A] 
celkem položka - 12273 - 385,3 m3=385,300 [B] 
celkem položka - 13173 - 1155,1 m3=1 155,100 [C] 
celkem položka - 13183 - 39,2 m3=39,200 [D] 
celkem položka - 13273 - 90,8 m3=90,800 [E] 
Celkem: A+B+C+D+E=1 822,200 [F]</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</si>
  <si>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</si>
  <si>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</si>
  <si>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</si>
  <si>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celkem zásyp před opěrami 01 - 119,0*1,1=130,900 [A] 
celkem zásyp před opěrou 02 - 139,0*0,6=83,400 [B] 
celkem zajišťující prahy opěra 01 - 0,2*0,4*(14,6+3,0+6,3+4,5+5,2)=2,688 [C] 
celkem zajišťující prahy opěra 02 - 0,2*0,4*(3,0+9,5+2,3+3,5+6,3+1,2+8,3)=2,728 [D] 
Celkem: A+B+C+D=219,716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</si>
  <si>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</si>
  <si>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použitá vhodná stávající zemina v místě vybourání stávajícího mostu 
celkem svážnice do výkopu opěry 01 a 02 - 0,5*118,0*2,83*0,5+0,5*95,0*2,3*0,5=138,110 [C] 
celkem zajišťující prahy opěra 01 - 0,2*0,4*(14,6+3,0+6,3+4,5+5,2)=2,688 [A] 
celkem zajišťující prahy opěra 02 - 0,2*0,4*(3,0+9,5+2,3+3,5+6,3+1,2+8,3)=2,728 [B] 
Celkem: C+A+B=143,526 [D]</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</si>
  <si>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</si>
  <si>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</si>
  <si>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</si>
  <si>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celkem sanace pod zákaldy a křídla mostu - (4,45*15,75+4,45*15,0)+1,0*5,0*4=156,838 [A] 
celkem rovnanina opěra 01 - 0,4*(1,2*(3,7+15,2+36)+22,0)=35,152 [B] 
celkem rovnanina opěra 02 - 0,4*(1,2*(13,5+13,5)+30,6)=25,200 [C] 
celkem dlažby opěra 01 - 0,25*(1,2*(2,2+5,5+20,9+43,6)+122,0)+1,2*0,15*4,6*0,25=52,367 [D] 
celkem dlažby opěra 02 - 0,25*(1,2*(20,8+12,6+2,7+26,8+38,7)+64,0)+1,2*0,15*4,6*0,25=46,687 [E] 
celkem rampové napojení - 0,25*(1,6+6,8)=2,100 [F] 
Celkem: A+B+C+D+E+F=318,344 [G]</t>
  </si>
  <si>
    <t>18130</t>
  </si>
  <si>
    <t>ÚPRAVA PLÁNĚ BEZ ZHUTNĚNÍ</t>
  </si>
  <si>
    <t>celkem ohumusování násypů komunikace před mostem 1,2*(335,0+13,75)=418,500 [A] 
celkem ohumusování násypů komunikace za mostem 1,2*(114,0)=136,800 [B] 
celkem ohumusování ploch před mostem (50,2)=50,200 [C] 
celkem ohumusování ploch za mostem (31,0+22,0)=53,000 [D] 
Celkem: A+B+C+D=658,500 [E]</t>
  </si>
  <si>
    <t>položka zahrnuje úpravu pláně včetně vyrovnání výškových rozdílů</t>
  </si>
  <si>
    <t>celkem ohumusování násypů komunikace před mostem 1,2*(335,0+13,75)=418,500 [A] 
celkem ohumusování násypů komunikace za mostem 1,2*(114,0)=136,800 [B] 
Celkem: A+B=555,300 [C]</t>
  </si>
  <si>
    <t>položka zahrnuje: 
nutné přemístění ornice z dočasných skládek vzdálených do 50m 
rozprostření ornice v předepsané tloušťce ve svahu přes 1:5</t>
  </si>
  <si>
    <t>18232</t>
  </si>
  <si>
    <t>ROZPROSTŘENÍ ORNICE V ROVINĚ V TL DO 0,15M</t>
  </si>
  <si>
    <t>celkem ohumusování ploch před mostem (50,2)=50,200 [A] 
celkem ohumusování ploch za mostem (31,0+22,0)=53,000 [B] 
Celkem: A+B=103,200 [C]</t>
  </si>
  <si>
    <t>položka zahrnuje: 
nutné přemístění ornice z dočasných skládek vzdálených do 50m 
rozprostření ornice v předepsané tloušťce v rovině a ve svahu do 1:5</t>
  </si>
  <si>
    <t>18247</t>
  </si>
  <si>
    <t>OŠETŘOVÁNÍ TRÁVNÍKU</t>
  </si>
  <si>
    <t>celkem ohumusování násypů komunikace před mostem 1,2*(335,0+13,75)=418,500 [A] 
celkem ohumusování násypů komunikace za mostem 1,2*(114,0)=136,800 [B] 
celkem ohumusování ploch před mostem (50,2)=50,200 [C] 
celkem ohumusování ploch za mostem (31,0+22,0)=53,000 [D] 
Čerpáno s odsouhlasením objednatele, TDI. Dle realizace po dokončení stavby. 
Celkem: A+B+C+D=658,500 [E]</t>
  </si>
  <si>
    <t>Zahrnuje pokosení se shrabáním, naložení shrabků na dopravní prostředek, s odvozem a se složením, to vše bez ohledu na sklon terénu 
zahrnuje nutné zalití a hnojení</t>
  </si>
  <si>
    <t>21263</t>
  </si>
  <si>
    <t>TRATIVODY KOMPLET Z TRUB Z PLAST HMOT DN DO 150MM</t>
  </si>
  <si>
    <t>trativod za opěrou 01 - 18,0+2,0=20,000 [A] 
trativod za opěrou 02 - 17,0+2,0=19,000 [B] 
Celkem: A+B=39,000 [C]</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</si>
  <si>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</si>
  <si>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celkem drenážní pero napříč vozovky 0,1*0,04*(9,6+8,3)=0,072 [A] 
celkem odvodňovací proužek podél chodníku a římsy 0,15*0,04*(40,7+40,4)+0,5*0,15*0,04*(10+2)+0,04*(0,5+0,35+0,35)*4=0,715 [B] 
Celkem: A+B=0,787 [C]</t>
  </si>
  <si>
    <t>Položka zahrnuje: 
- dodávku předepsaného materiálu pro drenážní vrstvu, včetně mimostaveništní a vnitrostaveništní dopravy 
- provedení drenážní vrstvy předepsaných rozměrů a předepsaného tvaru</t>
  </si>
  <si>
    <t>22594</t>
  </si>
  <si>
    <t>ZÁPOROVÉ PAŽENÍ Z KOVU TRVALÉ</t>
  </si>
  <si>
    <t>celkem dle návrhu upřesnění v RDS dokumentaci 
celkem svislé zápory opěry 01 - 0,0337*(6*(17+17+6+6))=9,301 [A] 
celkem svislé zápory opěry 02 - 0,0337*(6*(16+16+6+6))=8,897 [B] 
Celkem: A+B=18,198 [C]</t>
  </si>
  <si>
    <t>položka zahrnuje dodávku ocelových zápor, jejich osazení do připravených vrtů včetně zabetonování konců a obsypu, případně jejich zaberanění. Ocelová převázka se započítá do výsledné hmotnosti.</t>
  </si>
  <si>
    <t>22695A</t>
  </si>
  <si>
    <t>VÝDŘEVA ZÁPOROVÉHO PAŽENÍ DOČASNÁ (PLOCHA)</t>
  </si>
  <si>
    <t>celkem předpoklad pažení opěry 01 - ((15,0+15,0+5,0+5,0)*1,7)=68,000 [A] 
celkem předpoklad pažení opěry 02 - ((15,75+15,75+5,25+5,25)*2,2)=92,400 [B] 
Celkem: A+B=160,400 [C]</t>
  </si>
  <si>
    <t>položka zahrnuje osazení pažin bez ohledu na druh, jejich opotřebení a jejich odstranění</t>
  </si>
  <si>
    <t>227831</t>
  </si>
  <si>
    <t>MIKROPILOTY KOMPLET D DO 150MM NA POVRCHU</t>
  </si>
  <si>
    <t>V ceně mikropiloty komplet trubky s vystrojením a hlavicemi. Shodně tak v případě tyčí jako tyče s maticemi a hlavicemi. 
celkem založení mostu dle PDPS a RDS - opěry 01 - 7,0*14*2+6,0*14=280,000 [A] 
celkem založení mostu dle PDPS a RDS  opěry 02 - 7,0*14*2+6,0*14=280,000 [B] 
Celkem: A+B=560,000 [C]</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</si>
  <si>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</si>
  <si>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23568</t>
  </si>
  <si>
    <t>TĚSNĚNÍ HRADÍCÍCH STĚN ZE ZEMIN TRVALÉ</t>
  </si>
  <si>
    <t>hradící jímka, hrázka dle požadavku zhotovitele po dobu realizace úprav pod mostem a při založení mostu - zřízení a odstranění v položce 12273 
celkem 0,5*(2,5+1,25)*1,5*(65,0+72,0)=385,313 [A]</t>
  </si>
  <si>
    <t>26184</t>
  </si>
  <si>
    <t>VRT PRO KOTV, INJEK, MIKROPIL NA POVR TŘ III A IV D DO 200MM</t>
  </si>
  <si>
    <t>Třída vrtatelnosti dle IG průzkumu, který je přílohou dle ČSN 73 3050 od 2 do 5. Položka pro vrtání zatříděna do jedné třídy bez ohledu na rozdílnou vrtatelnost. 
pro mikropiloty je nutné do dané délky připočítat hluché vrtání z pilotážní plošiny dle požadavku zhotovitele 
celkem založení mostu dle PDPS a RDS - opěry 01 - 7,0*14*2+6,0*14=280,000 [A] 
celkem založení mostu dle PDPS a RDS  opěry 02 - 7,0*14*2+6,0*14=280,000 [B] 
Celkem: A+B=560,000 [C]</t>
  </si>
  <si>
    <t>položka zahrnuje: 
přemístění, montáž a demontáž vrtných souprav 
svislou dopravu zeminy z vrtu 
vodorovnou dopravu zeminy bez uložení na skládku 
případně nutné pažení dočasné (včetně odpažení) i trvalé</t>
  </si>
  <si>
    <t>26185</t>
  </si>
  <si>
    <t>VRT PRO KOTV, INJEK, MIKROPIL NA POVR TŘ III A IV D DO 300MM</t>
  </si>
  <si>
    <t>Třída vrtatelnosti dle IG průzkumu, který je přílohou dle ČSN 73 3050 od 2 do 5. Položka pro vrtání zatříděna do jedné třídy bez ohledu na rozdílnou vrtatelnost. 
celkem svislé zápory opěry 01 - (6*(17+17+6+6))=276,000 [A] 
celkem svislé zápory opěry 02 - (6*(16+16+6+6))=264,000 [B] 
Celkem: A+B=540,000 [C]</t>
  </si>
  <si>
    <t>272325</t>
  </si>
  <si>
    <t>ZÁKLADY ZE ŽELEZOBETONU DO C30/37</t>
  </si>
  <si>
    <t>celkem beton základů C30/37-XA1 
základ opěry 01 - 1,3*3,15*12,9=52,826 [A] 
základ opěry 02 - 1,3*3,15*12,0=49,140 [B] 
Celkem: A+B=101,966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</si>
  <si>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</si>
  <si>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</si>
  <si>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</si>
  <si>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betonářská výztuž komplet do základů s vytažením do rámových stěn 
předpoklad 195 kg/m3 
základ opěry 01 - 52,83*0,195=10,302 [A] 
základ opěry 02 - 49,14*0,195=9,582 [B] 
Celkem: A+B=19,884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</si>
  <si>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</si>
  <si>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28997</t>
  </si>
  <si>
    <t>OPLÁŠTĚNÍ (ZPEVNĚNÍ) Z GEOTEXTILIE A GEOMŘÍŽOVIN</t>
  </si>
  <si>
    <t>v přechodové oblasti dle ČSN 73 6244 
přechodová oblast celkem 2*(6,0*11,0+6,0*10,2)=254,400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</si>
  <si>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</si>
  <si>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celkem dle ČSN 73 6244 - Těsnící folie 
přechodová oblast celkem 2*(6,0*11,0+6,0*10,2)=254,400 [A] 
Celkem: A=254,400 [B]</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</si>
  <si>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</si>
  <si>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celkem dle souboru detailu dokumentace a dle VL.4 - 6,0*(45+38+46)=774,000 [A]</t>
  </si>
  <si>
    <t>ŘÍMSY ZE ŽELEZOBETONU DO C30/37</t>
  </si>
  <si>
    <t>Beton říms C30/37 XC4,XF4,XD3 (CZ,F.1.2)-Cl 0,40-Dmax 16-S4 
celkem římsa na levé straně mostu (0,28*0,8+0,25*(0,6-0,28))*46,4=14,106 [A] 
celkem římsa a chodník na pravé straně mostu (0,3*2,3+0,25*(0,6-0,3))*45,3=34,655 [B] 
Celkem: A+B=48,761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</si>
  <si>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</si>
  <si>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předpoklad 145 kg/m3 
celkem 0,15*48,76=7,314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</si>
  <si>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</si>
  <si>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MOSTNÍ OPĚRY A KŘÍDLA ZE ŽELEZOVÉHO BETONU DO C30/37</t>
  </si>
  <si>
    <t>beton opěr a křídel C30/37 XC4,XF2,XD1 (CZ,F.1.2)-Cl 0,40-Dmax 22-S4 
celkem opěra 01 - 1,65*2,6*12,25=52,553 [A] 
celkem opěra 02 - 1,65*2,6*11,45=49,121 [B] 
celkem křídla opěry 01 - (0,55*(4,2*4,2+4,1*4,2))=19,173 [C] 
celkem křídla opěry 02 - (0,55*(4,1*4,2+4,1*4,2))=18,942 [D] 
Celkem: A+B+C+D=139,789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</si>
  <si>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</si>
  <si>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předpoklad 195 kg/m3 
celkem výztuž opěr a křídel 0,195*139,79=27,259 [A]</t>
  </si>
  <si>
    <t>420324</t>
  </si>
  <si>
    <t>PŘECHODOVÉ DESKY MOSTNÍCH OPĚR ZE ŽELEZOBETONU C25/30</t>
  </si>
  <si>
    <t>betonový práh z betonu C25/30 XC2,XF2,XD1 (CZ,F.1.2)-Cl 0,40-Dmax 22-S4 
celkem přechodová deska opěry 01 - (1,55*11,05)=17,128 [A] 
celkem přechodová deska opěry 02 - (1,55*10,05)=15,578 [B] 
Celkem: A+B=32,706 [C]</t>
  </si>
  <si>
    <t>420365</t>
  </si>
  <si>
    <t>VÝZTUŽ PŘECHODOVÝCH DESEK MOSTNÍCH OPĚR Z OCELI 10505, B500B</t>
  </si>
  <si>
    <t>předpoklad 150 kg/m3 
celkem 0,165*32,71=5,397 [A]</t>
  </si>
  <si>
    <t>421326</t>
  </si>
  <si>
    <t>MOSTNÍ NOSNÉ DESKOVÉ KONSTRUKCE ZE ŽELEZOBETONU C40/50</t>
  </si>
  <si>
    <t>Beton nosné konstrukce C35/45 XC4,XF2,XD1 (CZ,F.1.2)-Cl 0,40-Dmax 22-S4 
celkem spřahující deska - 0,25*(33,42*10,6)=88,563 [A] 
celkem rámový kout opěry 01 - 1,65*1,55*12,25+0,5*(0,95+0,55)*0,3*11,05+1,65*0,8*0,1*0,5=33,882 [B] 
celkem rámový kout opěry 02 - 1,65*1,50*11,45+0,5*(0,95+0,55)*0,3*10,25+1,65*0,8*0,1*0,5=30,711 [C] 
Celkem: A+B+C=153,156 [D]</t>
  </si>
  <si>
    <t>předpoklad 275 a 180 kg/m3 
celkem výztuž spřahující desky 0,25*88,56=22,140 [A] 
celkem výztuž nosné konstrukce 0,185*(33,88+30,71)=11,949 [B] 
Celkem: A+B=34,089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</si>
  <si>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</si>
  <si>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42417B</t>
  </si>
  <si>
    <t>MOSTNÍ NOSNÍKY Z OCELI S 355</t>
  </si>
  <si>
    <t>"kompletní OK vč.výroby, dopravy a montáže - z oceli S355 J2+N, S355 J2, a S235J2 a oceli dle požadavku TKP 19.A 
vč.spřahujících trnů a výztuh, vč. montážních bárek (ta bude zahrnuta do ceny ocelové n.k.)" 
celkem ocelové nosníky včetně spřahujících trnů  
PKO v samostatné položce 783161.A 
celkem dle samostatného výkazu výměr ocelové části nosné konstrukce (2% se uvažuje na svary a pomocné kce při výrobě a montáži ocelové konstrukce) - 1,02*87,685=89,439 [A]</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</si>
  <si>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</si>
  <si>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"kompletní OK vč.výroby, dopravy a montáže - z konstrukční oceli  
vč.spřahujících trnů, vč. montážních bárek" 
celkem dočasné konstrukce ztužení konstrukce pro její manipulaci, montáž a osazení. Kompletní práce s dopravou, osazením kotvením a odstraněním. 
PKO v samostatné položce 783221.A 
kompletní konstrukce příčných ztužidel, která bude z nosné konstrukce demontována dle samostatného výkazu výměr - 1,05*6,724=7,060 [A]</t>
  </si>
  <si>
    <t>celkem kloub ze železobetonu v místě uložení desky. Komplet dle detailu v dokumentaci PDPS a RDS. 
celkem délka koubu 11,05+10,2=21,250 [A]</t>
  </si>
  <si>
    <t>431125</t>
  </si>
  <si>
    <t>SCHODIŠŤ KONSTR Z DÍLCŮ ŽELEZOBETON DO C30/37 (B37)</t>
  </si>
  <si>
    <t>schodišťové stupně C30/37-XF4 
celkem 0,3*0,45*0,75*(23+20)=4,354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</si>
  <si>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</si>
  <si>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</si>
  <si>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</si>
  <si>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celkem pod chodníky na mostě 0,2*(0,5*(2,56+3,55)*1,65+0,5*(4,6+4,0)*1,65)=2,427 [A] 
celkem pod rubovou drenáž - 0,15*0,65*(11,05+10,20)=2,072 [B] 
pod přechodové desky opěr (0,1*4,75*(11,05+10,20))=10,094 [C] 
celkem pod křídla - 0,15*(0,55+0,25+0,25)*(4,2+4,1+4,2+4,1)=2,615 [D] 
celkem pod základy nosné konstrukce (0,15+0,05)*(3,55*13,25+3,55*12,35)=18,176 [E] 
Celkem: A+B+C+D+E=35,384 [F]</t>
  </si>
  <si>
    <t>beton C25/30nXF1, C25/30nXF3 
celkem dlažby opěra 01 - 0,15*(1,2*(2,2+5,5+20,9+43,6)+122,0)+1,2*0,15*4,6*0,15=31,420 [A] 
celkem dlažby opěra 02 - 0,15*(1,2*(20,8+12,6+2,7+26,8+38,7)+64,0)+1,2*0,15*4,6*0,15=28,012 [B] 
celkem rampové napojení - 0,15*(1,6+6,8)=1,260 [C] 
celkem pod schodišťě 0,2*1,0*1,2*(4,8+5,7)=2,520 [D] 
Celkem: A+B+C+D=63,212 [E]</t>
  </si>
  <si>
    <t>45152</t>
  </si>
  <si>
    <t>PODKLADNÍ A VÝPLŇOVÉ VRSTVY Z KAMENIVA DRCENÉHO</t>
  </si>
  <si>
    <t>celkem dlažby opěra 01 - 0,1*(1,2*(2,2+5,5+20,9+43,6)+122,0)+1,2*0,1*4,6*0,15=20,947 [A] 
celkem dlažby opěra 02 - 0,1*(1,2*(20,8+12,6+2,7+26,8+38,7)+64,0)+1,2*0,1*4,6*0,15=18,675 [B] 
celkem sanace základové spáry opěr a křídel, položka čerpána s odsouhlasením objednatele 
celkem 0,25*(4,45*15,75+4,45*15,0)+0,25*1,0*(5,0*4)=39,209 [C] 
Celkem: A+B+C=78,831 [D]</t>
  </si>
  <si>
    <t>trativod za opěrou 01 - (0,3*0,6)*(11,05)=1,989 [A] 
trativo za opěrou 02 - (0,3*0,6)*(10,20)=1,836 [B] 
Celkem: A+B=3,825 [C]</t>
  </si>
  <si>
    <t>45747</t>
  </si>
  <si>
    <t>VYROVNÁVACÍ A SPÁD VRSTVY Z MALTY ZVLÁŠTNÍ (PLASTMALTA)</t>
  </si>
  <si>
    <t>celkem okraj n.k. pod okrajem izolace 0,05*0,125*(46,35+45,25)=0,573 [A]</t>
  </si>
  <si>
    <t>položka zahrnuje: 
- dodání zvláštní malty (plastmalty) předepsané kvality a její rozprostření v předepsané tloušťce a v předepsaném tvaru</t>
  </si>
  <si>
    <t>45852</t>
  </si>
  <si>
    <t>VÝPLŇ ZA OPĚRAMI A ZDMI Z KAMENIVA DRCENÉHO</t>
  </si>
  <si>
    <t>Zásyp za opěrami dle ČSN 73 6244 na dané ID dle materiálu 
celkem zásyp základů oěpry 01 - 1,3*(0,7*13,0+0,7*13,0+1,5*5,1+1,5*5,1)=43,550 [A] 
celkem zásyp základů oěpry 02 - 1,3*(0,7*12,0+0,7*12,0+1,5*4,8+1,5*4,8)=40,560 [B] 
celkem zásyp opěry 01 - 0,5*(4,7+7,4)*2,9*11,0+1,0*2,9*2*0,5*(4,7+7,4)*1,0+0,5*(0,5+3,8)*2,9*6,4=267,989 [C] 
celkem zásyp opěry 01 - 0,5*(3,9+7,8)*2,9*10,2+1,0*2,9*2*0,5*(3,9+7,8)*1,0+0,5*(0,5+3,8)*2,9*4,9=237,525 [D] 
Celkem: A+B+C+D=589,624 [E]</t>
  </si>
  <si>
    <t>ochranný obsyp opěr dle ČSN 73 6244 - na ID 0,85 
celkem pod přechodové desky opěra 01 - 0,65*0,5*(7,2+7,8)*11,0+1,0*0,65*0,5*(7,2+7,8)=58,500 [A] 
celkem pod přechodové desky opěra 02 - 0,65*0,5*(6,9+7,3)*10,2+1,0*0,65*0,5*(6,9+7,3)=51,688 [B] 
celkem ochranný obsyp opěry 01 - 0,8*2,25*11,0+0,8*2,25*(5,3+3,9)+0,8*(0,6*0,8)*2*2,25=38,088 [C] 
celkem ochranný obsyp opěry 02 - 0,8*1,75*10,2+0,8*1,75*(4,3+4,0)+0,8*(0,6+0,8)*2*1,75=29,820 [D] 
Celkem: A+B+C+D=178,096 [E]</t>
  </si>
  <si>
    <t>461314</t>
  </si>
  <si>
    <t>PATKY Z PROSTÉHO BETONU C25/30</t>
  </si>
  <si>
    <t>celkem zajišťující prahy z betonu C25/30nXF3 
celkem v korytě toku - 0,4*0,8*(25,2+22,3+1,2*(2*1,8+2*1,8+2*1,8)+1,7)=19,891 [A] 
celkem zajišťující prahy opěra 01 - 0,4*0,8*(14,6+3,0+6,3+4,5+5,2)=10,752 [B] 
celkem zajišťující prahy opěra 02 - 0,4*0,8*(3,0+9,5+2,3+3,5+6,3+1,2+8,3)=10,912 [C] 
Celkem: A+B+C=41,555 [D]</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</si>
  <si>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</si>
  <si>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46321</t>
  </si>
  <si>
    <t>ROVNANINA Z LOMOVÉHO KAMENE</t>
  </si>
  <si>
    <t>celkem rovnanina opěra 01 - 0,4*(1,2*(3,7+15,2+36)+22,0)=35,152 [A] 
celkem rovnanina opěra 02 - 0,4*(1,2*(13,5+13,5)+30,6)=25,200 [B] 
Celkem: A+B=60,352 [C]</t>
  </si>
  <si>
    <t>položka zahrnuje: 
- dodávku a vyrovnání lomového kamene předepsané frakce do předepsaného tvaru včetně mimostaveništní a vnitrostaveništní dopravy 
není-li v zadávací dokumentaci uvedeno jinak, jedná se o nakupovaný materiál</t>
  </si>
  <si>
    <t>celkem dlažby opevnění a úprav pod mostem tl kamene 0,25m s podkladním betonem 0,1-0,15m z betonu C16/20nXF1 s vyspárováním z malty M25 XF4 a nebo M25 XF3 
celkem dlažby opěra 01 - 0,3*(1,2*(2,2+5,5+20,9+43,6)+122,0)+1,2*0,15*4,6*0,25=62,799 [A] 
celkem dlažby opěra 02 - 0,3*(1,2*(20,8+12,6+2,7+26,8+38,7)+64,0)+1,2*0,15*4,6*0,25=55,983 [B] 
celkem rampové napojení - 0,25*(1,6+6,8)=2,100 [C] 
Celkem: A+B+C=120,882 [D]</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</si>
  <si>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</si>
  <si>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572213</t>
  </si>
  <si>
    <t>SPOJOVACÍ POSTŘIK Z EMULZE DO 0,5KG/M2</t>
  </si>
  <si>
    <t>celkem vozovka 8,0*46,0*2=736,000 [A]</t>
  </si>
  <si>
    <t>- dodání všech předepsaných materiálů pro postřiky v předepsaném množství 
- provedení dle předepsaného technologického předpisu 
- zřízení vrstvy bez rozlišení šířky, pokládání vrstvy po etapách 
- úpravu napojení, ukončení</t>
  </si>
  <si>
    <t>57473</t>
  </si>
  <si>
    <t>VOZOVKOVÉ VÝZTUŽNÉ VRSTVY ZE SÍTÍ</t>
  </si>
  <si>
    <t>celkem výztužný prvek vozovky mezi obrusnou a ložnou vrstvou v přechodové oblasti dle TP 115 a TP 261 
celkem opěra 01 a 02 - 8,0*8,0*2=128,000 [A]</t>
  </si>
  <si>
    <t>- dodání sítě v požadované kvalitě a v množství včetně přesahů (přesahy započteny v jednotkové ceně) 
- očištění podkladu 
- pokládka sítě dle předepsaného technologického předpisu</t>
  </si>
  <si>
    <t>celkem vozovka 8,0*46,0=368,000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</si>
  <si>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</si>
  <si>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575C03</t>
  </si>
  <si>
    <t>LITÝ ASFALT MA IV (OCHRANA MOSTNÍ IZOLACE) 11</t>
  </si>
  <si>
    <t>ochrana izolace z MA 11 IV na mostě pod konstrukcí vozovky  včetně pohozu z drti 
celkem 0,04*0,5*(40,3+40,7)*8,0-0,04*0,15*(40,3+40,7)=12,474 [A]</t>
  </si>
  <si>
    <t>Celkem úprava povrchu římsy a chodníku na mostě  
celkem - (0,8-0,15-0,05)*46,35+(2,3-0,15-0,05)*45,25=122,835 [A]</t>
  </si>
  <si>
    <t>položka zahrnuje: 
- provedení předepsané úpravy</t>
  </si>
  <si>
    <t>celkem opěra 01 a její křídla - (3,5*11,1+4,5*(5,4+3,9))+0,55*4,5*2=85,650 [A] 
celkem pracovní spáry opěry 01 - 0,5*(12,3+2,8+0,65+0,9+11,05+0,9+0,65+2,8)=16,025 [B] 
celkem opěra 02 a její křídla -  (3,0*10,2+4,5*(4,3+3,9))+0,55*4,5*2=72,450 [C] 
celkem pracovní spáry opěry 02 - 0,5*(11,45+2,6+0,65+2,6+0,65+0,8+10,2+0,8)=14,875 [D] 
Celkem: A+B+C+D=189,000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</si>
  <si>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</si>
  <si>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celkem nosná konstrukce a na křídlech 37,1*10,6=393,260 [C] 
celkem na přechodových deskách 2,0*10,3+2,0*11,1=42,800 [A] 
na svislé části a křídla 1,0*(5,0+4,0+5,0+4,0)=18,000 [B] 
Celkem: C+A+B=454,060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</si>
  <si>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</si>
  <si>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celkem ochrana celoplošné izolace na mostovce 
celkem nosná konstrukce 0,80*46,4+2,15*45,3+0,1*(46,4+45,3)=143,685 [A]</t>
  </si>
  <si>
    <t>položka zahrnuje: 
- dodání  předepsaného ochranného materiálu 
- zřízení ochrany izolace</t>
  </si>
  <si>
    <t>celkem základy opěry 01 - 1,3*(3,7+3,7+12,8+12,8)=42,900 [A] 
celkem opěra a křídla 01 - 0,6*12,3+0,5*(0,6+4,5)*(6,1+6,9)+0,55*1,0+1,0*(11,1+5,4+3,9)=61,480 [B] 
celkem základy opěry 02 - 1,3*(3,4+3,4+12,0+12,0)=40,040 [C] 
celkem opěra a křídla 02 -1,2*11,4+0,5*(1,2+4,5)*(4,9+1,9)+0,55*1,5+1,2*(10,2+4,3+3,9)=55,965 [D] 
celkem opěra 01 a její křídla - (3,5*11,1+4,5*(5,4+3,9))+0,55*4,5*2=85,650 [E] 
celkem pracovní spáry opěry 01 - 0,5*(12,3+2,8+0,65+0,9+11,05+0,9+0,65+2,8)=16,025 [F] 
celkem opěra 02 a její křídla -  (3,0*10,2+4,5*(4,3+3,9))+0,55*4,5*2=72,450 [G] 
celkem pracovní spáry opěry 02 - 0,5*(11,45+2,6+0,65+2,6+0,65+0,8+10,2+0,8)=14,875 [H] 
Celkem: A+B+C+D+E+F+G+H=389,385 [I]</t>
  </si>
  <si>
    <t>783161</t>
  </si>
  <si>
    <t>PROTIKOROZ OCHRANA OK KOMBIN POVLAKEM S NÁSTŘIKEM METALIZACÍ</t>
  </si>
  <si>
    <t>Systém PKO - typ IA + I speciál dle TKP 19.B. 
Komplet PKO Ocelové části nosné konstrukce dle TKP 19.B.  
celkem dle samostatného výkazu výměr ocelové části nosné konstrukce (2% se uvažuje na svary a pomocné kce při výrobě a montáži ocelové konstrukce) - 1,02*981,55=1 001,181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</si>
  <si>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</si>
  <si>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783221</t>
  </si>
  <si>
    <t>PROTIKOR OCHR DOPLŇK OK NÁT VÍCEVRST SE ZÁKL S VYS OBSAH ZN</t>
  </si>
  <si>
    <t>Komplet PKO Ocelové části nosné konstrukce ztužidel dle TKP 19.B.  
celkem dle samostatného výkazu výměr ocelové části nosné konstrukce (5% se uvažuje na svary a pomocné kce při výrobě a montáži ocelové konstrukce) - 1,05*224,88=236,124 [A]</t>
  </si>
  <si>
    <t>77</t>
  </si>
  <si>
    <t>nátěr okraje n.k. dle detailů (0,3+0,15)*(33,6+33,2)=30,060 [A] 
celkem okraj křídel dle detailů (0,4*(6,9+6,1+5,9+5,9))=9,920 [B] 
Celkem: A+B=39,980 [C]</t>
  </si>
  <si>
    <t>78</t>
  </si>
  <si>
    <t>celkem odrazné části chodníku (0,25+0,1+0,6+2,3-0,15)*45,25+(0,25+0,1+0,6+0,8-0,15)*46,35=214,435 [A]</t>
  </si>
  <si>
    <t>79</t>
  </si>
  <si>
    <t>78384</t>
  </si>
  <si>
    <t>NÁTĚRY BETON KONSTR TYP S5 (OS-DI)</t>
  </si>
  <si>
    <t>celkme chodníky a římsy (0,15+0,15)*(46,35+45,25)=27,480 [A]</t>
  </si>
  <si>
    <t>80</t>
  </si>
  <si>
    <t>87627</t>
  </si>
  <si>
    <t>CHRÁNIČKY Z TRUB PLASTOVÝCH DN DO 100MM</t>
  </si>
  <si>
    <t>celkem chráničky v pravostranné římse s přesahem 3+3 m - (3,0+3,0+45,3)*5=256,500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</si>
  <si>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</si>
  <si>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81</t>
  </si>
  <si>
    <t>89536</t>
  </si>
  <si>
    <t>DRENÁŽNÍ VÝUSŤ Z PROST BETONU</t>
  </si>
  <si>
    <t>výúsť drenáže dle VL.4. - celkem 2 ks=2,000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</si>
  <si>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</si>
  <si>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82</t>
  </si>
  <si>
    <t>9112B1</t>
  </si>
  <si>
    <t>ZÁBRADLÍ MOSTNÍ SE SVISLOU VÝPLNÍ - DODÁVKA A MONTÁŽ</t>
  </si>
  <si>
    <t>celkem dodávka zábradlí včetně kotvení a PKO dle TKP 19.B (RAL vrchní vrstvy dle požadavku objednatele) 
celkem na chodníku mostu - 45,26=45,260 [A]</t>
  </si>
  <si>
    <t>položka zahrnuje: 
dodání zábradlí včetně předepsané povrchové úpravy 
kotvení sloupků, t.j. kotevní desky, šrouby z nerez oceli, vrty a zálivku, pokud zadávací dokumentace nestanoví jinak 
případné nivelační hmoty pod kotevní desky</t>
  </si>
  <si>
    <t>83</t>
  </si>
  <si>
    <t>9115C1</t>
  </si>
  <si>
    <t>SVODIDLO OCEL MOSTNÍ JEDNOSTR, ÚROVEŇ ZADRŽ H2 - DODÁVKA A MONTÁŽ</t>
  </si>
  <si>
    <t>celkem dodávka mostního svodidla včetně kotvení a PKO dle TKP 19.B (RAL vrchní vrstvy dle požadavku objednatele) 
celkem na chodníku mostu - 44,0+2,0+2,0=48,000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</si>
  <si>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</si>
  <si>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84</t>
  </si>
  <si>
    <t>celkem dodávka zábradelního svodidla včetně kotvení a výplně a PKO dle TKP 19.B (RAL vrchní vrstvy dle požadavku objednatele) 
celkem na mostní římse - 44,0+2,0+2,0=48,000 [A]</t>
  </si>
  <si>
    <t>85</t>
  </si>
  <si>
    <t>Plastová odrazka do prolisu svodidla místo směrových sloupků v hranicích stavebního objektu SO 202.   
V úsecích se zvýšeným rizikem námrazy v předmostích doplněny oranžové směrové odrazky modrými odrazkami.   
oranžová odrazka 2=2,000 [A] 
modrá odrazka 7+9=16,000 [B] 
Celkem: A+B=18,000 [C]</t>
  </si>
  <si>
    <t>86</t>
  </si>
  <si>
    <t>91345</t>
  </si>
  <si>
    <t>NIVELAČNÍ ZNAČKY KOVOVÉ</t>
  </si>
  <si>
    <t>celkem na chodnících a římse - 2*3=6,000 [A] 
kompletní řešení nivelačních značek pro sledování sedání nosné konstrukce dle PD - 2+2=4,000 [B] ks 
Celkem: A+B=10,000 [C]</t>
  </si>
  <si>
    <t>položka zahrnuje: 
- dodání a osazení nivelační značky včetně nutných zemních prací 
- vnitrostaveništní a mimostaveništní dopravu</t>
  </si>
  <si>
    <t>87</t>
  </si>
  <si>
    <t>celkem dle PD a ČSN 2*1=2,000 [A]  evidenční číslo mostu dle detailu v souboru detailů</t>
  </si>
  <si>
    <t>88</t>
  </si>
  <si>
    <t>Svislá DZ dle projektové dokumentace a třídou reflexe min RA2. dle TP 66, 65 a 133 a dle projektové dokumentace. 
celkem dopravní značky s vyznačením názvu vodního toku "Sázava" - IS15a - 2 ks=2,000 [A]</t>
  </si>
  <si>
    <t>89</t>
  </si>
  <si>
    <t>Sloupky pro nové dopravní značení dle půdorysu mostu 
celkem pro dopravní značky na předmostích - 2=2,000 [A] 
celkem pro evidenční číslo mostu - 2=2,000 [B] 
Celkem: A+B=4,000 [C]</t>
  </si>
  <si>
    <t>90</t>
  </si>
  <si>
    <t>"Předznačení barvou.   
Zahrnuje VDZ v hranicích tohoto stavebního objektu." 
3*48*0,125=18,000 [A]</t>
  </si>
  <si>
    <t>položka zahrnuje: 
- dodání a pokládku nátěrového materiálu (měří se pouze natíraná plocha) 
- předznačení a reflexní úpravu</t>
  </si>
  <si>
    <t>91</t>
  </si>
  <si>
    <t>"Typ II strukturovaný.   
Zahrnuje VDZ v hranicích tohoto stavebního objektu." 
3*48*0,125=18,000 [A]</t>
  </si>
  <si>
    <t>92</t>
  </si>
  <si>
    <t>celkem betonové obrubníky z betonu C30/37-XF4 do betonového lože C16/20nXF1 
celkem orámování opevnění pod mostem opěry 01 - 1,05+6,3+1,0+2,6+0,25+1,2*(5,45+5,4+5,3)=30,580 [A] 
celkem orámování opevnění pod mostem opěry 02 - 1,2*5,0+5,2+1,65+1,2*(5,2+3,6+3,5)=27,610 [B] 
celkem podél revizního schodiště - 1,2*(4,8+3,8)+1,2*(5,7+4,6)=22,680 [C] 
Celkem: A+B+C=80,870 [D]</t>
  </si>
  <si>
    <t>Položka zahrnuje: 
dodání a pokládku betonových obrubníků o rozměrech předepsaných zadávací dokumentací 
betonové lože i boční betonovou opěrku.</t>
  </si>
  <si>
    <t>93</t>
  </si>
  <si>
    <t>celkem betonové obrubníky z betonu C30/37-XF4 do betonového lože C16/20nXF1 
celkem rampové napojení opěra 01 - 2,15=2,150 [A] 
celkem rampové napojení opěra 02 - 5,0=5,000 [B] 
Celkem: A+B=7,150 [C]</t>
  </si>
  <si>
    <t>94</t>
  </si>
  <si>
    <t>celkem proříznutí dilatačních spar vozovky 46,35+45,25+9,3*2+8,6*2=127,400 [A] 
celkem ZMZ dilatace - 0,1*4+(2,95+5,35+3,95+4,85)=17,500 [B] 
celkem proříznutí vozovky podél obrubníků 2,15+5,0=7,150 [C] 
Celkem: A+B+C=152,050 [D]</t>
  </si>
  <si>
    <t>95</t>
  </si>
  <si>
    <t>931185</t>
  </si>
  <si>
    <t>VÝPLŇ DILATAČNÍCH SPAR Z POLYSTYRENU TL 50MM</t>
  </si>
  <si>
    <t>prostor mezi přechodovou deskou a křídly n.k. a na konci přechodových desek 
celkem 0,25*(10,05+11,05)+4*1,55=11,475 [A]</t>
  </si>
  <si>
    <t>96</t>
  </si>
  <si>
    <t>TĚSNĚNÍ DILATAČ SPAR ASF ZÁLIVKOU MODIFIK PRŮŘ DO 1000MM2</t>
  </si>
  <si>
    <t>celkem proříznutí dilatačních spar vozovky 46,35+45,25+9,3*2+8,6*2+2,15+5,0=134,550 [A]</t>
  </si>
  <si>
    <t>položka zahrnuje dodávku a osazení předepsaného materiálu, očištění ploch spáry před úpravou, očištění okolí spáry po úpravě 
nezahrnuje těsnící profil</t>
  </si>
  <si>
    <t>97</t>
  </si>
  <si>
    <t>93160</t>
  </si>
  <si>
    <t>MOSTNÍ ZÁVĚRY ELASTICKÉ</t>
  </si>
  <si>
    <t>celkem podél křídel 0,15*0,1*(2,95+5,35+3,95+4,85)=0,257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</si>
  <si>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</si>
  <si>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98</t>
  </si>
  <si>
    <t>93312</t>
  </si>
  <si>
    <t>ZATĚŽOVACÍ ZKOUŠKA MOSTU STATICKÁ 1. POLE DO 500M2</t>
  </si>
  <si>
    <t>Zatěžovací zkouška mostního provizoria dle požadavku ČSN 73 6209 
Veškeré práce. Zkouška, průběh, vyhodnocení a předání výsledků objednateli s projednáním a schválením. 
Práce zahrnují i vypracování podkladů pro zatěžovací zkoušku. 
1=1,000 [A]</t>
  </si>
  <si>
    <t>- podklady a dokumentaci zkoušky 
- výrobní dokumentace potřebných zařízení 
- stavební práce spojené s přípravou a provedením zkoušky (zřízení a odstranění) 
- veškerá zkušební zařízení vč. opotřebení a nájmu 
- výpomoce při vlastní zkoušce 
- dodání zatěžovacích prostředků a hmot, manipulaci s nimi a jejich opotřebení a nájem 
- přeprava zatěžovacích prostředků a hmot na stavbu a zpět, včetně zajížďky k váze a vážních poplatků 
- provedení vlastní zkoušky a její vyhodnocení, včetně všech měření a dalších potřebných činností</t>
  </si>
  <si>
    <t>99</t>
  </si>
  <si>
    <t>celkem zaústění skluzů v patě násypu komunikace - 1 ks=1,000 [A]</t>
  </si>
  <si>
    <t>100</t>
  </si>
  <si>
    <t>celkem zaústění skluzů v patě břehu toku - 1 ks=1,000 [A]</t>
  </si>
  <si>
    <t>101</t>
  </si>
  <si>
    <t>93651</t>
  </si>
  <si>
    <t>LIMNIGRAFICKÁ LAŤ KOVOVÁ</t>
  </si>
  <si>
    <t>celkem vodočetná lať dle PD - celkem na betonovém prahu a na opěře mostu 
2=2,000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</si>
  <si>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</si>
  <si>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102</t>
  </si>
  <si>
    <t>93653</t>
  </si>
  <si>
    <t>MOSTNÍ ODVODŇOVACÍ SOUPRAVA</t>
  </si>
  <si>
    <t>kompletní řešení mostního odvodňovače se svislým svodem pod podhled n.k. DN  100-150 mm (vozovkový odvodňovač) 
odvodňovač komplet – celkem 5=5,000 [A]</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</si>
  <si>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</si>
  <si>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103</t>
  </si>
  <si>
    <t>936541</t>
  </si>
  <si>
    <t>MOSTNÍ ODVODŇOVACÍ TRUBKA (POVRCHŮ IZOLACE) Z NEREZ OCELI</t>
  </si>
  <si>
    <t>kompletní řešení odvodňovačů celoplošné izolace dle souboru detailů 
odvodňovač celoplošné izolace komplet – celkem 10+2=12,000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</si>
  <si>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</si>
  <si>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104</t>
  </si>
  <si>
    <t>komplet montážní podpora v L/2 nebo dle požadavku zhotovitele dle RDS dokumentace pro montáž ocelové n.k. a betonáž spřadhující desky. Komplet práce související s touto problematikou včetně založení, podpory, provedení podkružení s uložením a odskružení, odestanění a uvedení prostoru pod mostem do projektovaného stavu. 
Celkem předpokládaný obestavěná prostor podpory - 2,0*14,0*3,8=106,400 [A]</t>
  </si>
  <si>
    <t>SO 203</t>
  </si>
  <si>
    <t>Provizorní lávka přes Sázavu a chodník</t>
  </si>
  <si>
    <t>02742</t>
  </si>
  <si>
    <t>PROVIZORNÍ LÁVKY</t>
  </si>
  <si>
    <t>KS</t>
  </si>
  <si>
    <t>Položka zahrnuje úpravu terénu pro uložení provizorní lávky - podpory, zabezpečení, napojení na chodník.</t>
  </si>
  <si>
    <t>027421</t>
  </si>
  <si>
    <t>PROVIZORNÍ LÁVKY - MONTÁŽ</t>
  </si>
  <si>
    <t>Zahrnuje dopravu včetně nakládky (105 km), sestavení pomocí auta s rukou a následnou kompletaci a montáž do otvoru.</t>
  </si>
  <si>
    <t>027422</t>
  </si>
  <si>
    <t>PROVIZORNÍ LÁVKY - NÁJEMNÉ</t>
  </si>
  <si>
    <t>KPLDEN</t>
  </si>
  <si>
    <t>Dle hormonogramu výstavby se uvažuje s montáží provizorní lávky na počátku stavby a ponechání po celou předpokládanou dobu výstavby - 10 měsíců.</t>
  </si>
  <si>
    <t>celkem 10*30=300,000 [A]</t>
  </si>
  <si>
    <t>027423</t>
  </si>
  <si>
    <t>R</t>
  </si>
  <si>
    <t>PROVIZORNÍ LÁVKY - DEMONTÁŽ</t>
  </si>
  <si>
    <t>Zahrnuje demontáž z otvoru, rozebrání pomocí auta s rukou a nakládkou na auto, dopravu a vykládku ve skladu (105 km).</t>
  </si>
  <si>
    <t>Soubor prací k SO 203</t>
  </si>
  <si>
    <t>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RDS dokumentace 
cena za zaměření skutečného provedení stavby výškopisné i polohopisné na podkresu katastrální mapy  
celkem včetně ochrany vytyčovacích a vytyčovaných bodů  
Celkem rozsah dle SOD  
1=1,000 [A]</t>
  </si>
  <si>
    <t>Dokumentace k SO 203</t>
  </si>
  <si>
    <t>dokumentace bude požadovaná  (počet výtisků, paré a CD v el. podobě dle SOD) objednatelem včetně dokumentace v elektronické podobě 1x CD  
cena za vypracování - RDS (realizační dokumentace stavby)  
1=1,000 [A]</t>
  </si>
  <si>
    <t>Hlavní prohlídka provizorní lávky před uvedením do provozu.</t>
  </si>
  <si>
    <t>11331</t>
  </si>
  <si>
    <t>ODSTRANĚNÍ PODKLADU ZPEVNĚNÝCH PLOCH ZE STABIL ZEMINY</t>
  </si>
  <si>
    <t>odstranění štěrkodrti s využitím pro vysprávku příjezdové cesty na staveniště - 44,28=44,280 [A] m3</t>
  </si>
  <si>
    <t>odvoz na mezidepónii plocha z výkresu AutoCAD - 549,0*0,15=82,350 [A]</t>
  </si>
  <si>
    <t>12283</t>
  </si>
  <si>
    <t>ODKOPÁVKY A PROKOPÁVKY OBECNÉ TŘ. II</t>
  </si>
  <si>
    <t>"využití do násypu před lávkou na pravém břehu – odhad 
využití zpětně pro uvedení do původního stavu 
 celkem - 2*200=400,000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</si>
  <si>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</si>
  <si>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t>
  </si>
  <si>
    <t>ULOŽENÍ SYPANINY DO NÁSYPŮ SE ZHUTNĚNÍM</t>
  </si>
  <si>
    <t>Celkem množství 200=200,000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</si>
  <si>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</si>
  <si>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množství 82,35+44,28=126,630 [A] m3</t>
  </si>
  <si>
    <t>uvedení terénu do původního stavu - předpoklad 200,0=200,000 [A] m3</t>
  </si>
  <si>
    <t>Celkem množství 549=549,000 [A] m2</t>
  </si>
  <si>
    <t>18220</t>
  </si>
  <si>
    <t>ROZPROSTŘENÍ ORNICE VE SVAHU</t>
  </si>
  <si>
    <t>celkem předpoklad 549,0*0,15=82,350 [A]</t>
  </si>
  <si>
    <t>Celkem předpoklad 549,0=549,000 [A]</t>
  </si>
  <si>
    <t>Celkem zřízení  i odstranění - 549,0=549,000 [A] m2</t>
  </si>
  <si>
    <t>56330</t>
  </si>
  <si>
    <t>VOZOVKOVÉ VRSTVY ZE ŠTĚRKODRTI</t>
  </si>
  <si>
    <t>Celkem vrstva ze štěrkodrti tl 150mm - 0,15*1,8*164,0=44,280 [A]</t>
  </si>
  <si>
    <t>- dodání kameniva předepsané kvality a zrnitosti 
- rozprostření a zhutnění vrstvy v předepsané tloušťce 
- zřízení vrstvy bez rozlišení šířky, pokládání vrstvy po etapách 
- nezahrnuje postřiky, nátěry</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</si>
</sst>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SUM(C10:C17)</f>
      </c>
      <c r="D6" s="1"/>
      <c r="E6" s="1"/>
    </row>
    <row r="7" spans="1:5" ht="12.75" customHeight="1">
      <c r="A7" s="1"/>
      <c r="B7" s="4" t="s">
        <v>5</v>
      </c>
      <c r="C7" s="7">
        <f>SUM(E10:E17)</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000'!I3</f>
      </c>
      <c r="D10" s="21">
        <f>'SO 000'!O2</f>
      </c>
      <c r="E10" s="21">
        <f>C10+D10</f>
      </c>
    </row>
    <row r="11" spans="1:5" ht="12.75" customHeight="1">
      <c r="A11" s="20" t="s">
        <v>99</v>
      </c>
      <c r="B11" s="20" t="s">
        <v>100</v>
      </c>
      <c r="C11" s="21">
        <f>'SO 001'!I3</f>
      </c>
      <c r="D11" s="21">
        <f>'SO 001'!O2</f>
      </c>
      <c r="E11" s="21">
        <f>C11+D11</f>
      </c>
    </row>
    <row r="12" spans="1:5" ht="12.75" customHeight="1">
      <c r="A12" s="20" t="s">
        <v>178</v>
      </c>
      <c r="B12" s="20" t="s">
        <v>179</v>
      </c>
      <c r="C12" s="21">
        <f>'SO 002'!I3</f>
      </c>
      <c r="D12" s="21">
        <f>'SO 002'!O2</f>
      </c>
      <c r="E12" s="21">
        <f>C12+D12</f>
      </c>
    </row>
    <row r="13" spans="1:5" ht="12.75" customHeight="1">
      <c r="A13" s="20" t="s">
        <v>224</v>
      </c>
      <c r="B13" s="20" t="s">
        <v>225</v>
      </c>
      <c r="C13" s="21">
        <f>'SO 101'!I3</f>
      </c>
      <c r="D13" s="21">
        <f>'SO 101'!O2</f>
      </c>
      <c r="E13" s="21">
        <f>C13+D13</f>
      </c>
    </row>
    <row r="14" spans="1:5" ht="12.75" customHeight="1">
      <c r="A14" s="20" t="s">
        <v>605</v>
      </c>
      <c r="B14" s="20" t="s">
        <v>606</v>
      </c>
      <c r="C14" s="21">
        <f>'SO 151'!I3</f>
      </c>
      <c r="D14" s="21">
        <f>'SO 151'!O2</f>
      </c>
      <c r="E14" s="21">
        <f>C14+D14</f>
      </c>
    </row>
    <row r="15" spans="1:5" ht="12.75" customHeight="1">
      <c r="A15" s="20" t="s">
        <v>688</v>
      </c>
      <c r="B15" s="20" t="s">
        <v>689</v>
      </c>
      <c r="C15" s="21">
        <f>'SO 201'!I3</f>
      </c>
      <c r="D15" s="21">
        <f>'SO 201'!O2</f>
      </c>
      <c r="E15" s="21">
        <f>C15+D15</f>
      </c>
    </row>
    <row r="16" spans="1:5" ht="12.75" customHeight="1">
      <c r="A16" s="20" t="s">
        <v>976</v>
      </c>
      <c r="B16" s="20" t="s">
        <v>977</v>
      </c>
      <c r="C16" s="21">
        <f>'SO 202'!I3</f>
      </c>
      <c r="D16" s="21">
        <f>'SO 202'!O2</f>
      </c>
      <c r="E16" s="21">
        <f>C16+D16</f>
      </c>
    </row>
    <row r="17" spans="1:5" ht="12.75" customHeight="1">
      <c r="A17" s="20" t="s">
        <v>1268</v>
      </c>
      <c r="B17" s="20" t="s">
        <v>1269</v>
      </c>
      <c r="C17" s="21">
        <f>'SO 203'!I3</f>
      </c>
      <c r="D17" s="21">
        <f>'SO 203'!O2</f>
      </c>
      <c r="E17" s="21">
        <f>C17+D17</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0+O8+O57</f>
      </c>
      <c r="P2" t="s">
        <v>22</v>
      </c>
    </row>
    <row r="3" spans="1:16" ht="15" customHeight="1">
      <c r="A3" t="s">
        <v>12</v>
      </c>
      <c r="B3" s="12" t="s">
        <v>14</v>
      </c>
      <c r="C3" s="13" t="s">
        <v>15</v>
      </c>
      <c r="D3" s="1"/>
      <c r="E3" s="14" t="s">
        <v>16</v>
      </c>
      <c r="F3" s="1"/>
      <c r="G3" s="9"/>
      <c r="H3" s="8" t="s">
        <v>24</v>
      </c>
      <c r="I3" s="41">
        <f>0+I8+I57</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0+I9+I13+I17+I21+I25+I29+I33+I37+I41+I45+I49+I53</f>
      </c>
      <c r="R8">
        <f>0+O9+O13+O17+O21+O25+O29+O33+O37+O41+O45+O49+O53</f>
      </c>
    </row>
    <row r="9" spans="1:16" ht="12.75">
      <c r="A9" s="25" t="s">
        <v>45</v>
      </c>
      <c r="B9" s="29" t="s">
        <v>29</v>
      </c>
      <c r="C9" s="29" t="s">
        <v>46</v>
      </c>
      <c r="D9" s="25" t="s">
        <v>47</v>
      </c>
      <c r="E9" s="30" t="s">
        <v>48</v>
      </c>
      <c r="F9" s="31" t="s">
        <v>49</v>
      </c>
      <c r="G9" s="32">
        <v>1</v>
      </c>
      <c r="H9" s="33">
        <v>0</v>
      </c>
      <c r="I9" s="33">
        <f>ROUND(ROUND(H9,2)*ROUND(G9,3),2)</f>
      </c>
      <c r="O9">
        <f>(I9*21)/100</f>
      </c>
      <c r="P9" t="s">
        <v>23</v>
      </c>
    </row>
    <row r="10" spans="1:5" ht="25.5">
      <c r="A10" s="34" t="s">
        <v>50</v>
      </c>
      <c r="E10" s="35" t="s">
        <v>51</v>
      </c>
    </row>
    <row r="11" spans="1:5" ht="12.75">
      <c r="A11" s="36" t="s">
        <v>52</v>
      </c>
      <c r="E11" s="37" t="s">
        <v>47</v>
      </c>
    </row>
    <row r="12" spans="1:5" ht="12.75">
      <c r="A12" t="s">
        <v>53</v>
      </c>
      <c r="E12" s="35" t="s">
        <v>54</v>
      </c>
    </row>
    <row r="13" spans="1:16" ht="12.75">
      <c r="A13" s="25" t="s">
        <v>45</v>
      </c>
      <c r="B13" s="29" t="s">
        <v>23</v>
      </c>
      <c r="C13" s="29" t="s">
        <v>55</v>
      </c>
      <c r="D13" s="25" t="s">
        <v>29</v>
      </c>
      <c r="E13" s="30" t="s">
        <v>56</v>
      </c>
      <c r="F13" s="31" t="s">
        <v>49</v>
      </c>
      <c r="G13" s="32">
        <v>1</v>
      </c>
      <c r="H13" s="33">
        <v>0</v>
      </c>
      <c r="I13" s="33">
        <f>ROUND(ROUND(H13,2)*ROUND(G13,3),2)</f>
      </c>
      <c r="O13">
        <f>(I13*21)/100</f>
      </c>
      <c r="P13" t="s">
        <v>23</v>
      </c>
    </row>
    <row r="14" spans="1:5" ht="12.75">
      <c r="A14" s="34" t="s">
        <v>50</v>
      </c>
      <c r="E14" s="35" t="s">
        <v>57</v>
      </c>
    </row>
    <row r="15" spans="1:5" ht="12.75">
      <c r="A15" s="36" t="s">
        <v>52</v>
      </c>
      <c r="E15" s="37" t="s">
        <v>58</v>
      </c>
    </row>
    <row r="16" spans="1:5" ht="12.75">
      <c r="A16" t="s">
        <v>53</v>
      </c>
      <c r="E16" s="35" t="s">
        <v>59</v>
      </c>
    </row>
    <row r="17" spans="1:16" ht="12.75">
      <c r="A17" s="25" t="s">
        <v>45</v>
      </c>
      <c r="B17" s="29" t="s">
        <v>22</v>
      </c>
      <c r="C17" s="29" t="s">
        <v>55</v>
      </c>
      <c r="D17" s="25" t="s">
        <v>23</v>
      </c>
      <c r="E17" s="30" t="s">
        <v>56</v>
      </c>
      <c r="F17" s="31" t="s">
        <v>49</v>
      </c>
      <c r="G17" s="32">
        <v>1</v>
      </c>
      <c r="H17" s="33">
        <v>0</v>
      </c>
      <c r="I17" s="33">
        <f>ROUND(ROUND(H17,2)*ROUND(G17,3),2)</f>
      </c>
      <c r="O17">
        <f>(I17*21)/100</f>
      </c>
      <c r="P17" t="s">
        <v>23</v>
      </c>
    </row>
    <row r="18" spans="1:5" ht="12.75">
      <c r="A18" s="34" t="s">
        <v>50</v>
      </c>
      <c r="E18" s="35" t="s">
        <v>60</v>
      </c>
    </row>
    <row r="19" spans="1:5" ht="12.75">
      <c r="A19" s="36" t="s">
        <v>52</v>
      </c>
      <c r="E19" s="37" t="s">
        <v>58</v>
      </c>
    </row>
    <row r="20" spans="1:5" ht="12.75">
      <c r="A20" t="s">
        <v>53</v>
      </c>
      <c r="E20" s="35" t="s">
        <v>59</v>
      </c>
    </row>
    <row r="21" spans="1:16" ht="12.75">
      <c r="A21" s="25" t="s">
        <v>45</v>
      </c>
      <c r="B21" s="29" t="s">
        <v>33</v>
      </c>
      <c r="C21" s="29" t="s">
        <v>55</v>
      </c>
      <c r="D21" s="25" t="s">
        <v>22</v>
      </c>
      <c r="E21" s="30" t="s">
        <v>56</v>
      </c>
      <c r="F21" s="31" t="s">
        <v>49</v>
      </c>
      <c r="G21" s="32">
        <v>1</v>
      </c>
      <c r="H21" s="33">
        <v>0</v>
      </c>
      <c r="I21" s="33">
        <f>ROUND(ROUND(H21,2)*ROUND(G21,3),2)</f>
      </c>
      <c r="O21">
        <f>(I21*21)/100</f>
      </c>
      <c r="P21" t="s">
        <v>23</v>
      </c>
    </row>
    <row r="22" spans="1:5" ht="12.75">
      <c r="A22" s="34" t="s">
        <v>50</v>
      </c>
      <c r="E22" s="35" t="s">
        <v>61</v>
      </c>
    </row>
    <row r="23" spans="1:5" ht="12.75">
      <c r="A23" s="36" t="s">
        <v>52</v>
      </c>
      <c r="E23" s="37" t="s">
        <v>58</v>
      </c>
    </row>
    <row r="24" spans="1:5" ht="12.75">
      <c r="A24" t="s">
        <v>53</v>
      </c>
      <c r="E24" s="35" t="s">
        <v>59</v>
      </c>
    </row>
    <row r="25" spans="1:16" ht="12.75">
      <c r="A25" s="25" t="s">
        <v>45</v>
      </c>
      <c r="B25" s="29" t="s">
        <v>35</v>
      </c>
      <c r="C25" s="29" t="s">
        <v>62</v>
      </c>
      <c r="D25" s="25" t="s">
        <v>29</v>
      </c>
      <c r="E25" s="30" t="s">
        <v>63</v>
      </c>
      <c r="F25" s="31" t="s">
        <v>49</v>
      </c>
      <c r="G25" s="32">
        <v>1</v>
      </c>
      <c r="H25" s="33">
        <v>0</v>
      </c>
      <c r="I25" s="33">
        <f>ROUND(ROUND(H25,2)*ROUND(G25,3),2)</f>
      </c>
      <c r="O25">
        <f>(I25*21)/100</f>
      </c>
      <c r="P25" t="s">
        <v>23</v>
      </c>
    </row>
    <row r="26" spans="1:5" ht="12.75">
      <c r="A26" s="34" t="s">
        <v>50</v>
      </c>
      <c r="E26" s="35" t="s">
        <v>64</v>
      </c>
    </row>
    <row r="27" spans="1:5" ht="12.75">
      <c r="A27" s="36" t="s">
        <v>52</v>
      </c>
      <c r="E27" s="37" t="s">
        <v>58</v>
      </c>
    </row>
    <row r="28" spans="1:5" ht="12.75">
      <c r="A28" t="s">
        <v>53</v>
      </c>
      <c r="E28" s="35" t="s">
        <v>59</v>
      </c>
    </row>
    <row r="29" spans="1:16" ht="12.75">
      <c r="A29" s="25" t="s">
        <v>45</v>
      </c>
      <c r="B29" s="29" t="s">
        <v>37</v>
      </c>
      <c r="C29" s="29" t="s">
        <v>62</v>
      </c>
      <c r="D29" s="25" t="s">
        <v>23</v>
      </c>
      <c r="E29" s="30" t="s">
        <v>63</v>
      </c>
      <c r="F29" s="31" t="s">
        <v>49</v>
      </c>
      <c r="G29" s="32">
        <v>1</v>
      </c>
      <c r="H29" s="33">
        <v>0</v>
      </c>
      <c r="I29" s="33">
        <f>ROUND(ROUND(H29,2)*ROUND(G29,3),2)</f>
      </c>
      <c r="O29">
        <f>(I29*21)/100</f>
      </c>
      <c r="P29" t="s">
        <v>23</v>
      </c>
    </row>
    <row r="30" spans="1:5" ht="12.75">
      <c r="A30" s="34" t="s">
        <v>50</v>
      </c>
      <c r="E30" s="35" t="s">
        <v>65</v>
      </c>
    </row>
    <row r="31" spans="1:5" ht="12.75">
      <c r="A31" s="36" t="s">
        <v>52</v>
      </c>
      <c r="E31" s="37" t="s">
        <v>58</v>
      </c>
    </row>
    <row r="32" spans="1:5" ht="12.75">
      <c r="A32" t="s">
        <v>53</v>
      </c>
      <c r="E32" s="35" t="s">
        <v>59</v>
      </c>
    </row>
    <row r="33" spans="1:16" ht="12.75">
      <c r="A33" s="25" t="s">
        <v>45</v>
      </c>
      <c r="B33" s="29" t="s">
        <v>66</v>
      </c>
      <c r="C33" s="29" t="s">
        <v>62</v>
      </c>
      <c r="D33" s="25" t="s">
        <v>22</v>
      </c>
      <c r="E33" s="30" t="s">
        <v>63</v>
      </c>
      <c r="F33" s="31" t="s">
        <v>49</v>
      </c>
      <c r="G33" s="32">
        <v>1</v>
      </c>
      <c r="H33" s="33">
        <v>0</v>
      </c>
      <c r="I33" s="33">
        <f>ROUND(ROUND(H33,2)*ROUND(G33,3),2)</f>
      </c>
      <c r="O33">
        <f>(I33*21)/100</f>
      </c>
      <c r="P33" t="s">
        <v>23</v>
      </c>
    </row>
    <row r="34" spans="1:5" ht="25.5">
      <c r="A34" s="34" t="s">
        <v>50</v>
      </c>
      <c r="E34" s="35" t="s">
        <v>67</v>
      </c>
    </row>
    <row r="35" spans="1:5" ht="12.75">
      <c r="A35" s="36" t="s">
        <v>52</v>
      </c>
      <c r="E35" s="37" t="s">
        <v>58</v>
      </c>
    </row>
    <row r="36" spans="1:5" ht="12.75">
      <c r="A36" t="s">
        <v>53</v>
      </c>
      <c r="E36" s="35" t="s">
        <v>59</v>
      </c>
    </row>
    <row r="37" spans="1:16" ht="12.75">
      <c r="A37" s="25" t="s">
        <v>45</v>
      </c>
      <c r="B37" s="29" t="s">
        <v>68</v>
      </c>
      <c r="C37" s="29" t="s">
        <v>69</v>
      </c>
      <c r="D37" s="25" t="s">
        <v>47</v>
      </c>
      <c r="E37" s="30" t="s">
        <v>70</v>
      </c>
      <c r="F37" s="31" t="s">
        <v>49</v>
      </c>
      <c r="G37" s="32">
        <v>1</v>
      </c>
      <c r="H37" s="33">
        <v>0</v>
      </c>
      <c r="I37" s="33">
        <f>ROUND(ROUND(H37,2)*ROUND(G37,3),2)</f>
      </c>
      <c r="O37">
        <f>(I37*21)/100</f>
      </c>
      <c r="P37" t="s">
        <v>23</v>
      </c>
    </row>
    <row r="38" spans="1:5" ht="12.75">
      <c r="A38" s="34" t="s">
        <v>50</v>
      </c>
      <c r="E38" s="35" t="s">
        <v>71</v>
      </c>
    </row>
    <row r="39" spans="1:5" ht="12.75">
      <c r="A39" s="36" t="s">
        <v>52</v>
      </c>
      <c r="E39" s="37" t="s">
        <v>58</v>
      </c>
    </row>
    <row r="40" spans="1:5" ht="89.25">
      <c r="A40" t="s">
        <v>53</v>
      </c>
      <c r="E40" s="35" t="s">
        <v>72</v>
      </c>
    </row>
    <row r="41" spans="1:16" ht="12.75">
      <c r="A41" s="25" t="s">
        <v>45</v>
      </c>
      <c r="B41" s="29" t="s">
        <v>40</v>
      </c>
      <c r="C41" s="29" t="s">
        <v>73</v>
      </c>
      <c r="D41" s="25" t="s">
        <v>47</v>
      </c>
      <c r="E41" s="30" t="s">
        <v>74</v>
      </c>
      <c r="F41" s="31" t="s">
        <v>49</v>
      </c>
      <c r="G41" s="32">
        <v>1</v>
      </c>
      <c r="H41" s="33">
        <v>0</v>
      </c>
      <c r="I41" s="33">
        <f>ROUND(ROUND(H41,2)*ROUND(G41,3),2)</f>
      </c>
      <c r="O41">
        <f>(I41*21)/100</f>
      </c>
      <c r="P41" t="s">
        <v>23</v>
      </c>
    </row>
    <row r="42" spans="1:5" ht="38.25">
      <c r="A42" s="34" t="s">
        <v>50</v>
      </c>
      <c r="E42" s="35" t="s">
        <v>75</v>
      </c>
    </row>
    <row r="43" spans="1:5" ht="12.75">
      <c r="A43" s="36" t="s">
        <v>52</v>
      </c>
      <c r="E43" s="37" t="s">
        <v>58</v>
      </c>
    </row>
    <row r="44" spans="1:5" ht="89.25">
      <c r="A44" t="s">
        <v>53</v>
      </c>
      <c r="E44" s="35" t="s">
        <v>76</v>
      </c>
    </row>
    <row r="45" spans="1:16" ht="12.75">
      <c r="A45" s="25" t="s">
        <v>45</v>
      </c>
      <c r="B45" s="29" t="s">
        <v>42</v>
      </c>
      <c r="C45" s="29" t="s">
        <v>77</v>
      </c>
      <c r="D45" s="25" t="s">
        <v>47</v>
      </c>
      <c r="E45" s="30" t="s">
        <v>78</v>
      </c>
      <c r="F45" s="31" t="s">
        <v>49</v>
      </c>
      <c r="G45" s="32">
        <v>1</v>
      </c>
      <c r="H45" s="33">
        <v>0</v>
      </c>
      <c r="I45" s="33">
        <f>ROUND(ROUND(H45,2)*ROUND(G45,3),2)</f>
      </c>
      <c r="O45">
        <f>(I45*21)/100</f>
      </c>
      <c r="P45" t="s">
        <v>23</v>
      </c>
    </row>
    <row r="46" spans="1:5" ht="51">
      <c r="A46" s="34" t="s">
        <v>50</v>
      </c>
      <c r="E46" s="35" t="s">
        <v>79</v>
      </c>
    </row>
    <row r="47" spans="1:5" ht="12.75">
      <c r="A47" s="36" t="s">
        <v>52</v>
      </c>
      <c r="E47" s="37" t="s">
        <v>58</v>
      </c>
    </row>
    <row r="48" spans="1:5" ht="25.5">
      <c r="A48" t="s">
        <v>53</v>
      </c>
      <c r="E48" s="35" t="s">
        <v>80</v>
      </c>
    </row>
    <row r="49" spans="1:16" ht="12.75">
      <c r="A49" s="25" t="s">
        <v>45</v>
      </c>
      <c r="B49" s="29" t="s">
        <v>81</v>
      </c>
      <c r="C49" s="29" t="s">
        <v>82</v>
      </c>
      <c r="D49" s="25" t="s">
        <v>47</v>
      </c>
      <c r="E49" s="30" t="s">
        <v>83</v>
      </c>
      <c r="F49" s="31" t="s">
        <v>49</v>
      </c>
      <c r="G49" s="32">
        <v>1</v>
      </c>
      <c r="H49" s="33">
        <v>0</v>
      </c>
      <c r="I49" s="33">
        <f>ROUND(ROUND(H49,2)*ROUND(G49,3),2)</f>
      </c>
      <c r="O49">
        <f>(I49*21)/100</f>
      </c>
      <c r="P49" t="s">
        <v>23</v>
      </c>
    </row>
    <row r="50" spans="1:5" ht="51">
      <c r="A50" s="34" t="s">
        <v>50</v>
      </c>
      <c r="E50" s="35" t="s">
        <v>84</v>
      </c>
    </row>
    <row r="51" spans="1:5" ht="12.75">
      <c r="A51" s="36" t="s">
        <v>52</v>
      </c>
      <c r="E51" s="37" t="s">
        <v>58</v>
      </c>
    </row>
    <row r="52" spans="1:5" ht="12.75">
      <c r="A52" t="s">
        <v>53</v>
      </c>
      <c r="E52" s="35" t="s">
        <v>85</v>
      </c>
    </row>
    <row r="53" spans="1:16" ht="12.75">
      <c r="A53" s="25" t="s">
        <v>45</v>
      </c>
      <c r="B53" s="29" t="s">
        <v>86</v>
      </c>
      <c r="C53" s="29" t="s">
        <v>87</v>
      </c>
      <c r="D53" s="25" t="s">
        <v>47</v>
      </c>
      <c r="E53" s="30" t="s">
        <v>88</v>
      </c>
      <c r="F53" s="31" t="s">
        <v>49</v>
      </c>
      <c r="G53" s="32">
        <v>1</v>
      </c>
      <c r="H53" s="33">
        <v>0</v>
      </c>
      <c r="I53" s="33">
        <f>ROUND(ROUND(H53,2)*ROUND(G53,3),2)</f>
      </c>
      <c r="O53">
        <f>(I53*21)/100</f>
      </c>
      <c r="P53" t="s">
        <v>23</v>
      </c>
    </row>
    <row r="54" spans="1:5" ht="38.25">
      <c r="A54" s="34" t="s">
        <v>50</v>
      </c>
      <c r="E54" s="35" t="s">
        <v>89</v>
      </c>
    </row>
    <row r="55" spans="1:5" ht="12.75">
      <c r="A55" s="36" t="s">
        <v>52</v>
      </c>
      <c r="E55" s="37" t="s">
        <v>58</v>
      </c>
    </row>
    <row r="56" spans="1:5" ht="12.75">
      <c r="A56" t="s">
        <v>53</v>
      </c>
      <c r="E56" s="35" t="s">
        <v>90</v>
      </c>
    </row>
    <row r="57" spans="1:18" ht="12.75" customHeight="1">
      <c r="A57" s="6" t="s">
        <v>43</v>
      </c>
      <c r="B57" s="6"/>
      <c r="C57" s="39" t="s">
        <v>35</v>
      </c>
      <c r="D57" s="6"/>
      <c r="E57" s="27" t="s">
        <v>91</v>
      </c>
      <c r="F57" s="6"/>
      <c r="G57" s="6"/>
      <c r="H57" s="6"/>
      <c r="I57" s="40">
        <f>0+Q57</f>
      </c>
      <c r="O57">
        <f>0+R57</f>
      </c>
      <c r="Q57">
        <f>0+I58</f>
      </c>
      <c r="R57">
        <f>0+O58</f>
      </c>
    </row>
    <row r="58" spans="1:16" ht="12.75">
      <c r="A58" s="25" t="s">
        <v>45</v>
      </c>
      <c r="B58" s="29" t="s">
        <v>92</v>
      </c>
      <c r="C58" s="29" t="s">
        <v>93</v>
      </c>
      <c r="D58" s="25" t="s">
        <v>47</v>
      </c>
      <c r="E58" s="30" t="s">
        <v>94</v>
      </c>
      <c r="F58" s="31" t="s">
        <v>95</v>
      </c>
      <c r="G58" s="32">
        <v>1800</v>
      </c>
      <c r="H58" s="33">
        <v>0</v>
      </c>
      <c r="I58" s="33">
        <f>ROUND(ROUND(H58,2)*ROUND(G58,3),2)</f>
      </c>
      <c r="O58">
        <f>(I58*21)/100</f>
      </c>
      <c r="P58" t="s">
        <v>23</v>
      </c>
    </row>
    <row r="59" spans="1:5" ht="76.5">
      <c r="A59" s="34" t="s">
        <v>50</v>
      </c>
      <c r="E59" s="35" t="s">
        <v>96</v>
      </c>
    </row>
    <row r="60" spans="1:5" ht="12.75">
      <c r="A60" s="36" t="s">
        <v>52</v>
      </c>
      <c r="E60" s="37" t="s">
        <v>97</v>
      </c>
    </row>
    <row r="61" spans="1:5" ht="102">
      <c r="A61" t="s">
        <v>53</v>
      </c>
      <c r="E61" s="35" t="s">
        <v>98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0+O8+O29+O50</f>
      </c>
      <c r="P2" t="s">
        <v>22</v>
      </c>
    </row>
    <row r="3" spans="1:16" ht="15" customHeight="1">
      <c r="A3" t="s">
        <v>12</v>
      </c>
      <c r="B3" s="12" t="s">
        <v>14</v>
      </c>
      <c r="C3" s="13" t="s">
        <v>15</v>
      </c>
      <c r="D3" s="1"/>
      <c r="E3" s="14" t="s">
        <v>16</v>
      </c>
      <c r="F3" s="1"/>
      <c r="G3" s="9"/>
      <c r="H3" s="8" t="s">
        <v>99</v>
      </c>
      <c r="I3" s="41">
        <f>0+I8+I29+I50</f>
      </c>
      <c r="O3" t="s">
        <v>19</v>
      </c>
      <c r="P3" t="s">
        <v>23</v>
      </c>
    </row>
    <row r="4" spans="1:16" ht="15" customHeight="1">
      <c r="A4" t="s">
        <v>17</v>
      </c>
      <c r="B4" s="16" t="s">
        <v>18</v>
      </c>
      <c r="C4" s="17" t="s">
        <v>99</v>
      </c>
      <c r="D4" s="6"/>
      <c r="E4" s="18" t="s">
        <v>100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29</v>
      </c>
      <c r="C9" s="29" t="s">
        <v>101</v>
      </c>
      <c r="D9" s="25" t="s">
        <v>47</v>
      </c>
      <c r="E9" s="30" t="s">
        <v>102</v>
      </c>
      <c r="F9" s="31" t="s">
        <v>103</v>
      </c>
      <c r="G9" s="32">
        <v>3.34</v>
      </c>
      <c r="H9" s="33">
        <v>0</v>
      </c>
      <c r="I9" s="33">
        <f>ROUND(ROUND(H9,2)*ROUND(G9,3),2)</f>
      </c>
      <c r="O9">
        <f>(I9*21)/100</f>
      </c>
      <c r="P9" t="s">
        <v>23</v>
      </c>
    </row>
    <row r="10" spans="1:5" ht="12.75">
      <c r="A10" s="34" t="s">
        <v>50</v>
      </c>
      <c r="E10" s="35" t="s">
        <v>104</v>
      </c>
    </row>
    <row r="11" spans="1:5" ht="12.75">
      <c r="A11" s="36" t="s">
        <v>52</v>
      </c>
      <c r="E11" s="37" t="s">
        <v>105</v>
      </c>
    </row>
    <row r="12" spans="1:5" ht="25.5">
      <c r="A12" t="s">
        <v>53</v>
      </c>
      <c r="E12" s="35" t="s">
        <v>106</v>
      </c>
    </row>
    <row r="13" spans="1:16" ht="12.75">
      <c r="A13" s="25" t="s">
        <v>45</v>
      </c>
      <c r="B13" s="29" t="s">
        <v>23</v>
      </c>
      <c r="C13" s="29" t="s">
        <v>107</v>
      </c>
      <c r="D13" s="25" t="s">
        <v>47</v>
      </c>
      <c r="E13" s="30" t="s">
        <v>108</v>
      </c>
      <c r="F13" s="31" t="s">
        <v>103</v>
      </c>
      <c r="G13" s="32">
        <v>45.04</v>
      </c>
      <c r="H13" s="33">
        <v>0</v>
      </c>
      <c r="I13" s="33">
        <f>ROUND(ROUND(H13,2)*ROUND(G13,3),2)</f>
      </c>
      <c r="O13">
        <f>(I13*21)/100</f>
      </c>
      <c r="P13" t="s">
        <v>23</v>
      </c>
    </row>
    <row r="14" spans="1:5" ht="12.75">
      <c r="A14" s="34" t="s">
        <v>50</v>
      </c>
      <c r="E14" s="35" t="s">
        <v>47</v>
      </c>
    </row>
    <row r="15" spans="1:5" ht="51">
      <c r="A15" s="36" t="s">
        <v>52</v>
      </c>
      <c r="E15" s="37" t="s">
        <v>109</v>
      </c>
    </row>
    <row r="16" spans="1:5" ht="25.5">
      <c r="A16" t="s">
        <v>53</v>
      </c>
      <c r="E16" s="35" t="s">
        <v>106</v>
      </c>
    </row>
    <row r="17" spans="1:16" ht="12.75">
      <c r="A17" s="25" t="s">
        <v>45</v>
      </c>
      <c r="B17" s="29" t="s">
        <v>22</v>
      </c>
      <c r="C17" s="29" t="s">
        <v>110</v>
      </c>
      <c r="D17" s="25" t="s">
        <v>47</v>
      </c>
      <c r="E17" s="30" t="s">
        <v>111</v>
      </c>
      <c r="F17" s="31" t="s">
        <v>103</v>
      </c>
      <c r="G17" s="32">
        <v>0.61</v>
      </c>
      <c r="H17" s="33">
        <v>0</v>
      </c>
      <c r="I17" s="33">
        <f>ROUND(ROUND(H17,2)*ROUND(G17,3),2)</f>
      </c>
      <c r="O17">
        <f>(I17*21)/100</f>
      </c>
      <c r="P17" t="s">
        <v>23</v>
      </c>
    </row>
    <row r="18" spans="1:5" ht="38.25">
      <c r="A18" s="34" t="s">
        <v>50</v>
      </c>
      <c r="E18" s="35" t="s">
        <v>112</v>
      </c>
    </row>
    <row r="19" spans="1:5" ht="12.75">
      <c r="A19" s="36" t="s">
        <v>52</v>
      </c>
      <c r="E19" s="37" t="s">
        <v>113</v>
      </c>
    </row>
    <row r="20" spans="1:5" ht="25.5">
      <c r="A20" t="s">
        <v>53</v>
      </c>
      <c r="E20" s="35" t="s">
        <v>106</v>
      </c>
    </row>
    <row r="21" spans="1:16" ht="12.75">
      <c r="A21" s="25" t="s">
        <v>45</v>
      </c>
      <c r="B21" s="29" t="s">
        <v>33</v>
      </c>
      <c r="C21" s="29" t="s">
        <v>110</v>
      </c>
      <c r="D21" s="25" t="s">
        <v>114</v>
      </c>
      <c r="E21" s="30" t="s">
        <v>111</v>
      </c>
      <c r="F21" s="31" t="s">
        <v>103</v>
      </c>
      <c r="G21" s="32">
        <v>5.532</v>
      </c>
      <c r="H21" s="33">
        <v>0</v>
      </c>
      <c r="I21" s="33">
        <f>ROUND(ROUND(H21,2)*ROUND(G21,3),2)</f>
      </c>
      <c r="O21">
        <f>(I21*0)/100</f>
      </c>
      <c r="P21" t="s">
        <v>27</v>
      </c>
    </row>
    <row r="22" spans="1:5" ht="12.75">
      <c r="A22" s="34" t="s">
        <v>50</v>
      </c>
      <c r="E22" s="35" t="s">
        <v>47</v>
      </c>
    </row>
    <row r="23" spans="1:5" ht="153">
      <c r="A23" s="36" t="s">
        <v>52</v>
      </c>
      <c r="E23" s="37" t="s">
        <v>115</v>
      </c>
    </row>
    <row r="24" spans="1:5" ht="25.5">
      <c r="A24" t="s">
        <v>53</v>
      </c>
      <c r="E24" s="35" t="s">
        <v>106</v>
      </c>
    </row>
    <row r="25" spans="1:16" ht="12.75">
      <c r="A25" s="25" t="s">
        <v>45</v>
      </c>
      <c r="B25" s="29" t="s">
        <v>35</v>
      </c>
      <c r="C25" s="29" t="s">
        <v>116</v>
      </c>
      <c r="D25" s="25" t="s">
        <v>114</v>
      </c>
      <c r="E25" s="30" t="s">
        <v>117</v>
      </c>
      <c r="F25" s="31" t="s">
        <v>118</v>
      </c>
      <c r="G25" s="32">
        <v>1</v>
      </c>
      <c r="H25" s="33">
        <v>0</v>
      </c>
      <c r="I25" s="33">
        <f>ROUND(ROUND(H25,2)*ROUND(G25,3),2)</f>
      </c>
      <c r="O25">
        <f>(I25*0)/100</f>
      </c>
      <c r="P25" t="s">
        <v>27</v>
      </c>
    </row>
    <row r="26" spans="1:5" ht="12.75">
      <c r="A26" s="34" t="s">
        <v>50</v>
      </c>
      <c r="E26" s="35" t="s">
        <v>47</v>
      </c>
    </row>
    <row r="27" spans="1:5" ht="76.5">
      <c r="A27" s="36" t="s">
        <v>52</v>
      </c>
      <c r="E27" s="37" t="s">
        <v>119</v>
      </c>
    </row>
    <row r="28" spans="1:5" ht="12.75">
      <c r="A28" t="s">
        <v>53</v>
      </c>
      <c r="E28" s="35" t="s">
        <v>59</v>
      </c>
    </row>
    <row r="29" spans="1:18" ht="12.75" customHeight="1">
      <c r="A29" s="6" t="s">
        <v>43</v>
      </c>
      <c r="B29" s="6"/>
      <c r="C29" s="39" t="s">
        <v>29</v>
      </c>
      <c r="D29" s="6"/>
      <c r="E29" s="27" t="s">
        <v>120</v>
      </c>
      <c r="F29" s="6"/>
      <c r="G29" s="6"/>
      <c r="H29" s="6"/>
      <c r="I29" s="40">
        <f>0+Q29</f>
      </c>
      <c r="O29">
        <f>0+R29</f>
      </c>
      <c r="Q29">
        <f>0+I30+I34+I38+I42+I46</f>
      </c>
      <c r="R29">
        <f>0+O30+O34+O38+O42+O46</f>
      </c>
    </row>
    <row r="30" spans="1:16" ht="12.75">
      <c r="A30" s="25" t="s">
        <v>45</v>
      </c>
      <c r="B30" s="29" t="s">
        <v>37</v>
      </c>
      <c r="C30" s="29" t="s">
        <v>121</v>
      </c>
      <c r="D30" s="25" t="s">
        <v>47</v>
      </c>
      <c r="E30" s="30" t="s">
        <v>122</v>
      </c>
      <c r="F30" s="31" t="s">
        <v>95</v>
      </c>
      <c r="G30" s="32">
        <v>5</v>
      </c>
      <c r="H30" s="33">
        <v>0</v>
      </c>
      <c r="I30" s="33">
        <f>ROUND(ROUND(H30,2)*ROUND(G30,3),2)</f>
      </c>
      <c r="O30">
        <f>(I30*21)/100</f>
      </c>
      <c r="P30" t="s">
        <v>23</v>
      </c>
    </row>
    <row r="31" spans="1:5" ht="25.5">
      <c r="A31" s="34" t="s">
        <v>50</v>
      </c>
      <c r="E31" s="35" t="s">
        <v>123</v>
      </c>
    </row>
    <row r="32" spans="1:5" ht="12.75">
      <c r="A32" s="36" t="s">
        <v>52</v>
      </c>
      <c r="E32" s="37" t="s">
        <v>124</v>
      </c>
    </row>
    <row r="33" spans="1:5" ht="38.25">
      <c r="A33" t="s">
        <v>53</v>
      </c>
      <c r="E33" s="35" t="s">
        <v>125</v>
      </c>
    </row>
    <row r="34" spans="1:16" ht="12.75">
      <c r="A34" s="25" t="s">
        <v>45</v>
      </c>
      <c r="B34" s="29" t="s">
        <v>66</v>
      </c>
      <c r="C34" s="29" t="s">
        <v>126</v>
      </c>
      <c r="D34" s="25" t="s">
        <v>47</v>
      </c>
      <c r="E34" s="30" t="s">
        <v>127</v>
      </c>
      <c r="F34" s="31" t="s">
        <v>128</v>
      </c>
      <c r="G34" s="32">
        <v>23</v>
      </c>
      <c r="H34" s="33">
        <v>0</v>
      </c>
      <c r="I34" s="33">
        <f>ROUND(ROUND(H34,2)*ROUND(G34,3),2)</f>
      </c>
      <c r="O34">
        <f>(I34*21)/100</f>
      </c>
      <c r="P34" t="s">
        <v>23</v>
      </c>
    </row>
    <row r="35" spans="1:5" ht="25.5">
      <c r="A35" s="34" t="s">
        <v>50</v>
      </c>
      <c r="E35" s="35" t="s">
        <v>129</v>
      </c>
    </row>
    <row r="36" spans="1:5" ht="12.75">
      <c r="A36" s="36" t="s">
        <v>52</v>
      </c>
      <c r="E36" s="37" t="s">
        <v>130</v>
      </c>
    </row>
    <row r="37" spans="1:5" ht="63.75">
      <c r="A37" t="s">
        <v>53</v>
      </c>
      <c r="E37" s="35" t="s">
        <v>131</v>
      </c>
    </row>
    <row r="38" spans="1:16" ht="12.75">
      <c r="A38" s="25" t="s">
        <v>45</v>
      </c>
      <c r="B38" s="29" t="s">
        <v>68</v>
      </c>
      <c r="C38" s="29" t="s">
        <v>132</v>
      </c>
      <c r="D38" s="25" t="s">
        <v>47</v>
      </c>
      <c r="E38" s="30" t="s">
        <v>133</v>
      </c>
      <c r="F38" s="31" t="s">
        <v>103</v>
      </c>
      <c r="G38" s="32">
        <v>5.532</v>
      </c>
      <c r="H38" s="33">
        <v>0</v>
      </c>
      <c r="I38" s="33">
        <f>ROUND(ROUND(H38,2)*ROUND(G38,3),2)</f>
      </c>
      <c r="O38">
        <f>(I38*21)/100</f>
      </c>
      <c r="P38" t="s">
        <v>23</v>
      </c>
    </row>
    <row r="39" spans="1:5" ht="63.75">
      <c r="A39" s="34" t="s">
        <v>50</v>
      </c>
      <c r="E39" s="35" t="s">
        <v>134</v>
      </c>
    </row>
    <row r="40" spans="1:5" ht="12.75">
      <c r="A40" s="36" t="s">
        <v>52</v>
      </c>
      <c r="E40" s="37" t="s">
        <v>135</v>
      </c>
    </row>
    <row r="41" spans="1:5" ht="63.75">
      <c r="A41" t="s">
        <v>53</v>
      </c>
      <c r="E41" s="35" t="s">
        <v>136</v>
      </c>
    </row>
    <row r="42" spans="1:16" ht="12.75">
      <c r="A42" s="25" t="s">
        <v>45</v>
      </c>
      <c r="B42" s="29" t="s">
        <v>40</v>
      </c>
      <c r="C42" s="29" t="s">
        <v>137</v>
      </c>
      <c r="D42" s="25" t="s">
        <v>47</v>
      </c>
      <c r="E42" s="30" t="s">
        <v>138</v>
      </c>
      <c r="F42" s="31" t="s">
        <v>103</v>
      </c>
      <c r="G42" s="32">
        <v>8.32</v>
      </c>
      <c r="H42" s="33">
        <v>0</v>
      </c>
      <c r="I42" s="33">
        <f>ROUND(ROUND(H42,2)*ROUND(G42,3),2)</f>
      </c>
      <c r="O42">
        <f>(I42*21)/100</f>
      </c>
      <c r="P42" t="s">
        <v>23</v>
      </c>
    </row>
    <row r="43" spans="1:5" ht="25.5">
      <c r="A43" s="34" t="s">
        <v>50</v>
      </c>
      <c r="E43" s="35" t="s">
        <v>139</v>
      </c>
    </row>
    <row r="44" spans="1:5" ht="25.5">
      <c r="A44" s="36" t="s">
        <v>52</v>
      </c>
      <c r="E44" s="37" t="s">
        <v>140</v>
      </c>
    </row>
    <row r="45" spans="1:5" ht="76.5">
      <c r="A45" t="s">
        <v>53</v>
      </c>
      <c r="E45" s="35" t="s">
        <v>141</v>
      </c>
    </row>
    <row r="46" spans="1:16" ht="12.75">
      <c r="A46" s="25" t="s">
        <v>45</v>
      </c>
      <c r="B46" s="29" t="s">
        <v>42</v>
      </c>
      <c r="C46" s="29" t="s">
        <v>142</v>
      </c>
      <c r="D46" s="25" t="s">
        <v>47</v>
      </c>
      <c r="E46" s="30" t="s">
        <v>143</v>
      </c>
      <c r="F46" s="31" t="s">
        <v>103</v>
      </c>
      <c r="G46" s="32">
        <v>3.341</v>
      </c>
      <c r="H46" s="33">
        <v>0</v>
      </c>
      <c r="I46" s="33">
        <f>ROUND(ROUND(H46,2)*ROUND(G46,3),2)</f>
      </c>
      <c r="O46">
        <f>(I46*21)/100</f>
      </c>
      <c r="P46" t="s">
        <v>23</v>
      </c>
    </row>
    <row r="47" spans="1:5" ht="12.75">
      <c r="A47" s="34" t="s">
        <v>50</v>
      </c>
      <c r="E47" s="35" t="s">
        <v>144</v>
      </c>
    </row>
    <row r="48" spans="1:5" ht="25.5">
      <c r="A48" s="36" t="s">
        <v>52</v>
      </c>
      <c r="E48" s="37" t="s">
        <v>145</v>
      </c>
    </row>
    <row r="49" spans="1:5" ht="25.5">
      <c r="A49" t="s">
        <v>53</v>
      </c>
      <c r="E49" s="35" t="s">
        <v>146</v>
      </c>
    </row>
    <row r="50" spans="1:18" ht="12.75" customHeight="1">
      <c r="A50" s="6" t="s">
        <v>43</v>
      </c>
      <c r="B50" s="6"/>
      <c r="C50" s="39" t="s">
        <v>40</v>
      </c>
      <c r="D50" s="6"/>
      <c r="E50" s="27" t="s">
        <v>147</v>
      </c>
      <c r="F50" s="6"/>
      <c r="G50" s="6"/>
      <c r="H50" s="6"/>
      <c r="I50" s="40">
        <f>0+Q50</f>
      </c>
      <c r="O50">
        <f>0+R50</f>
      </c>
      <c r="Q50">
        <f>0+I51+I55+I59+I63+I67+I71</f>
      </c>
      <c r="R50">
        <f>0+O51+O55+O59+O63+O67+O71</f>
      </c>
    </row>
    <row r="51" spans="1:16" ht="25.5">
      <c r="A51" s="25" t="s">
        <v>45</v>
      </c>
      <c r="B51" s="29" t="s">
        <v>81</v>
      </c>
      <c r="C51" s="29" t="s">
        <v>148</v>
      </c>
      <c r="D51" s="25" t="s">
        <v>47</v>
      </c>
      <c r="E51" s="30" t="s">
        <v>149</v>
      </c>
      <c r="F51" s="31" t="s">
        <v>150</v>
      </c>
      <c r="G51" s="32">
        <v>2</v>
      </c>
      <c r="H51" s="33">
        <v>0</v>
      </c>
      <c r="I51" s="33">
        <f>ROUND(ROUND(H51,2)*ROUND(G51,3),2)</f>
      </c>
      <c r="O51">
        <f>(I51*21)/100</f>
      </c>
      <c r="P51" t="s">
        <v>23</v>
      </c>
    </row>
    <row r="52" spans="1:5" ht="25.5">
      <c r="A52" s="34" t="s">
        <v>50</v>
      </c>
      <c r="E52" s="35" t="s">
        <v>151</v>
      </c>
    </row>
    <row r="53" spans="1:5" ht="12.75">
      <c r="A53" s="36" t="s">
        <v>52</v>
      </c>
      <c r="E53" s="37" t="s">
        <v>152</v>
      </c>
    </row>
    <row r="54" spans="1:5" ht="25.5">
      <c r="A54" t="s">
        <v>53</v>
      </c>
      <c r="E54" s="35" t="s">
        <v>153</v>
      </c>
    </row>
    <row r="55" spans="1:16" ht="12.75">
      <c r="A55" s="25" t="s">
        <v>45</v>
      </c>
      <c r="B55" s="29" t="s">
        <v>86</v>
      </c>
      <c r="C55" s="29" t="s">
        <v>154</v>
      </c>
      <c r="D55" s="25" t="s">
        <v>47</v>
      </c>
      <c r="E55" s="30" t="s">
        <v>155</v>
      </c>
      <c r="F55" s="31" t="s">
        <v>103</v>
      </c>
      <c r="G55" s="32">
        <v>5</v>
      </c>
      <c r="H55" s="33">
        <v>0</v>
      </c>
      <c r="I55" s="33">
        <f>ROUND(ROUND(H55,2)*ROUND(G55,3),2)</f>
      </c>
      <c r="O55">
        <f>(I55*21)/100</f>
      </c>
      <c r="P55" t="s">
        <v>23</v>
      </c>
    </row>
    <row r="56" spans="1:5" ht="51">
      <c r="A56" s="34" t="s">
        <v>50</v>
      </c>
      <c r="E56" s="35" t="s">
        <v>156</v>
      </c>
    </row>
    <row r="57" spans="1:5" ht="12.75">
      <c r="A57" s="36" t="s">
        <v>52</v>
      </c>
      <c r="E57" s="37" t="s">
        <v>124</v>
      </c>
    </row>
    <row r="58" spans="1:5" ht="102">
      <c r="A58" t="s">
        <v>53</v>
      </c>
      <c r="E58" s="35" t="s">
        <v>157</v>
      </c>
    </row>
    <row r="59" spans="1:16" ht="12.75">
      <c r="A59" s="25" t="s">
        <v>45</v>
      </c>
      <c r="B59" s="29" t="s">
        <v>92</v>
      </c>
      <c r="C59" s="29" t="s">
        <v>158</v>
      </c>
      <c r="D59" s="25" t="s">
        <v>47</v>
      </c>
      <c r="E59" s="30" t="s">
        <v>159</v>
      </c>
      <c r="F59" s="31" t="s">
        <v>103</v>
      </c>
      <c r="G59" s="32">
        <v>3.12</v>
      </c>
      <c r="H59" s="33">
        <v>0</v>
      </c>
      <c r="I59" s="33">
        <f>ROUND(ROUND(H59,2)*ROUND(G59,3),2)</f>
      </c>
      <c r="O59">
        <f>(I59*21)/100</f>
      </c>
      <c r="P59" t="s">
        <v>23</v>
      </c>
    </row>
    <row r="60" spans="1:5" ht="63.75">
      <c r="A60" s="34" t="s">
        <v>50</v>
      </c>
      <c r="E60" s="35" t="s">
        <v>160</v>
      </c>
    </row>
    <row r="61" spans="1:5" ht="12.75">
      <c r="A61" s="36" t="s">
        <v>52</v>
      </c>
      <c r="E61" s="37" t="s">
        <v>161</v>
      </c>
    </row>
    <row r="62" spans="1:5" ht="102">
      <c r="A62" t="s">
        <v>53</v>
      </c>
      <c r="E62" s="35" t="s">
        <v>157</v>
      </c>
    </row>
    <row r="63" spans="1:16" ht="12.75">
      <c r="A63" s="25" t="s">
        <v>45</v>
      </c>
      <c r="B63" s="29" t="s">
        <v>162</v>
      </c>
      <c r="C63" s="29" t="s">
        <v>163</v>
      </c>
      <c r="D63" s="25" t="s">
        <v>47</v>
      </c>
      <c r="E63" s="30" t="s">
        <v>164</v>
      </c>
      <c r="F63" s="31" t="s">
        <v>103</v>
      </c>
      <c r="G63" s="32">
        <v>18.763</v>
      </c>
      <c r="H63" s="33">
        <v>0</v>
      </c>
      <c r="I63" s="33">
        <f>ROUND(ROUND(H63,2)*ROUND(G63,3),2)</f>
      </c>
      <c r="O63">
        <f>(I63*21)/100</f>
      </c>
      <c r="P63" t="s">
        <v>23</v>
      </c>
    </row>
    <row r="64" spans="1:5" ht="25.5">
      <c r="A64" s="34" t="s">
        <v>50</v>
      </c>
      <c r="E64" s="35" t="s">
        <v>165</v>
      </c>
    </row>
    <row r="65" spans="1:5" ht="38.25">
      <c r="A65" s="36" t="s">
        <v>52</v>
      </c>
      <c r="E65" s="37" t="s">
        <v>166</v>
      </c>
    </row>
    <row r="66" spans="1:5" ht="102">
      <c r="A66" t="s">
        <v>53</v>
      </c>
      <c r="E66" s="35" t="s">
        <v>157</v>
      </c>
    </row>
    <row r="67" spans="1:16" ht="12.75">
      <c r="A67" s="25" t="s">
        <v>45</v>
      </c>
      <c r="B67" s="29" t="s">
        <v>167</v>
      </c>
      <c r="C67" s="29" t="s">
        <v>168</v>
      </c>
      <c r="D67" s="25" t="s">
        <v>47</v>
      </c>
      <c r="E67" s="30" t="s">
        <v>169</v>
      </c>
      <c r="F67" s="31" t="s">
        <v>103</v>
      </c>
      <c r="G67" s="32">
        <v>36.923</v>
      </c>
      <c r="H67" s="33">
        <v>0</v>
      </c>
      <c r="I67" s="33">
        <f>ROUND(ROUND(H67,2)*ROUND(G67,3),2)</f>
      </c>
      <c r="O67">
        <f>(I67*21)/100</f>
      </c>
      <c r="P67" t="s">
        <v>23</v>
      </c>
    </row>
    <row r="68" spans="1:5" ht="25.5">
      <c r="A68" s="34" t="s">
        <v>50</v>
      </c>
      <c r="E68" s="35" t="s">
        <v>170</v>
      </c>
    </row>
    <row r="69" spans="1:5" ht="76.5">
      <c r="A69" s="36" t="s">
        <v>52</v>
      </c>
      <c r="E69" s="37" t="s">
        <v>171</v>
      </c>
    </row>
    <row r="70" spans="1:5" ht="102">
      <c r="A70" t="s">
        <v>53</v>
      </c>
      <c r="E70" s="35" t="s">
        <v>157</v>
      </c>
    </row>
    <row r="71" spans="1:16" ht="12.75">
      <c r="A71" s="25" t="s">
        <v>45</v>
      </c>
      <c r="B71" s="29" t="s">
        <v>172</v>
      </c>
      <c r="C71" s="29" t="s">
        <v>173</v>
      </c>
      <c r="D71" s="25" t="s">
        <v>47</v>
      </c>
      <c r="E71" s="30" t="s">
        <v>174</v>
      </c>
      <c r="F71" s="31" t="s">
        <v>95</v>
      </c>
      <c r="G71" s="32">
        <v>61.2</v>
      </c>
      <c r="H71" s="33">
        <v>0</v>
      </c>
      <c r="I71" s="33">
        <f>ROUND(ROUND(H71,2)*ROUND(G71,3),2)</f>
      </c>
      <c r="O71">
        <f>(I71*21)/100</f>
      </c>
      <c r="P71" t="s">
        <v>23</v>
      </c>
    </row>
    <row r="72" spans="1:5" ht="12.75">
      <c r="A72" s="34" t="s">
        <v>50</v>
      </c>
      <c r="E72" s="35" t="s">
        <v>175</v>
      </c>
    </row>
    <row r="73" spans="1:5" ht="12.75">
      <c r="A73" s="36" t="s">
        <v>52</v>
      </c>
      <c r="E73" s="37" t="s">
        <v>176</v>
      </c>
    </row>
    <row r="74" spans="1:5" ht="76.5">
      <c r="A74" t="s">
        <v>53</v>
      </c>
      <c r="E74" s="35" t="s">
        <v>177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7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0+O8+O25+O42</f>
      </c>
      <c r="P2" t="s">
        <v>22</v>
      </c>
    </row>
    <row r="3" spans="1:16" ht="15" customHeight="1">
      <c r="A3" t="s">
        <v>12</v>
      </c>
      <c r="B3" s="12" t="s">
        <v>14</v>
      </c>
      <c r="C3" s="13" t="s">
        <v>15</v>
      </c>
      <c r="D3" s="1"/>
      <c r="E3" s="14" t="s">
        <v>16</v>
      </c>
      <c r="F3" s="1"/>
      <c r="G3" s="9"/>
      <c r="H3" s="8" t="s">
        <v>178</v>
      </c>
      <c r="I3" s="41">
        <f>0+I8+I25+I42</f>
      </c>
      <c r="O3" t="s">
        <v>19</v>
      </c>
      <c r="P3" t="s">
        <v>23</v>
      </c>
    </row>
    <row r="4" spans="1:16" ht="15" customHeight="1">
      <c r="A4" t="s">
        <v>17</v>
      </c>
      <c r="B4" s="16" t="s">
        <v>18</v>
      </c>
      <c r="C4" s="17" t="s">
        <v>178</v>
      </c>
      <c r="D4" s="6"/>
      <c r="E4" s="18" t="s">
        <v>179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107</v>
      </c>
      <c r="D9" s="25" t="s">
        <v>47</v>
      </c>
      <c r="E9" s="30" t="s">
        <v>108</v>
      </c>
      <c r="F9" s="31" t="s">
        <v>103</v>
      </c>
      <c r="G9" s="32">
        <v>416.56</v>
      </c>
      <c r="H9" s="33">
        <v>0</v>
      </c>
      <c r="I9" s="33">
        <f>ROUND(ROUND(H9,2)*ROUND(G9,3),2)</f>
      </c>
      <c r="O9">
        <f>(I9*21)/100</f>
      </c>
      <c r="P9" t="s">
        <v>23</v>
      </c>
    </row>
    <row r="10" spans="1:5" ht="12.75">
      <c r="A10" s="34" t="s">
        <v>50</v>
      </c>
      <c r="E10" s="35" t="s">
        <v>47</v>
      </c>
    </row>
    <row r="11" spans="1:5" ht="51">
      <c r="A11" s="36" t="s">
        <v>52</v>
      </c>
      <c r="E11" s="37" t="s">
        <v>180</v>
      </c>
    </row>
    <row r="12" spans="1:5" ht="25.5">
      <c r="A12" t="s">
        <v>53</v>
      </c>
      <c r="E12" s="35" t="s">
        <v>106</v>
      </c>
    </row>
    <row r="13" spans="1:16" ht="12.75">
      <c r="A13" s="25" t="s">
        <v>45</v>
      </c>
      <c r="B13" s="29" t="s">
        <v>23</v>
      </c>
      <c r="C13" s="29" t="s">
        <v>110</v>
      </c>
      <c r="D13" s="25" t="s">
        <v>47</v>
      </c>
      <c r="E13" s="30" t="s">
        <v>111</v>
      </c>
      <c r="F13" s="31" t="s">
        <v>103</v>
      </c>
      <c r="G13" s="32">
        <v>6.297</v>
      </c>
      <c r="H13" s="33">
        <v>0</v>
      </c>
      <c r="I13" s="33">
        <f>ROUND(ROUND(H13,2)*ROUND(G13,3),2)</f>
      </c>
      <c r="O13">
        <f>(I13*21)/100</f>
      </c>
      <c r="P13" t="s">
        <v>23</v>
      </c>
    </row>
    <row r="14" spans="1:5" ht="38.25">
      <c r="A14" s="34" t="s">
        <v>50</v>
      </c>
      <c r="E14" s="35" t="s">
        <v>112</v>
      </c>
    </row>
    <row r="15" spans="1:5" ht="12.75">
      <c r="A15" s="36" t="s">
        <v>52</v>
      </c>
      <c r="E15" s="37" t="s">
        <v>181</v>
      </c>
    </row>
    <row r="16" spans="1:5" ht="25.5">
      <c r="A16" t="s">
        <v>53</v>
      </c>
      <c r="E16" s="35" t="s">
        <v>106</v>
      </c>
    </row>
    <row r="17" spans="1:16" ht="12.75">
      <c r="A17" s="25" t="s">
        <v>45</v>
      </c>
      <c r="B17" s="29" t="s">
        <v>22</v>
      </c>
      <c r="C17" s="29" t="s">
        <v>110</v>
      </c>
      <c r="D17" s="25" t="s">
        <v>114</v>
      </c>
      <c r="E17" s="30" t="s">
        <v>111</v>
      </c>
      <c r="F17" s="31" t="s">
        <v>103</v>
      </c>
      <c r="G17" s="32">
        <v>49.438</v>
      </c>
      <c r="H17" s="33">
        <v>0</v>
      </c>
      <c r="I17" s="33">
        <f>ROUND(ROUND(H17,2)*ROUND(G17,3),2)</f>
      </c>
      <c r="O17">
        <f>(I17*0)/100</f>
      </c>
      <c r="P17" t="s">
        <v>27</v>
      </c>
    </row>
    <row r="18" spans="1:5" ht="140.25">
      <c r="A18" s="34" t="s">
        <v>50</v>
      </c>
      <c r="E18" s="35" t="s">
        <v>182</v>
      </c>
    </row>
    <row r="19" spans="1:5" ht="51">
      <c r="A19" s="36" t="s">
        <v>52</v>
      </c>
      <c r="E19" s="37" t="s">
        <v>183</v>
      </c>
    </row>
    <row r="20" spans="1:5" ht="25.5">
      <c r="A20" t="s">
        <v>53</v>
      </c>
      <c r="E20" s="35" t="s">
        <v>106</v>
      </c>
    </row>
    <row r="21" spans="1:16" ht="12.75">
      <c r="A21" s="25" t="s">
        <v>45</v>
      </c>
      <c r="B21" s="29" t="s">
        <v>33</v>
      </c>
      <c r="C21" s="29" t="s">
        <v>116</v>
      </c>
      <c r="D21" s="25" t="s">
        <v>114</v>
      </c>
      <c r="E21" s="30" t="s">
        <v>117</v>
      </c>
      <c r="F21" s="31" t="s">
        <v>118</v>
      </c>
      <c r="G21" s="32">
        <v>1</v>
      </c>
      <c r="H21" s="33">
        <v>0</v>
      </c>
      <c r="I21" s="33">
        <f>ROUND(ROUND(H21,2)*ROUND(G21,3),2)</f>
      </c>
      <c r="O21">
        <f>(I21*0)/100</f>
      </c>
      <c r="P21" t="s">
        <v>27</v>
      </c>
    </row>
    <row r="22" spans="1:5" ht="51">
      <c r="A22" s="34" t="s">
        <v>50</v>
      </c>
      <c r="E22" s="35" t="s">
        <v>184</v>
      </c>
    </row>
    <row r="23" spans="1:5" ht="12.75">
      <c r="A23" s="36" t="s">
        <v>52</v>
      </c>
      <c r="E23" s="37" t="s">
        <v>185</v>
      </c>
    </row>
    <row r="24" spans="1:5" ht="12.75">
      <c r="A24" t="s">
        <v>53</v>
      </c>
      <c r="E24" s="35" t="s">
        <v>59</v>
      </c>
    </row>
    <row r="25" spans="1:18" ht="12.75" customHeight="1">
      <c r="A25" s="6" t="s">
        <v>43</v>
      </c>
      <c r="B25" s="6"/>
      <c r="C25" s="39" t="s">
        <v>29</v>
      </c>
      <c r="D25" s="6"/>
      <c r="E25" s="27" t="s">
        <v>120</v>
      </c>
      <c r="F25" s="6"/>
      <c r="G25" s="6"/>
      <c r="H25" s="6"/>
      <c r="I25" s="40">
        <f>0+Q25</f>
      </c>
      <c r="O25">
        <f>0+R25</f>
      </c>
      <c r="Q25">
        <f>0+I26+I30+I34+I38</f>
      </c>
      <c r="R25">
        <f>0+O26+O30+O34+O38</f>
      </c>
    </row>
    <row r="26" spans="1:16" ht="12.75">
      <c r="A26" s="25" t="s">
        <v>45</v>
      </c>
      <c r="B26" s="29" t="s">
        <v>35</v>
      </c>
      <c r="C26" s="29" t="s">
        <v>186</v>
      </c>
      <c r="D26" s="25" t="s">
        <v>47</v>
      </c>
      <c r="E26" s="30" t="s">
        <v>187</v>
      </c>
      <c r="F26" s="31" t="s">
        <v>103</v>
      </c>
      <c r="G26" s="32">
        <v>3.938</v>
      </c>
      <c r="H26" s="33">
        <v>0</v>
      </c>
      <c r="I26" s="33">
        <f>ROUND(ROUND(H26,2)*ROUND(G26,3),2)</f>
      </c>
      <c r="O26">
        <f>(I26*21)/100</f>
      </c>
      <c r="P26" t="s">
        <v>23</v>
      </c>
    </row>
    <row r="27" spans="1:5" ht="51">
      <c r="A27" s="34" t="s">
        <v>50</v>
      </c>
      <c r="E27" s="35" t="s">
        <v>188</v>
      </c>
    </row>
    <row r="28" spans="1:5" ht="12.75">
      <c r="A28" s="36" t="s">
        <v>52</v>
      </c>
      <c r="E28" s="37" t="s">
        <v>189</v>
      </c>
    </row>
    <row r="29" spans="1:5" ht="63.75">
      <c r="A29" t="s">
        <v>53</v>
      </c>
      <c r="E29" s="35" t="s">
        <v>136</v>
      </c>
    </row>
    <row r="30" spans="1:16" ht="12.75">
      <c r="A30" s="25" t="s">
        <v>45</v>
      </c>
      <c r="B30" s="29" t="s">
        <v>37</v>
      </c>
      <c r="C30" s="29" t="s">
        <v>190</v>
      </c>
      <c r="D30" s="25" t="s">
        <v>47</v>
      </c>
      <c r="E30" s="30" t="s">
        <v>191</v>
      </c>
      <c r="F30" s="31" t="s">
        <v>103</v>
      </c>
      <c r="G30" s="32">
        <v>13.65</v>
      </c>
      <c r="H30" s="33">
        <v>0</v>
      </c>
      <c r="I30" s="33">
        <f>ROUND(ROUND(H30,2)*ROUND(G30,3),2)</f>
      </c>
      <c r="O30">
        <f>(I30*21)/100</f>
      </c>
      <c r="P30" t="s">
        <v>23</v>
      </c>
    </row>
    <row r="31" spans="1:5" ht="51">
      <c r="A31" s="34" t="s">
        <v>50</v>
      </c>
      <c r="E31" s="35" t="s">
        <v>192</v>
      </c>
    </row>
    <row r="32" spans="1:5" ht="12.75">
      <c r="A32" s="36" t="s">
        <v>52</v>
      </c>
      <c r="E32" s="37" t="s">
        <v>193</v>
      </c>
    </row>
    <row r="33" spans="1:5" ht="63.75">
      <c r="A33" t="s">
        <v>53</v>
      </c>
      <c r="E33" s="35" t="s">
        <v>136</v>
      </c>
    </row>
    <row r="34" spans="1:16" ht="12.75">
      <c r="A34" s="25" t="s">
        <v>45</v>
      </c>
      <c r="B34" s="29" t="s">
        <v>66</v>
      </c>
      <c r="C34" s="29" t="s">
        <v>126</v>
      </c>
      <c r="D34" s="25" t="s">
        <v>47</v>
      </c>
      <c r="E34" s="30" t="s">
        <v>127</v>
      </c>
      <c r="F34" s="31" t="s">
        <v>128</v>
      </c>
      <c r="G34" s="32">
        <v>105</v>
      </c>
      <c r="H34" s="33">
        <v>0</v>
      </c>
      <c r="I34" s="33">
        <f>ROUND(ROUND(H34,2)*ROUND(G34,3),2)</f>
      </c>
      <c r="O34">
        <f>(I34*21)/100</f>
      </c>
      <c r="P34" t="s">
        <v>23</v>
      </c>
    </row>
    <row r="35" spans="1:5" ht="38.25">
      <c r="A35" s="34" t="s">
        <v>50</v>
      </c>
      <c r="E35" s="35" t="s">
        <v>194</v>
      </c>
    </row>
    <row r="36" spans="1:5" ht="12.75">
      <c r="A36" s="36" t="s">
        <v>52</v>
      </c>
      <c r="E36" s="37" t="s">
        <v>195</v>
      </c>
    </row>
    <row r="37" spans="1:5" ht="63.75">
      <c r="A37" t="s">
        <v>53</v>
      </c>
      <c r="E37" s="35" t="s">
        <v>131</v>
      </c>
    </row>
    <row r="38" spans="1:16" ht="12.75">
      <c r="A38" s="25" t="s">
        <v>45</v>
      </c>
      <c r="B38" s="29" t="s">
        <v>68</v>
      </c>
      <c r="C38" s="29" t="s">
        <v>132</v>
      </c>
      <c r="D38" s="25" t="s">
        <v>47</v>
      </c>
      <c r="E38" s="30" t="s">
        <v>133</v>
      </c>
      <c r="F38" s="31" t="s">
        <v>103</v>
      </c>
      <c r="G38" s="32">
        <v>45.5</v>
      </c>
      <c r="H38" s="33">
        <v>0</v>
      </c>
      <c r="I38" s="33">
        <f>ROUND(ROUND(H38,2)*ROUND(G38,3),2)</f>
      </c>
      <c r="O38">
        <f>(I38*21)/100</f>
      </c>
      <c r="P38" t="s">
        <v>23</v>
      </c>
    </row>
    <row r="39" spans="1:5" ht="76.5">
      <c r="A39" s="34" t="s">
        <v>50</v>
      </c>
      <c r="E39" s="35" t="s">
        <v>196</v>
      </c>
    </row>
    <row r="40" spans="1:5" ht="12.75">
      <c r="A40" s="36" t="s">
        <v>52</v>
      </c>
      <c r="E40" s="37" t="s">
        <v>197</v>
      </c>
    </row>
    <row r="41" spans="1:5" ht="63.75">
      <c r="A41" t="s">
        <v>53</v>
      </c>
      <c r="E41" s="35" t="s">
        <v>136</v>
      </c>
    </row>
    <row r="42" spans="1:18" ht="12.75" customHeight="1">
      <c r="A42" s="6" t="s">
        <v>43</v>
      </c>
      <c r="B42" s="6"/>
      <c r="C42" s="39" t="s">
        <v>40</v>
      </c>
      <c r="D42" s="6"/>
      <c r="E42" s="27" t="s">
        <v>147</v>
      </c>
      <c r="F42" s="6"/>
      <c r="G42" s="6"/>
      <c r="H42" s="6"/>
      <c r="I42" s="40">
        <f>0+Q42</f>
      </c>
      <c r="O42">
        <f>0+R42</f>
      </c>
      <c r="Q42">
        <f>0+I43+I47+I51+I55+I59+I63+I67+I71</f>
      </c>
      <c r="R42">
        <f>0+O43+O47+O51+O55+O59+O63+O67+O71</f>
      </c>
    </row>
    <row r="43" spans="1:16" ht="25.5">
      <c r="A43" s="25" t="s">
        <v>45</v>
      </c>
      <c r="B43" s="29" t="s">
        <v>40</v>
      </c>
      <c r="C43" s="29" t="s">
        <v>148</v>
      </c>
      <c r="D43" s="25" t="s">
        <v>47</v>
      </c>
      <c r="E43" s="30" t="s">
        <v>149</v>
      </c>
      <c r="F43" s="31" t="s">
        <v>150</v>
      </c>
      <c r="G43" s="32">
        <v>8</v>
      </c>
      <c r="H43" s="33">
        <v>0</v>
      </c>
      <c r="I43" s="33">
        <f>ROUND(ROUND(H43,2)*ROUND(G43,3),2)</f>
      </c>
      <c r="O43">
        <f>(I43*21)/100</f>
      </c>
      <c r="P43" t="s">
        <v>23</v>
      </c>
    </row>
    <row r="44" spans="1:5" ht="38.25">
      <c r="A44" s="34" t="s">
        <v>50</v>
      </c>
      <c r="E44" s="35" t="s">
        <v>198</v>
      </c>
    </row>
    <row r="45" spans="1:5" ht="12.75">
      <c r="A45" s="36" t="s">
        <v>52</v>
      </c>
      <c r="E45" s="37" t="s">
        <v>199</v>
      </c>
    </row>
    <row r="46" spans="1:5" ht="25.5">
      <c r="A46" t="s">
        <v>53</v>
      </c>
      <c r="E46" s="35" t="s">
        <v>153</v>
      </c>
    </row>
    <row r="47" spans="1:16" ht="12.75">
      <c r="A47" s="25" t="s">
        <v>45</v>
      </c>
      <c r="B47" s="29" t="s">
        <v>42</v>
      </c>
      <c r="C47" s="29" t="s">
        <v>158</v>
      </c>
      <c r="D47" s="25" t="s">
        <v>47</v>
      </c>
      <c r="E47" s="30" t="s">
        <v>159</v>
      </c>
      <c r="F47" s="31" t="s">
        <v>103</v>
      </c>
      <c r="G47" s="32">
        <v>2.826</v>
      </c>
      <c r="H47" s="33">
        <v>0</v>
      </c>
      <c r="I47" s="33">
        <f>ROUND(ROUND(H47,2)*ROUND(G47,3),2)</f>
      </c>
      <c r="O47">
        <f>(I47*21)/100</f>
      </c>
      <c r="P47" t="s">
        <v>23</v>
      </c>
    </row>
    <row r="48" spans="1:5" ht="38.25">
      <c r="A48" s="34" t="s">
        <v>50</v>
      </c>
      <c r="E48" s="35" t="s">
        <v>200</v>
      </c>
    </row>
    <row r="49" spans="1:5" ht="12.75">
      <c r="A49" s="36" t="s">
        <v>52</v>
      </c>
      <c r="E49" s="37" t="s">
        <v>201</v>
      </c>
    </row>
    <row r="50" spans="1:5" ht="102">
      <c r="A50" t="s">
        <v>53</v>
      </c>
      <c r="E50" s="35" t="s">
        <v>157</v>
      </c>
    </row>
    <row r="51" spans="1:16" ht="12.75">
      <c r="A51" s="25" t="s">
        <v>45</v>
      </c>
      <c r="B51" s="29" t="s">
        <v>81</v>
      </c>
      <c r="C51" s="29" t="s">
        <v>163</v>
      </c>
      <c r="D51" s="25" t="s">
        <v>47</v>
      </c>
      <c r="E51" s="30" t="s">
        <v>164</v>
      </c>
      <c r="F51" s="31" t="s">
        <v>103</v>
      </c>
      <c r="G51" s="32">
        <v>831.532</v>
      </c>
      <c r="H51" s="33">
        <v>0</v>
      </c>
      <c r="I51" s="33">
        <f>ROUND(ROUND(H51,2)*ROUND(G51,3),2)</f>
      </c>
      <c r="O51">
        <f>(I51*21)/100</f>
      </c>
      <c r="P51" t="s">
        <v>23</v>
      </c>
    </row>
    <row r="52" spans="1:5" ht="63.75">
      <c r="A52" s="34" t="s">
        <v>50</v>
      </c>
      <c r="E52" s="35" t="s">
        <v>202</v>
      </c>
    </row>
    <row r="53" spans="1:5" ht="229.5">
      <c r="A53" s="36" t="s">
        <v>52</v>
      </c>
      <c r="E53" s="37" t="s">
        <v>203</v>
      </c>
    </row>
    <row r="54" spans="1:5" ht="102">
      <c r="A54" t="s">
        <v>53</v>
      </c>
      <c r="E54" s="35" t="s">
        <v>157</v>
      </c>
    </row>
    <row r="55" spans="1:16" ht="12.75">
      <c r="A55" s="25" t="s">
        <v>45</v>
      </c>
      <c r="B55" s="29" t="s">
        <v>86</v>
      </c>
      <c r="C55" s="29" t="s">
        <v>204</v>
      </c>
      <c r="D55" s="25" t="s">
        <v>47</v>
      </c>
      <c r="E55" s="30" t="s">
        <v>205</v>
      </c>
      <c r="F55" s="31" t="s">
        <v>206</v>
      </c>
      <c r="G55" s="32">
        <v>15320.448</v>
      </c>
      <c r="H55" s="33">
        <v>0</v>
      </c>
      <c r="I55" s="33">
        <f>ROUND(ROUND(H55,2)*ROUND(G55,3),2)</f>
      </c>
      <c r="O55">
        <f>(I55*21)/100</f>
      </c>
      <c r="P55" t="s">
        <v>23</v>
      </c>
    </row>
    <row r="56" spans="1:5" ht="38.25">
      <c r="A56" s="34" t="s">
        <v>50</v>
      </c>
      <c r="E56" s="35" t="s">
        <v>207</v>
      </c>
    </row>
    <row r="57" spans="1:5" ht="38.25">
      <c r="A57" s="36" t="s">
        <v>52</v>
      </c>
      <c r="E57" s="37" t="s">
        <v>208</v>
      </c>
    </row>
    <row r="58" spans="1:5" ht="25.5">
      <c r="A58" t="s">
        <v>53</v>
      </c>
      <c r="E58" s="35" t="s">
        <v>209</v>
      </c>
    </row>
    <row r="59" spans="1:16" ht="12.75">
      <c r="A59" s="25" t="s">
        <v>45</v>
      </c>
      <c r="B59" s="29" t="s">
        <v>92</v>
      </c>
      <c r="C59" s="29" t="s">
        <v>168</v>
      </c>
      <c r="D59" s="25" t="s">
        <v>47</v>
      </c>
      <c r="E59" s="30" t="s">
        <v>169</v>
      </c>
      <c r="F59" s="31" t="s">
        <v>103</v>
      </c>
      <c r="G59" s="32">
        <v>167.443</v>
      </c>
      <c r="H59" s="33">
        <v>0</v>
      </c>
      <c r="I59" s="33">
        <f>ROUND(ROUND(H59,2)*ROUND(G59,3),2)</f>
      </c>
      <c r="O59">
        <f>(I59*21)/100</f>
      </c>
      <c r="P59" t="s">
        <v>23</v>
      </c>
    </row>
    <row r="60" spans="1:5" ht="51">
      <c r="A60" s="34" t="s">
        <v>50</v>
      </c>
      <c r="E60" s="35" t="s">
        <v>210</v>
      </c>
    </row>
    <row r="61" spans="1:5" ht="140.25">
      <c r="A61" s="36" t="s">
        <v>52</v>
      </c>
      <c r="E61" s="37" t="s">
        <v>211</v>
      </c>
    </row>
    <row r="62" spans="1:5" ht="102">
      <c r="A62" t="s">
        <v>53</v>
      </c>
      <c r="E62" s="35" t="s">
        <v>157</v>
      </c>
    </row>
    <row r="63" spans="1:16" ht="12.75">
      <c r="A63" s="25" t="s">
        <v>45</v>
      </c>
      <c r="B63" s="29" t="s">
        <v>162</v>
      </c>
      <c r="C63" s="29" t="s">
        <v>212</v>
      </c>
      <c r="D63" s="25" t="s">
        <v>47</v>
      </c>
      <c r="E63" s="30" t="s">
        <v>213</v>
      </c>
      <c r="F63" s="31" t="s">
        <v>214</v>
      </c>
      <c r="G63" s="32">
        <v>1.86</v>
      </c>
      <c r="H63" s="33">
        <v>0</v>
      </c>
      <c r="I63" s="33">
        <f>ROUND(ROUND(H63,2)*ROUND(G63,3),2)</f>
      </c>
      <c r="O63">
        <f>(I63*21)/100</f>
      </c>
      <c r="P63" t="s">
        <v>23</v>
      </c>
    </row>
    <row r="64" spans="1:5" ht="89.25">
      <c r="A64" s="34" t="s">
        <v>50</v>
      </c>
      <c r="E64" s="35" t="s">
        <v>215</v>
      </c>
    </row>
    <row r="65" spans="1:5" ht="63.75">
      <c r="A65" s="36" t="s">
        <v>52</v>
      </c>
      <c r="E65" s="37" t="s">
        <v>216</v>
      </c>
    </row>
    <row r="66" spans="1:5" ht="102">
      <c r="A66" t="s">
        <v>53</v>
      </c>
      <c r="E66" s="35" t="s">
        <v>217</v>
      </c>
    </row>
    <row r="67" spans="1:16" ht="12.75">
      <c r="A67" s="25" t="s">
        <v>45</v>
      </c>
      <c r="B67" s="29" t="s">
        <v>167</v>
      </c>
      <c r="C67" s="29" t="s">
        <v>218</v>
      </c>
      <c r="D67" s="25" t="s">
        <v>47</v>
      </c>
      <c r="E67" s="30" t="s">
        <v>219</v>
      </c>
      <c r="F67" s="31" t="s">
        <v>150</v>
      </c>
      <c r="G67" s="32">
        <v>4</v>
      </c>
      <c r="H67" s="33">
        <v>0</v>
      </c>
      <c r="I67" s="33">
        <f>ROUND(ROUND(H67,2)*ROUND(G67,3),2)</f>
      </c>
      <c r="O67">
        <f>(I67*21)/100</f>
      </c>
      <c r="P67" t="s">
        <v>23</v>
      </c>
    </row>
    <row r="68" spans="1:5" ht="38.25">
      <c r="A68" s="34" t="s">
        <v>50</v>
      </c>
      <c r="E68" s="35" t="s">
        <v>220</v>
      </c>
    </row>
    <row r="69" spans="1:5" ht="12.75">
      <c r="A69" s="36" t="s">
        <v>52</v>
      </c>
      <c r="E69" s="37" t="s">
        <v>221</v>
      </c>
    </row>
    <row r="70" spans="1:5" ht="76.5">
      <c r="A70" t="s">
        <v>53</v>
      </c>
      <c r="E70" s="35" t="s">
        <v>177</v>
      </c>
    </row>
    <row r="71" spans="1:16" ht="12.75">
      <c r="A71" s="25" t="s">
        <v>45</v>
      </c>
      <c r="B71" s="29" t="s">
        <v>172</v>
      </c>
      <c r="C71" s="29" t="s">
        <v>173</v>
      </c>
      <c r="D71" s="25" t="s">
        <v>47</v>
      </c>
      <c r="E71" s="30" t="s">
        <v>174</v>
      </c>
      <c r="F71" s="31" t="s">
        <v>95</v>
      </c>
      <c r="G71" s="32">
        <v>629.68</v>
      </c>
      <c r="H71" s="33">
        <v>0</v>
      </c>
      <c r="I71" s="33">
        <f>ROUND(ROUND(H71,2)*ROUND(G71,3),2)</f>
      </c>
      <c r="O71">
        <f>(I71*21)/100</f>
      </c>
      <c r="P71" t="s">
        <v>23</v>
      </c>
    </row>
    <row r="72" spans="1:5" ht="25.5">
      <c r="A72" s="34" t="s">
        <v>50</v>
      </c>
      <c r="E72" s="35" t="s">
        <v>222</v>
      </c>
    </row>
    <row r="73" spans="1:5" ht="63.75">
      <c r="A73" s="36" t="s">
        <v>52</v>
      </c>
      <c r="E73" s="37" t="s">
        <v>223</v>
      </c>
    </row>
    <row r="74" spans="1:5" ht="76.5">
      <c r="A74" t="s">
        <v>53</v>
      </c>
      <c r="E74" s="35" t="s">
        <v>177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31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0+O8+O33+O130+O167+O172+O189+O226+O231</f>
      </c>
      <c r="P2" t="s">
        <v>22</v>
      </c>
    </row>
    <row r="3" spans="1:16" ht="15" customHeight="1">
      <c r="A3" t="s">
        <v>12</v>
      </c>
      <c r="B3" s="12" t="s">
        <v>14</v>
      </c>
      <c r="C3" s="13" t="s">
        <v>15</v>
      </c>
      <c r="D3" s="1"/>
      <c r="E3" s="14" t="s">
        <v>16</v>
      </c>
      <c r="F3" s="1"/>
      <c r="G3" s="9"/>
      <c r="H3" s="8" t="s">
        <v>224</v>
      </c>
      <c r="I3" s="41">
        <f>0+I8+I33+I130+I167+I172+I189+I226+I231</f>
      </c>
      <c r="O3" t="s">
        <v>19</v>
      </c>
      <c r="P3" t="s">
        <v>23</v>
      </c>
    </row>
    <row r="4" spans="1:16" ht="15" customHeight="1">
      <c r="A4" t="s">
        <v>17</v>
      </c>
      <c r="B4" s="16" t="s">
        <v>18</v>
      </c>
      <c r="C4" s="17" t="s">
        <v>224</v>
      </c>
      <c r="D4" s="6"/>
      <c r="E4" s="18" t="s">
        <v>225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f>
      </c>
      <c r="R8">
        <f>0+O9+O13+O17+O21+O25+O29</f>
      </c>
    </row>
    <row r="9" spans="1:16" ht="12.75">
      <c r="A9" s="25" t="s">
        <v>45</v>
      </c>
      <c r="B9" s="29" t="s">
        <v>29</v>
      </c>
      <c r="C9" s="29" t="s">
        <v>101</v>
      </c>
      <c r="D9" s="25" t="s">
        <v>47</v>
      </c>
      <c r="E9" s="30" t="s">
        <v>102</v>
      </c>
      <c r="F9" s="31" t="s">
        <v>103</v>
      </c>
      <c r="G9" s="32">
        <v>3102.58</v>
      </c>
      <c r="H9" s="33">
        <v>0</v>
      </c>
      <c r="I9" s="33">
        <f>ROUND(ROUND(H9,2)*ROUND(G9,3),2)</f>
      </c>
      <c r="O9">
        <f>(I9*21)/100</f>
      </c>
      <c r="P9" t="s">
        <v>23</v>
      </c>
    </row>
    <row r="10" spans="1:5" ht="12.75">
      <c r="A10" s="34" t="s">
        <v>50</v>
      </c>
      <c r="E10" s="35" t="s">
        <v>226</v>
      </c>
    </row>
    <row r="11" spans="1:5" ht="102">
      <c r="A11" s="36" t="s">
        <v>52</v>
      </c>
      <c r="E11" s="37" t="s">
        <v>227</v>
      </c>
    </row>
    <row r="12" spans="1:5" ht="25.5">
      <c r="A12" t="s">
        <v>53</v>
      </c>
      <c r="E12" s="35" t="s">
        <v>106</v>
      </c>
    </row>
    <row r="13" spans="1:16" ht="12.75">
      <c r="A13" s="25" t="s">
        <v>45</v>
      </c>
      <c r="B13" s="29" t="s">
        <v>23</v>
      </c>
      <c r="C13" s="29" t="s">
        <v>107</v>
      </c>
      <c r="D13" s="25" t="s">
        <v>47</v>
      </c>
      <c r="E13" s="30" t="s">
        <v>108</v>
      </c>
      <c r="F13" s="31" t="s">
        <v>103</v>
      </c>
      <c r="G13" s="32">
        <v>11.16</v>
      </c>
      <c r="H13" s="33">
        <v>0</v>
      </c>
      <c r="I13" s="33">
        <f>ROUND(ROUND(H13,2)*ROUND(G13,3),2)</f>
      </c>
      <c r="O13">
        <f>(I13*21)/100</f>
      </c>
      <c r="P13" t="s">
        <v>23</v>
      </c>
    </row>
    <row r="14" spans="1:5" ht="12.75">
      <c r="A14" s="34" t="s">
        <v>50</v>
      </c>
      <c r="E14" s="35" t="s">
        <v>47</v>
      </c>
    </row>
    <row r="15" spans="1:5" ht="12.75">
      <c r="A15" s="36" t="s">
        <v>52</v>
      </c>
      <c r="E15" s="37" t="s">
        <v>228</v>
      </c>
    </row>
    <row r="16" spans="1:5" ht="25.5">
      <c r="A16" t="s">
        <v>53</v>
      </c>
      <c r="E16" s="35" t="s">
        <v>106</v>
      </c>
    </row>
    <row r="17" spans="1:16" ht="12.75">
      <c r="A17" s="25" t="s">
        <v>45</v>
      </c>
      <c r="B17" s="29" t="s">
        <v>22</v>
      </c>
      <c r="C17" s="29" t="s">
        <v>110</v>
      </c>
      <c r="D17" s="25" t="s">
        <v>114</v>
      </c>
      <c r="E17" s="30" t="s">
        <v>111</v>
      </c>
      <c r="F17" s="31" t="s">
        <v>103</v>
      </c>
      <c r="G17" s="32">
        <v>322.5</v>
      </c>
      <c r="H17" s="33">
        <v>0</v>
      </c>
      <c r="I17" s="33">
        <f>ROUND(ROUND(H17,2)*ROUND(G17,3),2)</f>
      </c>
      <c r="O17">
        <f>(I17*0)/100</f>
      </c>
      <c r="P17" t="s">
        <v>27</v>
      </c>
    </row>
    <row r="18" spans="1:5" ht="12.75">
      <c r="A18" s="34" t="s">
        <v>50</v>
      </c>
      <c r="E18" s="35" t="s">
        <v>47</v>
      </c>
    </row>
    <row r="19" spans="1:5" ht="153">
      <c r="A19" s="36" t="s">
        <v>52</v>
      </c>
      <c r="E19" s="37" t="s">
        <v>229</v>
      </c>
    </row>
    <row r="20" spans="1:5" ht="25.5">
      <c r="A20" t="s">
        <v>53</v>
      </c>
      <c r="E20" s="35" t="s">
        <v>106</v>
      </c>
    </row>
    <row r="21" spans="1:16" ht="12.75">
      <c r="A21" s="25" t="s">
        <v>45</v>
      </c>
      <c r="B21" s="29" t="s">
        <v>33</v>
      </c>
      <c r="C21" s="29" t="s">
        <v>55</v>
      </c>
      <c r="D21" s="25" t="s">
        <v>114</v>
      </c>
      <c r="E21" s="30" t="s">
        <v>56</v>
      </c>
      <c r="F21" s="31" t="s">
        <v>118</v>
      </c>
      <c r="G21" s="32">
        <v>1</v>
      </c>
      <c r="H21" s="33">
        <v>0</v>
      </c>
      <c r="I21" s="33">
        <f>ROUND(ROUND(H21,2)*ROUND(G21,3),2)</f>
      </c>
      <c r="O21">
        <f>(I21*0)/100</f>
      </c>
      <c r="P21" t="s">
        <v>27</v>
      </c>
    </row>
    <row r="22" spans="1:5" ht="12.75">
      <c r="A22" s="34" t="s">
        <v>50</v>
      </c>
      <c r="E22" s="35" t="s">
        <v>47</v>
      </c>
    </row>
    <row r="23" spans="1:5" ht="140.25">
      <c r="A23" s="36" t="s">
        <v>52</v>
      </c>
      <c r="E23" s="37" t="s">
        <v>230</v>
      </c>
    </row>
    <row r="24" spans="1:5" ht="12.75">
      <c r="A24" t="s">
        <v>53</v>
      </c>
      <c r="E24" s="35" t="s">
        <v>59</v>
      </c>
    </row>
    <row r="25" spans="1:16" ht="12.75">
      <c r="A25" s="25" t="s">
        <v>45</v>
      </c>
      <c r="B25" s="29" t="s">
        <v>35</v>
      </c>
      <c r="C25" s="29" t="s">
        <v>116</v>
      </c>
      <c r="D25" s="25" t="s">
        <v>114</v>
      </c>
      <c r="E25" s="30" t="s">
        <v>117</v>
      </c>
      <c r="F25" s="31" t="s">
        <v>118</v>
      </c>
      <c r="G25" s="32">
        <v>1</v>
      </c>
      <c r="H25" s="33">
        <v>0</v>
      </c>
      <c r="I25" s="33">
        <f>ROUND(ROUND(H25,2)*ROUND(G25,3),2)</f>
      </c>
      <c r="O25">
        <f>(I25*0)/100</f>
      </c>
      <c r="P25" t="s">
        <v>27</v>
      </c>
    </row>
    <row r="26" spans="1:5" ht="12.75">
      <c r="A26" s="34" t="s">
        <v>50</v>
      </c>
      <c r="E26" s="35" t="s">
        <v>47</v>
      </c>
    </row>
    <row r="27" spans="1:5" ht="63.75">
      <c r="A27" s="36" t="s">
        <v>52</v>
      </c>
      <c r="E27" s="37" t="s">
        <v>231</v>
      </c>
    </row>
    <row r="28" spans="1:5" ht="12.75">
      <c r="A28" t="s">
        <v>53</v>
      </c>
      <c r="E28" s="35" t="s">
        <v>59</v>
      </c>
    </row>
    <row r="29" spans="1:16" ht="12.75">
      <c r="A29" s="25" t="s">
        <v>45</v>
      </c>
      <c r="B29" s="29" t="s">
        <v>37</v>
      </c>
      <c r="C29" s="29" t="s">
        <v>232</v>
      </c>
      <c r="D29" s="25" t="s">
        <v>47</v>
      </c>
      <c r="E29" s="30" t="s">
        <v>233</v>
      </c>
      <c r="F29" s="31" t="s">
        <v>49</v>
      </c>
      <c r="G29" s="32">
        <v>1</v>
      </c>
      <c r="H29" s="33">
        <v>0</v>
      </c>
      <c r="I29" s="33">
        <f>ROUND(ROUND(H29,2)*ROUND(G29,3),2)</f>
      </c>
      <c r="O29">
        <f>(I29*21)/100</f>
      </c>
      <c r="P29" t="s">
        <v>23</v>
      </c>
    </row>
    <row r="30" spans="1:5" ht="12.75">
      <c r="A30" s="34" t="s">
        <v>50</v>
      </c>
      <c r="E30" s="35" t="s">
        <v>234</v>
      </c>
    </row>
    <row r="31" spans="1:5" ht="12.75">
      <c r="A31" s="36" t="s">
        <v>52</v>
      </c>
      <c r="E31" s="37" t="s">
        <v>58</v>
      </c>
    </row>
    <row r="32" spans="1:5" ht="12.75">
      <c r="A32" t="s">
        <v>53</v>
      </c>
      <c r="E32" s="35" t="s">
        <v>59</v>
      </c>
    </row>
    <row r="33" spans="1:18" ht="12.75" customHeight="1">
      <c r="A33" s="6" t="s">
        <v>43</v>
      </c>
      <c r="B33" s="6"/>
      <c r="C33" s="39" t="s">
        <v>29</v>
      </c>
      <c r="D33" s="6"/>
      <c r="E33" s="27" t="s">
        <v>120</v>
      </c>
      <c r="F33" s="6"/>
      <c r="G33" s="6"/>
      <c r="H33" s="6"/>
      <c r="I33" s="40">
        <f>0+Q33</f>
      </c>
      <c r="O33">
        <f>0+R33</f>
      </c>
      <c r="Q33">
        <f>0+I34+I38+I42+I46+I50+I54+I58+I62+I66+I70+I74+I78+I82+I86+I90+I94+I98+I102+I106+I110+I114+I118+I122+I126</f>
      </c>
      <c r="R33">
        <f>0+O34+O38+O42+O46+O50+O54+O58+O62+O66+O70+O74+O78+O82+O86+O90+O94+O98+O102+O106+O110+O114+O118+O122+O126</f>
      </c>
    </row>
    <row r="34" spans="1:16" ht="12.75">
      <c r="A34" s="25" t="s">
        <v>45</v>
      </c>
      <c r="B34" s="29" t="s">
        <v>66</v>
      </c>
      <c r="C34" s="29" t="s">
        <v>121</v>
      </c>
      <c r="D34" s="25" t="s">
        <v>47</v>
      </c>
      <c r="E34" s="30" t="s">
        <v>122</v>
      </c>
      <c r="F34" s="31" t="s">
        <v>95</v>
      </c>
      <c r="G34" s="32">
        <v>850</v>
      </c>
      <c r="H34" s="33">
        <v>0</v>
      </c>
      <c r="I34" s="33">
        <f>ROUND(ROUND(H34,2)*ROUND(G34,3),2)</f>
      </c>
      <c r="O34">
        <f>(I34*21)/100</f>
      </c>
      <c r="P34" t="s">
        <v>23</v>
      </c>
    </row>
    <row r="35" spans="1:5" ht="25.5">
      <c r="A35" s="34" t="s">
        <v>50</v>
      </c>
      <c r="E35" s="35" t="s">
        <v>235</v>
      </c>
    </row>
    <row r="36" spans="1:5" ht="12.75">
      <c r="A36" s="36" t="s">
        <v>52</v>
      </c>
      <c r="E36" s="37" t="s">
        <v>236</v>
      </c>
    </row>
    <row r="37" spans="1:5" ht="38.25">
      <c r="A37" t="s">
        <v>53</v>
      </c>
      <c r="E37" s="35" t="s">
        <v>125</v>
      </c>
    </row>
    <row r="38" spans="1:16" ht="12.75">
      <c r="A38" s="25" t="s">
        <v>45</v>
      </c>
      <c r="B38" s="29" t="s">
        <v>68</v>
      </c>
      <c r="C38" s="29" t="s">
        <v>237</v>
      </c>
      <c r="D38" s="25" t="s">
        <v>114</v>
      </c>
      <c r="E38" s="30" t="s">
        <v>238</v>
      </c>
      <c r="F38" s="31" t="s">
        <v>150</v>
      </c>
      <c r="G38" s="32">
        <v>7</v>
      </c>
      <c r="H38" s="33">
        <v>0</v>
      </c>
      <c r="I38" s="33">
        <f>ROUND(ROUND(H38,2)*ROUND(G38,3),2)</f>
      </c>
      <c r="O38">
        <f>(I38*21)/100</f>
      </c>
      <c r="P38" t="s">
        <v>23</v>
      </c>
    </row>
    <row r="39" spans="1:5" ht="12.75">
      <c r="A39" s="34" t="s">
        <v>50</v>
      </c>
      <c r="E39" s="35" t="s">
        <v>239</v>
      </c>
    </row>
    <row r="40" spans="1:5" ht="12.75">
      <c r="A40" s="36" t="s">
        <v>52</v>
      </c>
      <c r="E40" s="37" t="s">
        <v>240</v>
      </c>
    </row>
    <row r="41" spans="1:5" ht="89.25">
      <c r="A41" t="s">
        <v>53</v>
      </c>
      <c r="E41" s="35" t="s">
        <v>241</v>
      </c>
    </row>
    <row r="42" spans="1:16" ht="12.75">
      <c r="A42" s="25" t="s">
        <v>45</v>
      </c>
      <c r="B42" s="29" t="s">
        <v>40</v>
      </c>
      <c r="C42" s="29" t="s">
        <v>242</v>
      </c>
      <c r="D42" s="25" t="s">
        <v>114</v>
      </c>
      <c r="E42" s="30" t="s">
        <v>243</v>
      </c>
      <c r="F42" s="31" t="s">
        <v>150</v>
      </c>
      <c r="G42" s="32">
        <v>4</v>
      </c>
      <c r="H42" s="33">
        <v>0</v>
      </c>
      <c r="I42" s="33">
        <f>ROUND(ROUND(H42,2)*ROUND(G42,3),2)</f>
      </c>
      <c r="O42">
        <f>(I42*21)/100</f>
      </c>
      <c r="P42" t="s">
        <v>23</v>
      </c>
    </row>
    <row r="43" spans="1:5" ht="12.75">
      <c r="A43" s="34" t="s">
        <v>50</v>
      </c>
      <c r="E43" s="35" t="s">
        <v>239</v>
      </c>
    </row>
    <row r="44" spans="1:5" ht="12.75">
      <c r="A44" s="36" t="s">
        <v>52</v>
      </c>
      <c r="E44" s="37" t="s">
        <v>244</v>
      </c>
    </row>
    <row r="45" spans="1:5" ht="89.25">
      <c r="A45" t="s">
        <v>53</v>
      </c>
      <c r="E45" s="35" t="s">
        <v>241</v>
      </c>
    </row>
    <row r="46" spans="1:16" ht="25.5">
      <c r="A46" s="25" t="s">
        <v>45</v>
      </c>
      <c r="B46" s="29" t="s">
        <v>42</v>
      </c>
      <c r="C46" s="29" t="s">
        <v>245</v>
      </c>
      <c r="D46" s="25" t="s">
        <v>47</v>
      </c>
      <c r="E46" s="30" t="s">
        <v>246</v>
      </c>
      <c r="F46" s="31" t="s">
        <v>103</v>
      </c>
      <c r="G46" s="32">
        <v>935.25</v>
      </c>
      <c r="H46" s="33">
        <v>0</v>
      </c>
      <c r="I46" s="33">
        <f>ROUND(ROUND(H46,2)*ROUND(G46,3),2)</f>
      </c>
      <c r="O46">
        <f>(I46*21)/100</f>
      </c>
      <c r="P46" t="s">
        <v>23</v>
      </c>
    </row>
    <row r="47" spans="1:5" ht="76.5">
      <c r="A47" s="34" t="s">
        <v>50</v>
      </c>
      <c r="E47" s="35" t="s">
        <v>247</v>
      </c>
    </row>
    <row r="48" spans="1:5" ht="51">
      <c r="A48" s="36" t="s">
        <v>52</v>
      </c>
      <c r="E48" s="37" t="s">
        <v>248</v>
      </c>
    </row>
    <row r="49" spans="1:5" ht="63.75">
      <c r="A49" t="s">
        <v>53</v>
      </c>
      <c r="E49" s="35" t="s">
        <v>131</v>
      </c>
    </row>
    <row r="50" spans="1:16" ht="25.5">
      <c r="A50" s="25" t="s">
        <v>45</v>
      </c>
      <c r="B50" s="29" t="s">
        <v>81</v>
      </c>
      <c r="C50" s="29" t="s">
        <v>249</v>
      </c>
      <c r="D50" s="25" t="s">
        <v>47</v>
      </c>
      <c r="E50" s="30" t="s">
        <v>250</v>
      </c>
      <c r="F50" s="31" t="s">
        <v>206</v>
      </c>
      <c r="G50" s="32">
        <v>22845.6</v>
      </c>
      <c r="H50" s="33">
        <v>0</v>
      </c>
      <c r="I50" s="33">
        <f>ROUND(ROUND(H50,2)*ROUND(G50,3),2)</f>
      </c>
      <c r="O50">
        <f>(I50*21)/100</f>
      </c>
      <c r="P50" t="s">
        <v>23</v>
      </c>
    </row>
    <row r="51" spans="1:5" ht="63.75">
      <c r="A51" s="34" t="s">
        <v>50</v>
      </c>
      <c r="E51" s="35" t="s">
        <v>251</v>
      </c>
    </row>
    <row r="52" spans="1:5" ht="12.75">
      <c r="A52" s="36" t="s">
        <v>52</v>
      </c>
      <c r="E52" s="37" t="s">
        <v>252</v>
      </c>
    </row>
    <row r="53" spans="1:5" ht="25.5">
      <c r="A53" t="s">
        <v>53</v>
      </c>
      <c r="E53" s="35" t="s">
        <v>209</v>
      </c>
    </row>
    <row r="54" spans="1:16" ht="12.75">
      <c r="A54" s="25" t="s">
        <v>45</v>
      </c>
      <c r="B54" s="29" t="s">
        <v>86</v>
      </c>
      <c r="C54" s="29" t="s">
        <v>253</v>
      </c>
      <c r="D54" s="25" t="s">
        <v>47</v>
      </c>
      <c r="E54" s="30" t="s">
        <v>254</v>
      </c>
      <c r="F54" s="31" t="s">
        <v>128</v>
      </c>
      <c r="G54" s="32">
        <v>70</v>
      </c>
      <c r="H54" s="33">
        <v>0</v>
      </c>
      <c r="I54" s="33">
        <f>ROUND(ROUND(H54,2)*ROUND(G54,3),2)</f>
      </c>
      <c r="O54">
        <f>(I54*21)/100</f>
      </c>
      <c r="P54" t="s">
        <v>23</v>
      </c>
    </row>
    <row r="55" spans="1:5" ht="25.5">
      <c r="A55" s="34" t="s">
        <v>50</v>
      </c>
      <c r="E55" s="35" t="s">
        <v>255</v>
      </c>
    </row>
    <row r="56" spans="1:5" ht="12.75">
      <c r="A56" s="36" t="s">
        <v>52</v>
      </c>
      <c r="E56" s="37" t="s">
        <v>256</v>
      </c>
    </row>
    <row r="57" spans="1:5" ht="63.75">
      <c r="A57" t="s">
        <v>53</v>
      </c>
      <c r="E57" s="35" t="s">
        <v>136</v>
      </c>
    </row>
    <row r="58" spans="1:16" ht="12.75">
      <c r="A58" s="25" t="s">
        <v>45</v>
      </c>
      <c r="B58" s="29" t="s">
        <v>92</v>
      </c>
      <c r="C58" s="29" t="s">
        <v>132</v>
      </c>
      <c r="D58" s="25" t="s">
        <v>47</v>
      </c>
      <c r="E58" s="30" t="s">
        <v>133</v>
      </c>
      <c r="F58" s="31" t="s">
        <v>103</v>
      </c>
      <c r="G58" s="32">
        <v>322.5</v>
      </c>
      <c r="H58" s="33">
        <v>0</v>
      </c>
      <c r="I58" s="33">
        <f>ROUND(ROUND(H58,2)*ROUND(G58,3),2)</f>
      </c>
      <c r="O58">
        <f>(I58*21)/100</f>
      </c>
      <c r="P58" t="s">
        <v>23</v>
      </c>
    </row>
    <row r="59" spans="1:5" ht="102">
      <c r="A59" s="34" t="s">
        <v>50</v>
      </c>
      <c r="E59" s="35" t="s">
        <v>257</v>
      </c>
    </row>
    <row r="60" spans="1:5" ht="51">
      <c r="A60" s="36" t="s">
        <v>52</v>
      </c>
      <c r="E60" s="37" t="s">
        <v>258</v>
      </c>
    </row>
    <row r="61" spans="1:5" ht="63.75">
      <c r="A61" t="s">
        <v>53</v>
      </c>
      <c r="E61" s="35" t="s">
        <v>136</v>
      </c>
    </row>
    <row r="62" spans="1:16" ht="12.75">
      <c r="A62" s="25" t="s">
        <v>45</v>
      </c>
      <c r="B62" s="29" t="s">
        <v>162</v>
      </c>
      <c r="C62" s="29" t="s">
        <v>259</v>
      </c>
      <c r="D62" s="25" t="s">
        <v>47</v>
      </c>
      <c r="E62" s="30" t="s">
        <v>260</v>
      </c>
      <c r="F62" s="31" t="s">
        <v>103</v>
      </c>
      <c r="G62" s="32">
        <v>424.2</v>
      </c>
      <c r="H62" s="33">
        <v>0</v>
      </c>
      <c r="I62" s="33">
        <f>ROUND(ROUND(H62,2)*ROUND(G62,3),2)</f>
      </c>
      <c r="O62">
        <f>(I62*21)/100</f>
      </c>
      <c r="P62" t="s">
        <v>23</v>
      </c>
    </row>
    <row r="63" spans="1:5" ht="51">
      <c r="A63" s="34" t="s">
        <v>50</v>
      </c>
      <c r="E63" s="35" t="s">
        <v>261</v>
      </c>
    </row>
    <row r="64" spans="1:5" ht="51">
      <c r="A64" s="36" t="s">
        <v>52</v>
      </c>
      <c r="E64" s="37" t="s">
        <v>262</v>
      </c>
    </row>
    <row r="65" spans="1:5" ht="38.25">
      <c r="A65" t="s">
        <v>53</v>
      </c>
      <c r="E65" s="35" t="s">
        <v>263</v>
      </c>
    </row>
    <row r="66" spans="1:16" ht="12.75">
      <c r="A66" s="25" t="s">
        <v>45</v>
      </c>
      <c r="B66" s="29" t="s">
        <v>167</v>
      </c>
      <c r="C66" s="29" t="s">
        <v>264</v>
      </c>
      <c r="D66" s="25" t="s">
        <v>47</v>
      </c>
      <c r="E66" s="30" t="s">
        <v>265</v>
      </c>
      <c r="F66" s="31" t="s">
        <v>103</v>
      </c>
      <c r="G66" s="32">
        <v>228.192</v>
      </c>
      <c r="H66" s="33">
        <v>0</v>
      </c>
      <c r="I66" s="33">
        <f>ROUND(ROUND(H66,2)*ROUND(G66,3),2)</f>
      </c>
      <c r="O66">
        <f>(I66*21)/100</f>
      </c>
      <c r="P66" t="s">
        <v>23</v>
      </c>
    </row>
    <row r="67" spans="1:5" ht="89.25">
      <c r="A67" s="34" t="s">
        <v>50</v>
      </c>
      <c r="E67" s="35" t="s">
        <v>266</v>
      </c>
    </row>
    <row r="68" spans="1:5" ht="89.25">
      <c r="A68" s="36" t="s">
        <v>52</v>
      </c>
      <c r="E68" s="37" t="s">
        <v>267</v>
      </c>
    </row>
    <row r="69" spans="1:5" ht="369.75">
      <c r="A69" t="s">
        <v>53</v>
      </c>
      <c r="E69" s="35" t="s">
        <v>268</v>
      </c>
    </row>
    <row r="70" spans="1:16" ht="12.75">
      <c r="A70" s="25" t="s">
        <v>45</v>
      </c>
      <c r="B70" s="29" t="s">
        <v>172</v>
      </c>
      <c r="C70" s="29" t="s">
        <v>269</v>
      </c>
      <c r="D70" s="25" t="s">
        <v>47</v>
      </c>
      <c r="E70" s="30" t="s">
        <v>270</v>
      </c>
      <c r="F70" s="31" t="s">
        <v>103</v>
      </c>
      <c r="G70" s="32">
        <v>532.448</v>
      </c>
      <c r="H70" s="33">
        <v>0</v>
      </c>
      <c r="I70" s="33">
        <f>ROUND(ROUND(H70,2)*ROUND(G70,3),2)</f>
      </c>
      <c r="O70">
        <f>(I70*21)/100</f>
      </c>
      <c r="P70" t="s">
        <v>23</v>
      </c>
    </row>
    <row r="71" spans="1:5" ht="89.25">
      <c r="A71" s="34" t="s">
        <v>50</v>
      </c>
      <c r="E71" s="35" t="s">
        <v>266</v>
      </c>
    </row>
    <row r="72" spans="1:5" ht="89.25">
      <c r="A72" s="36" t="s">
        <v>52</v>
      </c>
      <c r="E72" s="37" t="s">
        <v>271</v>
      </c>
    </row>
    <row r="73" spans="1:5" ht="369.75">
      <c r="A73" t="s">
        <v>53</v>
      </c>
      <c r="E73" s="35" t="s">
        <v>272</v>
      </c>
    </row>
    <row r="74" spans="1:16" ht="12.75">
      <c r="A74" s="25" t="s">
        <v>45</v>
      </c>
      <c r="B74" s="29" t="s">
        <v>273</v>
      </c>
      <c r="C74" s="29" t="s">
        <v>274</v>
      </c>
      <c r="D74" s="25" t="s">
        <v>47</v>
      </c>
      <c r="E74" s="30" t="s">
        <v>275</v>
      </c>
      <c r="F74" s="31" t="s">
        <v>103</v>
      </c>
      <c r="G74" s="32">
        <v>33.6</v>
      </c>
      <c r="H74" s="33">
        <v>0</v>
      </c>
      <c r="I74" s="33">
        <f>ROUND(ROUND(H74,2)*ROUND(G74,3),2)</f>
      </c>
      <c r="O74">
        <f>(I74*21)/100</f>
      </c>
      <c r="P74" t="s">
        <v>23</v>
      </c>
    </row>
    <row r="75" spans="1:5" ht="51">
      <c r="A75" s="34" t="s">
        <v>50</v>
      </c>
      <c r="E75" s="35" t="s">
        <v>276</v>
      </c>
    </row>
    <row r="76" spans="1:5" ht="12.75">
      <c r="A76" s="36" t="s">
        <v>52</v>
      </c>
      <c r="E76" s="37" t="s">
        <v>277</v>
      </c>
    </row>
    <row r="77" spans="1:5" ht="369.75">
      <c r="A77" t="s">
        <v>53</v>
      </c>
      <c r="E77" s="35" t="s">
        <v>272</v>
      </c>
    </row>
    <row r="78" spans="1:16" ht="12.75">
      <c r="A78" s="25" t="s">
        <v>45</v>
      </c>
      <c r="B78" s="29" t="s">
        <v>278</v>
      </c>
      <c r="C78" s="29" t="s">
        <v>279</v>
      </c>
      <c r="D78" s="25" t="s">
        <v>47</v>
      </c>
      <c r="E78" s="30" t="s">
        <v>280</v>
      </c>
      <c r="F78" s="31" t="s">
        <v>103</v>
      </c>
      <c r="G78" s="32">
        <v>44.844</v>
      </c>
      <c r="H78" s="33">
        <v>0</v>
      </c>
      <c r="I78" s="33">
        <f>ROUND(ROUND(H78,2)*ROUND(G78,3),2)</f>
      </c>
      <c r="O78">
        <f>(I78*21)/100</f>
      </c>
      <c r="P78" t="s">
        <v>23</v>
      </c>
    </row>
    <row r="79" spans="1:5" ht="89.25">
      <c r="A79" s="34" t="s">
        <v>50</v>
      </c>
      <c r="E79" s="35" t="s">
        <v>281</v>
      </c>
    </row>
    <row r="80" spans="1:5" ht="51">
      <c r="A80" s="36" t="s">
        <v>52</v>
      </c>
      <c r="E80" s="37" t="s">
        <v>282</v>
      </c>
    </row>
    <row r="81" spans="1:5" ht="293.25">
      <c r="A81" t="s">
        <v>53</v>
      </c>
      <c r="E81" s="35" t="s">
        <v>283</v>
      </c>
    </row>
    <row r="82" spans="1:16" ht="12.75">
      <c r="A82" s="25" t="s">
        <v>45</v>
      </c>
      <c r="B82" s="29" t="s">
        <v>284</v>
      </c>
      <c r="C82" s="29" t="s">
        <v>285</v>
      </c>
      <c r="D82" s="25" t="s">
        <v>47</v>
      </c>
      <c r="E82" s="30" t="s">
        <v>286</v>
      </c>
      <c r="F82" s="31" t="s">
        <v>103</v>
      </c>
      <c r="G82" s="32">
        <v>104.636</v>
      </c>
      <c r="H82" s="33">
        <v>0</v>
      </c>
      <c r="I82" s="33">
        <f>ROUND(ROUND(H82,2)*ROUND(G82,3),2)</f>
      </c>
      <c r="O82">
        <f>(I82*21)/100</f>
      </c>
      <c r="P82" t="s">
        <v>23</v>
      </c>
    </row>
    <row r="83" spans="1:5" ht="63.75">
      <c r="A83" s="34" t="s">
        <v>50</v>
      </c>
      <c r="E83" s="35" t="s">
        <v>287</v>
      </c>
    </row>
    <row r="84" spans="1:5" ht="51">
      <c r="A84" s="36" t="s">
        <v>52</v>
      </c>
      <c r="E84" s="37" t="s">
        <v>288</v>
      </c>
    </row>
    <row r="85" spans="1:5" ht="293.25">
      <c r="A85" t="s">
        <v>53</v>
      </c>
      <c r="E85" s="35" t="s">
        <v>289</v>
      </c>
    </row>
    <row r="86" spans="1:16" ht="12.75">
      <c r="A86" s="25" t="s">
        <v>45</v>
      </c>
      <c r="B86" s="29" t="s">
        <v>290</v>
      </c>
      <c r="C86" s="29" t="s">
        <v>291</v>
      </c>
      <c r="D86" s="25" t="s">
        <v>47</v>
      </c>
      <c r="E86" s="30" t="s">
        <v>292</v>
      </c>
      <c r="F86" s="31" t="s">
        <v>103</v>
      </c>
      <c r="G86" s="32">
        <v>1277.12</v>
      </c>
      <c r="H86" s="33">
        <v>0</v>
      </c>
      <c r="I86" s="33">
        <f>ROUND(ROUND(H86,2)*ROUND(G86,3),2)</f>
      </c>
      <c r="O86">
        <f>(I86*0)/100</f>
      </c>
      <c r="P86" t="s">
        <v>27</v>
      </c>
    </row>
    <row r="87" spans="1:5" ht="12.75">
      <c r="A87" s="34" t="s">
        <v>50</v>
      </c>
      <c r="E87" s="35" t="s">
        <v>47</v>
      </c>
    </row>
    <row r="88" spans="1:5" ht="89.25">
      <c r="A88" s="36" t="s">
        <v>52</v>
      </c>
      <c r="E88" s="37" t="s">
        <v>293</v>
      </c>
    </row>
    <row r="89" spans="1:5" ht="318.75">
      <c r="A89" t="s">
        <v>53</v>
      </c>
      <c r="E89" s="35" t="s">
        <v>294</v>
      </c>
    </row>
    <row r="90" spans="1:16" ht="12.75">
      <c r="A90" s="25" t="s">
        <v>45</v>
      </c>
      <c r="B90" s="29" t="s">
        <v>295</v>
      </c>
      <c r="C90" s="29" t="s">
        <v>296</v>
      </c>
      <c r="D90" s="25" t="s">
        <v>47</v>
      </c>
      <c r="E90" s="30" t="s">
        <v>297</v>
      </c>
      <c r="F90" s="31" t="s">
        <v>103</v>
      </c>
      <c r="G90" s="32">
        <v>26.547</v>
      </c>
      <c r="H90" s="33">
        <v>0</v>
      </c>
      <c r="I90" s="33">
        <f>ROUND(ROUND(H90,2)*ROUND(G90,3),2)</f>
      </c>
      <c r="O90">
        <f>(I90*21)/100</f>
      </c>
      <c r="P90" t="s">
        <v>23</v>
      </c>
    </row>
    <row r="91" spans="1:5" ht="63.75">
      <c r="A91" s="34" t="s">
        <v>50</v>
      </c>
      <c r="E91" s="35" t="s">
        <v>298</v>
      </c>
    </row>
    <row r="92" spans="1:5" ht="12.75">
      <c r="A92" s="36" t="s">
        <v>52</v>
      </c>
      <c r="E92" s="37" t="s">
        <v>299</v>
      </c>
    </row>
    <row r="93" spans="1:5" ht="318.75">
      <c r="A93" t="s">
        <v>53</v>
      </c>
      <c r="E93" s="35" t="s">
        <v>300</v>
      </c>
    </row>
    <row r="94" spans="1:16" ht="12.75">
      <c r="A94" s="25" t="s">
        <v>45</v>
      </c>
      <c r="B94" s="29" t="s">
        <v>301</v>
      </c>
      <c r="C94" s="29" t="s">
        <v>302</v>
      </c>
      <c r="D94" s="25" t="s">
        <v>47</v>
      </c>
      <c r="E94" s="30" t="s">
        <v>303</v>
      </c>
      <c r="F94" s="31" t="s">
        <v>103</v>
      </c>
      <c r="G94" s="32">
        <v>61.944</v>
      </c>
      <c r="H94" s="33">
        <v>0</v>
      </c>
      <c r="I94" s="33">
        <f>ROUND(ROUND(H94,2)*ROUND(G94,3),2)</f>
      </c>
      <c r="O94">
        <f>(I94*21)/100</f>
      </c>
      <c r="P94" t="s">
        <v>23</v>
      </c>
    </row>
    <row r="95" spans="1:5" ht="89.25">
      <c r="A95" s="34" t="s">
        <v>50</v>
      </c>
      <c r="E95" s="35" t="s">
        <v>304</v>
      </c>
    </row>
    <row r="96" spans="1:5" ht="12.75">
      <c r="A96" s="36" t="s">
        <v>52</v>
      </c>
      <c r="E96" s="37" t="s">
        <v>305</v>
      </c>
    </row>
    <row r="97" spans="1:5" ht="318.75">
      <c r="A97" t="s">
        <v>53</v>
      </c>
      <c r="E97" s="35" t="s">
        <v>306</v>
      </c>
    </row>
    <row r="98" spans="1:16" ht="12.75">
      <c r="A98" s="25" t="s">
        <v>45</v>
      </c>
      <c r="B98" s="29" t="s">
        <v>307</v>
      </c>
      <c r="C98" s="29" t="s">
        <v>308</v>
      </c>
      <c r="D98" s="25" t="s">
        <v>47</v>
      </c>
      <c r="E98" s="30" t="s">
        <v>309</v>
      </c>
      <c r="F98" s="31" t="s">
        <v>103</v>
      </c>
      <c r="G98" s="32">
        <v>2961.722</v>
      </c>
      <c r="H98" s="33">
        <v>0</v>
      </c>
      <c r="I98" s="33">
        <f>ROUND(ROUND(H98,2)*ROUND(G98,3),2)</f>
      </c>
      <c r="O98">
        <f>(I98*21)/100</f>
      </c>
      <c r="P98" t="s">
        <v>23</v>
      </c>
    </row>
    <row r="99" spans="1:5" ht="12.75">
      <c r="A99" s="34" t="s">
        <v>50</v>
      </c>
      <c r="E99" s="35" t="s">
        <v>310</v>
      </c>
    </row>
    <row r="100" spans="1:5" ht="114.75">
      <c r="A100" s="36" t="s">
        <v>52</v>
      </c>
      <c r="E100" s="37" t="s">
        <v>311</v>
      </c>
    </row>
    <row r="101" spans="1:5" ht="191.25">
      <c r="A101" t="s">
        <v>53</v>
      </c>
      <c r="E101" s="35" t="s">
        <v>312</v>
      </c>
    </row>
    <row r="102" spans="1:16" ht="12.75">
      <c r="A102" s="25" t="s">
        <v>45</v>
      </c>
      <c r="B102" s="29" t="s">
        <v>313</v>
      </c>
      <c r="C102" s="29" t="s">
        <v>314</v>
      </c>
      <c r="D102" s="25" t="s">
        <v>47</v>
      </c>
      <c r="E102" s="30" t="s">
        <v>315</v>
      </c>
      <c r="F102" s="31" t="s">
        <v>103</v>
      </c>
      <c r="G102" s="32">
        <v>1175.64</v>
      </c>
      <c r="H102" s="33">
        <v>0</v>
      </c>
      <c r="I102" s="33">
        <f>ROUND(ROUND(H102,2)*ROUND(G102,3),2)</f>
      </c>
      <c r="O102">
        <f>(I102*0)/100</f>
      </c>
      <c r="P102" t="s">
        <v>27</v>
      </c>
    </row>
    <row r="103" spans="1:5" ht="12.75">
      <c r="A103" s="34" t="s">
        <v>50</v>
      </c>
      <c r="E103" s="35" t="s">
        <v>47</v>
      </c>
    </row>
    <row r="104" spans="1:5" ht="102">
      <c r="A104" s="36" t="s">
        <v>52</v>
      </c>
      <c r="E104" s="37" t="s">
        <v>316</v>
      </c>
    </row>
    <row r="105" spans="1:5" ht="280.5">
      <c r="A105" t="s">
        <v>53</v>
      </c>
      <c r="E105" s="35" t="s">
        <v>317</v>
      </c>
    </row>
    <row r="106" spans="1:16" ht="12.75">
      <c r="A106" s="25" t="s">
        <v>45</v>
      </c>
      <c r="B106" s="29" t="s">
        <v>318</v>
      </c>
      <c r="C106" s="29" t="s">
        <v>319</v>
      </c>
      <c r="D106" s="25" t="s">
        <v>47</v>
      </c>
      <c r="E106" s="30" t="s">
        <v>320</v>
      </c>
      <c r="F106" s="31" t="s">
        <v>103</v>
      </c>
      <c r="G106" s="32">
        <v>103.11</v>
      </c>
      <c r="H106" s="33">
        <v>0</v>
      </c>
      <c r="I106" s="33">
        <f>ROUND(ROUND(H106,2)*ROUND(G106,3),2)</f>
      </c>
      <c r="O106">
        <f>(I106*21)/100</f>
      </c>
      <c r="P106" t="s">
        <v>23</v>
      </c>
    </row>
    <row r="107" spans="1:5" ht="51">
      <c r="A107" s="34" t="s">
        <v>50</v>
      </c>
      <c r="E107" s="35" t="s">
        <v>321</v>
      </c>
    </row>
    <row r="108" spans="1:5" ht="12.75">
      <c r="A108" s="36" t="s">
        <v>52</v>
      </c>
      <c r="E108" s="37" t="s">
        <v>322</v>
      </c>
    </row>
    <row r="109" spans="1:5" ht="216.75">
      <c r="A109" t="s">
        <v>53</v>
      </c>
      <c r="E109" s="35" t="s">
        <v>323</v>
      </c>
    </row>
    <row r="110" spans="1:16" ht="12.75">
      <c r="A110" s="25" t="s">
        <v>45</v>
      </c>
      <c r="B110" s="29" t="s">
        <v>324</v>
      </c>
      <c r="C110" s="29" t="s">
        <v>325</v>
      </c>
      <c r="D110" s="25" t="s">
        <v>47</v>
      </c>
      <c r="E110" s="30" t="s">
        <v>326</v>
      </c>
      <c r="F110" s="31" t="s">
        <v>103</v>
      </c>
      <c r="G110" s="32">
        <v>7.2</v>
      </c>
      <c r="H110" s="33">
        <v>0</v>
      </c>
      <c r="I110" s="33">
        <f>ROUND(ROUND(H110,2)*ROUND(G110,3),2)</f>
      </c>
      <c r="O110">
        <f>(I110*21)/100</f>
      </c>
      <c r="P110" t="s">
        <v>23</v>
      </c>
    </row>
    <row r="111" spans="1:5" ht="25.5">
      <c r="A111" s="34" t="s">
        <v>50</v>
      </c>
      <c r="E111" s="35" t="s">
        <v>327</v>
      </c>
    </row>
    <row r="112" spans="1:5" ht="38.25">
      <c r="A112" s="36" t="s">
        <v>52</v>
      </c>
      <c r="E112" s="37" t="s">
        <v>328</v>
      </c>
    </row>
    <row r="113" spans="1:5" ht="293.25">
      <c r="A113" t="s">
        <v>53</v>
      </c>
      <c r="E113" s="35" t="s">
        <v>329</v>
      </c>
    </row>
    <row r="114" spans="1:16" ht="12.75">
      <c r="A114" s="25" t="s">
        <v>45</v>
      </c>
      <c r="B114" s="29" t="s">
        <v>330</v>
      </c>
      <c r="C114" s="29" t="s">
        <v>331</v>
      </c>
      <c r="D114" s="25" t="s">
        <v>47</v>
      </c>
      <c r="E114" s="30" t="s">
        <v>332</v>
      </c>
      <c r="F114" s="31" t="s">
        <v>95</v>
      </c>
      <c r="G114" s="32">
        <v>4305.7</v>
      </c>
      <c r="H114" s="33">
        <v>0</v>
      </c>
      <c r="I114" s="33">
        <f>ROUND(ROUND(H114,2)*ROUND(G114,3),2)</f>
      </c>
      <c r="O114">
        <f>(I114*21)/100</f>
      </c>
      <c r="P114" t="s">
        <v>23</v>
      </c>
    </row>
    <row r="115" spans="1:5" ht="38.25">
      <c r="A115" s="34" t="s">
        <v>50</v>
      </c>
      <c r="E115" s="35" t="s">
        <v>333</v>
      </c>
    </row>
    <row r="116" spans="1:5" ht="89.25">
      <c r="A116" s="36" t="s">
        <v>52</v>
      </c>
      <c r="E116" s="37" t="s">
        <v>334</v>
      </c>
    </row>
    <row r="117" spans="1:5" ht="25.5">
      <c r="A117" t="s">
        <v>53</v>
      </c>
      <c r="E117" s="35" t="s">
        <v>335</v>
      </c>
    </row>
    <row r="118" spans="1:16" ht="12.75">
      <c r="A118" s="25" t="s">
        <v>45</v>
      </c>
      <c r="B118" s="29" t="s">
        <v>336</v>
      </c>
      <c r="C118" s="29" t="s">
        <v>337</v>
      </c>
      <c r="D118" s="25" t="s">
        <v>47</v>
      </c>
      <c r="E118" s="30" t="s">
        <v>338</v>
      </c>
      <c r="F118" s="31" t="s">
        <v>95</v>
      </c>
      <c r="G118" s="32">
        <v>1975.56</v>
      </c>
      <c r="H118" s="33">
        <v>0</v>
      </c>
      <c r="I118" s="33">
        <f>ROUND(ROUND(H118,2)*ROUND(G118,3),2)</f>
      </c>
      <c r="O118">
        <f>(I118*21)/100</f>
      </c>
      <c r="P118" t="s">
        <v>23</v>
      </c>
    </row>
    <row r="119" spans="1:5" ht="38.25">
      <c r="A119" s="34" t="s">
        <v>50</v>
      </c>
      <c r="E119" s="35" t="s">
        <v>339</v>
      </c>
    </row>
    <row r="120" spans="1:5" ht="51">
      <c r="A120" s="36" t="s">
        <v>52</v>
      </c>
      <c r="E120" s="37" t="s">
        <v>340</v>
      </c>
    </row>
    <row r="121" spans="1:5" ht="38.25">
      <c r="A121" t="s">
        <v>53</v>
      </c>
      <c r="E121" s="35" t="s">
        <v>341</v>
      </c>
    </row>
    <row r="122" spans="1:16" ht="12.75">
      <c r="A122" s="25" t="s">
        <v>45</v>
      </c>
      <c r="B122" s="29" t="s">
        <v>342</v>
      </c>
      <c r="C122" s="29" t="s">
        <v>343</v>
      </c>
      <c r="D122" s="25" t="s">
        <v>47</v>
      </c>
      <c r="E122" s="30" t="s">
        <v>344</v>
      </c>
      <c r="F122" s="31" t="s">
        <v>95</v>
      </c>
      <c r="G122" s="32">
        <v>1975.56</v>
      </c>
      <c r="H122" s="33">
        <v>0</v>
      </c>
      <c r="I122" s="33">
        <f>ROUND(ROUND(H122,2)*ROUND(G122,3),2)</f>
      </c>
      <c r="O122">
        <f>(I122*21)/100</f>
      </c>
      <c r="P122" t="s">
        <v>23</v>
      </c>
    </row>
    <row r="123" spans="1:5" ht="12.75">
      <c r="A123" s="34" t="s">
        <v>50</v>
      </c>
      <c r="E123" s="35" t="s">
        <v>345</v>
      </c>
    </row>
    <row r="124" spans="1:5" ht="12.75">
      <c r="A124" s="36" t="s">
        <v>52</v>
      </c>
      <c r="E124" s="37" t="s">
        <v>346</v>
      </c>
    </row>
    <row r="125" spans="1:5" ht="25.5">
      <c r="A125" t="s">
        <v>53</v>
      </c>
      <c r="E125" s="35" t="s">
        <v>347</v>
      </c>
    </row>
    <row r="126" spans="1:16" ht="12.75">
      <c r="A126" s="25" t="s">
        <v>45</v>
      </c>
      <c r="B126" s="29" t="s">
        <v>348</v>
      </c>
      <c r="C126" s="29" t="s">
        <v>349</v>
      </c>
      <c r="D126" s="25" t="s">
        <v>47</v>
      </c>
      <c r="E126" s="30" t="s">
        <v>350</v>
      </c>
      <c r="F126" s="31" t="s">
        <v>95</v>
      </c>
      <c r="G126" s="32">
        <v>35</v>
      </c>
      <c r="H126" s="33">
        <v>0</v>
      </c>
      <c r="I126" s="33">
        <f>ROUND(ROUND(H126,2)*ROUND(G126,3),2)</f>
      </c>
      <c r="O126">
        <f>(I126*21)/100</f>
      </c>
      <c r="P126" t="s">
        <v>23</v>
      </c>
    </row>
    <row r="127" spans="1:5" ht="12.75">
      <c r="A127" s="34" t="s">
        <v>50</v>
      </c>
      <c r="E127" s="35" t="s">
        <v>351</v>
      </c>
    </row>
    <row r="128" spans="1:5" ht="12.75">
      <c r="A128" s="36" t="s">
        <v>52</v>
      </c>
      <c r="E128" s="37" t="s">
        <v>352</v>
      </c>
    </row>
    <row r="129" spans="1:5" ht="38.25">
      <c r="A129" t="s">
        <v>53</v>
      </c>
      <c r="E129" s="35" t="s">
        <v>353</v>
      </c>
    </row>
    <row r="130" spans="1:18" ht="12.75" customHeight="1">
      <c r="A130" s="6" t="s">
        <v>43</v>
      </c>
      <c r="B130" s="6"/>
      <c r="C130" s="39" t="s">
        <v>23</v>
      </c>
      <c r="D130" s="6"/>
      <c r="E130" s="27" t="s">
        <v>354</v>
      </c>
      <c r="F130" s="6"/>
      <c r="G130" s="6"/>
      <c r="H130" s="6"/>
      <c r="I130" s="40">
        <f>0+Q130</f>
      </c>
      <c r="O130">
        <f>0+R130</f>
      </c>
      <c r="Q130">
        <f>0+I131+I135+I139+I143+I147+I151+I155+I159+I163</f>
      </c>
      <c r="R130">
        <f>0+O131+O135+O139+O143+O147+O151+O155+O159+O163</f>
      </c>
    </row>
    <row r="131" spans="1:16" ht="12.75">
      <c r="A131" s="25" t="s">
        <v>45</v>
      </c>
      <c r="B131" s="29" t="s">
        <v>355</v>
      </c>
      <c r="C131" s="29" t="s">
        <v>356</v>
      </c>
      <c r="D131" s="25" t="s">
        <v>47</v>
      </c>
      <c r="E131" s="30" t="s">
        <v>357</v>
      </c>
      <c r="F131" s="31" t="s">
        <v>128</v>
      </c>
      <c r="G131" s="32">
        <v>226.9</v>
      </c>
      <c r="H131" s="33">
        <v>0</v>
      </c>
      <c r="I131" s="33">
        <f>ROUND(ROUND(H131,2)*ROUND(G131,3),2)</f>
      </c>
      <c r="O131">
        <f>(I131*21)/100</f>
      </c>
      <c r="P131" t="s">
        <v>23</v>
      </c>
    </row>
    <row r="132" spans="1:5" ht="38.25">
      <c r="A132" s="34" t="s">
        <v>50</v>
      </c>
      <c r="E132" s="35" t="s">
        <v>358</v>
      </c>
    </row>
    <row r="133" spans="1:5" ht="12.75">
      <c r="A133" s="36" t="s">
        <v>52</v>
      </c>
      <c r="E133" s="37" t="s">
        <v>359</v>
      </c>
    </row>
    <row r="134" spans="1:5" ht="165.75">
      <c r="A134" t="s">
        <v>53</v>
      </c>
      <c r="E134" s="35" t="s">
        <v>360</v>
      </c>
    </row>
    <row r="135" spans="1:16" ht="12.75">
      <c r="A135" s="25" t="s">
        <v>45</v>
      </c>
      <c r="B135" s="29" t="s">
        <v>361</v>
      </c>
      <c r="C135" s="29" t="s">
        <v>362</v>
      </c>
      <c r="D135" s="25" t="s">
        <v>47</v>
      </c>
      <c r="E135" s="30" t="s">
        <v>363</v>
      </c>
      <c r="F135" s="31" t="s">
        <v>95</v>
      </c>
      <c r="G135" s="32">
        <v>612.63</v>
      </c>
      <c r="H135" s="33">
        <v>0</v>
      </c>
      <c r="I135" s="33">
        <f>ROUND(ROUND(H135,2)*ROUND(G135,3),2)</f>
      </c>
      <c r="O135">
        <f>(I135*21)/100</f>
      </c>
      <c r="P135" t="s">
        <v>23</v>
      </c>
    </row>
    <row r="136" spans="1:5" ht="63.75">
      <c r="A136" s="34" t="s">
        <v>50</v>
      </c>
      <c r="E136" s="35" t="s">
        <v>364</v>
      </c>
    </row>
    <row r="137" spans="1:5" ht="12.75">
      <c r="A137" s="36" t="s">
        <v>52</v>
      </c>
      <c r="E137" s="37" t="s">
        <v>365</v>
      </c>
    </row>
    <row r="138" spans="1:5" ht="51">
      <c r="A138" t="s">
        <v>53</v>
      </c>
      <c r="E138" s="35" t="s">
        <v>366</v>
      </c>
    </row>
    <row r="139" spans="1:16" ht="12.75">
      <c r="A139" s="25" t="s">
        <v>45</v>
      </c>
      <c r="B139" s="29" t="s">
        <v>367</v>
      </c>
      <c r="C139" s="29" t="s">
        <v>368</v>
      </c>
      <c r="D139" s="25" t="s">
        <v>47</v>
      </c>
      <c r="E139" s="30" t="s">
        <v>369</v>
      </c>
      <c r="F139" s="31" t="s">
        <v>103</v>
      </c>
      <c r="G139" s="32">
        <v>1277.12</v>
      </c>
      <c r="H139" s="33">
        <v>0</v>
      </c>
      <c r="I139" s="33">
        <f>ROUND(ROUND(H139,2)*ROUND(G139,3),2)</f>
      </c>
      <c r="O139">
        <f>(I139*0)/100</f>
      </c>
      <c r="P139" t="s">
        <v>27</v>
      </c>
    </row>
    <row r="140" spans="1:5" ht="12.75">
      <c r="A140" s="34" t="s">
        <v>50</v>
      </c>
      <c r="E140" s="35" t="s">
        <v>47</v>
      </c>
    </row>
    <row r="141" spans="1:5" ht="102">
      <c r="A141" s="36" t="s">
        <v>52</v>
      </c>
      <c r="E141" s="37" t="s">
        <v>370</v>
      </c>
    </row>
    <row r="142" spans="1:5" ht="38.25">
      <c r="A142" t="s">
        <v>53</v>
      </c>
      <c r="E142" s="35" t="s">
        <v>371</v>
      </c>
    </row>
    <row r="143" spans="1:16" ht="12.75">
      <c r="A143" s="25" t="s">
        <v>45</v>
      </c>
      <c r="B143" s="29" t="s">
        <v>372</v>
      </c>
      <c r="C143" s="29" t="s">
        <v>373</v>
      </c>
      <c r="D143" s="25" t="s">
        <v>47</v>
      </c>
      <c r="E143" s="30" t="s">
        <v>374</v>
      </c>
      <c r="F143" s="31" t="s">
        <v>95</v>
      </c>
      <c r="G143" s="32">
        <v>2290.24</v>
      </c>
      <c r="H143" s="33">
        <v>0</v>
      </c>
      <c r="I143" s="33">
        <f>ROUND(ROUND(H143,2)*ROUND(G143,3),2)</f>
      </c>
      <c r="O143">
        <f>(I143*0)/100</f>
      </c>
      <c r="P143" t="s">
        <v>27</v>
      </c>
    </row>
    <row r="144" spans="1:5" ht="12.75">
      <c r="A144" s="34" t="s">
        <v>50</v>
      </c>
      <c r="E144" s="35" t="s">
        <v>47</v>
      </c>
    </row>
    <row r="145" spans="1:5" ht="89.25">
      <c r="A145" s="36" t="s">
        <v>52</v>
      </c>
      <c r="E145" s="37" t="s">
        <v>375</v>
      </c>
    </row>
    <row r="146" spans="1:5" ht="102">
      <c r="A146" t="s">
        <v>53</v>
      </c>
      <c r="E146" s="35" t="s">
        <v>376</v>
      </c>
    </row>
    <row r="147" spans="1:16" ht="12.75">
      <c r="A147" s="25" t="s">
        <v>45</v>
      </c>
      <c r="B147" s="29" t="s">
        <v>377</v>
      </c>
      <c r="C147" s="29" t="s">
        <v>378</v>
      </c>
      <c r="D147" s="25" t="s">
        <v>114</v>
      </c>
      <c r="E147" s="30" t="s">
        <v>379</v>
      </c>
      <c r="F147" s="31" t="s">
        <v>128</v>
      </c>
      <c r="G147" s="32">
        <v>27</v>
      </c>
      <c r="H147" s="33">
        <v>0</v>
      </c>
      <c r="I147" s="33">
        <f>ROUND(ROUND(H147,2)*ROUND(G147,3),2)</f>
      </c>
      <c r="O147">
        <f>(I147*21)/100</f>
      </c>
      <c r="P147" t="s">
        <v>23</v>
      </c>
    </row>
    <row r="148" spans="1:5" ht="38.25">
      <c r="A148" s="34" t="s">
        <v>50</v>
      </c>
      <c r="E148" s="35" t="s">
        <v>380</v>
      </c>
    </row>
    <row r="149" spans="1:5" ht="12.75">
      <c r="A149" s="36" t="s">
        <v>52</v>
      </c>
      <c r="E149" s="37" t="s">
        <v>381</v>
      </c>
    </row>
    <row r="150" spans="1:5" ht="63.75">
      <c r="A150" t="s">
        <v>53</v>
      </c>
      <c r="E150" s="35" t="s">
        <v>382</v>
      </c>
    </row>
    <row r="151" spans="1:16" ht="12.75">
      <c r="A151" s="25" t="s">
        <v>45</v>
      </c>
      <c r="B151" s="29" t="s">
        <v>383</v>
      </c>
      <c r="C151" s="29" t="s">
        <v>384</v>
      </c>
      <c r="D151" s="25" t="s">
        <v>114</v>
      </c>
      <c r="E151" s="30" t="s">
        <v>385</v>
      </c>
      <c r="F151" s="31" t="s">
        <v>150</v>
      </c>
      <c r="G151" s="32">
        <v>18</v>
      </c>
      <c r="H151" s="33">
        <v>0</v>
      </c>
      <c r="I151" s="33">
        <f>ROUND(ROUND(H151,2)*ROUND(G151,3),2)</f>
      </c>
      <c r="O151">
        <f>(I151*21)/100</f>
      </c>
      <c r="P151" t="s">
        <v>23</v>
      </c>
    </row>
    <row r="152" spans="1:5" ht="38.25">
      <c r="A152" s="34" t="s">
        <v>50</v>
      </c>
      <c r="E152" s="35" t="s">
        <v>386</v>
      </c>
    </row>
    <row r="153" spans="1:5" ht="12.75">
      <c r="A153" s="36" t="s">
        <v>52</v>
      </c>
      <c r="E153" s="37" t="s">
        <v>387</v>
      </c>
    </row>
    <row r="154" spans="1:5" ht="153">
      <c r="A154" t="s">
        <v>53</v>
      </c>
      <c r="E154" s="35" t="s">
        <v>388</v>
      </c>
    </row>
    <row r="155" spans="1:16" ht="12.75">
      <c r="A155" s="25" t="s">
        <v>45</v>
      </c>
      <c r="B155" s="29" t="s">
        <v>389</v>
      </c>
      <c r="C155" s="29" t="s">
        <v>390</v>
      </c>
      <c r="D155" s="25" t="s">
        <v>114</v>
      </c>
      <c r="E155" s="30" t="s">
        <v>391</v>
      </c>
      <c r="F155" s="31" t="s">
        <v>103</v>
      </c>
      <c r="G155" s="32">
        <v>6.3</v>
      </c>
      <c r="H155" s="33">
        <v>0</v>
      </c>
      <c r="I155" s="33">
        <f>ROUND(ROUND(H155,2)*ROUND(G155,3),2)</f>
      </c>
      <c r="O155">
        <f>(I155*21)/100</f>
      </c>
      <c r="P155" t="s">
        <v>23</v>
      </c>
    </row>
    <row r="156" spans="1:5" ht="25.5">
      <c r="A156" s="34" t="s">
        <v>50</v>
      </c>
      <c r="E156" s="35" t="s">
        <v>392</v>
      </c>
    </row>
    <row r="157" spans="1:5" ht="12.75">
      <c r="A157" s="36" t="s">
        <v>52</v>
      </c>
      <c r="E157" s="37" t="s">
        <v>393</v>
      </c>
    </row>
    <row r="158" spans="1:5" ht="369.75">
      <c r="A158" t="s">
        <v>53</v>
      </c>
      <c r="E158" s="35" t="s">
        <v>394</v>
      </c>
    </row>
    <row r="159" spans="1:16" ht="12.75">
      <c r="A159" s="25" t="s">
        <v>45</v>
      </c>
      <c r="B159" s="29" t="s">
        <v>395</v>
      </c>
      <c r="C159" s="29" t="s">
        <v>396</v>
      </c>
      <c r="D159" s="25" t="s">
        <v>47</v>
      </c>
      <c r="E159" s="30" t="s">
        <v>397</v>
      </c>
      <c r="F159" s="31" t="s">
        <v>214</v>
      </c>
      <c r="G159" s="32">
        <v>0.756</v>
      </c>
      <c r="H159" s="33">
        <v>0</v>
      </c>
      <c r="I159" s="33">
        <f>ROUND(ROUND(H159,2)*ROUND(G159,3),2)</f>
      </c>
      <c r="O159">
        <f>(I159*21)/100</f>
      </c>
      <c r="P159" t="s">
        <v>23</v>
      </c>
    </row>
    <row r="160" spans="1:5" ht="25.5">
      <c r="A160" s="34" t="s">
        <v>50</v>
      </c>
      <c r="E160" s="35" t="s">
        <v>398</v>
      </c>
    </row>
    <row r="161" spans="1:5" ht="12.75">
      <c r="A161" s="36" t="s">
        <v>52</v>
      </c>
      <c r="E161" s="37" t="s">
        <v>399</v>
      </c>
    </row>
    <row r="162" spans="1:5" ht="280.5">
      <c r="A162" t="s">
        <v>53</v>
      </c>
      <c r="E162" s="35" t="s">
        <v>400</v>
      </c>
    </row>
    <row r="163" spans="1:16" ht="12.75">
      <c r="A163" s="25" t="s">
        <v>45</v>
      </c>
      <c r="B163" s="29" t="s">
        <v>401</v>
      </c>
      <c r="C163" s="29" t="s">
        <v>402</v>
      </c>
      <c r="D163" s="25" t="s">
        <v>47</v>
      </c>
      <c r="E163" s="30" t="s">
        <v>403</v>
      </c>
      <c r="F163" s="31" t="s">
        <v>95</v>
      </c>
      <c r="G163" s="32">
        <v>4305.7</v>
      </c>
      <c r="H163" s="33">
        <v>0</v>
      </c>
      <c r="I163" s="33">
        <f>ROUND(ROUND(H163,2)*ROUND(G163,3),2)</f>
      </c>
      <c r="O163">
        <f>(I163*21)/100</f>
      </c>
      <c r="P163" t="s">
        <v>23</v>
      </c>
    </row>
    <row r="164" spans="1:5" ht="25.5">
      <c r="A164" s="34" t="s">
        <v>50</v>
      </c>
      <c r="E164" s="35" t="s">
        <v>404</v>
      </c>
    </row>
    <row r="165" spans="1:5" ht="12.75">
      <c r="A165" s="36" t="s">
        <v>52</v>
      </c>
      <c r="E165" s="37" t="s">
        <v>405</v>
      </c>
    </row>
    <row r="166" spans="1:5" ht="102">
      <c r="A166" t="s">
        <v>53</v>
      </c>
      <c r="E166" s="35" t="s">
        <v>406</v>
      </c>
    </row>
    <row r="167" spans="1:18" ht="12.75" customHeight="1">
      <c r="A167" s="6" t="s">
        <v>43</v>
      </c>
      <c r="B167" s="6"/>
      <c r="C167" s="39" t="s">
        <v>22</v>
      </c>
      <c r="D167" s="6"/>
      <c r="E167" s="27" t="s">
        <v>407</v>
      </c>
      <c r="F167" s="6"/>
      <c r="G167" s="6"/>
      <c r="H167" s="6"/>
      <c r="I167" s="40">
        <f>0+Q167</f>
      </c>
      <c r="O167">
        <f>0+R167</f>
      </c>
      <c r="Q167">
        <f>0+I168</f>
      </c>
      <c r="R167">
        <f>0+O168</f>
      </c>
    </row>
    <row r="168" spans="1:16" ht="12.75">
      <c r="A168" s="25" t="s">
        <v>45</v>
      </c>
      <c r="B168" s="29" t="s">
        <v>408</v>
      </c>
      <c r="C168" s="29" t="s">
        <v>409</v>
      </c>
      <c r="D168" s="25" t="s">
        <v>47</v>
      </c>
      <c r="E168" s="30" t="s">
        <v>410</v>
      </c>
      <c r="F168" s="31" t="s">
        <v>103</v>
      </c>
      <c r="G168" s="32">
        <v>6.3</v>
      </c>
      <c r="H168" s="33">
        <v>0</v>
      </c>
      <c r="I168" s="33">
        <f>ROUND(ROUND(H168,2)*ROUND(G168,3),2)</f>
      </c>
      <c r="O168">
        <f>(I168*21)/100</f>
      </c>
      <c r="P168" t="s">
        <v>23</v>
      </c>
    </row>
    <row r="169" spans="1:5" ht="25.5">
      <c r="A169" s="34" t="s">
        <v>50</v>
      </c>
      <c r="E169" s="35" t="s">
        <v>411</v>
      </c>
    </row>
    <row r="170" spans="1:5" ht="12.75">
      <c r="A170" s="36" t="s">
        <v>52</v>
      </c>
      <c r="E170" s="37" t="s">
        <v>393</v>
      </c>
    </row>
    <row r="171" spans="1:5" ht="38.25">
      <c r="A171" t="s">
        <v>53</v>
      </c>
      <c r="E171" s="35" t="s">
        <v>412</v>
      </c>
    </row>
    <row r="172" spans="1:18" ht="12.75" customHeight="1">
      <c r="A172" s="6" t="s">
        <v>43</v>
      </c>
      <c r="B172" s="6"/>
      <c r="C172" s="39" t="s">
        <v>33</v>
      </c>
      <c r="D172" s="6"/>
      <c r="E172" s="27" t="s">
        <v>413</v>
      </c>
      <c r="F172" s="6"/>
      <c r="G172" s="6"/>
      <c r="H172" s="6"/>
      <c r="I172" s="40">
        <f>0+Q172</f>
      </c>
      <c r="O172">
        <f>0+R172</f>
      </c>
      <c r="Q172">
        <f>0+I173+I177+I181+I185</f>
      </c>
      <c r="R172">
        <f>0+O173+O177+O181+O185</f>
      </c>
    </row>
    <row r="173" spans="1:16" ht="12.75">
      <c r="A173" s="25" t="s">
        <v>45</v>
      </c>
      <c r="B173" s="29" t="s">
        <v>414</v>
      </c>
      <c r="C173" s="29" t="s">
        <v>415</v>
      </c>
      <c r="D173" s="25" t="s">
        <v>47</v>
      </c>
      <c r="E173" s="30" t="s">
        <v>416</v>
      </c>
      <c r="F173" s="31" t="s">
        <v>103</v>
      </c>
      <c r="G173" s="32">
        <v>2.682</v>
      </c>
      <c r="H173" s="33">
        <v>0</v>
      </c>
      <c r="I173" s="33">
        <f>ROUND(ROUND(H173,2)*ROUND(G173,3),2)</f>
      </c>
      <c r="O173">
        <f>(I173*21)/100</f>
      </c>
      <c r="P173" t="s">
        <v>23</v>
      </c>
    </row>
    <row r="174" spans="1:5" ht="38.25">
      <c r="A174" s="34" t="s">
        <v>50</v>
      </c>
      <c r="E174" s="35" t="s">
        <v>417</v>
      </c>
    </row>
    <row r="175" spans="1:5" ht="25.5">
      <c r="A175" s="36" t="s">
        <v>52</v>
      </c>
      <c r="E175" s="37" t="s">
        <v>418</v>
      </c>
    </row>
    <row r="176" spans="1:5" ht="369.75">
      <c r="A176" t="s">
        <v>53</v>
      </c>
      <c r="E176" s="35" t="s">
        <v>419</v>
      </c>
    </row>
    <row r="177" spans="1:16" ht="12.75">
      <c r="A177" s="25" t="s">
        <v>45</v>
      </c>
      <c r="B177" s="29" t="s">
        <v>420</v>
      </c>
      <c r="C177" s="29" t="s">
        <v>421</v>
      </c>
      <c r="D177" s="25" t="s">
        <v>47</v>
      </c>
      <c r="E177" s="30" t="s">
        <v>422</v>
      </c>
      <c r="F177" s="31" t="s">
        <v>103</v>
      </c>
      <c r="G177" s="32">
        <v>0.6</v>
      </c>
      <c r="H177" s="33">
        <v>0</v>
      </c>
      <c r="I177" s="33">
        <f>ROUND(ROUND(H177,2)*ROUND(G177,3),2)</f>
      </c>
      <c r="O177">
        <f>(I177*21)/100</f>
      </c>
      <c r="P177" t="s">
        <v>23</v>
      </c>
    </row>
    <row r="178" spans="1:5" ht="25.5">
      <c r="A178" s="34" t="s">
        <v>50</v>
      </c>
      <c r="E178" s="35" t="s">
        <v>423</v>
      </c>
    </row>
    <row r="179" spans="1:5" ht="12.75">
      <c r="A179" s="36" t="s">
        <v>52</v>
      </c>
      <c r="E179" s="37" t="s">
        <v>424</v>
      </c>
    </row>
    <row r="180" spans="1:5" ht="369.75">
      <c r="A180" t="s">
        <v>53</v>
      </c>
      <c r="E180" s="35" t="s">
        <v>419</v>
      </c>
    </row>
    <row r="181" spans="1:16" ht="12.75">
      <c r="A181" s="25" t="s">
        <v>45</v>
      </c>
      <c r="B181" s="29" t="s">
        <v>425</v>
      </c>
      <c r="C181" s="29" t="s">
        <v>426</v>
      </c>
      <c r="D181" s="25" t="s">
        <v>47</v>
      </c>
      <c r="E181" s="30" t="s">
        <v>427</v>
      </c>
      <c r="F181" s="31" t="s">
        <v>103</v>
      </c>
      <c r="G181" s="32">
        <v>8.855</v>
      </c>
      <c r="H181" s="33">
        <v>0</v>
      </c>
      <c r="I181" s="33">
        <f>ROUND(ROUND(H181,2)*ROUND(G181,3),2)</f>
      </c>
      <c r="O181">
        <f>(I181*21)/100</f>
      </c>
      <c r="P181" t="s">
        <v>23</v>
      </c>
    </row>
    <row r="182" spans="1:5" ht="25.5">
      <c r="A182" s="34" t="s">
        <v>50</v>
      </c>
      <c r="E182" s="35" t="s">
        <v>428</v>
      </c>
    </row>
    <row r="183" spans="1:5" ht="12.75">
      <c r="A183" s="36" t="s">
        <v>52</v>
      </c>
      <c r="E183" s="37" t="s">
        <v>429</v>
      </c>
    </row>
    <row r="184" spans="1:5" ht="369.75">
      <c r="A184" t="s">
        <v>53</v>
      </c>
      <c r="E184" s="35" t="s">
        <v>419</v>
      </c>
    </row>
    <row r="185" spans="1:16" ht="12.75">
      <c r="A185" s="25" t="s">
        <v>45</v>
      </c>
      <c r="B185" s="29" t="s">
        <v>430</v>
      </c>
      <c r="C185" s="29" t="s">
        <v>431</v>
      </c>
      <c r="D185" s="25" t="s">
        <v>47</v>
      </c>
      <c r="E185" s="30" t="s">
        <v>432</v>
      </c>
      <c r="F185" s="31" t="s">
        <v>103</v>
      </c>
      <c r="G185" s="32">
        <v>0.8</v>
      </c>
      <c r="H185" s="33">
        <v>0</v>
      </c>
      <c r="I185" s="33">
        <f>ROUND(ROUND(H185,2)*ROUND(G185,3),2)</f>
      </c>
      <c r="O185">
        <f>(I185*21)/100</f>
      </c>
      <c r="P185" t="s">
        <v>23</v>
      </c>
    </row>
    <row r="186" spans="1:5" ht="38.25">
      <c r="A186" s="34" t="s">
        <v>50</v>
      </c>
      <c r="E186" s="35" t="s">
        <v>433</v>
      </c>
    </row>
    <row r="187" spans="1:5" ht="12.75">
      <c r="A187" s="36" t="s">
        <v>52</v>
      </c>
      <c r="E187" s="37" t="s">
        <v>434</v>
      </c>
    </row>
    <row r="188" spans="1:5" ht="102">
      <c r="A188" t="s">
        <v>53</v>
      </c>
      <c r="E188" s="35" t="s">
        <v>435</v>
      </c>
    </row>
    <row r="189" spans="1:18" ht="12.75" customHeight="1">
      <c r="A189" s="6" t="s">
        <v>43</v>
      </c>
      <c r="B189" s="6"/>
      <c r="C189" s="39" t="s">
        <v>35</v>
      </c>
      <c r="D189" s="6"/>
      <c r="E189" s="27" t="s">
        <v>91</v>
      </c>
      <c r="F189" s="6"/>
      <c r="G189" s="6"/>
      <c r="H189" s="6"/>
      <c r="I189" s="40">
        <f>0+Q189</f>
      </c>
      <c r="O189">
        <f>0+R189</f>
      </c>
      <c r="Q189">
        <f>0+I190+I194+I198+I202+I206+I210+I214+I218+I222</f>
      </c>
      <c r="R189">
        <f>0+O190+O194+O198+O202+O206+O210+O214+O218+O222</f>
      </c>
    </row>
    <row r="190" spans="1:16" ht="12.75">
      <c r="A190" s="25" t="s">
        <v>45</v>
      </c>
      <c r="B190" s="29" t="s">
        <v>436</v>
      </c>
      <c r="C190" s="29" t="s">
        <v>437</v>
      </c>
      <c r="D190" s="25" t="s">
        <v>47</v>
      </c>
      <c r="E190" s="30" t="s">
        <v>438</v>
      </c>
      <c r="F190" s="31" t="s">
        <v>95</v>
      </c>
      <c r="G190" s="32">
        <v>6504.9</v>
      </c>
      <c r="H190" s="33">
        <v>0</v>
      </c>
      <c r="I190" s="33">
        <f>ROUND(ROUND(H190,2)*ROUND(G190,3),2)</f>
      </c>
      <c r="O190">
        <f>(I190*21)/100</f>
      </c>
      <c r="P190" t="s">
        <v>23</v>
      </c>
    </row>
    <row r="191" spans="1:5" ht="63.75">
      <c r="A191" s="34" t="s">
        <v>50</v>
      </c>
      <c r="E191" s="35" t="s">
        <v>439</v>
      </c>
    </row>
    <row r="192" spans="1:5" ht="51">
      <c r="A192" s="36" t="s">
        <v>52</v>
      </c>
      <c r="E192" s="37" t="s">
        <v>440</v>
      </c>
    </row>
    <row r="193" spans="1:5" ht="51">
      <c r="A193" t="s">
        <v>53</v>
      </c>
      <c r="E193" s="35" t="s">
        <v>441</v>
      </c>
    </row>
    <row r="194" spans="1:16" ht="12.75">
      <c r="A194" s="25" t="s">
        <v>45</v>
      </c>
      <c r="B194" s="29" t="s">
        <v>442</v>
      </c>
      <c r="C194" s="29" t="s">
        <v>443</v>
      </c>
      <c r="D194" s="25" t="s">
        <v>47</v>
      </c>
      <c r="E194" s="30" t="s">
        <v>444</v>
      </c>
      <c r="F194" s="31" t="s">
        <v>95</v>
      </c>
      <c r="G194" s="32">
        <v>1347.6</v>
      </c>
      <c r="H194" s="33">
        <v>0</v>
      </c>
      <c r="I194" s="33">
        <f>ROUND(ROUND(H194,2)*ROUND(G194,3),2)</f>
      </c>
      <c r="O194">
        <f>(I194*21)/100</f>
      </c>
      <c r="P194" t="s">
        <v>23</v>
      </c>
    </row>
    <row r="195" spans="1:5" ht="114.75">
      <c r="A195" s="34" t="s">
        <v>50</v>
      </c>
      <c r="E195" s="35" t="s">
        <v>445</v>
      </c>
    </row>
    <row r="196" spans="1:5" ht="12.75">
      <c r="A196" s="36" t="s">
        <v>52</v>
      </c>
      <c r="E196" s="37" t="s">
        <v>446</v>
      </c>
    </row>
    <row r="197" spans="1:5" ht="76.5">
      <c r="A197" t="s">
        <v>53</v>
      </c>
      <c r="E197" s="35" t="s">
        <v>447</v>
      </c>
    </row>
    <row r="198" spans="1:16" ht="12.75">
      <c r="A198" s="25" t="s">
        <v>45</v>
      </c>
      <c r="B198" s="29" t="s">
        <v>448</v>
      </c>
      <c r="C198" s="29" t="s">
        <v>449</v>
      </c>
      <c r="D198" s="25" t="s">
        <v>47</v>
      </c>
      <c r="E198" s="30" t="s">
        <v>450</v>
      </c>
      <c r="F198" s="31" t="s">
        <v>103</v>
      </c>
      <c r="G198" s="32">
        <v>480.76</v>
      </c>
      <c r="H198" s="33">
        <v>0</v>
      </c>
      <c r="I198" s="33">
        <f>ROUND(ROUND(H198,2)*ROUND(G198,3),2)</f>
      </c>
      <c r="O198">
        <f>(I198*21)/100</f>
      </c>
      <c r="P198" t="s">
        <v>23</v>
      </c>
    </row>
    <row r="199" spans="1:5" ht="38.25">
      <c r="A199" s="34" t="s">
        <v>50</v>
      </c>
      <c r="E199" s="35" t="s">
        <v>451</v>
      </c>
    </row>
    <row r="200" spans="1:5" ht="51">
      <c r="A200" s="36" t="s">
        <v>52</v>
      </c>
      <c r="E200" s="37" t="s">
        <v>452</v>
      </c>
    </row>
    <row r="201" spans="1:5" ht="102">
      <c r="A201" t="s">
        <v>53</v>
      </c>
      <c r="E201" s="35" t="s">
        <v>98</v>
      </c>
    </row>
    <row r="202" spans="1:16" ht="12.75">
      <c r="A202" s="25" t="s">
        <v>45</v>
      </c>
      <c r="B202" s="29" t="s">
        <v>453</v>
      </c>
      <c r="C202" s="29" t="s">
        <v>454</v>
      </c>
      <c r="D202" s="25" t="s">
        <v>47</v>
      </c>
      <c r="E202" s="30" t="s">
        <v>455</v>
      </c>
      <c r="F202" s="31" t="s">
        <v>95</v>
      </c>
      <c r="G202" s="32">
        <v>4083.3</v>
      </c>
      <c r="H202" s="33">
        <v>0</v>
      </c>
      <c r="I202" s="33">
        <f>ROUND(ROUND(H202,2)*ROUND(G202,3),2)</f>
      </c>
      <c r="O202">
        <f>(I202*21)/100</f>
      </c>
      <c r="P202" t="s">
        <v>23</v>
      </c>
    </row>
    <row r="203" spans="1:5" ht="38.25">
      <c r="A203" s="34" t="s">
        <v>50</v>
      </c>
      <c r="E203" s="35" t="s">
        <v>456</v>
      </c>
    </row>
    <row r="204" spans="1:5" ht="12.75">
      <c r="A204" s="36" t="s">
        <v>52</v>
      </c>
      <c r="E204" s="37" t="s">
        <v>457</v>
      </c>
    </row>
    <row r="205" spans="1:5" ht="51">
      <c r="A205" t="s">
        <v>53</v>
      </c>
      <c r="E205" s="35" t="s">
        <v>458</v>
      </c>
    </row>
    <row r="206" spans="1:16" ht="12.75">
      <c r="A206" s="25" t="s">
        <v>45</v>
      </c>
      <c r="B206" s="29" t="s">
        <v>459</v>
      </c>
      <c r="C206" s="29" t="s">
        <v>460</v>
      </c>
      <c r="D206" s="25" t="s">
        <v>47</v>
      </c>
      <c r="E206" s="30" t="s">
        <v>461</v>
      </c>
      <c r="F206" s="31" t="s">
        <v>95</v>
      </c>
      <c r="G206" s="32">
        <v>6753.15</v>
      </c>
      <c r="H206" s="33">
        <v>0</v>
      </c>
      <c r="I206" s="33">
        <f>ROUND(ROUND(H206,2)*ROUND(G206,3),2)</f>
      </c>
      <c r="O206">
        <f>(I206*21)/100</f>
      </c>
      <c r="P206" t="s">
        <v>23</v>
      </c>
    </row>
    <row r="207" spans="1:5" ht="38.25">
      <c r="A207" s="34" t="s">
        <v>50</v>
      </c>
      <c r="E207" s="35" t="s">
        <v>462</v>
      </c>
    </row>
    <row r="208" spans="1:5" ht="12.75">
      <c r="A208" s="36" t="s">
        <v>52</v>
      </c>
      <c r="E208" s="37" t="s">
        <v>463</v>
      </c>
    </row>
    <row r="209" spans="1:5" ht="51">
      <c r="A209" t="s">
        <v>53</v>
      </c>
      <c r="E209" s="35" t="s">
        <v>458</v>
      </c>
    </row>
    <row r="210" spans="1:16" ht="12.75">
      <c r="A210" s="25" t="s">
        <v>45</v>
      </c>
      <c r="B210" s="29" t="s">
        <v>464</v>
      </c>
      <c r="C210" s="29" t="s">
        <v>465</v>
      </c>
      <c r="D210" s="25" t="s">
        <v>47</v>
      </c>
      <c r="E210" s="30" t="s">
        <v>466</v>
      </c>
      <c r="F210" s="31" t="s">
        <v>95</v>
      </c>
      <c r="G210" s="32">
        <v>3210.8</v>
      </c>
      <c r="H210" s="33">
        <v>0</v>
      </c>
      <c r="I210" s="33">
        <f>ROUND(ROUND(H210,2)*ROUND(G210,3),2)</f>
      </c>
      <c r="O210">
        <f>(I210*21)/100</f>
      </c>
      <c r="P210" t="s">
        <v>23</v>
      </c>
    </row>
    <row r="211" spans="1:5" ht="38.25">
      <c r="A211" s="34" t="s">
        <v>50</v>
      </c>
      <c r="E211" s="35" t="s">
        <v>467</v>
      </c>
    </row>
    <row r="212" spans="1:5" ht="38.25">
      <c r="A212" s="36" t="s">
        <v>52</v>
      </c>
      <c r="E212" s="37" t="s">
        <v>468</v>
      </c>
    </row>
    <row r="213" spans="1:5" ht="140.25">
      <c r="A213" t="s">
        <v>53</v>
      </c>
      <c r="E213" s="35" t="s">
        <v>469</v>
      </c>
    </row>
    <row r="214" spans="1:16" ht="12.75">
      <c r="A214" s="25" t="s">
        <v>45</v>
      </c>
      <c r="B214" s="29" t="s">
        <v>470</v>
      </c>
      <c r="C214" s="29" t="s">
        <v>471</v>
      </c>
      <c r="D214" s="25" t="s">
        <v>47</v>
      </c>
      <c r="E214" s="30" t="s">
        <v>472</v>
      </c>
      <c r="F214" s="31" t="s">
        <v>95</v>
      </c>
      <c r="G214" s="32">
        <v>3371.34</v>
      </c>
      <c r="H214" s="33">
        <v>0</v>
      </c>
      <c r="I214" s="33">
        <f>ROUND(ROUND(H214,2)*ROUND(G214,3),2)</f>
      </c>
      <c r="O214">
        <f>(I214*21)/100</f>
      </c>
      <c r="P214" t="s">
        <v>23</v>
      </c>
    </row>
    <row r="215" spans="1:5" ht="51">
      <c r="A215" s="34" t="s">
        <v>50</v>
      </c>
      <c r="E215" s="35" t="s">
        <v>473</v>
      </c>
    </row>
    <row r="216" spans="1:5" ht="38.25">
      <c r="A216" s="36" t="s">
        <v>52</v>
      </c>
      <c r="E216" s="37" t="s">
        <v>474</v>
      </c>
    </row>
    <row r="217" spans="1:5" ht="140.25">
      <c r="A217" t="s">
        <v>53</v>
      </c>
      <c r="E217" s="35" t="s">
        <v>469</v>
      </c>
    </row>
    <row r="218" spans="1:16" ht="12.75">
      <c r="A218" s="25" t="s">
        <v>45</v>
      </c>
      <c r="B218" s="29" t="s">
        <v>475</v>
      </c>
      <c r="C218" s="29" t="s">
        <v>476</v>
      </c>
      <c r="D218" s="25" t="s">
        <v>47</v>
      </c>
      <c r="E218" s="30" t="s">
        <v>477</v>
      </c>
      <c r="F218" s="31" t="s">
        <v>95</v>
      </c>
      <c r="G218" s="32">
        <v>3455.1</v>
      </c>
      <c r="H218" s="33">
        <v>0</v>
      </c>
      <c r="I218" s="33">
        <f>ROUND(ROUND(H218,2)*ROUND(G218,3),2)</f>
      </c>
      <c r="O218">
        <f>(I218*21)/100</f>
      </c>
      <c r="P218" t="s">
        <v>23</v>
      </c>
    </row>
    <row r="219" spans="1:5" ht="51">
      <c r="A219" s="34" t="s">
        <v>50</v>
      </c>
      <c r="E219" s="35" t="s">
        <v>478</v>
      </c>
    </row>
    <row r="220" spans="1:5" ht="12.75">
      <c r="A220" s="36" t="s">
        <v>52</v>
      </c>
      <c r="E220" s="37" t="s">
        <v>479</v>
      </c>
    </row>
    <row r="221" spans="1:5" ht="140.25">
      <c r="A221" t="s">
        <v>53</v>
      </c>
      <c r="E221" s="35" t="s">
        <v>469</v>
      </c>
    </row>
    <row r="222" spans="1:16" ht="12.75">
      <c r="A222" s="25" t="s">
        <v>45</v>
      </c>
      <c r="B222" s="29" t="s">
        <v>480</v>
      </c>
      <c r="C222" s="29" t="s">
        <v>481</v>
      </c>
      <c r="D222" s="25" t="s">
        <v>47</v>
      </c>
      <c r="E222" s="30" t="s">
        <v>482</v>
      </c>
      <c r="F222" s="31" t="s">
        <v>128</v>
      </c>
      <c r="G222" s="32">
        <v>228.9</v>
      </c>
      <c r="H222" s="33">
        <v>0</v>
      </c>
      <c r="I222" s="33">
        <f>ROUND(ROUND(H222,2)*ROUND(G222,3),2)</f>
      </c>
      <c r="O222">
        <f>(I222*21)/100</f>
      </c>
      <c r="P222" t="s">
        <v>23</v>
      </c>
    </row>
    <row r="223" spans="1:5" ht="25.5">
      <c r="A223" s="34" t="s">
        <v>50</v>
      </c>
      <c r="E223" s="35" t="s">
        <v>483</v>
      </c>
    </row>
    <row r="224" spans="1:5" ht="89.25">
      <c r="A224" s="36" t="s">
        <v>52</v>
      </c>
      <c r="E224" s="37" t="s">
        <v>484</v>
      </c>
    </row>
    <row r="225" spans="1:5" ht="38.25">
      <c r="A225" t="s">
        <v>53</v>
      </c>
      <c r="E225" s="35" t="s">
        <v>485</v>
      </c>
    </row>
    <row r="226" spans="1:18" ht="12.75" customHeight="1">
      <c r="A226" s="6" t="s">
        <v>43</v>
      </c>
      <c r="B226" s="6"/>
      <c r="C226" s="39" t="s">
        <v>68</v>
      </c>
      <c r="D226" s="6"/>
      <c r="E226" s="27" t="s">
        <v>486</v>
      </c>
      <c r="F226" s="6"/>
      <c r="G226" s="6"/>
      <c r="H226" s="6"/>
      <c r="I226" s="40">
        <f>0+Q226</f>
      </c>
      <c r="O226">
        <f>0+R226</f>
      </c>
      <c r="Q226">
        <f>0+I227</f>
      </c>
      <c r="R226">
        <f>0+O227</f>
      </c>
    </row>
    <row r="227" spans="1:16" ht="12.75">
      <c r="A227" s="25" t="s">
        <v>45</v>
      </c>
      <c r="B227" s="29" t="s">
        <v>487</v>
      </c>
      <c r="C227" s="29" t="s">
        <v>488</v>
      </c>
      <c r="D227" s="25" t="s">
        <v>47</v>
      </c>
      <c r="E227" s="30" t="s">
        <v>489</v>
      </c>
      <c r="F227" s="31" t="s">
        <v>128</v>
      </c>
      <c r="G227" s="32">
        <v>3</v>
      </c>
      <c r="H227" s="33">
        <v>0</v>
      </c>
      <c r="I227" s="33">
        <f>ROUND(ROUND(H227,2)*ROUND(G227,3),2)</f>
      </c>
      <c r="O227">
        <f>(I227*21)/100</f>
      </c>
      <c r="P227" t="s">
        <v>23</v>
      </c>
    </row>
    <row r="228" spans="1:5" ht="25.5">
      <c r="A228" s="34" t="s">
        <v>50</v>
      </c>
      <c r="E228" s="35" t="s">
        <v>490</v>
      </c>
    </row>
    <row r="229" spans="1:5" ht="12.75">
      <c r="A229" s="36" t="s">
        <v>52</v>
      </c>
      <c r="E229" s="37" t="s">
        <v>491</v>
      </c>
    </row>
    <row r="230" spans="1:5" ht="242.25">
      <c r="A230" t="s">
        <v>53</v>
      </c>
      <c r="E230" s="35" t="s">
        <v>492</v>
      </c>
    </row>
    <row r="231" spans="1:18" ht="12.75" customHeight="1">
      <c r="A231" s="6" t="s">
        <v>43</v>
      </c>
      <c r="B231" s="6"/>
      <c r="C231" s="39" t="s">
        <v>40</v>
      </c>
      <c r="D231" s="6"/>
      <c r="E231" s="27" t="s">
        <v>147</v>
      </c>
      <c r="F231" s="6"/>
      <c r="G231" s="6"/>
      <c r="H231" s="6"/>
      <c r="I231" s="40">
        <f>0+Q231</f>
      </c>
      <c r="O231">
        <f>0+R231</f>
      </c>
      <c r="Q231">
        <f>0+I232+I236+I240+I244+I248+I252+I256+I260+I264+I268+I272+I276+I280+I284+I288+I292+I296+I300+I304+I308+I312</f>
      </c>
      <c r="R231">
        <f>0+O232+O236+O240+O244+O248+O252+O256+O260+O264+O268+O272+O276+O280+O284+O288+O292+O296+O300+O304+O308+O312</f>
      </c>
    </row>
    <row r="232" spans="1:16" ht="12.75">
      <c r="A232" s="25" t="s">
        <v>45</v>
      </c>
      <c r="B232" s="29" t="s">
        <v>493</v>
      </c>
      <c r="C232" s="29" t="s">
        <v>494</v>
      </c>
      <c r="D232" s="25" t="s">
        <v>47</v>
      </c>
      <c r="E232" s="30" t="s">
        <v>495</v>
      </c>
      <c r="F232" s="31" t="s">
        <v>128</v>
      </c>
      <c r="G232" s="32">
        <v>8</v>
      </c>
      <c r="H232" s="33">
        <v>0</v>
      </c>
      <c r="I232" s="33">
        <f>ROUND(ROUND(H232,2)*ROUND(G232,3),2)</f>
      </c>
      <c r="O232">
        <f>(I232*21)/100</f>
      </c>
      <c r="P232" t="s">
        <v>23</v>
      </c>
    </row>
    <row r="233" spans="1:5" ht="63.75">
      <c r="A233" s="34" t="s">
        <v>50</v>
      </c>
      <c r="E233" s="35" t="s">
        <v>496</v>
      </c>
    </row>
    <row r="234" spans="1:5" ht="12.75">
      <c r="A234" s="36" t="s">
        <v>52</v>
      </c>
      <c r="E234" s="37" t="s">
        <v>497</v>
      </c>
    </row>
    <row r="235" spans="1:5" ht="63.75">
      <c r="A235" t="s">
        <v>53</v>
      </c>
      <c r="E235" s="35" t="s">
        <v>498</v>
      </c>
    </row>
    <row r="236" spans="1:16" ht="25.5">
      <c r="A236" s="25" t="s">
        <v>45</v>
      </c>
      <c r="B236" s="29" t="s">
        <v>499</v>
      </c>
      <c r="C236" s="29" t="s">
        <v>500</v>
      </c>
      <c r="D236" s="25" t="s">
        <v>114</v>
      </c>
      <c r="E236" s="30" t="s">
        <v>501</v>
      </c>
      <c r="F236" s="31" t="s">
        <v>128</v>
      </c>
      <c r="G236" s="32">
        <v>399.9</v>
      </c>
      <c r="H236" s="33">
        <v>0</v>
      </c>
      <c r="I236" s="33">
        <f>ROUND(ROUND(H236,2)*ROUND(G236,3),2)</f>
      </c>
      <c r="O236">
        <f>(I236*21)/100</f>
      </c>
      <c r="P236" t="s">
        <v>23</v>
      </c>
    </row>
    <row r="237" spans="1:5" ht="114.75">
      <c r="A237" s="34" t="s">
        <v>50</v>
      </c>
      <c r="E237" s="35" t="s">
        <v>502</v>
      </c>
    </row>
    <row r="238" spans="1:5" ht="38.25">
      <c r="A238" s="36" t="s">
        <v>52</v>
      </c>
      <c r="E238" s="37" t="s">
        <v>503</v>
      </c>
    </row>
    <row r="239" spans="1:5" ht="127.5">
      <c r="A239" t="s">
        <v>53</v>
      </c>
      <c r="E239" s="35" t="s">
        <v>504</v>
      </c>
    </row>
    <row r="240" spans="1:16" ht="12.75">
      <c r="A240" s="25" t="s">
        <v>45</v>
      </c>
      <c r="B240" s="29" t="s">
        <v>505</v>
      </c>
      <c r="C240" s="29" t="s">
        <v>506</v>
      </c>
      <c r="D240" s="25" t="s">
        <v>47</v>
      </c>
      <c r="E240" s="30" t="s">
        <v>507</v>
      </c>
      <c r="F240" s="31" t="s">
        <v>150</v>
      </c>
      <c r="G240" s="32">
        <v>21</v>
      </c>
      <c r="H240" s="33">
        <v>0</v>
      </c>
      <c r="I240" s="33">
        <f>ROUND(ROUND(H240,2)*ROUND(G240,3),2)</f>
      </c>
      <c r="O240">
        <f>(I240*21)/100</f>
      </c>
      <c r="P240" t="s">
        <v>23</v>
      </c>
    </row>
    <row r="241" spans="1:5" ht="38.25">
      <c r="A241" s="34" t="s">
        <v>50</v>
      </c>
      <c r="E241" s="35" t="s">
        <v>508</v>
      </c>
    </row>
    <row r="242" spans="1:5" ht="38.25">
      <c r="A242" s="36" t="s">
        <v>52</v>
      </c>
      <c r="E242" s="37" t="s">
        <v>509</v>
      </c>
    </row>
    <row r="243" spans="1:5" ht="51">
      <c r="A243" t="s">
        <v>53</v>
      </c>
      <c r="E243" s="35" t="s">
        <v>510</v>
      </c>
    </row>
    <row r="244" spans="1:16" ht="12.75">
      <c r="A244" s="25" t="s">
        <v>45</v>
      </c>
      <c r="B244" s="29" t="s">
        <v>511</v>
      </c>
      <c r="C244" s="29" t="s">
        <v>512</v>
      </c>
      <c r="D244" s="25" t="s">
        <v>47</v>
      </c>
      <c r="E244" s="30" t="s">
        <v>513</v>
      </c>
      <c r="F244" s="31" t="s">
        <v>150</v>
      </c>
      <c r="G244" s="32">
        <v>4</v>
      </c>
      <c r="H244" s="33">
        <v>0</v>
      </c>
      <c r="I244" s="33">
        <f>ROUND(ROUND(H244,2)*ROUND(G244,3),2)</f>
      </c>
      <c r="O244">
        <f>(I244*21)/100</f>
      </c>
      <c r="P244" t="s">
        <v>23</v>
      </c>
    </row>
    <row r="245" spans="1:5" ht="25.5">
      <c r="A245" s="34" t="s">
        <v>50</v>
      </c>
      <c r="E245" s="35" t="s">
        <v>514</v>
      </c>
    </row>
    <row r="246" spans="1:5" ht="12.75">
      <c r="A246" s="36" t="s">
        <v>52</v>
      </c>
      <c r="E246" s="37" t="s">
        <v>244</v>
      </c>
    </row>
    <row r="247" spans="1:5" ht="25.5">
      <c r="A247" t="s">
        <v>53</v>
      </c>
      <c r="E247" s="35" t="s">
        <v>515</v>
      </c>
    </row>
    <row r="248" spans="1:16" ht="12.75">
      <c r="A248" s="25" t="s">
        <v>45</v>
      </c>
      <c r="B248" s="29" t="s">
        <v>516</v>
      </c>
      <c r="C248" s="29" t="s">
        <v>517</v>
      </c>
      <c r="D248" s="25" t="s">
        <v>47</v>
      </c>
      <c r="E248" s="30" t="s">
        <v>518</v>
      </c>
      <c r="F248" s="31" t="s">
        <v>150</v>
      </c>
      <c r="G248" s="32">
        <v>49</v>
      </c>
      <c r="H248" s="33">
        <v>0</v>
      </c>
      <c r="I248" s="33">
        <f>ROUND(ROUND(H248,2)*ROUND(G248,3),2)</f>
      </c>
      <c r="O248">
        <f>(I248*21)/100</f>
      </c>
      <c r="P248" t="s">
        <v>23</v>
      </c>
    </row>
    <row r="249" spans="1:5" ht="63.75">
      <c r="A249" s="34" t="s">
        <v>50</v>
      </c>
      <c r="E249" s="35" t="s">
        <v>519</v>
      </c>
    </row>
    <row r="250" spans="1:5" ht="38.25">
      <c r="A250" s="36" t="s">
        <v>52</v>
      </c>
      <c r="E250" s="37" t="s">
        <v>520</v>
      </c>
    </row>
    <row r="251" spans="1:5" ht="12.75">
      <c r="A251" t="s">
        <v>53</v>
      </c>
      <c r="E251" s="35" t="s">
        <v>521</v>
      </c>
    </row>
    <row r="252" spans="1:16" ht="25.5">
      <c r="A252" s="25" t="s">
        <v>45</v>
      </c>
      <c r="B252" s="29" t="s">
        <v>522</v>
      </c>
      <c r="C252" s="29" t="s">
        <v>523</v>
      </c>
      <c r="D252" s="25" t="s">
        <v>47</v>
      </c>
      <c r="E252" s="30" t="s">
        <v>524</v>
      </c>
      <c r="F252" s="31" t="s">
        <v>150</v>
      </c>
      <c r="G252" s="32">
        <v>4</v>
      </c>
      <c r="H252" s="33">
        <v>0</v>
      </c>
      <c r="I252" s="33">
        <f>ROUND(ROUND(H252,2)*ROUND(G252,3),2)</f>
      </c>
      <c r="O252">
        <f>(I252*21)/100</f>
      </c>
      <c r="P252" t="s">
        <v>23</v>
      </c>
    </row>
    <row r="253" spans="1:5" ht="25.5">
      <c r="A253" s="34" t="s">
        <v>50</v>
      </c>
      <c r="E253" s="35" t="s">
        <v>525</v>
      </c>
    </row>
    <row r="254" spans="1:5" ht="38.25">
      <c r="A254" s="36" t="s">
        <v>52</v>
      </c>
      <c r="E254" s="37" t="s">
        <v>526</v>
      </c>
    </row>
    <row r="255" spans="1:5" ht="25.5">
      <c r="A255" t="s">
        <v>53</v>
      </c>
      <c r="E255" s="35" t="s">
        <v>527</v>
      </c>
    </row>
    <row r="256" spans="1:16" ht="12.75">
      <c r="A256" s="25" t="s">
        <v>45</v>
      </c>
      <c r="B256" s="29" t="s">
        <v>528</v>
      </c>
      <c r="C256" s="29" t="s">
        <v>529</v>
      </c>
      <c r="D256" s="25" t="s">
        <v>47</v>
      </c>
      <c r="E256" s="30" t="s">
        <v>530</v>
      </c>
      <c r="F256" s="31" t="s">
        <v>150</v>
      </c>
      <c r="G256" s="32">
        <v>8</v>
      </c>
      <c r="H256" s="33">
        <v>0</v>
      </c>
      <c r="I256" s="33">
        <f>ROUND(ROUND(H256,2)*ROUND(G256,3),2)</f>
      </c>
      <c r="O256">
        <f>(I256*21)/100</f>
      </c>
      <c r="P256" t="s">
        <v>23</v>
      </c>
    </row>
    <row r="257" spans="1:5" ht="12.75">
      <c r="A257" s="34" t="s">
        <v>50</v>
      </c>
      <c r="E257" s="35" t="s">
        <v>531</v>
      </c>
    </row>
    <row r="258" spans="1:5" ht="89.25">
      <c r="A258" s="36" t="s">
        <v>52</v>
      </c>
      <c r="E258" s="37" t="s">
        <v>532</v>
      </c>
    </row>
    <row r="259" spans="1:5" ht="25.5">
      <c r="A259" t="s">
        <v>53</v>
      </c>
      <c r="E259" s="35" t="s">
        <v>153</v>
      </c>
    </row>
    <row r="260" spans="1:16" ht="25.5">
      <c r="A260" s="25" t="s">
        <v>45</v>
      </c>
      <c r="B260" s="29" t="s">
        <v>533</v>
      </c>
      <c r="C260" s="29" t="s">
        <v>534</v>
      </c>
      <c r="D260" s="25" t="s">
        <v>47</v>
      </c>
      <c r="E260" s="30" t="s">
        <v>535</v>
      </c>
      <c r="F260" s="31" t="s">
        <v>95</v>
      </c>
      <c r="G260" s="32">
        <v>168.313</v>
      </c>
      <c r="H260" s="33">
        <v>0</v>
      </c>
      <c r="I260" s="33">
        <f>ROUND(ROUND(H260,2)*ROUND(G260,3),2)</f>
      </c>
      <c r="O260">
        <f>(I260*21)/100</f>
      </c>
      <c r="P260" t="s">
        <v>23</v>
      </c>
    </row>
    <row r="261" spans="1:5" ht="38.25">
      <c r="A261" s="34" t="s">
        <v>50</v>
      </c>
      <c r="E261" s="35" t="s">
        <v>536</v>
      </c>
    </row>
    <row r="262" spans="1:5" ht="51">
      <c r="A262" s="36" t="s">
        <v>52</v>
      </c>
      <c r="E262" s="37" t="s">
        <v>537</v>
      </c>
    </row>
    <row r="263" spans="1:5" ht="38.25">
      <c r="A263" t="s">
        <v>53</v>
      </c>
      <c r="E263" s="35" t="s">
        <v>538</v>
      </c>
    </row>
    <row r="264" spans="1:16" ht="12.75">
      <c r="A264" s="25" t="s">
        <v>45</v>
      </c>
      <c r="B264" s="29" t="s">
        <v>539</v>
      </c>
      <c r="C264" s="29" t="s">
        <v>540</v>
      </c>
      <c r="D264" s="25" t="s">
        <v>47</v>
      </c>
      <c r="E264" s="30" t="s">
        <v>541</v>
      </c>
      <c r="F264" s="31" t="s">
        <v>95</v>
      </c>
      <c r="G264" s="32">
        <v>168.313</v>
      </c>
      <c r="H264" s="33">
        <v>0</v>
      </c>
      <c r="I264" s="33">
        <f>ROUND(ROUND(H264,2)*ROUND(G264,3),2)</f>
      </c>
      <c r="O264">
        <f>(I264*21)/100</f>
      </c>
      <c r="P264" t="s">
        <v>23</v>
      </c>
    </row>
    <row r="265" spans="1:5" ht="38.25">
      <c r="A265" s="34" t="s">
        <v>50</v>
      </c>
      <c r="E265" s="35" t="s">
        <v>542</v>
      </c>
    </row>
    <row r="266" spans="1:5" ht="51">
      <c r="A266" s="36" t="s">
        <v>52</v>
      </c>
      <c r="E266" s="37" t="s">
        <v>537</v>
      </c>
    </row>
    <row r="267" spans="1:5" ht="38.25">
      <c r="A267" t="s">
        <v>53</v>
      </c>
      <c r="E267" s="35" t="s">
        <v>538</v>
      </c>
    </row>
    <row r="268" spans="1:16" ht="12.75">
      <c r="A268" s="25" t="s">
        <v>45</v>
      </c>
      <c r="B268" s="29" t="s">
        <v>543</v>
      </c>
      <c r="C268" s="29" t="s">
        <v>544</v>
      </c>
      <c r="D268" s="25" t="s">
        <v>29</v>
      </c>
      <c r="E268" s="30" t="s">
        <v>545</v>
      </c>
      <c r="F268" s="31" t="s">
        <v>128</v>
      </c>
      <c r="G268" s="32">
        <v>29</v>
      </c>
      <c r="H268" s="33">
        <v>0</v>
      </c>
      <c r="I268" s="33">
        <f>ROUND(ROUND(H268,2)*ROUND(G268,3),2)</f>
      </c>
      <c r="O268">
        <f>(I268*21)/100</f>
      </c>
      <c r="P268" t="s">
        <v>23</v>
      </c>
    </row>
    <row r="269" spans="1:5" ht="51">
      <c r="A269" s="34" t="s">
        <v>50</v>
      </c>
      <c r="E269" s="35" t="s">
        <v>546</v>
      </c>
    </row>
    <row r="270" spans="1:5" ht="12.75">
      <c r="A270" s="36" t="s">
        <v>52</v>
      </c>
      <c r="E270" s="37" t="s">
        <v>547</v>
      </c>
    </row>
    <row r="271" spans="1:5" ht="51">
      <c r="A271" t="s">
        <v>53</v>
      </c>
      <c r="E271" s="35" t="s">
        <v>548</v>
      </c>
    </row>
    <row r="272" spans="1:16" ht="12.75">
      <c r="A272" s="25" t="s">
        <v>45</v>
      </c>
      <c r="B272" s="29" t="s">
        <v>549</v>
      </c>
      <c r="C272" s="29" t="s">
        <v>550</v>
      </c>
      <c r="D272" s="25" t="s">
        <v>47</v>
      </c>
      <c r="E272" s="30" t="s">
        <v>551</v>
      </c>
      <c r="F272" s="31" t="s">
        <v>150</v>
      </c>
      <c r="G272" s="32">
        <v>2</v>
      </c>
      <c r="H272" s="33">
        <v>0</v>
      </c>
      <c r="I272" s="33">
        <f>ROUND(ROUND(H272,2)*ROUND(G272,3),2)</f>
      </c>
      <c r="O272">
        <f>(I272*21)/100</f>
      </c>
      <c r="P272" t="s">
        <v>23</v>
      </c>
    </row>
    <row r="273" spans="1:5" ht="25.5">
      <c r="A273" s="34" t="s">
        <v>50</v>
      </c>
      <c r="E273" s="35" t="s">
        <v>552</v>
      </c>
    </row>
    <row r="274" spans="1:5" ht="12.75">
      <c r="A274" s="36" t="s">
        <v>52</v>
      </c>
      <c r="E274" s="37" t="s">
        <v>553</v>
      </c>
    </row>
    <row r="275" spans="1:5" ht="409.5">
      <c r="A275" t="s">
        <v>53</v>
      </c>
      <c r="E275" s="35" t="s">
        <v>554</v>
      </c>
    </row>
    <row r="276" spans="1:16" ht="25.5">
      <c r="A276" s="25" t="s">
        <v>45</v>
      </c>
      <c r="B276" s="29" t="s">
        <v>555</v>
      </c>
      <c r="C276" s="29" t="s">
        <v>556</v>
      </c>
      <c r="D276" s="25" t="s">
        <v>47</v>
      </c>
      <c r="E276" s="30" t="s">
        <v>557</v>
      </c>
      <c r="F276" s="31" t="s">
        <v>150</v>
      </c>
      <c r="G276" s="32">
        <v>1</v>
      </c>
      <c r="H276" s="33">
        <v>0</v>
      </c>
      <c r="I276" s="33">
        <f>ROUND(ROUND(H276,2)*ROUND(G276,3),2)</f>
      </c>
      <c r="O276">
        <f>(I276*21)/100</f>
      </c>
      <c r="P276" t="s">
        <v>23</v>
      </c>
    </row>
    <row r="277" spans="1:5" ht="25.5">
      <c r="A277" s="34" t="s">
        <v>50</v>
      </c>
      <c r="E277" s="35" t="s">
        <v>552</v>
      </c>
    </row>
    <row r="278" spans="1:5" ht="12.75">
      <c r="A278" s="36" t="s">
        <v>52</v>
      </c>
      <c r="E278" s="37" t="s">
        <v>58</v>
      </c>
    </row>
    <row r="279" spans="1:5" ht="409.5">
      <c r="A279" t="s">
        <v>53</v>
      </c>
      <c r="E279" s="35" t="s">
        <v>558</v>
      </c>
    </row>
    <row r="280" spans="1:16" ht="12.75">
      <c r="A280" s="25" t="s">
        <v>45</v>
      </c>
      <c r="B280" s="29" t="s">
        <v>559</v>
      </c>
      <c r="C280" s="29" t="s">
        <v>560</v>
      </c>
      <c r="D280" s="25" t="s">
        <v>47</v>
      </c>
      <c r="E280" s="30" t="s">
        <v>561</v>
      </c>
      <c r="F280" s="31" t="s">
        <v>128</v>
      </c>
      <c r="G280" s="32">
        <v>5</v>
      </c>
      <c r="H280" s="33">
        <v>0</v>
      </c>
      <c r="I280" s="33">
        <f>ROUND(ROUND(H280,2)*ROUND(G280,3),2)</f>
      </c>
      <c r="O280">
        <f>(I280*21)/100</f>
      </c>
      <c r="P280" t="s">
        <v>23</v>
      </c>
    </row>
    <row r="281" spans="1:5" ht="38.25">
      <c r="A281" s="34" t="s">
        <v>50</v>
      </c>
      <c r="E281" s="35" t="s">
        <v>562</v>
      </c>
    </row>
    <row r="282" spans="1:5" ht="12.75">
      <c r="A282" s="36" t="s">
        <v>52</v>
      </c>
      <c r="E282" s="37" t="s">
        <v>124</v>
      </c>
    </row>
    <row r="283" spans="1:5" ht="63.75">
      <c r="A283" t="s">
        <v>53</v>
      </c>
      <c r="E283" s="35" t="s">
        <v>563</v>
      </c>
    </row>
    <row r="284" spans="1:16" ht="12.75">
      <c r="A284" s="25" t="s">
        <v>45</v>
      </c>
      <c r="B284" s="29" t="s">
        <v>564</v>
      </c>
      <c r="C284" s="29" t="s">
        <v>565</v>
      </c>
      <c r="D284" s="25" t="s">
        <v>47</v>
      </c>
      <c r="E284" s="30" t="s">
        <v>566</v>
      </c>
      <c r="F284" s="31" t="s">
        <v>128</v>
      </c>
      <c r="G284" s="32">
        <v>11.5</v>
      </c>
      <c r="H284" s="33">
        <v>0</v>
      </c>
      <c r="I284" s="33">
        <f>ROUND(ROUND(H284,2)*ROUND(G284,3),2)</f>
      </c>
      <c r="O284">
        <f>(I284*21)/100</f>
      </c>
      <c r="P284" t="s">
        <v>23</v>
      </c>
    </row>
    <row r="285" spans="1:5" ht="51">
      <c r="A285" s="34" t="s">
        <v>50</v>
      </c>
      <c r="E285" s="35" t="s">
        <v>567</v>
      </c>
    </row>
    <row r="286" spans="1:5" ht="12.75">
      <c r="A286" s="36" t="s">
        <v>52</v>
      </c>
      <c r="E286" s="37" t="s">
        <v>568</v>
      </c>
    </row>
    <row r="287" spans="1:5" ht="63.75">
      <c r="A287" t="s">
        <v>53</v>
      </c>
      <c r="E287" s="35" t="s">
        <v>563</v>
      </c>
    </row>
    <row r="288" spans="1:16" ht="12.75">
      <c r="A288" s="25" t="s">
        <v>45</v>
      </c>
      <c r="B288" s="29" t="s">
        <v>569</v>
      </c>
      <c r="C288" s="29" t="s">
        <v>570</v>
      </c>
      <c r="D288" s="25" t="s">
        <v>47</v>
      </c>
      <c r="E288" s="30" t="s">
        <v>571</v>
      </c>
      <c r="F288" s="31" t="s">
        <v>150</v>
      </c>
      <c r="G288" s="32">
        <v>2</v>
      </c>
      <c r="H288" s="33">
        <v>0</v>
      </c>
      <c r="I288" s="33">
        <f>ROUND(ROUND(H288,2)*ROUND(G288,3),2)</f>
      </c>
      <c r="O288">
        <f>(I288*21)/100</f>
      </c>
      <c r="P288" t="s">
        <v>23</v>
      </c>
    </row>
    <row r="289" spans="1:5" ht="25.5">
      <c r="A289" s="34" t="s">
        <v>50</v>
      </c>
      <c r="E289" s="35" t="s">
        <v>572</v>
      </c>
    </row>
    <row r="290" spans="1:5" ht="12.75">
      <c r="A290" s="36" t="s">
        <v>52</v>
      </c>
      <c r="E290" s="37" t="s">
        <v>553</v>
      </c>
    </row>
    <row r="291" spans="1:5" ht="63.75">
      <c r="A291" t="s">
        <v>53</v>
      </c>
      <c r="E291" s="35" t="s">
        <v>573</v>
      </c>
    </row>
    <row r="292" spans="1:16" ht="12.75">
      <c r="A292" s="25" t="s">
        <v>45</v>
      </c>
      <c r="B292" s="29" t="s">
        <v>574</v>
      </c>
      <c r="C292" s="29" t="s">
        <v>575</v>
      </c>
      <c r="D292" s="25" t="s">
        <v>47</v>
      </c>
      <c r="E292" s="30" t="s">
        <v>576</v>
      </c>
      <c r="F292" s="31" t="s">
        <v>128</v>
      </c>
      <c r="G292" s="32">
        <v>228.9</v>
      </c>
      <c r="H292" s="33">
        <v>0</v>
      </c>
      <c r="I292" s="33">
        <f>ROUND(ROUND(H292,2)*ROUND(G292,3),2)</f>
      </c>
      <c r="O292">
        <f>(I292*21)/100</f>
      </c>
      <c r="P292" t="s">
        <v>23</v>
      </c>
    </row>
    <row r="293" spans="1:5" ht="12.75">
      <c r="A293" s="34" t="s">
        <v>50</v>
      </c>
      <c r="E293" s="35" t="s">
        <v>577</v>
      </c>
    </row>
    <row r="294" spans="1:5" ht="12.75">
      <c r="A294" s="36" t="s">
        <v>52</v>
      </c>
      <c r="E294" s="37" t="s">
        <v>578</v>
      </c>
    </row>
    <row r="295" spans="1:5" ht="25.5">
      <c r="A295" t="s">
        <v>53</v>
      </c>
      <c r="E295" s="35" t="s">
        <v>579</v>
      </c>
    </row>
    <row r="296" spans="1:16" ht="25.5">
      <c r="A296" s="25" t="s">
        <v>45</v>
      </c>
      <c r="B296" s="29" t="s">
        <v>580</v>
      </c>
      <c r="C296" s="29" t="s">
        <v>581</v>
      </c>
      <c r="D296" s="25" t="s">
        <v>47</v>
      </c>
      <c r="E296" s="30" t="s">
        <v>582</v>
      </c>
      <c r="F296" s="31" t="s">
        <v>128</v>
      </c>
      <c r="G296" s="32">
        <v>154</v>
      </c>
      <c r="H296" s="33">
        <v>0</v>
      </c>
      <c r="I296" s="33">
        <f>ROUND(ROUND(H296,2)*ROUND(G296,3),2)</f>
      </c>
      <c r="O296">
        <f>(I296*21)/100</f>
      </c>
      <c r="P296" t="s">
        <v>23</v>
      </c>
    </row>
    <row r="297" spans="1:5" ht="25.5">
      <c r="A297" s="34" t="s">
        <v>50</v>
      </c>
      <c r="E297" s="35" t="s">
        <v>583</v>
      </c>
    </row>
    <row r="298" spans="1:5" ht="12.75">
      <c r="A298" s="36" t="s">
        <v>52</v>
      </c>
      <c r="E298" s="37" t="s">
        <v>584</v>
      </c>
    </row>
    <row r="299" spans="1:5" ht="89.25">
      <c r="A299" t="s">
        <v>53</v>
      </c>
      <c r="E299" s="35" t="s">
        <v>585</v>
      </c>
    </row>
    <row r="300" spans="1:16" ht="12.75">
      <c r="A300" s="25" t="s">
        <v>45</v>
      </c>
      <c r="B300" s="29" t="s">
        <v>586</v>
      </c>
      <c r="C300" s="29" t="s">
        <v>587</v>
      </c>
      <c r="D300" s="25" t="s">
        <v>47</v>
      </c>
      <c r="E300" s="30" t="s">
        <v>588</v>
      </c>
      <c r="F300" s="31" t="s">
        <v>95</v>
      </c>
      <c r="G300" s="32">
        <v>71.5</v>
      </c>
      <c r="H300" s="33">
        <v>0</v>
      </c>
      <c r="I300" s="33">
        <f>ROUND(ROUND(H300,2)*ROUND(G300,3),2)</f>
      </c>
      <c r="O300">
        <f>(I300*21)/100</f>
      </c>
      <c r="P300" t="s">
        <v>23</v>
      </c>
    </row>
    <row r="301" spans="1:5" ht="38.25">
      <c r="A301" s="34" t="s">
        <v>50</v>
      </c>
      <c r="E301" s="35" t="s">
        <v>589</v>
      </c>
    </row>
    <row r="302" spans="1:5" ht="51">
      <c r="A302" s="36" t="s">
        <v>52</v>
      </c>
      <c r="E302" s="37" t="s">
        <v>590</v>
      </c>
    </row>
    <row r="303" spans="1:5" ht="102">
      <c r="A303" t="s">
        <v>53</v>
      </c>
      <c r="E303" s="35" t="s">
        <v>591</v>
      </c>
    </row>
    <row r="304" spans="1:16" ht="12.75">
      <c r="A304" s="25" t="s">
        <v>45</v>
      </c>
      <c r="B304" s="29" t="s">
        <v>592</v>
      </c>
      <c r="C304" s="29" t="s">
        <v>593</v>
      </c>
      <c r="D304" s="25" t="s">
        <v>47</v>
      </c>
      <c r="E304" s="30" t="s">
        <v>594</v>
      </c>
      <c r="F304" s="31" t="s">
        <v>150</v>
      </c>
      <c r="G304" s="32">
        <v>1</v>
      </c>
      <c r="H304" s="33">
        <v>0</v>
      </c>
      <c r="I304" s="33">
        <f>ROUND(ROUND(H304,2)*ROUND(G304,3),2)</f>
      </c>
      <c r="O304">
        <f>(I304*21)/100</f>
      </c>
      <c r="P304" t="s">
        <v>23</v>
      </c>
    </row>
    <row r="305" spans="1:5" ht="25.5">
      <c r="A305" s="34" t="s">
        <v>50</v>
      </c>
      <c r="E305" s="35" t="s">
        <v>595</v>
      </c>
    </row>
    <row r="306" spans="1:5" ht="12.75">
      <c r="A306" s="36" t="s">
        <v>52</v>
      </c>
      <c r="E306" s="37" t="s">
        <v>58</v>
      </c>
    </row>
    <row r="307" spans="1:5" ht="38.25">
      <c r="A307" t="s">
        <v>53</v>
      </c>
      <c r="E307" s="35" t="s">
        <v>596</v>
      </c>
    </row>
    <row r="308" spans="1:16" ht="12.75">
      <c r="A308" s="25" t="s">
        <v>45</v>
      </c>
      <c r="B308" s="29" t="s">
        <v>597</v>
      </c>
      <c r="C308" s="29" t="s">
        <v>212</v>
      </c>
      <c r="D308" s="25" t="s">
        <v>47</v>
      </c>
      <c r="E308" s="30" t="s">
        <v>213</v>
      </c>
      <c r="F308" s="31" t="s">
        <v>214</v>
      </c>
      <c r="G308" s="32">
        <v>0.1</v>
      </c>
      <c r="H308" s="33">
        <v>0</v>
      </c>
      <c r="I308" s="33">
        <f>ROUND(ROUND(H308,2)*ROUND(G308,3),2)</f>
      </c>
      <c r="O308">
        <f>(I308*21)/100</f>
      </c>
      <c r="P308" t="s">
        <v>23</v>
      </c>
    </row>
    <row r="309" spans="1:5" ht="12.75">
      <c r="A309" s="34" t="s">
        <v>50</v>
      </c>
      <c r="E309" s="35" t="s">
        <v>598</v>
      </c>
    </row>
    <row r="310" spans="1:5" ht="12.75">
      <c r="A310" s="36" t="s">
        <v>52</v>
      </c>
      <c r="E310" s="37" t="s">
        <v>599</v>
      </c>
    </row>
    <row r="311" spans="1:5" ht="102">
      <c r="A311" t="s">
        <v>53</v>
      </c>
      <c r="E311" s="35" t="s">
        <v>217</v>
      </c>
    </row>
    <row r="312" spans="1:16" ht="12.75">
      <c r="A312" s="25" t="s">
        <v>45</v>
      </c>
      <c r="B312" s="29" t="s">
        <v>600</v>
      </c>
      <c r="C312" s="29" t="s">
        <v>601</v>
      </c>
      <c r="D312" s="25" t="s">
        <v>47</v>
      </c>
      <c r="E312" s="30" t="s">
        <v>602</v>
      </c>
      <c r="F312" s="31" t="s">
        <v>103</v>
      </c>
      <c r="G312" s="32">
        <v>17.41</v>
      </c>
      <c r="H312" s="33">
        <v>0</v>
      </c>
      <c r="I312" s="33">
        <f>ROUND(ROUND(H312,2)*ROUND(G312,3),2)</f>
      </c>
      <c r="O312">
        <f>(I312*21)/100</f>
      </c>
      <c r="P312" t="s">
        <v>23</v>
      </c>
    </row>
    <row r="313" spans="1:5" ht="51">
      <c r="A313" s="34" t="s">
        <v>50</v>
      </c>
      <c r="E313" s="35" t="s">
        <v>603</v>
      </c>
    </row>
    <row r="314" spans="1:5" ht="63.75">
      <c r="A314" s="36" t="s">
        <v>52</v>
      </c>
      <c r="E314" s="37" t="s">
        <v>604</v>
      </c>
    </row>
    <row r="315" spans="1:5" ht="76.5">
      <c r="A315" t="s">
        <v>53</v>
      </c>
      <c r="E315" s="35" t="s">
        <v>177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f>
      </c>
      <c r="P2" t="s">
        <v>22</v>
      </c>
    </row>
    <row r="3" spans="1:16" ht="15" customHeight="1">
      <c r="A3" t="s">
        <v>12</v>
      </c>
      <c r="B3" s="12" t="s">
        <v>14</v>
      </c>
      <c r="C3" s="13" t="s">
        <v>15</v>
      </c>
      <c r="D3" s="1"/>
      <c r="E3" s="14" t="s">
        <v>16</v>
      </c>
      <c r="F3" s="1"/>
      <c r="G3" s="9"/>
      <c r="H3" s="8" t="s">
        <v>605</v>
      </c>
      <c r="I3" s="41">
        <f>0+I8+I17</f>
      </c>
      <c r="O3" t="s">
        <v>19</v>
      </c>
      <c r="P3" t="s">
        <v>23</v>
      </c>
    </row>
    <row r="4" spans="1:16" ht="15" customHeight="1">
      <c r="A4" t="s">
        <v>17</v>
      </c>
      <c r="B4" s="16" t="s">
        <v>18</v>
      </c>
      <c r="C4" s="17" t="s">
        <v>605</v>
      </c>
      <c r="D4" s="6"/>
      <c r="E4" s="18" t="s">
        <v>606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f>
      </c>
      <c r="R8">
        <f>0+O9+O13</f>
      </c>
    </row>
    <row r="9" spans="1:16" ht="12.75">
      <c r="A9" s="25" t="s">
        <v>45</v>
      </c>
      <c r="B9" s="29" t="s">
        <v>29</v>
      </c>
      <c r="C9" s="29" t="s">
        <v>607</v>
      </c>
      <c r="D9" s="25" t="s">
        <v>114</v>
      </c>
      <c r="E9" s="30" t="s">
        <v>608</v>
      </c>
      <c r="F9" s="31" t="s">
        <v>49</v>
      </c>
      <c r="G9" s="32">
        <v>1</v>
      </c>
      <c r="H9" s="33">
        <v>0</v>
      </c>
      <c r="I9" s="33">
        <f>ROUND(ROUND(H9,2)*ROUND(G9,3),2)</f>
      </c>
      <c r="O9">
        <f>(I9*21)/100</f>
      </c>
      <c r="P9" t="s">
        <v>23</v>
      </c>
    </row>
    <row r="10" spans="1:5" ht="51">
      <c r="A10" s="34" t="s">
        <v>50</v>
      </c>
      <c r="E10" s="35" t="s">
        <v>609</v>
      </c>
    </row>
    <row r="11" spans="1:5" ht="12.75">
      <c r="A11" s="36" t="s">
        <v>52</v>
      </c>
      <c r="E11" s="37" t="s">
        <v>58</v>
      </c>
    </row>
    <row r="12" spans="1:5" ht="12.75">
      <c r="A12" t="s">
        <v>53</v>
      </c>
      <c r="E12" s="35" t="s">
        <v>610</v>
      </c>
    </row>
    <row r="13" spans="1:16" ht="12.75">
      <c r="A13" s="25" t="s">
        <v>45</v>
      </c>
      <c r="B13" s="29" t="s">
        <v>23</v>
      </c>
      <c r="C13" s="29" t="s">
        <v>607</v>
      </c>
      <c r="D13" s="25" t="s">
        <v>611</v>
      </c>
      <c r="E13" s="30" t="s">
        <v>608</v>
      </c>
      <c r="F13" s="31" t="s">
        <v>49</v>
      </c>
      <c r="G13" s="32">
        <v>1</v>
      </c>
      <c r="H13" s="33">
        <v>0</v>
      </c>
      <c r="I13" s="33">
        <f>ROUND(ROUND(H13,2)*ROUND(G13,3),2)</f>
      </c>
      <c r="O13">
        <f>(I13*0)/100</f>
      </c>
      <c r="P13" t="s">
        <v>27</v>
      </c>
    </row>
    <row r="14" spans="1:5" ht="12.75">
      <c r="A14" s="34" t="s">
        <v>50</v>
      </c>
      <c r="E14" s="35" t="s">
        <v>47</v>
      </c>
    </row>
    <row r="15" spans="1:5" ht="89.25">
      <c r="A15" s="36" t="s">
        <v>52</v>
      </c>
      <c r="E15" s="37" t="s">
        <v>612</v>
      </c>
    </row>
    <row r="16" spans="1:5" ht="12.75">
      <c r="A16" t="s">
        <v>53</v>
      </c>
      <c r="E16" s="35" t="s">
        <v>610</v>
      </c>
    </row>
    <row r="17" spans="1:18" ht="12.75" customHeight="1">
      <c r="A17" s="6" t="s">
        <v>43</v>
      </c>
      <c r="B17" s="6"/>
      <c r="C17" s="39" t="s">
        <v>40</v>
      </c>
      <c r="D17" s="6"/>
      <c r="E17" s="27" t="s">
        <v>147</v>
      </c>
      <c r="F17" s="6"/>
      <c r="G17" s="6"/>
      <c r="H17" s="6"/>
      <c r="I17" s="40">
        <f>0+Q17</f>
      </c>
      <c r="O17">
        <f>0+R17</f>
      </c>
      <c r="Q17">
        <f>0+I18+I22+I26+I30+I34+I38+I42+I46+I50+I54+I58+I62+I66+I70+I74+I78+I82+I86+I90+I94+I98</f>
      </c>
      <c r="R17">
        <f>0+O18+O22+O26+O30+O34+O38+O42+O46+O50+O54+O58+O62+O66+O70+O74+O78+O82+O86+O90+O94+O98</f>
      </c>
    </row>
    <row r="18" spans="1:16" ht="25.5">
      <c r="A18" s="25" t="s">
        <v>45</v>
      </c>
      <c r="B18" s="29" t="s">
        <v>22</v>
      </c>
      <c r="C18" s="29" t="s">
        <v>613</v>
      </c>
      <c r="D18" s="25" t="s">
        <v>47</v>
      </c>
      <c r="E18" s="30" t="s">
        <v>614</v>
      </c>
      <c r="F18" s="31" t="s">
        <v>150</v>
      </c>
      <c r="G18" s="32">
        <v>112</v>
      </c>
      <c r="H18" s="33">
        <v>0</v>
      </c>
      <c r="I18" s="33">
        <f>ROUND(ROUND(H18,2)*ROUND(G18,3),2)</f>
      </c>
      <c r="O18">
        <f>(I18*21)/100</f>
      </c>
      <c r="P18" t="s">
        <v>23</v>
      </c>
    </row>
    <row r="19" spans="1:5" ht="89.25">
      <c r="A19" s="34" t="s">
        <v>50</v>
      </c>
      <c r="E19" s="35" t="s">
        <v>615</v>
      </c>
    </row>
    <row r="20" spans="1:5" ht="255">
      <c r="A20" s="36" t="s">
        <v>52</v>
      </c>
      <c r="E20" s="37" t="s">
        <v>616</v>
      </c>
    </row>
    <row r="21" spans="1:5" ht="63.75">
      <c r="A21" t="s">
        <v>53</v>
      </c>
      <c r="E21" s="35" t="s">
        <v>617</v>
      </c>
    </row>
    <row r="22" spans="1:16" ht="25.5">
      <c r="A22" s="25" t="s">
        <v>45</v>
      </c>
      <c r="B22" s="29" t="s">
        <v>33</v>
      </c>
      <c r="C22" s="29" t="s">
        <v>148</v>
      </c>
      <c r="D22" s="25" t="s">
        <v>47</v>
      </c>
      <c r="E22" s="30" t="s">
        <v>149</v>
      </c>
      <c r="F22" s="31" t="s">
        <v>150</v>
      </c>
      <c r="G22" s="32">
        <v>112</v>
      </c>
      <c r="H22" s="33">
        <v>0</v>
      </c>
      <c r="I22" s="33">
        <f>ROUND(ROUND(H22,2)*ROUND(G22,3),2)</f>
      </c>
      <c r="O22">
        <f>(I22*21)/100</f>
      </c>
      <c r="P22" t="s">
        <v>23</v>
      </c>
    </row>
    <row r="23" spans="1:5" ht="89.25">
      <c r="A23" s="34" t="s">
        <v>50</v>
      </c>
      <c r="E23" s="35" t="s">
        <v>615</v>
      </c>
    </row>
    <row r="24" spans="1:5" ht="255">
      <c r="A24" s="36" t="s">
        <v>52</v>
      </c>
      <c r="E24" s="37" t="s">
        <v>616</v>
      </c>
    </row>
    <row r="25" spans="1:5" ht="25.5">
      <c r="A25" t="s">
        <v>53</v>
      </c>
      <c r="E25" s="35" t="s">
        <v>153</v>
      </c>
    </row>
    <row r="26" spans="1:16" ht="12.75">
      <c r="A26" s="25" t="s">
        <v>45</v>
      </c>
      <c r="B26" s="29" t="s">
        <v>35</v>
      </c>
      <c r="C26" s="29" t="s">
        <v>618</v>
      </c>
      <c r="D26" s="25" t="s">
        <v>47</v>
      </c>
      <c r="E26" s="30" t="s">
        <v>619</v>
      </c>
      <c r="F26" s="31" t="s">
        <v>620</v>
      </c>
      <c r="G26" s="32">
        <v>24206</v>
      </c>
      <c r="H26" s="33">
        <v>0</v>
      </c>
      <c r="I26" s="33">
        <f>ROUND(ROUND(H26,2)*ROUND(G26,3),2)</f>
      </c>
      <c r="O26">
        <f>(I26*21)/100</f>
      </c>
      <c r="P26" t="s">
        <v>23</v>
      </c>
    </row>
    <row r="27" spans="1:5" ht="102">
      <c r="A27" s="34" t="s">
        <v>50</v>
      </c>
      <c r="E27" s="35" t="s">
        <v>621</v>
      </c>
    </row>
    <row r="28" spans="1:5" ht="255">
      <c r="A28" s="36" t="s">
        <v>52</v>
      </c>
      <c r="E28" s="37" t="s">
        <v>622</v>
      </c>
    </row>
    <row r="29" spans="1:5" ht="25.5">
      <c r="A29" t="s">
        <v>53</v>
      </c>
      <c r="E29" s="35" t="s">
        <v>623</v>
      </c>
    </row>
    <row r="30" spans="1:16" ht="12.75">
      <c r="A30" s="25" t="s">
        <v>45</v>
      </c>
      <c r="B30" s="29" t="s">
        <v>37</v>
      </c>
      <c r="C30" s="29" t="s">
        <v>624</v>
      </c>
      <c r="D30" s="25" t="s">
        <v>47</v>
      </c>
      <c r="E30" s="30" t="s">
        <v>625</v>
      </c>
      <c r="F30" s="31" t="s">
        <v>150</v>
      </c>
      <c r="G30" s="32">
        <v>2</v>
      </c>
      <c r="H30" s="33">
        <v>0</v>
      </c>
      <c r="I30" s="33">
        <f>ROUND(ROUND(H30,2)*ROUND(G30,3),2)</f>
      </c>
      <c r="O30">
        <f>(I30*21)/100</f>
      </c>
      <c r="P30" t="s">
        <v>23</v>
      </c>
    </row>
    <row r="31" spans="1:5" ht="38.25">
      <c r="A31" s="34" t="s">
        <v>50</v>
      </c>
      <c r="E31" s="35" t="s">
        <v>626</v>
      </c>
    </row>
    <row r="32" spans="1:5" ht="12.75">
      <c r="A32" s="36" t="s">
        <v>52</v>
      </c>
      <c r="E32" s="37" t="s">
        <v>553</v>
      </c>
    </row>
    <row r="33" spans="1:5" ht="76.5">
      <c r="A33" t="s">
        <v>53</v>
      </c>
      <c r="E33" s="35" t="s">
        <v>627</v>
      </c>
    </row>
    <row r="34" spans="1:16" ht="12.75">
      <c r="A34" s="25" t="s">
        <v>45</v>
      </c>
      <c r="B34" s="29" t="s">
        <v>66</v>
      </c>
      <c r="C34" s="29" t="s">
        <v>628</v>
      </c>
      <c r="D34" s="25" t="s">
        <v>47</v>
      </c>
      <c r="E34" s="30" t="s">
        <v>629</v>
      </c>
      <c r="F34" s="31" t="s">
        <v>150</v>
      </c>
      <c r="G34" s="32">
        <v>2</v>
      </c>
      <c r="H34" s="33">
        <v>0</v>
      </c>
      <c r="I34" s="33">
        <f>ROUND(ROUND(H34,2)*ROUND(G34,3),2)</f>
      </c>
      <c r="O34">
        <f>(I34*21)/100</f>
      </c>
      <c r="P34" t="s">
        <v>23</v>
      </c>
    </row>
    <row r="35" spans="1:5" ht="38.25">
      <c r="A35" s="34" t="s">
        <v>50</v>
      </c>
      <c r="E35" s="35" t="s">
        <v>626</v>
      </c>
    </row>
    <row r="36" spans="1:5" ht="12.75">
      <c r="A36" s="36" t="s">
        <v>52</v>
      </c>
      <c r="E36" s="37" t="s">
        <v>553</v>
      </c>
    </row>
    <row r="37" spans="1:5" ht="25.5">
      <c r="A37" t="s">
        <v>53</v>
      </c>
      <c r="E37" s="35" t="s">
        <v>630</v>
      </c>
    </row>
    <row r="38" spans="1:16" ht="12.75">
      <c r="A38" s="25" t="s">
        <v>45</v>
      </c>
      <c r="B38" s="29" t="s">
        <v>68</v>
      </c>
      <c r="C38" s="29" t="s">
        <v>631</v>
      </c>
      <c r="D38" s="25" t="s">
        <v>47</v>
      </c>
      <c r="E38" s="30" t="s">
        <v>632</v>
      </c>
      <c r="F38" s="31" t="s">
        <v>620</v>
      </c>
      <c r="G38" s="32">
        <v>28</v>
      </c>
      <c r="H38" s="33">
        <v>0</v>
      </c>
      <c r="I38" s="33">
        <f>ROUND(ROUND(H38,2)*ROUND(G38,3),2)</f>
      </c>
      <c r="O38">
        <f>(I38*21)/100</f>
      </c>
      <c r="P38" t="s">
        <v>23</v>
      </c>
    </row>
    <row r="39" spans="1:5" ht="63.75">
      <c r="A39" s="34" t="s">
        <v>50</v>
      </c>
      <c r="E39" s="35" t="s">
        <v>633</v>
      </c>
    </row>
    <row r="40" spans="1:5" ht="12.75">
      <c r="A40" s="36" t="s">
        <v>52</v>
      </c>
      <c r="E40" s="37" t="s">
        <v>634</v>
      </c>
    </row>
    <row r="41" spans="1:5" ht="25.5">
      <c r="A41" t="s">
        <v>53</v>
      </c>
      <c r="E41" s="35" t="s">
        <v>635</v>
      </c>
    </row>
    <row r="42" spans="1:16" ht="12.75">
      <c r="A42" s="25" t="s">
        <v>45</v>
      </c>
      <c r="B42" s="29" t="s">
        <v>40</v>
      </c>
      <c r="C42" s="29" t="s">
        <v>636</v>
      </c>
      <c r="D42" s="25" t="s">
        <v>47</v>
      </c>
      <c r="E42" s="30" t="s">
        <v>637</v>
      </c>
      <c r="F42" s="31" t="s">
        <v>150</v>
      </c>
      <c r="G42" s="32">
        <v>2</v>
      </c>
      <c r="H42" s="33">
        <v>0</v>
      </c>
      <c r="I42" s="33">
        <f>ROUND(ROUND(H42,2)*ROUND(G42,3),2)</f>
      </c>
      <c r="O42">
        <f>(I42*21)/100</f>
      </c>
      <c r="P42" t="s">
        <v>23</v>
      </c>
    </row>
    <row r="43" spans="1:5" ht="25.5">
      <c r="A43" s="34" t="s">
        <v>50</v>
      </c>
      <c r="E43" s="35" t="s">
        <v>638</v>
      </c>
    </row>
    <row r="44" spans="1:5" ht="12.75">
      <c r="A44" s="36" t="s">
        <v>52</v>
      </c>
      <c r="E44" s="37" t="s">
        <v>553</v>
      </c>
    </row>
    <row r="45" spans="1:5" ht="76.5">
      <c r="A45" t="s">
        <v>53</v>
      </c>
      <c r="E45" s="35" t="s">
        <v>627</v>
      </c>
    </row>
    <row r="46" spans="1:16" ht="12.75">
      <c r="A46" s="25" t="s">
        <v>45</v>
      </c>
      <c r="B46" s="29" t="s">
        <v>42</v>
      </c>
      <c r="C46" s="29" t="s">
        <v>639</v>
      </c>
      <c r="D46" s="25" t="s">
        <v>47</v>
      </c>
      <c r="E46" s="30" t="s">
        <v>640</v>
      </c>
      <c r="F46" s="31" t="s">
        <v>150</v>
      </c>
      <c r="G46" s="32">
        <v>2</v>
      </c>
      <c r="H46" s="33">
        <v>0</v>
      </c>
      <c r="I46" s="33">
        <f>ROUND(ROUND(H46,2)*ROUND(G46,3),2)</f>
      </c>
      <c r="O46">
        <f>(I46*21)/100</f>
      </c>
      <c r="P46" t="s">
        <v>23</v>
      </c>
    </row>
    <row r="47" spans="1:5" ht="38.25">
      <c r="A47" s="34" t="s">
        <v>50</v>
      </c>
      <c r="E47" s="35" t="s">
        <v>641</v>
      </c>
    </row>
    <row r="48" spans="1:5" ht="12.75">
      <c r="A48" s="36" t="s">
        <v>52</v>
      </c>
      <c r="E48" s="37" t="s">
        <v>553</v>
      </c>
    </row>
    <row r="49" spans="1:5" ht="25.5">
      <c r="A49" t="s">
        <v>53</v>
      </c>
      <c r="E49" s="35" t="s">
        <v>630</v>
      </c>
    </row>
    <row r="50" spans="1:16" ht="12.75">
      <c r="A50" s="25" t="s">
        <v>45</v>
      </c>
      <c r="B50" s="29" t="s">
        <v>81</v>
      </c>
      <c r="C50" s="29" t="s">
        <v>642</v>
      </c>
      <c r="D50" s="25" t="s">
        <v>47</v>
      </c>
      <c r="E50" s="30" t="s">
        <v>643</v>
      </c>
      <c r="F50" s="31" t="s">
        <v>620</v>
      </c>
      <c r="G50" s="32">
        <v>490</v>
      </c>
      <c r="H50" s="33">
        <v>0</v>
      </c>
      <c r="I50" s="33">
        <f>ROUND(ROUND(H50,2)*ROUND(G50,3),2)</f>
      </c>
      <c r="O50">
        <f>(I50*21)/100</f>
      </c>
      <c r="P50" t="s">
        <v>23</v>
      </c>
    </row>
    <row r="51" spans="1:5" ht="38.25">
      <c r="A51" s="34" t="s">
        <v>50</v>
      </c>
      <c r="E51" s="35" t="s">
        <v>641</v>
      </c>
    </row>
    <row r="52" spans="1:5" ht="12.75">
      <c r="A52" s="36" t="s">
        <v>52</v>
      </c>
      <c r="E52" s="37" t="s">
        <v>644</v>
      </c>
    </row>
    <row r="53" spans="1:5" ht="25.5">
      <c r="A53" t="s">
        <v>53</v>
      </c>
      <c r="E53" s="35" t="s">
        <v>635</v>
      </c>
    </row>
    <row r="54" spans="1:16" ht="12.75">
      <c r="A54" s="25" t="s">
        <v>45</v>
      </c>
      <c r="B54" s="29" t="s">
        <v>86</v>
      </c>
      <c r="C54" s="29" t="s">
        <v>645</v>
      </c>
      <c r="D54" s="25" t="s">
        <v>47</v>
      </c>
      <c r="E54" s="30" t="s">
        <v>646</v>
      </c>
      <c r="F54" s="31" t="s">
        <v>150</v>
      </c>
      <c r="G54" s="32">
        <v>1</v>
      </c>
      <c r="H54" s="33">
        <v>0</v>
      </c>
      <c r="I54" s="33">
        <f>ROUND(ROUND(H54,2)*ROUND(G54,3),2)</f>
      </c>
      <c r="O54">
        <f>(I54*21)/100</f>
      </c>
      <c r="P54" t="s">
        <v>23</v>
      </c>
    </row>
    <row r="55" spans="1:5" ht="38.25">
      <c r="A55" s="34" t="s">
        <v>50</v>
      </c>
      <c r="E55" s="35" t="s">
        <v>647</v>
      </c>
    </row>
    <row r="56" spans="1:5" ht="12.75">
      <c r="A56" s="36" t="s">
        <v>52</v>
      </c>
      <c r="E56" s="37" t="s">
        <v>58</v>
      </c>
    </row>
    <row r="57" spans="1:5" ht="76.5">
      <c r="A57" t="s">
        <v>53</v>
      </c>
      <c r="E57" s="35" t="s">
        <v>627</v>
      </c>
    </row>
    <row r="58" spans="1:16" ht="12.75">
      <c r="A58" s="25" t="s">
        <v>45</v>
      </c>
      <c r="B58" s="29" t="s">
        <v>92</v>
      </c>
      <c r="C58" s="29" t="s">
        <v>648</v>
      </c>
      <c r="D58" s="25" t="s">
        <v>47</v>
      </c>
      <c r="E58" s="30" t="s">
        <v>649</v>
      </c>
      <c r="F58" s="31" t="s">
        <v>150</v>
      </c>
      <c r="G58" s="32">
        <v>1</v>
      </c>
      <c r="H58" s="33">
        <v>0</v>
      </c>
      <c r="I58" s="33">
        <f>ROUND(ROUND(H58,2)*ROUND(G58,3),2)</f>
      </c>
      <c r="O58">
        <f>(I58*21)/100</f>
      </c>
      <c r="P58" t="s">
        <v>23</v>
      </c>
    </row>
    <row r="59" spans="1:5" ht="38.25">
      <c r="A59" s="34" t="s">
        <v>50</v>
      </c>
      <c r="E59" s="35" t="s">
        <v>647</v>
      </c>
    </row>
    <row r="60" spans="1:5" ht="12.75">
      <c r="A60" s="36" t="s">
        <v>52</v>
      </c>
      <c r="E60" s="37" t="s">
        <v>58</v>
      </c>
    </row>
    <row r="61" spans="1:5" ht="25.5">
      <c r="A61" t="s">
        <v>53</v>
      </c>
      <c r="E61" s="35" t="s">
        <v>630</v>
      </c>
    </row>
    <row r="62" spans="1:16" ht="12.75">
      <c r="A62" s="25" t="s">
        <v>45</v>
      </c>
      <c r="B62" s="29" t="s">
        <v>162</v>
      </c>
      <c r="C62" s="29" t="s">
        <v>650</v>
      </c>
      <c r="D62" s="25" t="s">
        <v>47</v>
      </c>
      <c r="E62" s="30" t="s">
        <v>651</v>
      </c>
      <c r="F62" s="31" t="s">
        <v>620</v>
      </c>
      <c r="G62" s="32">
        <v>14</v>
      </c>
      <c r="H62" s="33">
        <v>0</v>
      </c>
      <c r="I62" s="33">
        <f>ROUND(ROUND(H62,2)*ROUND(G62,3),2)</f>
      </c>
      <c r="O62">
        <f>(I62*21)/100</f>
      </c>
      <c r="P62" t="s">
        <v>23</v>
      </c>
    </row>
    <row r="63" spans="1:5" ht="38.25">
      <c r="A63" s="34" t="s">
        <v>50</v>
      </c>
      <c r="E63" s="35" t="s">
        <v>652</v>
      </c>
    </row>
    <row r="64" spans="1:5" ht="12.75">
      <c r="A64" s="36" t="s">
        <v>52</v>
      </c>
      <c r="E64" s="37" t="s">
        <v>653</v>
      </c>
    </row>
    <row r="65" spans="1:5" ht="25.5">
      <c r="A65" t="s">
        <v>53</v>
      </c>
      <c r="E65" s="35" t="s">
        <v>635</v>
      </c>
    </row>
    <row r="66" spans="1:16" ht="12.75">
      <c r="A66" s="25" t="s">
        <v>45</v>
      </c>
      <c r="B66" s="29" t="s">
        <v>167</v>
      </c>
      <c r="C66" s="29" t="s">
        <v>654</v>
      </c>
      <c r="D66" s="25" t="s">
        <v>47</v>
      </c>
      <c r="E66" s="30" t="s">
        <v>655</v>
      </c>
      <c r="F66" s="31" t="s">
        <v>150</v>
      </c>
      <c r="G66" s="32">
        <v>2</v>
      </c>
      <c r="H66" s="33">
        <v>0</v>
      </c>
      <c r="I66" s="33">
        <f>ROUND(ROUND(H66,2)*ROUND(G66,3),2)</f>
      </c>
      <c r="O66">
        <f>(I66*21)/100</f>
      </c>
      <c r="P66" t="s">
        <v>23</v>
      </c>
    </row>
    <row r="67" spans="1:5" ht="38.25">
      <c r="A67" s="34" t="s">
        <v>50</v>
      </c>
      <c r="E67" s="35" t="s">
        <v>656</v>
      </c>
    </row>
    <row r="68" spans="1:5" ht="12.75">
      <c r="A68" s="36" t="s">
        <v>52</v>
      </c>
      <c r="E68" s="37" t="s">
        <v>553</v>
      </c>
    </row>
    <row r="69" spans="1:5" ht="63.75">
      <c r="A69" t="s">
        <v>53</v>
      </c>
      <c r="E69" s="35" t="s">
        <v>657</v>
      </c>
    </row>
    <row r="70" spans="1:16" ht="12.75">
      <c r="A70" s="25" t="s">
        <v>45</v>
      </c>
      <c r="B70" s="29" t="s">
        <v>172</v>
      </c>
      <c r="C70" s="29" t="s">
        <v>658</v>
      </c>
      <c r="D70" s="25" t="s">
        <v>47</v>
      </c>
      <c r="E70" s="30" t="s">
        <v>659</v>
      </c>
      <c r="F70" s="31" t="s">
        <v>150</v>
      </c>
      <c r="G70" s="32">
        <v>2</v>
      </c>
      <c r="H70" s="33">
        <v>0</v>
      </c>
      <c r="I70" s="33">
        <f>ROUND(ROUND(H70,2)*ROUND(G70,3),2)</f>
      </c>
      <c r="O70">
        <f>(I70*21)/100</f>
      </c>
      <c r="P70" t="s">
        <v>23</v>
      </c>
    </row>
    <row r="71" spans="1:5" ht="38.25">
      <c r="A71" s="34" t="s">
        <v>50</v>
      </c>
      <c r="E71" s="35" t="s">
        <v>660</v>
      </c>
    </row>
    <row r="72" spans="1:5" ht="12.75">
      <c r="A72" s="36" t="s">
        <v>52</v>
      </c>
      <c r="E72" s="37" t="s">
        <v>553</v>
      </c>
    </row>
    <row r="73" spans="1:5" ht="25.5">
      <c r="A73" t="s">
        <v>53</v>
      </c>
      <c r="E73" s="35" t="s">
        <v>630</v>
      </c>
    </row>
    <row r="74" spans="1:16" ht="12.75">
      <c r="A74" s="25" t="s">
        <v>45</v>
      </c>
      <c r="B74" s="29" t="s">
        <v>273</v>
      </c>
      <c r="C74" s="29" t="s">
        <v>661</v>
      </c>
      <c r="D74" s="25" t="s">
        <v>47</v>
      </c>
      <c r="E74" s="30" t="s">
        <v>662</v>
      </c>
      <c r="F74" s="31" t="s">
        <v>620</v>
      </c>
      <c r="G74" s="32">
        <v>490</v>
      </c>
      <c r="H74" s="33">
        <v>0</v>
      </c>
      <c r="I74" s="33">
        <f>ROUND(ROUND(H74,2)*ROUND(G74,3),2)</f>
      </c>
      <c r="O74">
        <f>(I74*21)/100</f>
      </c>
      <c r="P74" t="s">
        <v>23</v>
      </c>
    </row>
    <row r="75" spans="1:5" ht="51">
      <c r="A75" s="34" t="s">
        <v>50</v>
      </c>
      <c r="E75" s="35" t="s">
        <v>663</v>
      </c>
    </row>
    <row r="76" spans="1:5" ht="12.75">
      <c r="A76" s="36" t="s">
        <v>52</v>
      </c>
      <c r="E76" s="37" t="s">
        <v>644</v>
      </c>
    </row>
    <row r="77" spans="1:5" ht="25.5">
      <c r="A77" t="s">
        <v>53</v>
      </c>
      <c r="E77" s="35" t="s">
        <v>635</v>
      </c>
    </row>
    <row r="78" spans="1:16" ht="12.75">
      <c r="A78" s="25" t="s">
        <v>45</v>
      </c>
      <c r="B78" s="29" t="s">
        <v>278</v>
      </c>
      <c r="C78" s="29" t="s">
        <v>664</v>
      </c>
      <c r="D78" s="25" t="s">
        <v>47</v>
      </c>
      <c r="E78" s="30" t="s">
        <v>665</v>
      </c>
      <c r="F78" s="31" t="s">
        <v>150</v>
      </c>
      <c r="G78" s="32">
        <v>11</v>
      </c>
      <c r="H78" s="33">
        <v>0</v>
      </c>
      <c r="I78" s="33">
        <f>ROUND(ROUND(H78,2)*ROUND(G78,3),2)</f>
      </c>
      <c r="O78">
        <f>(I78*21)/100</f>
      </c>
      <c r="P78" t="s">
        <v>23</v>
      </c>
    </row>
    <row r="79" spans="1:5" ht="51">
      <c r="A79" s="34" t="s">
        <v>50</v>
      </c>
      <c r="E79" s="35" t="s">
        <v>666</v>
      </c>
    </row>
    <row r="80" spans="1:5" ht="12.75">
      <c r="A80" s="36" t="s">
        <v>52</v>
      </c>
      <c r="E80" s="37" t="s">
        <v>667</v>
      </c>
    </row>
    <row r="81" spans="1:5" ht="63.75">
      <c r="A81" t="s">
        <v>53</v>
      </c>
      <c r="E81" s="35" t="s">
        <v>657</v>
      </c>
    </row>
    <row r="82" spans="1:16" ht="12.75">
      <c r="A82" s="25" t="s">
        <v>45</v>
      </c>
      <c r="B82" s="29" t="s">
        <v>284</v>
      </c>
      <c r="C82" s="29" t="s">
        <v>668</v>
      </c>
      <c r="D82" s="25" t="s">
        <v>47</v>
      </c>
      <c r="E82" s="30" t="s">
        <v>669</v>
      </c>
      <c r="F82" s="31" t="s">
        <v>150</v>
      </c>
      <c r="G82" s="32">
        <v>11</v>
      </c>
      <c r="H82" s="33">
        <v>0</v>
      </c>
      <c r="I82" s="33">
        <f>ROUND(ROUND(H82,2)*ROUND(G82,3),2)</f>
      </c>
      <c r="O82">
        <f>(I82*21)/100</f>
      </c>
      <c r="P82" t="s">
        <v>23</v>
      </c>
    </row>
    <row r="83" spans="1:5" ht="51">
      <c r="A83" s="34" t="s">
        <v>50</v>
      </c>
      <c r="E83" s="35" t="s">
        <v>666</v>
      </c>
    </row>
    <row r="84" spans="1:5" ht="12.75">
      <c r="A84" s="36" t="s">
        <v>52</v>
      </c>
      <c r="E84" s="37" t="s">
        <v>667</v>
      </c>
    </row>
    <row r="85" spans="1:5" ht="25.5">
      <c r="A85" t="s">
        <v>53</v>
      </c>
      <c r="E85" s="35" t="s">
        <v>630</v>
      </c>
    </row>
    <row r="86" spans="1:16" ht="12.75">
      <c r="A86" s="25" t="s">
        <v>45</v>
      </c>
      <c r="B86" s="29" t="s">
        <v>290</v>
      </c>
      <c r="C86" s="29" t="s">
        <v>670</v>
      </c>
      <c r="D86" s="25" t="s">
        <v>47</v>
      </c>
      <c r="E86" s="30" t="s">
        <v>671</v>
      </c>
      <c r="F86" s="31" t="s">
        <v>620</v>
      </c>
      <c r="G86" s="32">
        <v>154</v>
      </c>
      <c r="H86" s="33">
        <v>0</v>
      </c>
      <c r="I86" s="33">
        <f>ROUND(ROUND(H86,2)*ROUND(G86,3),2)</f>
      </c>
      <c r="O86">
        <f>(I86*21)/100</f>
      </c>
      <c r="P86" t="s">
        <v>23</v>
      </c>
    </row>
    <row r="87" spans="1:5" ht="51">
      <c r="A87" s="34" t="s">
        <v>50</v>
      </c>
      <c r="E87" s="35" t="s">
        <v>672</v>
      </c>
    </row>
    <row r="88" spans="1:5" ht="12.75">
      <c r="A88" s="36" t="s">
        <v>52</v>
      </c>
      <c r="E88" s="37" t="s">
        <v>673</v>
      </c>
    </row>
    <row r="89" spans="1:5" ht="25.5">
      <c r="A89" t="s">
        <v>53</v>
      </c>
      <c r="E89" s="35" t="s">
        <v>635</v>
      </c>
    </row>
    <row r="90" spans="1:16" ht="12.75">
      <c r="A90" s="25" t="s">
        <v>45</v>
      </c>
      <c r="B90" s="29" t="s">
        <v>295</v>
      </c>
      <c r="C90" s="29" t="s">
        <v>674</v>
      </c>
      <c r="D90" s="25" t="s">
        <v>47</v>
      </c>
      <c r="E90" s="30" t="s">
        <v>675</v>
      </c>
      <c r="F90" s="31" t="s">
        <v>128</v>
      </c>
      <c r="G90" s="32">
        <v>110</v>
      </c>
      <c r="H90" s="33">
        <v>0</v>
      </c>
      <c r="I90" s="33">
        <f>ROUND(ROUND(H90,2)*ROUND(G90,3),2)</f>
      </c>
      <c r="O90">
        <f>(I90*21)/100</f>
      </c>
      <c r="P90" t="s">
        <v>23</v>
      </c>
    </row>
    <row r="91" spans="1:5" ht="38.25">
      <c r="A91" s="34" t="s">
        <v>50</v>
      </c>
      <c r="E91" s="35" t="s">
        <v>676</v>
      </c>
    </row>
    <row r="92" spans="1:5" ht="12.75">
      <c r="A92" s="36" t="s">
        <v>52</v>
      </c>
      <c r="E92" s="37" t="s">
        <v>677</v>
      </c>
    </row>
    <row r="93" spans="1:5" ht="102">
      <c r="A93" t="s">
        <v>53</v>
      </c>
      <c r="E93" s="35" t="s">
        <v>678</v>
      </c>
    </row>
    <row r="94" spans="1:16" ht="12.75">
      <c r="A94" s="25" t="s">
        <v>45</v>
      </c>
      <c r="B94" s="29" t="s">
        <v>301</v>
      </c>
      <c r="C94" s="29" t="s">
        <v>679</v>
      </c>
      <c r="D94" s="25" t="s">
        <v>47</v>
      </c>
      <c r="E94" s="30" t="s">
        <v>680</v>
      </c>
      <c r="F94" s="31" t="s">
        <v>128</v>
      </c>
      <c r="G94" s="32">
        <v>110</v>
      </c>
      <c r="H94" s="33">
        <v>0</v>
      </c>
      <c r="I94" s="33">
        <f>ROUND(ROUND(H94,2)*ROUND(G94,3),2)</f>
      </c>
      <c r="O94">
        <f>(I94*21)/100</f>
      </c>
      <c r="P94" t="s">
        <v>23</v>
      </c>
    </row>
    <row r="95" spans="1:5" ht="38.25">
      <c r="A95" s="34" t="s">
        <v>50</v>
      </c>
      <c r="E95" s="35" t="s">
        <v>676</v>
      </c>
    </row>
    <row r="96" spans="1:5" ht="12.75">
      <c r="A96" s="36" t="s">
        <v>52</v>
      </c>
      <c r="E96" s="37" t="s">
        <v>677</v>
      </c>
    </row>
    <row r="97" spans="1:5" ht="63.75">
      <c r="A97" t="s">
        <v>53</v>
      </c>
      <c r="E97" s="35" t="s">
        <v>681</v>
      </c>
    </row>
    <row r="98" spans="1:16" ht="12.75">
      <c r="A98" s="25" t="s">
        <v>45</v>
      </c>
      <c r="B98" s="29" t="s">
        <v>307</v>
      </c>
      <c r="C98" s="29" t="s">
        <v>682</v>
      </c>
      <c r="D98" s="25" t="s">
        <v>114</v>
      </c>
      <c r="E98" s="30" t="s">
        <v>683</v>
      </c>
      <c r="F98" s="31" t="s">
        <v>684</v>
      </c>
      <c r="G98" s="32">
        <v>1540</v>
      </c>
      <c r="H98" s="33">
        <v>0</v>
      </c>
      <c r="I98" s="33">
        <f>ROUND(ROUND(H98,2)*ROUND(G98,3),2)</f>
      </c>
      <c r="O98">
        <f>(I98*21)/100</f>
      </c>
      <c r="P98" t="s">
        <v>23</v>
      </c>
    </row>
    <row r="99" spans="1:5" ht="63.75">
      <c r="A99" s="34" t="s">
        <v>50</v>
      </c>
      <c r="E99" s="35" t="s">
        <v>685</v>
      </c>
    </row>
    <row r="100" spans="1:5" ht="12.75">
      <c r="A100" s="36" t="s">
        <v>52</v>
      </c>
      <c r="E100" s="37" t="s">
        <v>686</v>
      </c>
    </row>
    <row r="101" spans="1:5" ht="63.75">
      <c r="A101" t="s">
        <v>53</v>
      </c>
      <c r="E101" s="35" t="s">
        <v>687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3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0+O8+O33+O74+O87+O120+O169+O190+O211+O240+O245</f>
      </c>
      <c r="P2" t="s">
        <v>22</v>
      </c>
    </row>
    <row r="3" spans="1:16" ht="15" customHeight="1">
      <c r="A3" t="s">
        <v>12</v>
      </c>
      <c r="B3" s="12" t="s">
        <v>14</v>
      </c>
      <c r="C3" s="13" t="s">
        <v>15</v>
      </c>
      <c r="D3" s="1"/>
      <c r="E3" s="14" t="s">
        <v>16</v>
      </c>
      <c r="F3" s="1"/>
      <c r="G3" s="9"/>
      <c r="H3" s="8" t="s">
        <v>688</v>
      </c>
      <c r="I3" s="41">
        <f>0+I8+I33+I74+I87+I120+I169+I190+I211+I240+I245</f>
      </c>
      <c r="O3" t="s">
        <v>19</v>
      </c>
      <c r="P3" t="s">
        <v>23</v>
      </c>
    </row>
    <row r="4" spans="1:16" ht="15" customHeight="1">
      <c r="A4" t="s">
        <v>17</v>
      </c>
      <c r="B4" s="16" t="s">
        <v>18</v>
      </c>
      <c r="C4" s="17" t="s">
        <v>688</v>
      </c>
      <c r="D4" s="6"/>
      <c r="E4" s="18" t="s">
        <v>689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f>
      </c>
      <c r="R8">
        <f>0+O9+O13+O17+O21+O25+O29</f>
      </c>
    </row>
    <row r="9" spans="1:16" ht="12.75">
      <c r="A9" s="25" t="s">
        <v>45</v>
      </c>
      <c r="B9" s="29" t="s">
        <v>29</v>
      </c>
      <c r="C9" s="29" t="s">
        <v>101</v>
      </c>
      <c r="D9" s="25" t="s">
        <v>47</v>
      </c>
      <c r="E9" s="30" t="s">
        <v>102</v>
      </c>
      <c r="F9" s="31" t="s">
        <v>103</v>
      </c>
      <c r="G9" s="32">
        <v>94.94</v>
      </c>
      <c r="H9" s="33">
        <v>0</v>
      </c>
      <c r="I9" s="33">
        <f>ROUND(ROUND(H9,2)*ROUND(G9,3),2)</f>
      </c>
      <c r="O9">
        <f>(I9*21)/100</f>
      </c>
      <c r="P9" t="s">
        <v>23</v>
      </c>
    </row>
    <row r="10" spans="1:5" ht="12.75">
      <c r="A10" s="34" t="s">
        <v>50</v>
      </c>
      <c r="E10" s="35" t="s">
        <v>690</v>
      </c>
    </row>
    <row r="11" spans="1:5" ht="38.25">
      <c r="A11" s="36" t="s">
        <v>52</v>
      </c>
      <c r="E11" s="37" t="s">
        <v>691</v>
      </c>
    </row>
    <row r="12" spans="1:5" ht="25.5">
      <c r="A12" t="s">
        <v>53</v>
      </c>
      <c r="E12" s="35" t="s">
        <v>106</v>
      </c>
    </row>
    <row r="13" spans="1:16" ht="12.75">
      <c r="A13" s="25" t="s">
        <v>45</v>
      </c>
      <c r="B13" s="29" t="s">
        <v>23</v>
      </c>
      <c r="C13" s="29" t="s">
        <v>55</v>
      </c>
      <c r="D13" s="25" t="s">
        <v>114</v>
      </c>
      <c r="E13" s="30" t="s">
        <v>56</v>
      </c>
      <c r="F13" s="31" t="s">
        <v>118</v>
      </c>
      <c r="G13" s="32">
        <v>1</v>
      </c>
      <c r="H13" s="33">
        <v>0</v>
      </c>
      <c r="I13" s="33">
        <f>ROUND(ROUND(H13,2)*ROUND(G13,3),2)</f>
      </c>
      <c r="O13">
        <f>(I13*0)/100</f>
      </c>
      <c r="P13" t="s">
        <v>27</v>
      </c>
    </row>
    <row r="14" spans="1:5" ht="12.75">
      <c r="A14" s="34" t="s">
        <v>50</v>
      </c>
      <c r="E14" s="35" t="s">
        <v>47</v>
      </c>
    </row>
    <row r="15" spans="1:5" ht="140.25">
      <c r="A15" s="36" t="s">
        <v>52</v>
      </c>
      <c r="E15" s="37" t="s">
        <v>692</v>
      </c>
    </row>
    <row r="16" spans="1:5" ht="12.75">
      <c r="A16" t="s">
        <v>53</v>
      </c>
      <c r="E16" s="35" t="s">
        <v>59</v>
      </c>
    </row>
    <row r="17" spans="1:16" ht="12.75">
      <c r="A17" s="25" t="s">
        <v>45</v>
      </c>
      <c r="B17" s="29" t="s">
        <v>22</v>
      </c>
      <c r="C17" s="29" t="s">
        <v>693</v>
      </c>
      <c r="D17" s="25" t="s">
        <v>47</v>
      </c>
      <c r="E17" s="30" t="s">
        <v>694</v>
      </c>
      <c r="F17" s="31" t="s">
        <v>150</v>
      </c>
      <c r="G17" s="32">
        <v>1</v>
      </c>
      <c r="H17" s="33">
        <v>0</v>
      </c>
      <c r="I17" s="33">
        <f>ROUND(ROUND(H17,2)*ROUND(G17,3),2)</f>
      </c>
      <c r="O17">
        <f>(I17*21)/100</f>
      </c>
      <c r="P17" t="s">
        <v>23</v>
      </c>
    </row>
    <row r="18" spans="1:5" ht="25.5">
      <c r="A18" s="34" t="s">
        <v>50</v>
      </c>
      <c r="E18" s="35" t="s">
        <v>695</v>
      </c>
    </row>
    <row r="19" spans="1:5" ht="12.75">
      <c r="A19" s="36" t="s">
        <v>52</v>
      </c>
      <c r="E19" s="37" t="s">
        <v>58</v>
      </c>
    </row>
    <row r="20" spans="1:5" ht="12.75">
      <c r="A20" t="s">
        <v>53</v>
      </c>
      <c r="E20" s="35" t="s">
        <v>59</v>
      </c>
    </row>
    <row r="21" spans="1:16" ht="12.75">
      <c r="A21" s="25" t="s">
        <v>45</v>
      </c>
      <c r="B21" s="29" t="s">
        <v>33</v>
      </c>
      <c r="C21" s="29" t="s">
        <v>116</v>
      </c>
      <c r="D21" s="25" t="s">
        <v>47</v>
      </c>
      <c r="E21" s="30" t="s">
        <v>117</v>
      </c>
      <c r="F21" s="31" t="s">
        <v>49</v>
      </c>
      <c r="G21" s="32">
        <v>1</v>
      </c>
      <c r="H21" s="33">
        <v>0</v>
      </c>
      <c r="I21" s="33">
        <f>ROUND(ROUND(H21,2)*ROUND(G21,3),2)</f>
      </c>
      <c r="O21">
        <f>(I21*21)/100</f>
      </c>
      <c r="P21" t="s">
        <v>23</v>
      </c>
    </row>
    <row r="22" spans="1:5" ht="12.75">
      <c r="A22" s="34" t="s">
        <v>50</v>
      </c>
      <c r="E22" s="35" t="s">
        <v>696</v>
      </c>
    </row>
    <row r="23" spans="1:5" ht="12.75">
      <c r="A23" s="36" t="s">
        <v>52</v>
      </c>
      <c r="E23" s="37" t="s">
        <v>58</v>
      </c>
    </row>
    <row r="24" spans="1:5" ht="12.75">
      <c r="A24" t="s">
        <v>53</v>
      </c>
      <c r="E24" s="35" t="s">
        <v>59</v>
      </c>
    </row>
    <row r="25" spans="1:16" ht="12.75">
      <c r="A25" s="25" t="s">
        <v>45</v>
      </c>
      <c r="B25" s="29" t="s">
        <v>35</v>
      </c>
      <c r="C25" s="29" t="s">
        <v>232</v>
      </c>
      <c r="D25" s="25" t="s">
        <v>47</v>
      </c>
      <c r="E25" s="30" t="s">
        <v>233</v>
      </c>
      <c r="F25" s="31" t="s">
        <v>49</v>
      </c>
      <c r="G25" s="32">
        <v>1</v>
      </c>
      <c r="H25" s="33">
        <v>0</v>
      </c>
      <c r="I25" s="33">
        <f>ROUND(ROUND(H25,2)*ROUND(G25,3),2)</f>
      </c>
      <c r="O25">
        <f>(I25*21)/100</f>
      </c>
      <c r="P25" t="s">
        <v>23</v>
      </c>
    </row>
    <row r="26" spans="1:5" ht="25.5">
      <c r="A26" s="34" t="s">
        <v>50</v>
      </c>
      <c r="E26" s="35" t="s">
        <v>697</v>
      </c>
    </row>
    <row r="27" spans="1:5" ht="12.75">
      <c r="A27" s="36" t="s">
        <v>52</v>
      </c>
      <c r="E27" s="37" t="s">
        <v>58</v>
      </c>
    </row>
    <row r="28" spans="1:5" ht="12.75">
      <c r="A28" t="s">
        <v>53</v>
      </c>
      <c r="E28" s="35" t="s">
        <v>59</v>
      </c>
    </row>
    <row r="29" spans="1:16" ht="12.75">
      <c r="A29" s="25" t="s">
        <v>45</v>
      </c>
      <c r="B29" s="29" t="s">
        <v>37</v>
      </c>
      <c r="C29" s="29" t="s">
        <v>698</v>
      </c>
      <c r="D29" s="25" t="s">
        <v>47</v>
      </c>
      <c r="E29" s="30" t="s">
        <v>699</v>
      </c>
      <c r="F29" s="31" t="s">
        <v>150</v>
      </c>
      <c r="G29" s="32">
        <v>1</v>
      </c>
      <c r="H29" s="33">
        <v>0</v>
      </c>
      <c r="I29" s="33">
        <f>ROUND(ROUND(H29,2)*ROUND(G29,3),2)</f>
      </c>
      <c r="O29">
        <f>(I29*21)/100</f>
      </c>
      <c r="P29" t="s">
        <v>23</v>
      </c>
    </row>
    <row r="30" spans="1:5" ht="25.5">
      <c r="A30" s="34" t="s">
        <v>50</v>
      </c>
      <c r="E30" s="35" t="s">
        <v>695</v>
      </c>
    </row>
    <row r="31" spans="1:5" ht="12.75">
      <c r="A31" s="36" t="s">
        <v>52</v>
      </c>
      <c r="E31" s="37" t="s">
        <v>58</v>
      </c>
    </row>
    <row r="32" spans="1:5" ht="51">
      <c r="A32" t="s">
        <v>53</v>
      </c>
      <c r="E32" s="35" t="s">
        <v>700</v>
      </c>
    </row>
    <row r="33" spans="1:18" ht="12.75" customHeight="1">
      <c r="A33" s="6" t="s">
        <v>43</v>
      </c>
      <c r="B33" s="6"/>
      <c r="C33" s="39" t="s">
        <v>29</v>
      </c>
      <c r="D33" s="6"/>
      <c r="E33" s="27" t="s">
        <v>120</v>
      </c>
      <c r="F33" s="6"/>
      <c r="G33" s="6"/>
      <c r="H33" s="6"/>
      <c r="I33" s="40">
        <f>0+Q33</f>
      </c>
      <c r="O33">
        <f>0+R33</f>
      </c>
      <c r="Q33">
        <f>0+I34+I38+I42+I46+I50+I54+I58+I62+I66+I70</f>
      </c>
      <c r="R33">
        <f>0+O34+O38+O42+O46+O50+O54+O58+O62+O66+O70</f>
      </c>
    </row>
    <row r="34" spans="1:16" ht="12.75">
      <c r="A34" s="25" t="s">
        <v>45</v>
      </c>
      <c r="B34" s="29" t="s">
        <v>66</v>
      </c>
      <c r="C34" s="29" t="s">
        <v>701</v>
      </c>
      <c r="D34" s="25" t="s">
        <v>47</v>
      </c>
      <c r="E34" s="30" t="s">
        <v>702</v>
      </c>
      <c r="F34" s="31" t="s">
        <v>128</v>
      </c>
      <c r="G34" s="32">
        <v>20</v>
      </c>
      <c r="H34" s="33">
        <v>0</v>
      </c>
      <c r="I34" s="33">
        <f>ROUND(ROUND(H34,2)*ROUND(G34,3),2)</f>
      </c>
      <c r="O34">
        <f>(I34*21)/100</f>
      </c>
      <c r="P34" t="s">
        <v>23</v>
      </c>
    </row>
    <row r="35" spans="1:5" ht="12.75">
      <c r="A35" s="34" t="s">
        <v>50</v>
      </c>
      <c r="E35" s="35" t="s">
        <v>703</v>
      </c>
    </row>
    <row r="36" spans="1:5" ht="25.5">
      <c r="A36" s="36" t="s">
        <v>52</v>
      </c>
      <c r="E36" s="37" t="s">
        <v>704</v>
      </c>
    </row>
    <row r="37" spans="1:5" ht="38.25">
      <c r="A37" t="s">
        <v>53</v>
      </c>
      <c r="E37" s="35" t="s">
        <v>705</v>
      </c>
    </row>
    <row r="38" spans="1:16" ht="12.75">
      <c r="A38" s="25" t="s">
        <v>45</v>
      </c>
      <c r="B38" s="29" t="s">
        <v>68</v>
      </c>
      <c r="C38" s="29" t="s">
        <v>706</v>
      </c>
      <c r="D38" s="25" t="s">
        <v>47</v>
      </c>
      <c r="E38" s="30" t="s">
        <v>707</v>
      </c>
      <c r="F38" s="31" t="s">
        <v>103</v>
      </c>
      <c r="G38" s="32">
        <v>13.751</v>
      </c>
      <c r="H38" s="33">
        <v>0</v>
      </c>
      <c r="I38" s="33">
        <f>ROUND(ROUND(H38,2)*ROUND(G38,3),2)</f>
      </c>
      <c r="O38">
        <f>(I38*21)/100</f>
      </c>
      <c r="P38" t="s">
        <v>23</v>
      </c>
    </row>
    <row r="39" spans="1:5" ht="12.75">
      <c r="A39" s="34" t="s">
        <v>50</v>
      </c>
      <c r="E39" s="35" t="s">
        <v>708</v>
      </c>
    </row>
    <row r="40" spans="1:5" ht="76.5">
      <c r="A40" s="36" t="s">
        <v>52</v>
      </c>
      <c r="E40" s="37" t="s">
        <v>709</v>
      </c>
    </row>
    <row r="41" spans="1:5" ht="38.25">
      <c r="A41" t="s">
        <v>53</v>
      </c>
      <c r="E41" s="35" t="s">
        <v>263</v>
      </c>
    </row>
    <row r="42" spans="1:16" ht="12.75">
      <c r="A42" s="25" t="s">
        <v>45</v>
      </c>
      <c r="B42" s="29" t="s">
        <v>40</v>
      </c>
      <c r="C42" s="29" t="s">
        <v>710</v>
      </c>
      <c r="D42" s="25" t="s">
        <v>47</v>
      </c>
      <c r="E42" s="30" t="s">
        <v>711</v>
      </c>
      <c r="F42" s="31" t="s">
        <v>103</v>
      </c>
      <c r="G42" s="32">
        <v>85.472</v>
      </c>
      <c r="H42" s="33">
        <v>0</v>
      </c>
      <c r="I42" s="33">
        <f>ROUND(ROUND(H42,2)*ROUND(G42,3),2)</f>
      </c>
      <c r="O42">
        <f>(I42*21)/100</f>
      </c>
      <c r="P42" t="s">
        <v>23</v>
      </c>
    </row>
    <row r="43" spans="1:5" ht="38.25">
      <c r="A43" s="34" t="s">
        <v>50</v>
      </c>
      <c r="E43" s="35" t="s">
        <v>712</v>
      </c>
    </row>
    <row r="44" spans="1:5" ht="51">
      <c r="A44" s="36" t="s">
        <v>52</v>
      </c>
      <c r="E44" s="37" t="s">
        <v>713</v>
      </c>
    </row>
    <row r="45" spans="1:5" ht="318.75">
      <c r="A45" t="s">
        <v>53</v>
      </c>
      <c r="E45" s="35" t="s">
        <v>306</v>
      </c>
    </row>
    <row r="46" spans="1:16" ht="12.75">
      <c r="A46" s="25" t="s">
        <v>45</v>
      </c>
      <c r="B46" s="29" t="s">
        <v>42</v>
      </c>
      <c r="C46" s="29" t="s">
        <v>302</v>
      </c>
      <c r="D46" s="25" t="s">
        <v>47</v>
      </c>
      <c r="E46" s="30" t="s">
        <v>303</v>
      </c>
      <c r="F46" s="31" t="s">
        <v>103</v>
      </c>
      <c r="G46" s="32">
        <v>9.469</v>
      </c>
      <c r="H46" s="33">
        <v>0</v>
      </c>
      <c r="I46" s="33">
        <f>ROUND(ROUND(H46,2)*ROUND(G46,3),2)</f>
      </c>
      <c r="O46">
        <f>(I46*21)/100</f>
      </c>
      <c r="P46" t="s">
        <v>23</v>
      </c>
    </row>
    <row r="47" spans="1:5" ht="51">
      <c r="A47" s="34" t="s">
        <v>50</v>
      </c>
      <c r="E47" s="35" t="s">
        <v>714</v>
      </c>
    </row>
    <row r="48" spans="1:5" ht="89.25">
      <c r="A48" s="36" t="s">
        <v>52</v>
      </c>
      <c r="E48" s="37" t="s">
        <v>715</v>
      </c>
    </row>
    <row r="49" spans="1:5" ht="318.75">
      <c r="A49" t="s">
        <v>53</v>
      </c>
      <c r="E49" s="35" t="s">
        <v>306</v>
      </c>
    </row>
    <row r="50" spans="1:16" ht="12.75">
      <c r="A50" s="25" t="s">
        <v>45</v>
      </c>
      <c r="B50" s="29" t="s">
        <v>81</v>
      </c>
      <c r="C50" s="29" t="s">
        <v>308</v>
      </c>
      <c r="D50" s="25" t="s">
        <v>47</v>
      </c>
      <c r="E50" s="30" t="s">
        <v>309</v>
      </c>
      <c r="F50" s="31" t="s">
        <v>103</v>
      </c>
      <c r="G50" s="32">
        <v>108.69</v>
      </c>
      <c r="H50" s="33">
        <v>0</v>
      </c>
      <c r="I50" s="33">
        <f>ROUND(ROUND(H50,2)*ROUND(G50,3),2)</f>
      </c>
      <c r="O50">
        <f>(I50*21)/100</f>
      </c>
      <c r="P50" t="s">
        <v>23</v>
      </c>
    </row>
    <row r="51" spans="1:5" ht="12.75">
      <c r="A51" s="34" t="s">
        <v>50</v>
      </c>
      <c r="E51" s="35" t="s">
        <v>716</v>
      </c>
    </row>
    <row r="52" spans="1:5" ht="51">
      <c r="A52" s="36" t="s">
        <v>52</v>
      </c>
      <c r="E52" s="37" t="s">
        <v>717</v>
      </c>
    </row>
    <row r="53" spans="1:5" ht="191.25">
      <c r="A53" t="s">
        <v>53</v>
      </c>
      <c r="E53" s="35" t="s">
        <v>312</v>
      </c>
    </row>
    <row r="54" spans="1:16" ht="12.75">
      <c r="A54" s="25" t="s">
        <v>45</v>
      </c>
      <c r="B54" s="29" t="s">
        <v>86</v>
      </c>
      <c r="C54" s="29" t="s">
        <v>314</v>
      </c>
      <c r="D54" s="25" t="s">
        <v>47</v>
      </c>
      <c r="E54" s="30" t="s">
        <v>315</v>
      </c>
      <c r="F54" s="31" t="s">
        <v>103</v>
      </c>
      <c r="G54" s="32">
        <v>34.838</v>
      </c>
      <c r="H54" s="33">
        <v>0</v>
      </c>
      <c r="I54" s="33">
        <f>ROUND(ROUND(H54,2)*ROUND(G54,3),2)</f>
      </c>
      <c r="O54">
        <f>(I54*21)/100</f>
      </c>
      <c r="P54" t="s">
        <v>23</v>
      </c>
    </row>
    <row r="55" spans="1:5" ht="25.5">
      <c r="A55" s="34" t="s">
        <v>50</v>
      </c>
      <c r="E55" s="35" t="s">
        <v>718</v>
      </c>
    </row>
    <row r="56" spans="1:5" ht="63.75">
      <c r="A56" s="36" t="s">
        <v>52</v>
      </c>
      <c r="E56" s="37" t="s">
        <v>719</v>
      </c>
    </row>
    <row r="57" spans="1:5" ht="280.5">
      <c r="A57" t="s">
        <v>53</v>
      </c>
      <c r="E57" s="35" t="s">
        <v>720</v>
      </c>
    </row>
    <row r="58" spans="1:16" ht="12.75">
      <c r="A58" s="25" t="s">
        <v>45</v>
      </c>
      <c r="B58" s="29" t="s">
        <v>92</v>
      </c>
      <c r="C58" s="29" t="s">
        <v>721</v>
      </c>
      <c r="D58" s="25" t="s">
        <v>47</v>
      </c>
      <c r="E58" s="30" t="s">
        <v>722</v>
      </c>
      <c r="F58" s="31" t="s">
        <v>103</v>
      </c>
      <c r="G58" s="32">
        <v>10.058</v>
      </c>
      <c r="H58" s="33">
        <v>0</v>
      </c>
      <c r="I58" s="33">
        <f>ROUND(ROUND(H58,2)*ROUND(G58,3),2)</f>
      </c>
      <c r="O58">
        <f>(I58*21)/100</f>
      </c>
      <c r="P58" t="s">
        <v>23</v>
      </c>
    </row>
    <row r="59" spans="1:5" ht="51">
      <c r="A59" s="34" t="s">
        <v>50</v>
      </c>
      <c r="E59" s="35" t="s">
        <v>723</v>
      </c>
    </row>
    <row r="60" spans="1:5" ht="12.75">
      <c r="A60" s="36" t="s">
        <v>52</v>
      </c>
      <c r="E60" s="37" t="s">
        <v>724</v>
      </c>
    </row>
    <row r="61" spans="1:5" ht="229.5">
      <c r="A61" t="s">
        <v>53</v>
      </c>
      <c r="E61" s="35" t="s">
        <v>725</v>
      </c>
    </row>
    <row r="62" spans="1:16" ht="12.75">
      <c r="A62" s="25" t="s">
        <v>45</v>
      </c>
      <c r="B62" s="29" t="s">
        <v>162</v>
      </c>
      <c r="C62" s="29" t="s">
        <v>726</v>
      </c>
      <c r="D62" s="25" t="s">
        <v>47</v>
      </c>
      <c r="E62" s="30" t="s">
        <v>727</v>
      </c>
      <c r="F62" s="31" t="s">
        <v>103</v>
      </c>
      <c r="G62" s="32">
        <v>7.26</v>
      </c>
      <c r="H62" s="33">
        <v>0</v>
      </c>
      <c r="I62" s="33">
        <f>ROUND(ROUND(H62,2)*ROUND(G62,3),2)</f>
      </c>
      <c r="O62">
        <f>(I62*21)/100</f>
      </c>
      <c r="P62" t="s">
        <v>23</v>
      </c>
    </row>
    <row r="63" spans="1:5" ht="12.75">
      <c r="A63" s="34" t="s">
        <v>50</v>
      </c>
      <c r="E63" s="35" t="s">
        <v>47</v>
      </c>
    </row>
    <row r="64" spans="1:5" ht="12.75">
      <c r="A64" s="36" t="s">
        <v>52</v>
      </c>
      <c r="E64" s="37" t="s">
        <v>728</v>
      </c>
    </row>
    <row r="65" spans="1:5" ht="267.75">
      <c r="A65" t="s">
        <v>53</v>
      </c>
      <c r="E65" s="35" t="s">
        <v>729</v>
      </c>
    </row>
    <row r="66" spans="1:16" ht="12.75">
      <c r="A66" s="25" t="s">
        <v>45</v>
      </c>
      <c r="B66" s="29" t="s">
        <v>167</v>
      </c>
      <c r="C66" s="29" t="s">
        <v>337</v>
      </c>
      <c r="D66" s="25" t="s">
        <v>47</v>
      </c>
      <c r="E66" s="30" t="s">
        <v>338</v>
      </c>
      <c r="F66" s="31" t="s">
        <v>95</v>
      </c>
      <c r="G66" s="32">
        <v>36.636</v>
      </c>
      <c r="H66" s="33">
        <v>0</v>
      </c>
      <c r="I66" s="33">
        <f>ROUND(ROUND(H66,2)*ROUND(G66,3),2)</f>
      </c>
      <c r="O66">
        <f>(I66*21)/100</f>
      </c>
      <c r="P66" t="s">
        <v>23</v>
      </c>
    </row>
    <row r="67" spans="1:5" ht="25.5">
      <c r="A67" s="34" t="s">
        <v>50</v>
      </c>
      <c r="E67" s="35" t="s">
        <v>730</v>
      </c>
    </row>
    <row r="68" spans="1:5" ht="51">
      <c r="A68" s="36" t="s">
        <v>52</v>
      </c>
      <c r="E68" s="37" t="s">
        <v>731</v>
      </c>
    </row>
    <row r="69" spans="1:5" ht="38.25">
      <c r="A69" t="s">
        <v>53</v>
      </c>
      <c r="E69" s="35" t="s">
        <v>341</v>
      </c>
    </row>
    <row r="70" spans="1:16" ht="12.75">
      <c r="A70" s="25" t="s">
        <v>45</v>
      </c>
      <c r="B70" s="29" t="s">
        <v>172</v>
      </c>
      <c r="C70" s="29" t="s">
        <v>343</v>
      </c>
      <c r="D70" s="25" t="s">
        <v>47</v>
      </c>
      <c r="E70" s="30" t="s">
        <v>344</v>
      </c>
      <c r="F70" s="31" t="s">
        <v>95</v>
      </c>
      <c r="G70" s="32">
        <v>36.636</v>
      </c>
      <c r="H70" s="33">
        <v>0</v>
      </c>
      <c r="I70" s="33">
        <f>ROUND(ROUND(H70,2)*ROUND(G70,3),2)</f>
      </c>
      <c r="O70">
        <f>(I70*21)/100</f>
      </c>
      <c r="P70" t="s">
        <v>23</v>
      </c>
    </row>
    <row r="71" spans="1:5" ht="12.75">
      <c r="A71" s="34" t="s">
        <v>50</v>
      </c>
      <c r="E71" s="35" t="s">
        <v>732</v>
      </c>
    </row>
    <row r="72" spans="1:5" ht="12.75">
      <c r="A72" s="36" t="s">
        <v>52</v>
      </c>
      <c r="E72" s="37" t="s">
        <v>733</v>
      </c>
    </row>
    <row r="73" spans="1:5" ht="25.5">
      <c r="A73" t="s">
        <v>53</v>
      </c>
      <c r="E73" s="35" t="s">
        <v>347</v>
      </c>
    </row>
    <row r="74" spans="1:18" ht="12.75" customHeight="1">
      <c r="A74" s="6" t="s">
        <v>43</v>
      </c>
      <c r="B74" s="6"/>
      <c r="C74" s="39" t="s">
        <v>23</v>
      </c>
      <c r="D74" s="6"/>
      <c r="E74" s="27" t="s">
        <v>354</v>
      </c>
      <c r="F74" s="6"/>
      <c r="G74" s="6"/>
      <c r="H74" s="6"/>
      <c r="I74" s="40">
        <f>0+Q74</f>
      </c>
      <c r="O74">
        <f>0+R74</f>
      </c>
      <c r="Q74">
        <f>0+I75+I79+I83</f>
      </c>
      <c r="R74">
        <f>0+O75+O79+O83</f>
      </c>
    </row>
    <row r="75" spans="1:16" ht="12.75">
      <c r="A75" s="25" t="s">
        <v>45</v>
      </c>
      <c r="B75" s="29" t="s">
        <v>273</v>
      </c>
      <c r="C75" s="29" t="s">
        <v>734</v>
      </c>
      <c r="D75" s="25" t="s">
        <v>47</v>
      </c>
      <c r="E75" s="30" t="s">
        <v>735</v>
      </c>
      <c r="F75" s="31" t="s">
        <v>103</v>
      </c>
      <c r="G75" s="32">
        <v>0.078</v>
      </c>
      <c r="H75" s="33">
        <v>0</v>
      </c>
      <c r="I75" s="33">
        <f>ROUND(ROUND(H75,2)*ROUND(G75,3),2)</f>
      </c>
      <c r="O75">
        <f>(I75*21)/100</f>
      </c>
      <c r="P75" t="s">
        <v>23</v>
      </c>
    </row>
    <row r="76" spans="1:5" ht="12.75">
      <c r="A76" s="34" t="s">
        <v>50</v>
      </c>
      <c r="E76" s="35" t="s">
        <v>736</v>
      </c>
    </row>
    <row r="77" spans="1:5" ht="51">
      <c r="A77" s="36" t="s">
        <v>52</v>
      </c>
      <c r="E77" s="37" t="s">
        <v>737</v>
      </c>
    </row>
    <row r="78" spans="1:5" ht="51">
      <c r="A78" t="s">
        <v>53</v>
      </c>
      <c r="E78" s="35" t="s">
        <v>738</v>
      </c>
    </row>
    <row r="79" spans="1:16" ht="12.75">
      <c r="A79" s="25" t="s">
        <v>45</v>
      </c>
      <c r="B79" s="29" t="s">
        <v>278</v>
      </c>
      <c r="C79" s="29" t="s">
        <v>362</v>
      </c>
      <c r="D79" s="25" t="s">
        <v>47</v>
      </c>
      <c r="E79" s="30" t="s">
        <v>363</v>
      </c>
      <c r="F79" s="31" t="s">
        <v>95</v>
      </c>
      <c r="G79" s="32">
        <v>79.2</v>
      </c>
      <c r="H79" s="33">
        <v>0</v>
      </c>
      <c r="I79" s="33">
        <f>ROUND(ROUND(H79,2)*ROUND(G79,3),2)</f>
      </c>
      <c r="O79">
        <f>(I79*21)/100</f>
      </c>
      <c r="P79" t="s">
        <v>23</v>
      </c>
    </row>
    <row r="80" spans="1:5" ht="25.5">
      <c r="A80" s="34" t="s">
        <v>50</v>
      </c>
      <c r="E80" s="35" t="s">
        <v>739</v>
      </c>
    </row>
    <row r="81" spans="1:5" ht="12.75">
      <c r="A81" s="36" t="s">
        <v>52</v>
      </c>
      <c r="E81" s="37" t="s">
        <v>740</v>
      </c>
    </row>
    <row r="82" spans="1:5" ht="51">
      <c r="A82" t="s">
        <v>53</v>
      </c>
      <c r="E82" s="35" t="s">
        <v>366</v>
      </c>
    </row>
    <row r="83" spans="1:16" ht="12.75">
      <c r="A83" s="25" t="s">
        <v>45</v>
      </c>
      <c r="B83" s="29" t="s">
        <v>284</v>
      </c>
      <c r="C83" s="29" t="s">
        <v>741</v>
      </c>
      <c r="D83" s="25" t="s">
        <v>47</v>
      </c>
      <c r="E83" s="30" t="s">
        <v>742</v>
      </c>
      <c r="F83" s="31" t="s">
        <v>95</v>
      </c>
      <c r="G83" s="32">
        <v>39.6</v>
      </c>
      <c r="H83" s="33">
        <v>0</v>
      </c>
      <c r="I83" s="33">
        <f>ROUND(ROUND(H83,2)*ROUND(G83,3),2)</f>
      </c>
      <c r="O83">
        <f>(I83*21)/100</f>
      </c>
      <c r="P83" t="s">
        <v>23</v>
      </c>
    </row>
    <row r="84" spans="1:5" ht="25.5">
      <c r="A84" s="34" t="s">
        <v>50</v>
      </c>
      <c r="E84" s="35" t="s">
        <v>743</v>
      </c>
    </row>
    <row r="85" spans="1:5" ht="12.75">
      <c r="A85" s="36" t="s">
        <v>52</v>
      </c>
      <c r="E85" s="37" t="s">
        <v>744</v>
      </c>
    </row>
    <row r="86" spans="1:5" ht="102">
      <c r="A86" t="s">
        <v>53</v>
      </c>
      <c r="E86" s="35" t="s">
        <v>745</v>
      </c>
    </row>
    <row r="87" spans="1:18" ht="12.75" customHeight="1">
      <c r="A87" s="6" t="s">
        <v>43</v>
      </c>
      <c r="B87" s="6"/>
      <c r="C87" s="39" t="s">
        <v>22</v>
      </c>
      <c r="D87" s="6"/>
      <c r="E87" s="27" t="s">
        <v>407</v>
      </c>
      <c r="F87" s="6"/>
      <c r="G87" s="6"/>
      <c r="H87" s="6"/>
      <c r="I87" s="40">
        <f>0+Q87</f>
      </c>
      <c r="O87">
        <f>0+R87</f>
      </c>
      <c r="Q87">
        <f>0+I88+I92+I96+I100+I104+I108+I112+I116</f>
      </c>
      <c r="R87">
        <f>0+O88+O92+O96+O100+O104+O108+O112+O116</f>
      </c>
    </row>
    <row r="88" spans="1:16" ht="12.75">
      <c r="A88" s="25" t="s">
        <v>45</v>
      </c>
      <c r="B88" s="29" t="s">
        <v>290</v>
      </c>
      <c r="C88" s="29" t="s">
        <v>746</v>
      </c>
      <c r="D88" s="25" t="s">
        <v>47</v>
      </c>
      <c r="E88" s="30" t="s">
        <v>747</v>
      </c>
      <c r="F88" s="31" t="s">
        <v>748</v>
      </c>
      <c r="G88" s="32">
        <v>136.4</v>
      </c>
      <c r="H88" s="33">
        <v>0</v>
      </c>
      <c r="I88" s="33">
        <f>ROUND(ROUND(H88,2)*ROUND(G88,3),2)</f>
      </c>
      <c r="O88">
        <f>(I88*21)/100</f>
      </c>
      <c r="P88" t="s">
        <v>23</v>
      </c>
    </row>
    <row r="89" spans="1:5" ht="25.5">
      <c r="A89" s="34" t="s">
        <v>50</v>
      </c>
      <c r="E89" s="35" t="s">
        <v>749</v>
      </c>
    </row>
    <row r="90" spans="1:5" ht="12.75">
      <c r="A90" s="36" t="s">
        <v>52</v>
      </c>
      <c r="E90" s="37" t="s">
        <v>750</v>
      </c>
    </row>
    <row r="91" spans="1:5" ht="25.5">
      <c r="A91" t="s">
        <v>53</v>
      </c>
      <c r="E91" s="35" t="s">
        <v>751</v>
      </c>
    </row>
    <row r="92" spans="1:16" ht="12.75">
      <c r="A92" s="25" t="s">
        <v>45</v>
      </c>
      <c r="B92" s="29" t="s">
        <v>295</v>
      </c>
      <c r="C92" s="29" t="s">
        <v>752</v>
      </c>
      <c r="D92" s="25" t="s">
        <v>29</v>
      </c>
      <c r="E92" s="30" t="s">
        <v>753</v>
      </c>
      <c r="F92" s="31" t="s">
        <v>103</v>
      </c>
      <c r="G92" s="32">
        <v>8.05</v>
      </c>
      <c r="H92" s="33">
        <v>0</v>
      </c>
      <c r="I92" s="33">
        <f>ROUND(ROUND(H92,2)*ROUND(G92,3),2)</f>
      </c>
      <c r="O92">
        <f>(I92*21)/100</f>
      </c>
      <c r="P92" t="s">
        <v>23</v>
      </c>
    </row>
    <row r="93" spans="1:5" ht="25.5">
      <c r="A93" s="34" t="s">
        <v>50</v>
      </c>
      <c r="E93" s="35" t="s">
        <v>754</v>
      </c>
    </row>
    <row r="94" spans="1:5" ht="38.25">
      <c r="A94" s="36" t="s">
        <v>52</v>
      </c>
      <c r="E94" s="37" t="s">
        <v>755</v>
      </c>
    </row>
    <row r="95" spans="1:5" ht="382.5">
      <c r="A95" t="s">
        <v>53</v>
      </c>
      <c r="E95" s="35" t="s">
        <v>756</v>
      </c>
    </row>
    <row r="96" spans="1:16" ht="12.75">
      <c r="A96" s="25" t="s">
        <v>45</v>
      </c>
      <c r="B96" s="29" t="s">
        <v>301</v>
      </c>
      <c r="C96" s="29" t="s">
        <v>757</v>
      </c>
      <c r="D96" s="25" t="s">
        <v>47</v>
      </c>
      <c r="E96" s="30" t="s">
        <v>758</v>
      </c>
      <c r="F96" s="31" t="s">
        <v>214</v>
      </c>
      <c r="G96" s="32">
        <v>1.087</v>
      </c>
      <c r="H96" s="33">
        <v>0</v>
      </c>
      <c r="I96" s="33">
        <f>ROUND(ROUND(H96,2)*ROUND(G96,3),2)</f>
      </c>
      <c r="O96">
        <f>(I96*21)/100</f>
      </c>
      <c r="P96" t="s">
        <v>23</v>
      </c>
    </row>
    <row r="97" spans="1:5" ht="12.75">
      <c r="A97" s="34" t="s">
        <v>50</v>
      </c>
      <c r="E97" s="35" t="s">
        <v>759</v>
      </c>
    </row>
    <row r="98" spans="1:5" ht="12.75">
      <c r="A98" s="36" t="s">
        <v>52</v>
      </c>
      <c r="E98" s="37" t="s">
        <v>760</v>
      </c>
    </row>
    <row r="99" spans="1:5" ht="242.25">
      <c r="A99" t="s">
        <v>53</v>
      </c>
      <c r="E99" s="35" t="s">
        <v>761</v>
      </c>
    </row>
    <row r="100" spans="1:16" ht="12.75">
      <c r="A100" s="25" t="s">
        <v>45</v>
      </c>
      <c r="B100" s="29" t="s">
        <v>307</v>
      </c>
      <c r="C100" s="29" t="s">
        <v>762</v>
      </c>
      <c r="D100" s="25" t="s">
        <v>47</v>
      </c>
      <c r="E100" s="30" t="s">
        <v>763</v>
      </c>
      <c r="F100" s="31" t="s">
        <v>103</v>
      </c>
      <c r="G100" s="32">
        <v>7.83</v>
      </c>
      <c r="H100" s="33">
        <v>0</v>
      </c>
      <c r="I100" s="33">
        <f>ROUND(ROUND(H100,2)*ROUND(G100,3),2)</f>
      </c>
      <c r="O100">
        <f>(I100*21)/100</f>
      </c>
      <c r="P100" t="s">
        <v>23</v>
      </c>
    </row>
    <row r="101" spans="1:5" ht="38.25">
      <c r="A101" s="34" t="s">
        <v>50</v>
      </c>
      <c r="E101" s="35" t="s">
        <v>764</v>
      </c>
    </row>
    <row r="102" spans="1:5" ht="38.25">
      <c r="A102" s="36" t="s">
        <v>52</v>
      </c>
      <c r="E102" s="37" t="s">
        <v>765</v>
      </c>
    </row>
    <row r="103" spans="1:5" ht="25.5">
      <c r="A103" t="s">
        <v>53</v>
      </c>
      <c r="E103" s="35" t="s">
        <v>766</v>
      </c>
    </row>
    <row r="104" spans="1:16" ht="12.75">
      <c r="A104" s="25" t="s">
        <v>45</v>
      </c>
      <c r="B104" s="29" t="s">
        <v>313</v>
      </c>
      <c r="C104" s="29" t="s">
        <v>767</v>
      </c>
      <c r="D104" s="25" t="s">
        <v>29</v>
      </c>
      <c r="E104" s="30" t="s">
        <v>768</v>
      </c>
      <c r="F104" s="31" t="s">
        <v>103</v>
      </c>
      <c r="G104" s="32">
        <v>10.92</v>
      </c>
      <c r="H104" s="33">
        <v>0</v>
      </c>
      <c r="I104" s="33">
        <f>ROUND(ROUND(H104,2)*ROUND(G104,3),2)</f>
      </c>
      <c r="O104">
        <f>(I104*21)/100</f>
      </c>
      <c r="P104" t="s">
        <v>23</v>
      </c>
    </row>
    <row r="105" spans="1:5" ht="38.25">
      <c r="A105" s="34" t="s">
        <v>50</v>
      </c>
      <c r="E105" s="35" t="s">
        <v>769</v>
      </c>
    </row>
    <row r="106" spans="1:5" ht="51">
      <c r="A106" s="36" t="s">
        <v>52</v>
      </c>
      <c r="E106" s="37" t="s">
        <v>770</v>
      </c>
    </row>
    <row r="107" spans="1:5" ht="369.75">
      <c r="A107" t="s">
        <v>53</v>
      </c>
      <c r="E107" s="35" t="s">
        <v>419</v>
      </c>
    </row>
    <row r="108" spans="1:16" ht="12.75">
      <c r="A108" s="25" t="s">
        <v>45</v>
      </c>
      <c r="B108" s="29" t="s">
        <v>318</v>
      </c>
      <c r="C108" s="29" t="s">
        <v>767</v>
      </c>
      <c r="D108" s="25" t="s">
        <v>23</v>
      </c>
      <c r="E108" s="30" t="s">
        <v>768</v>
      </c>
      <c r="F108" s="31" t="s">
        <v>103</v>
      </c>
      <c r="G108" s="32">
        <v>11.2</v>
      </c>
      <c r="H108" s="33">
        <v>0</v>
      </c>
      <c r="I108" s="33">
        <f>ROUND(ROUND(H108,2)*ROUND(G108,3),2)</f>
      </c>
      <c r="O108">
        <f>(I108*21)/100</f>
      </c>
      <c r="P108" t="s">
        <v>23</v>
      </c>
    </row>
    <row r="109" spans="1:5" ht="38.25">
      <c r="A109" s="34" t="s">
        <v>50</v>
      </c>
      <c r="E109" s="35" t="s">
        <v>771</v>
      </c>
    </row>
    <row r="110" spans="1:5" ht="12.75">
      <c r="A110" s="36" t="s">
        <v>52</v>
      </c>
      <c r="E110" s="37" t="s">
        <v>772</v>
      </c>
    </row>
    <row r="111" spans="1:5" ht="369.75">
      <c r="A111" t="s">
        <v>53</v>
      </c>
      <c r="E111" s="35" t="s">
        <v>419</v>
      </c>
    </row>
    <row r="112" spans="1:16" ht="12.75">
      <c r="A112" s="25" t="s">
        <v>45</v>
      </c>
      <c r="B112" s="29" t="s">
        <v>324</v>
      </c>
      <c r="C112" s="29" t="s">
        <v>773</v>
      </c>
      <c r="D112" s="25" t="s">
        <v>29</v>
      </c>
      <c r="E112" s="30" t="s">
        <v>774</v>
      </c>
      <c r="F112" s="31" t="s">
        <v>214</v>
      </c>
      <c r="G112" s="32">
        <v>1.638</v>
      </c>
      <c r="H112" s="33">
        <v>0</v>
      </c>
      <c r="I112" s="33">
        <f>ROUND(ROUND(H112,2)*ROUND(G112,3),2)</f>
      </c>
      <c r="O112">
        <f>(I112*21)/100</f>
      </c>
      <c r="P112" t="s">
        <v>23</v>
      </c>
    </row>
    <row r="113" spans="1:5" ht="38.25">
      <c r="A113" s="34" t="s">
        <v>50</v>
      </c>
      <c r="E113" s="35" t="s">
        <v>775</v>
      </c>
    </row>
    <row r="114" spans="1:5" ht="12.75">
      <c r="A114" s="36" t="s">
        <v>52</v>
      </c>
      <c r="E114" s="37" t="s">
        <v>776</v>
      </c>
    </row>
    <row r="115" spans="1:5" ht="267.75">
      <c r="A115" t="s">
        <v>53</v>
      </c>
      <c r="E115" s="35" t="s">
        <v>777</v>
      </c>
    </row>
    <row r="116" spans="1:16" ht="12.75">
      <c r="A116" s="25" t="s">
        <v>45</v>
      </c>
      <c r="B116" s="29" t="s">
        <v>330</v>
      </c>
      <c r="C116" s="29" t="s">
        <v>773</v>
      </c>
      <c r="D116" s="25" t="s">
        <v>23</v>
      </c>
      <c r="E116" s="30" t="s">
        <v>774</v>
      </c>
      <c r="F116" s="31" t="s">
        <v>214</v>
      </c>
      <c r="G116" s="32">
        <v>1.68</v>
      </c>
      <c r="H116" s="33">
        <v>0</v>
      </c>
      <c r="I116" s="33">
        <f>ROUND(ROUND(H116,2)*ROUND(G116,3),2)</f>
      </c>
      <c r="O116">
        <f>(I116*21)/100</f>
      </c>
      <c r="P116" t="s">
        <v>23</v>
      </c>
    </row>
    <row r="117" spans="1:5" ht="38.25">
      <c r="A117" s="34" t="s">
        <v>50</v>
      </c>
      <c r="E117" s="35" t="s">
        <v>778</v>
      </c>
    </row>
    <row r="118" spans="1:5" ht="12.75">
      <c r="A118" s="36" t="s">
        <v>52</v>
      </c>
      <c r="E118" s="37" t="s">
        <v>779</v>
      </c>
    </row>
    <row r="119" spans="1:5" ht="267.75">
      <c r="A119" t="s">
        <v>53</v>
      </c>
      <c r="E119" s="35" t="s">
        <v>777</v>
      </c>
    </row>
    <row r="120" spans="1:18" ht="12.75" customHeight="1">
      <c r="A120" s="6" t="s">
        <v>43</v>
      </c>
      <c r="B120" s="6"/>
      <c r="C120" s="39" t="s">
        <v>33</v>
      </c>
      <c r="D120" s="6"/>
      <c r="E120" s="27" t="s">
        <v>413</v>
      </c>
      <c r="F120" s="6"/>
      <c r="G120" s="6"/>
      <c r="H120" s="6"/>
      <c r="I120" s="40">
        <f>0+Q120</f>
      </c>
      <c r="O120">
        <f>0+R120</f>
      </c>
      <c r="Q120">
        <f>0+I121+I125+I129+I133+I137+I141+I145+I149+I153+I157+I161+I165</f>
      </c>
      <c r="R120">
        <f>0+O121+O125+O129+O133+O137+O141+O145+O149+O153+O157+O161+O165</f>
      </c>
    </row>
    <row r="121" spans="1:16" ht="12.75">
      <c r="A121" s="25" t="s">
        <v>45</v>
      </c>
      <c r="B121" s="29" t="s">
        <v>336</v>
      </c>
      <c r="C121" s="29" t="s">
        <v>780</v>
      </c>
      <c r="D121" s="25" t="s">
        <v>23</v>
      </c>
      <c r="E121" s="30" t="s">
        <v>781</v>
      </c>
      <c r="F121" s="31" t="s">
        <v>103</v>
      </c>
      <c r="G121" s="32">
        <v>27.9</v>
      </c>
      <c r="H121" s="33">
        <v>0</v>
      </c>
      <c r="I121" s="33">
        <f>ROUND(ROUND(H121,2)*ROUND(G121,3),2)</f>
      </c>
      <c r="O121">
        <f>(I121*21)/100</f>
      </c>
      <c r="P121" t="s">
        <v>23</v>
      </c>
    </row>
    <row r="122" spans="1:5" ht="38.25">
      <c r="A122" s="34" t="s">
        <v>50</v>
      </c>
      <c r="E122" s="35" t="s">
        <v>782</v>
      </c>
    </row>
    <row r="123" spans="1:5" ht="12.75">
      <c r="A123" s="36" t="s">
        <v>52</v>
      </c>
      <c r="E123" s="37" t="s">
        <v>783</v>
      </c>
    </row>
    <row r="124" spans="1:5" ht="369.75">
      <c r="A124" t="s">
        <v>53</v>
      </c>
      <c r="E124" s="35" t="s">
        <v>419</v>
      </c>
    </row>
    <row r="125" spans="1:16" ht="12.75">
      <c r="A125" s="25" t="s">
        <v>45</v>
      </c>
      <c r="B125" s="29" t="s">
        <v>342</v>
      </c>
      <c r="C125" s="29" t="s">
        <v>784</v>
      </c>
      <c r="D125" s="25" t="s">
        <v>47</v>
      </c>
      <c r="E125" s="30" t="s">
        <v>785</v>
      </c>
      <c r="F125" s="31" t="s">
        <v>214</v>
      </c>
      <c r="G125" s="32">
        <v>6.138</v>
      </c>
      <c r="H125" s="33">
        <v>0</v>
      </c>
      <c r="I125" s="33">
        <f>ROUND(ROUND(H125,2)*ROUND(G125,3),2)</f>
      </c>
      <c r="O125">
        <f>(I125*21)/100</f>
      </c>
      <c r="P125" t="s">
        <v>23</v>
      </c>
    </row>
    <row r="126" spans="1:5" ht="38.25">
      <c r="A126" s="34" t="s">
        <v>50</v>
      </c>
      <c r="E126" s="35" t="s">
        <v>786</v>
      </c>
    </row>
    <row r="127" spans="1:5" ht="12.75">
      <c r="A127" s="36" t="s">
        <v>52</v>
      </c>
      <c r="E127" s="37" t="s">
        <v>787</v>
      </c>
    </row>
    <row r="128" spans="1:5" ht="267.75">
      <c r="A128" t="s">
        <v>53</v>
      </c>
      <c r="E128" s="35" t="s">
        <v>788</v>
      </c>
    </row>
    <row r="129" spans="1:16" ht="12.75">
      <c r="A129" s="25" t="s">
        <v>45</v>
      </c>
      <c r="B129" s="29" t="s">
        <v>348</v>
      </c>
      <c r="C129" s="29" t="s">
        <v>789</v>
      </c>
      <c r="D129" s="25" t="s">
        <v>47</v>
      </c>
      <c r="E129" s="30" t="s">
        <v>790</v>
      </c>
      <c r="F129" s="31" t="s">
        <v>128</v>
      </c>
      <c r="G129" s="32">
        <v>16.2</v>
      </c>
      <c r="H129" s="33">
        <v>0</v>
      </c>
      <c r="I129" s="33">
        <f>ROUND(ROUND(H129,2)*ROUND(G129,3),2)</f>
      </c>
      <c r="O129">
        <f>(I129*21)/100</f>
      </c>
      <c r="P129" t="s">
        <v>23</v>
      </c>
    </row>
    <row r="130" spans="1:5" ht="12.75">
      <c r="A130" s="34" t="s">
        <v>50</v>
      </c>
      <c r="E130" s="35" t="s">
        <v>791</v>
      </c>
    </row>
    <row r="131" spans="1:5" ht="38.25">
      <c r="A131" s="36" t="s">
        <v>52</v>
      </c>
      <c r="E131" s="37" t="s">
        <v>792</v>
      </c>
    </row>
    <row r="132" spans="1:5" ht="51">
      <c r="A132" t="s">
        <v>53</v>
      </c>
      <c r="E132" s="35" t="s">
        <v>793</v>
      </c>
    </row>
    <row r="133" spans="1:16" ht="12.75">
      <c r="A133" s="25" t="s">
        <v>45</v>
      </c>
      <c r="B133" s="29" t="s">
        <v>355</v>
      </c>
      <c r="C133" s="29" t="s">
        <v>794</v>
      </c>
      <c r="D133" s="25" t="s">
        <v>47</v>
      </c>
      <c r="E133" s="30" t="s">
        <v>795</v>
      </c>
      <c r="F133" s="31" t="s">
        <v>103</v>
      </c>
      <c r="G133" s="32">
        <v>1.159</v>
      </c>
      <c r="H133" s="33">
        <v>0</v>
      </c>
      <c r="I133" s="33">
        <f>ROUND(ROUND(H133,2)*ROUND(G133,3),2)</f>
      </c>
      <c r="O133">
        <f>(I133*21)/100</f>
      </c>
      <c r="P133" t="s">
        <v>23</v>
      </c>
    </row>
    <row r="134" spans="1:5" ht="25.5">
      <c r="A134" s="34" t="s">
        <v>50</v>
      </c>
      <c r="E134" s="35" t="s">
        <v>796</v>
      </c>
    </row>
    <row r="135" spans="1:5" ht="51">
      <c r="A135" s="36" t="s">
        <v>52</v>
      </c>
      <c r="E135" s="37" t="s">
        <v>797</v>
      </c>
    </row>
    <row r="136" spans="1:5" ht="38.25">
      <c r="A136" t="s">
        <v>53</v>
      </c>
      <c r="E136" s="35" t="s">
        <v>798</v>
      </c>
    </row>
    <row r="137" spans="1:16" ht="12.75">
      <c r="A137" s="25" t="s">
        <v>45</v>
      </c>
      <c r="B137" s="29" t="s">
        <v>361</v>
      </c>
      <c r="C137" s="29" t="s">
        <v>415</v>
      </c>
      <c r="D137" s="25" t="s">
        <v>47</v>
      </c>
      <c r="E137" s="30" t="s">
        <v>416</v>
      </c>
      <c r="F137" s="31" t="s">
        <v>103</v>
      </c>
      <c r="G137" s="32">
        <v>2.388</v>
      </c>
      <c r="H137" s="33">
        <v>0</v>
      </c>
      <c r="I137" s="33">
        <f>ROUND(ROUND(H137,2)*ROUND(G137,3),2)</f>
      </c>
      <c r="O137">
        <f>(I137*21)/100</f>
      </c>
      <c r="P137" t="s">
        <v>23</v>
      </c>
    </row>
    <row r="138" spans="1:5" ht="63.75">
      <c r="A138" s="34" t="s">
        <v>50</v>
      </c>
      <c r="E138" s="35" t="s">
        <v>799</v>
      </c>
    </row>
    <row r="139" spans="1:5" ht="38.25">
      <c r="A139" s="36" t="s">
        <v>52</v>
      </c>
      <c r="E139" s="37" t="s">
        <v>800</v>
      </c>
    </row>
    <row r="140" spans="1:5" ht="369.75">
      <c r="A140" t="s">
        <v>53</v>
      </c>
      <c r="E140" s="35" t="s">
        <v>419</v>
      </c>
    </row>
    <row r="141" spans="1:16" ht="12.75">
      <c r="A141" s="25" t="s">
        <v>45</v>
      </c>
      <c r="B141" s="29" t="s">
        <v>367</v>
      </c>
      <c r="C141" s="29" t="s">
        <v>421</v>
      </c>
      <c r="D141" s="25" t="s">
        <v>47</v>
      </c>
      <c r="E141" s="30" t="s">
        <v>422</v>
      </c>
      <c r="F141" s="31" t="s">
        <v>103</v>
      </c>
      <c r="G141" s="32">
        <v>13.233</v>
      </c>
      <c r="H141" s="33">
        <v>0</v>
      </c>
      <c r="I141" s="33">
        <f>ROUND(ROUND(H141,2)*ROUND(G141,3),2)</f>
      </c>
      <c r="O141">
        <f>(I141*21)/100</f>
      </c>
      <c r="P141" t="s">
        <v>23</v>
      </c>
    </row>
    <row r="142" spans="1:5" ht="76.5">
      <c r="A142" s="34" t="s">
        <v>50</v>
      </c>
      <c r="E142" s="35" t="s">
        <v>801</v>
      </c>
    </row>
    <row r="143" spans="1:5" ht="153">
      <c r="A143" s="36" t="s">
        <v>52</v>
      </c>
      <c r="E143" s="37" t="s">
        <v>802</v>
      </c>
    </row>
    <row r="144" spans="1:5" ht="369.75">
      <c r="A144" t="s">
        <v>53</v>
      </c>
      <c r="E144" s="35" t="s">
        <v>419</v>
      </c>
    </row>
    <row r="145" spans="1:16" ht="12.75">
      <c r="A145" s="25" t="s">
        <v>45</v>
      </c>
      <c r="B145" s="29" t="s">
        <v>372</v>
      </c>
      <c r="C145" s="29" t="s">
        <v>803</v>
      </c>
      <c r="D145" s="25" t="s">
        <v>47</v>
      </c>
      <c r="E145" s="30" t="s">
        <v>804</v>
      </c>
      <c r="F145" s="31" t="s">
        <v>103</v>
      </c>
      <c r="G145" s="32">
        <v>0.792</v>
      </c>
      <c r="H145" s="33">
        <v>0</v>
      </c>
      <c r="I145" s="33">
        <f>ROUND(ROUND(H145,2)*ROUND(G145,3),2)</f>
      </c>
      <c r="O145">
        <f>(I145*21)/100</f>
      </c>
      <c r="P145" t="s">
        <v>23</v>
      </c>
    </row>
    <row r="146" spans="1:5" ht="38.25">
      <c r="A146" s="34" t="s">
        <v>50</v>
      </c>
      <c r="E146" s="35" t="s">
        <v>805</v>
      </c>
    </row>
    <row r="147" spans="1:5" ht="12.75">
      <c r="A147" s="36" t="s">
        <v>52</v>
      </c>
      <c r="E147" s="37" t="s">
        <v>806</v>
      </c>
    </row>
    <row r="148" spans="1:5" ht="25.5">
      <c r="A148" t="s">
        <v>53</v>
      </c>
      <c r="E148" s="35" t="s">
        <v>807</v>
      </c>
    </row>
    <row r="149" spans="1:16" ht="25.5">
      <c r="A149" s="25" t="s">
        <v>45</v>
      </c>
      <c r="B149" s="29" t="s">
        <v>377</v>
      </c>
      <c r="C149" s="29" t="s">
        <v>808</v>
      </c>
      <c r="D149" s="25" t="s">
        <v>47</v>
      </c>
      <c r="E149" s="30" t="s">
        <v>809</v>
      </c>
      <c r="F149" s="31" t="s">
        <v>103</v>
      </c>
      <c r="G149" s="32">
        <v>26.565</v>
      </c>
      <c r="H149" s="33">
        <v>0</v>
      </c>
      <c r="I149" s="33">
        <f>ROUND(ROUND(H149,2)*ROUND(G149,3),2)</f>
      </c>
      <c r="O149">
        <f>(I149*21)/100</f>
      </c>
      <c r="P149" t="s">
        <v>23</v>
      </c>
    </row>
    <row r="150" spans="1:5" ht="12.75">
      <c r="A150" s="34" t="s">
        <v>50</v>
      </c>
      <c r="E150" s="35" t="s">
        <v>810</v>
      </c>
    </row>
    <row r="151" spans="1:5" ht="38.25">
      <c r="A151" s="36" t="s">
        <v>52</v>
      </c>
      <c r="E151" s="37" t="s">
        <v>811</v>
      </c>
    </row>
    <row r="152" spans="1:5" ht="38.25">
      <c r="A152" t="s">
        <v>53</v>
      </c>
      <c r="E152" s="35" t="s">
        <v>812</v>
      </c>
    </row>
    <row r="153" spans="1:16" ht="12.75">
      <c r="A153" s="25" t="s">
        <v>45</v>
      </c>
      <c r="B153" s="29" t="s">
        <v>383</v>
      </c>
      <c r="C153" s="29" t="s">
        <v>813</v>
      </c>
      <c r="D153" s="25" t="s">
        <v>47</v>
      </c>
      <c r="E153" s="30" t="s">
        <v>814</v>
      </c>
      <c r="F153" s="31" t="s">
        <v>103</v>
      </c>
      <c r="G153" s="32">
        <v>21.78</v>
      </c>
      <c r="H153" s="33">
        <v>0</v>
      </c>
      <c r="I153" s="33">
        <f>ROUND(ROUND(H153,2)*ROUND(G153,3),2)</f>
      </c>
      <c r="O153">
        <f>(I153*21)/100</f>
      </c>
      <c r="P153" t="s">
        <v>23</v>
      </c>
    </row>
    <row r="154" spans="1:5" ht="38.25">
      <c r="A154" s="34" t="s">
        <v>50</v>
      </c>
      <c r="E154" s="35" t="s">
        <v>815</v>
      </c>
    </row>
    <row r="155" spans="1:5" ht="12.75">
      <c r="A155" s="36" t="s">
        <v>52</v>
      </c>
      <c r="E155" s="37" t="s">
        <v>816</v>
      </c>
    </row>
    <row r="156" spans="1:5" ht="38.25">
      <c r="A156" t="s">
        <v>53</v>
      </c>
      <c r="E156" s="35" t="s">
        <v>817</v>
      </c>
    </row>
    <row r="157" spans="1:16" ht="12.75">
      <c r="A157" s="25" t="s">
        <v>45</v>
      </c>
      <c r="B157" s="29" t="s">
        <v>389</v>
      </c>
      <c r="C157" s="29" t="s">
        <v>818</v>
      </c>
      <c r="D157" s="25" t="s">
        <v>47</v>
      </c>
      <c r="E157" s="30" t="s">
        <v>819</v>
      </c>
      <c r="F157" s="31" t="s">
        <v>103</v>
      </c>
      <c r="G157" s="32">
        <v>7.2</v>
      </c>
      <c r="H157" s="33">
        <v>0</v>
      </c>
      <c r="I157" s="33">
        <f>ROUND(ROUND(H157,2)*ROUND(G157,3),2)</f>
      </c>
      <c r="O157">
        <f>(I157*21)/100</f>
      </c>
      <c r="P157" t="s">
        <v>23</v>
      </c>
    </row>
    <row r="158" spans="1:5" ht="38.25">
      <c r="A158" s="34" t="s">
        <v>50</v>
      </c>
      <c r="E158" s="35" t="s">
        <v>820</v>
      </c>
    </row>
    <row r="159" spans="1:5" ht="12.75">
      <c r="A159" s="36" t="s">
        <v>52</v>
      </c>
      <c r="E159" s="37" t="s">
        <v>821</v>
      </c>
    </row>
    <row r="160" spans="1:5" ht="51">
      <c r="A160" t="s">
        <v>53</v>
      </c>
      <c r="E160" s="35" t="s">
        <v>822</v>
      </c>
    </row>
    <row r="161" spans="1:16" ht="12.75">
      <c r="A161" s="25" t="s">
        <v>45</v>
      </c>
      <c r="B161" s="29" t="s">
        <v>395</v>
      </c>
      <c r="C161" s="29" t="s">
        <v>431</v>
      </c>
      <c r="D161" s="25" t="s">
        <v>47</v>
      </c>
      <c r="E161" s="30" t="s">
        <v>432</v>
      </c>
      <c r="F161" s="31" t="s">
        <v>103</v>
      </c>
      <c r="G161" s="32">
        <v>26.464</v>
      </c>
      <c r="H161" s="33">
        <v>0</v>
      </c>
      <c r="I161" s="33">
        <f>ROUND(ROUND(H161,2)*ROUND(G161,3),2)</f>
      </c>
      <c r="O161">
        <f>(I161*21)/100</f>
      </c>
      <c r="P161" t="s">
        <v>23</v>
      </c>
    </row>
    <row r="162" spans="1:5" ht="51">
      <c r="A162" s="34" t="s">
        <v>50</v>
      </c>
      <c r="E162" s="35" t="s">
        <v>823</v>
      </c>
    </row>
    <row r="163" spans="1:5" ht="153">
      <c r="A163" s="36" t="s">
        <v>52</v>
      </c>
      <c r="E163" s="37" t="s">
        <v>824</v>
      </c>
    </row>
    <row r="164" spans="1:5" ht="102">
      <c r="A164" t="s">
        <v>53</v>
      </c>
      <c r="E164" s="35" t="s">
        <v>435</v>
      </c>
    </row>
    <row r="165" spans="1:16" ht="12.75">
      <c r="A165" s="25" t="s">
        <v>45</v>
      </c>
      <c r="B165" s="29" t="s">
        <v>401</v>
      </c>
      <c r="C165" s="29" t="s">
        <v>825</v>
      </c>
      <c r="D165" s="25" t="s">
        <v>47</v>
      </c>
      <c r="E165" s="30" t="s">
        <v>826</v>
      </c>
      <c r="F165" s="31" t="s">
        <v>103</v>
      </c>
      <c r="G165" s="32">
        <v>7.265</v>
      </c>
      <c r="H165" s="33">
        <v>0</v>
      </c>
      <c r="I165" s="33">
        <f>ROUND(ROUND(H165,2)*ROUND(G165,3),2)</f>
      </c>
      <c r="O165">
        <f>(I165*21)/100</f>
      </c>
      <c r="P165" t="s">
        <v>23</v>
      </c>
    </row>
    <row r="166" spans="1:5" ht="12.75">
      <c r="A166" s="34" t="s">
        <v>50</v>
      </c>
      <c r="E166" s="35" t="s">
        <v>47</v>
      </c>
    </row>
    <row r="167" spans="1:5" ht="63.75">
      <c r="A167" s="36" t="s">
        <v>52</v>
      </c>
      <c r="E167" s="37" t="s">
        <v>827</v>
      </c>
    </row>
    <row r="168" spans="1:5" ht="357">
      <c r="A168" t="s">
        <v>53</v>
      </c>
      <c r="E168" s="35" t="s">
        <v>828</v>
      </c>
    </row>
    <row r="169" spans="1:18" ht="12.75" customHeight="1">
      <c r="A169" s="6" t="s">
        <v>43</v>
      </c>
      <c r="B169" s="6"/>
      <c r="C169" s="39" t="s">
        <v>35</v>
      </c>
      <c r="D169" s="6"/>
      <c r="E169" s="27" t="s">
        <v>91</v>
      </c>
      <c r="F169" s="6"/>
      <c r="G169" s="6"/>
      <c r="H169" s="6"/>
      <c r="I169" s="40">
        <f>0+Q169</f>
      </c>
      <c r="O169">
        <f>0+R169</f>
      </c>
      <c r="Q169">
        <f>0+I170+I174+I178+I182+I186</f>
      </c>
      <c r="R169">
        <f>0+O170+O174+O178+O182+O186</f>
      </c>
    </row>
    <row r="170" spans="1:16" ht="12.75">
      <c r="A170" s="25" t="s">
        <v>45</v>
      </c>
      <c r="B170" s="29" t="s">
        <v>408</v>
      </c>
      <c r="C170" s="29" t="s">
        <v>460</v>
      </c>
      <c r="D170" s="25" t="s">
        <v>47</v>
      </c>
      <c r="E170" s="30" t="s">
        <v>461</v>
      </c>
      <c r="F170" s="31" t="s">
        <v>95</v>
      </c>
      <c r="G170" s="32">
        <v>123.492</v>
      </c>
      <c r="H170" s="33">
        <v>0</v>
      </c>
      <c r="I170" s="33">
        <f>ROUND(ROUND(H170,2)*ROUND(G170,3),2)</f>
      </c>
      <c r="O170">
        <f>(I170*21)/100</f>
      </c>
      <c r="P170" t="s">
        <v>23</v>
      </c>
    </row>
    <row r="171" spans="1:5" ht="12.75">
      <c r="A171" s="34" t="s">
        <v>50</v>
      </c>
      <c r="E171" s="35" t="s">
        <v>47</v>
      </c>
    </row>
    <row r="172" spans="1:5" ht="25.5">
      <c r="A172" s="36" t="s">
        <v>52</v>
      </c>
      <c r="E172" s="37" t="s">
        <v>829</v>
      </c>
    </row>
    <row r="173" spans="1:5" ht="51">
      <c r="A173" t="s">
        <v>53</v>
      </c>
      <c r="E173" s="35" t="s">
        <v>458</v>
      </c>
    </row>
    <row r="174" spans="1:16" ht="12.75">
      <c r="A174" s="25" t="s">
        <v>45</v>
      </c>
      <c r="B174" s="29" t="s">
        <v>414</v>
      </c>
      <c r="C174" s="29" t="s">
        <v>830</v>
      </c>
      <c r="D174" s="25" t="s">
        <v>47</v>
      </c>
      <c r="E174" s="30" t="s">
        <v>831</v>
      </c>
      <c r="F174" s="31" t="s">
        <v>95</v>
      </c>
      <c r="G174" s="32">
        <v>32.8</v>
      </c>
      <c r="H174" s="33">
        <v>0</v>
      </c>
      <c r="I174" s="33">
        <f>ROUND(ROUND(H174,2)*ROUND(G174,3),2)</f>
      </c>
      <c r="O174">
        <f>(I174*21)/100</f>
      </c>
      <c r="P174" t="s">
        <v>23</v>
      </c>
    </row>
    <row r="175" spans="1:5" ht="38.25">
      <c r="A175" s="34" t="s">
        <v>50</v>
      </c>
      <c r="E175" s="35" t="s">
        <v>832</v>
      </c>
    </row>
    <row r="176" spans="1:5" ht="12.75">
      <c r="A176" s="36" t="s">
        <v>52</v>
      </c>
      <c r="E176" s="37" t="s">
        <v>833</v>
      </c>
    </row>
    <row r="177" spans="1:5" ht="51">
      <c r="A177" t="s">
        <v>53</v>
      </c>
      <c r="E177" s="35" t="s">
        <v>834</v>
      </c>
    </row>
    <row r="178" spans="1:16" ht="12.75">
      <c r="A178" s="25" t="s">
        <v>45</v>
      </c>
      <c r="B178" s="29" t="s">
        <v>420</v>
      </c>
      <c r="C178" s="29" t="s">
        <v>835</v>
      </c>
      <c r="D178" s="25" t="s">
        <v>47</v>
      </c>
      <c r="E178" s="30" t="s">
        <v>836</v>
      </c>
      <c r="F178" s="31" t="s">
        <v>95</v>
      </c>
      <c r="G178" s="32">
        <v>61.746</v>
      </c>
      <c r="H178" s="33">
        <v>0</v>
      </c>
      <c r="I178" s="33">
        <f>ROUND(ROUND(H178,2)*ROUND(G178,3),2)</f>
      </c>
      <c r="O178">
        <f>(I178*21)/100</f>
      </c>
      <c r="P178" t="s">
        <v>23</v>
      </c>
    </row>
    <row r="179" spans="1:5" ht="12.75">
      <c r="A179" s="34" t="s">
        <v>50</v>
      </c>
      <c r="E179" s="35" t="s">
        <v>47</v>
      </c>
    </row>
    <row r="180" spans="1:5" ht="25.5">
      <c r="A180" s="36" t="s">
        <v>52</v>
      </c>
      <c r="E180" s="37" t="s">
        <v>837</v>
      </c>
    </row>
    <row r="181" spans="1:5" ht="140.25">
      <c r="A181" t="s">
        <v>53</v>
      </c>
      <c r="E181" s="35" t="s">
        <v>469</v>
      </c>
    </row>
    <row r="182" spans="1:16" ht="12.75">
      <c r="A182" s="25" t="s">
        <v>45</v>
      </c>
      <c r="B182" s="29" t="s">
        <v>425</v>
      </c>
      <c r="C182" s="29" t="s">
        <v>471</v>
      </c>
      <c r="D182" s="25" t="s">
        <v>47</v>
      </c>
      <c r="E182" s="30" t="s">
        <v>472</v>
      </c>
      <c r="F182" s="31" t="s">
        <v>95</v>
      </c>
      <c r="G182" s="32">
        <v>61.746</v>
      </c>
      <c r="H182" s="33">
        <v>0</v>
      </c>
      <c r="I182" s="33">
        <f>ROUND(ROUND(H182,2)*ROUND(G182,3),2)</f>
      </c>
      <c r="O182">
        <f>(I182*21)/100</f>
      </c>
      <c r="P182" t="s">
        <v>23</v>
      </c>
    </row>
    <row r="183" spans="1:5" ht="12.75">
      <c r="A183" s="34" t="s">
        <v>50</v>
      </c>
      <c r="E183" s="35" t="s">
        <v>47</v>
      </c>
    </row>
    <row r="184" spans="1:5" ht="25.5">
      <c r="A184" s="36" t="s">
        <v>52</v>
      </c>
      <c r="E184" s="37" t="s">
        <v>837</v>
      </c>
    </row>
    <row r="185" spans="1:5" ht="140.25">
      <c r="A185" t="s">
        <v>53</v>
      </c>
      <c r="E185" s="35" t="s">
        <v>469</v>
      </c>
    </row>
    <row r="186" spans="1:16" ht="12.75">
      <c r="A186" s="25" t="s">
        <v>45</v>
      </c>
      <c r="B186" s="29" t="s">
        <v>430</v>
      </c>
      <c r="C186" s="29" t="s">
        <v>838</v>
      </c>
      <c r="D186" s="25" t="s">
        <v>47</v>
      </c>
      <c r="E186" s="30" t="s">
        <v>839</v>
      </c>
      <c r="F186" s="31" t="s">
        <v>95</v>
      </c>
      <c r="G186" s="32">
        <v>61.746</v>
      </c>
      <c r="H186" s="33">
        <v>0</v>
      </c>
      <c r="I186" s="33">
        <f>ROUND(ROUND(H186,2)*ROUND(G186,3),2)</f>
      </c>
      <c r="O186">
        <f>(I186*21)/100</f>
      </c>
      <c r="P186" t="s">
        <v>23</v>
      </c>
    </row>
    <row r="187" spans="1:5" ht="12.75">
      <c r="A187" s="34" t="s">
        <v>50</v>
      </c>
      <c r="E187" s="35" t="s">
        <v>47</v>
      </c>
    </row>
    <row r="188" spans="1:5" ht="25.5">
      <c r="A188" s="36" t="s">
        <v>52</v>
      </c>
      <c r="E188" s="37" t="s">
        <v>837</v>
      </c>
    </row>
    <row r="189" spans="1:5" ht="140.25">
      <c r="A189" t="s">
        <v>53</v>
      </c>
      <c r="E189" s="35" t="s">
        <v>469</v>
      </c>
    </row>
    <row r="190" spans="1:18" ht="12.75" customHeight="1">
      <c r="A190" s="6" t="s">
        <v>43</v>
      </c>
      <c r="B190" s="6"/>
      <c r="C190" s="39" t="s">
        <v>37</v>
      </c>
      <c r="D190" s="6"/>
      <c r="E190" s="27" t="s">
        <v>840</v>
      </c>
      <c r="F190" s="6"/>
      <c r="G190" s="6"/>
      <c r="H190" s="6"/>
      <c r="I190" s="40">
        <f>0+Q190</f>
      </c>
      <c r="O190">
        <f>0+R190</f>
      </c>
      <c r="Q190">
        <f>0+I191+I195+I199+I203+I207</f>
      </c>
      <c r="R190">
        <f>0+O191+O195+O199+O203+O207</f>
      </c>
    </row>
    <row r="191" spans="1:16" ht="12.75">
      <c r="A191" s="25" t="s">
        <v>45</v>
      </c>
      <c r="B191" s="29" t="s">
        <v>436</v>
      </c>
      <c r="C191" s="29" t="s">
        <v>841</v>
      </c>
      <c r="D191" s="25" t="s">
        <v>47</v>
      </c>
      <c r="E191" s="30" t="s">
        <v>842</v>
      </c>
      <c r="F191" s="31" t="s">
        <v>95</v>
      </c>
      <c r="G191" s="32">
        <v>11.5</v>
      </c>
      <c r="H191" s="33">
        <v>0</v>
      </c>
      <c r="I191" s="33">
        <f>ROUND(ROUND(H191,2)*ROUND(G191,3),2)</f>
      </c>
      <c r="O191">
        <f>(I191*21)/100</f>
      </c>
      <c r="P191" t="s">
        <v>23</v>
      </c>
    </row>
    <row r="192" spans="1:5" ht="12.75">
      <c r="A192" s="34" t="s">
        <v>50</v>
      </c>
      <c r="E192" s="35" t="s">
        <v>843</v>
      </c>
    </row>
    <row r="193" spans="1:5" ht="12.75">
      <c r="A193" s="36" t="s">
        <v>52</v>
      </c>
      <c r="E193" s="37" t="s">
        <v>844</v>
      </c>
    </row>
    <row r="194" spans="1:5" ht="25.5">
      <c r="A194" t="s">
        <v>53</v>
      </c>
      <c r="E194" s="35" t="s">
        <v>845</v>
      </c>
    </row>
    <row r="195" spans="1:16" ht="25.5">
      <c r="A195" s="25" t="s">
        <v>45</v>
      </c>
      <c r="B195" s="29" t="s">
        <v>442</v>
      </c>
      <c r="C195" s="29" t="s">
        <v>846</v>
      </c>
      <c r="D195" s="25" t="s">
        <v>47</v>
      </c>
      <c r="E195" s="30" t="s">
        <v>847</v>
      </c>
      <c r="F195" s="31" t="s">
        <v>95</v>
      </c>
      <c r="G195" s="32">
        <v>23.688</v>
      </c>
      <c r="H195" s="33">
        <v>0</v>
      </c>
      <c r="I195" s="33">
        <f>ROUND(ROUND(H195,2)*ROUND(G195,3),2)</f>
      </c>
      <c r="O195">
        <f>(I195*21)/100</f>
      </c>
      <c r="P195" t="s">
        <v>23</v>
      </c>
    </row>
    <row r="196" spans="1:5" ht="51">
      <c r="A196" s="34" t="s">
        <v>50</v>
      </c>
      <c r="E196" s="35" t="s">
        <v>848</v>
      </c>
    </row>
    <row r="197" spans="1:5" ht="12.75">
      <c r="A197" s="36" t="s">
        <v>52</v>
      </c>
      <c r="E197" s="37" t="s">
        <v>849</v>
      </c>
    </row>
    <row r="198" spans="1:5" ht="76.5">
      <c r="A198" t="s">
        <v>53</v>
      </c>
      <c r="E198" s="35" t="s">
        <v>850</v>
      </c>
    </row>
    <row r="199" spans="1:16" ht="12.75">
      <c r="A199" s="25" t="s">
        <v>45</v>
      </c>
      <c r="B199" s="29" t="s">
        <v>448</v>
      </c>
      <c r="C199" s="29" t="s">
        <v>851</v>
      </c>
      <c r="D199" s="25" t="s">
        <v>47</v>
      </c>
      <c r="E199" s="30" t="s">
        <v>852</v>
      </c>
      <c r="F199" s="31" t="s">
        <v>95</v>
      </c>
      <c r="G199" s="32">
        <v>31.08</v>
      </c>
      <c r="H199" s="33">
        <v>0</v>
      </c>
      <c r="I199" s="33">
        <f>ROUND(ROUND(H199,2)*ROUND(G199,3),2)</f>
      </c>
      <c r="O199">
        <f>(I199*21)/100</f>
      </c>
      <c r="P199" t="s">
        <v>23</v>
      </c>
    </row>
    <row r="200" spans="1:5" ht="25.5">
      <c r="A200" s="34" t="s">
        <v>50</v>
      </c>
      <c r="E200" s="35" t="s">
        <v>853</v>
      </c>
    </row>
    <row r="201" spans="1:5" ht="38.25">
      <c r="A201" s="36" t="s">
        <v>52</v>
      </c>
      <c r="E201" s="37" t="s">
        <v>854</v>
      </c>
    </row>
    <row r="202" spans="1:5" ht="76.5">
      <c r="A202" t="s">
        <v>53</v>
      </c>
      <c r="E202" s="35" t="s">
        <v>850</v>
      </c>
    </row>
    <row r="203" spans="1:16" ht="12.75">
      <c r="A203" s="25" t="s">
        <v>45</v>
      </c>
      <c r="B203" s="29" t="s">
        <v>453</v>
      </c>
      <c r="C203" s="29" t="s">
        <v>855</v>
      </c>
      <c r="D203" s="25" t="s">
        <v>47</v>
      </c>
      <c r="E203" s="30" t="s">
        <v>856</v>
      </c>
      <c r="F203" s="31" t="s">
        <v>95</v>
      </c>
      <c r="G203" s="32">
        <v>23.688</v>
      </c>
      <c r="H203" s="33">
        <v>0</v>
      </c>
      <c r="I203" s="33">
        <f>ROUND(ROUND(H203,2)*ROUND(G203,3),2)</f>
      </c>
      <c r="O203">
        <f>(I203*21)/100</f>
      </c>
      <c r="P203" t="s">
        <v>23</v>
      </c>
    </row>
    <row r="204" spans="1:5" ht="51">
      <c r="A204" s="34" t="s">
        <v>50</v>
      </c>
      <c r="E204" s="35" t="s">
        <v>857</v>
      </c>
    </row>
    <row r="205" spans="1:5" ht="12.75">
      <c r="A205" s="36" t="s">
        <v>52</v>
      </c>
      <c r="E205" s="37" t="s">
        <v>849</v>
      </c>
    </row>
    <row r="206" spans="1:5" ht="63.75">
      <c r="A206" t="s">
        <v>53</v>
      </c>
      <c r="E206" s="35" t="s">
        <v>858</v>
      </c>
    </row>
    <row r="207" spans="1:16" ht="12.75">
      <c r="A207" s="25" t="s">
        <v>45</v>
      </c>
      <c r="B207" s="29" t="s">
        <v>459</v>
      </c>
      <c r="C207" s="29" t="s">
        <v>859</v>
      </c>
      <c r="D207" s="25" t="s">
        <v>47</v>
      </c>
      <c r="E207" s="30" t="s">
        <v>860</v>
      </c>
      <c r="F207" s="31" t="s">
        <v>128</v>
      </c>
      <c r="G207" s="32">
        <v>10</v>
      </c>
      <c r="H207" s="33">
        <v>0</v>
      </c>
      <c r="I207" s="33">
        <f>ROUND(ROUND(H207,2)*ROUND(G207,3),2)</f>
      </c>
      <c r="O207">
        <f>(I207*21)/100</f>
      </c>
      <c r="P207" t="s">
        <v>23</v>
      </c>
    </row>
    <row r="208" spans="1:5" ht="25.5">
      <c r="A208" s="34" t="s">
        <v>50</v>
      </c>
      <c r="E208" s="35" t="s">
        <v>861</v>
      </c>
    </row>
    <row r="209" spans="1:5" ht="12.75">
      <c r="A209" s="36" t="s">
        <v>52</v>
      </c>
      <c r="E209" s="37" t="s">
        <v>862</v>
      </c>
    </row>
    <row r="210" spans="1:5" ht="76.5">
      <c r="A210" t="s">
        <v>53</v>
      </c>
      <c r="E210" s="35" t="s">
        <v>863</v>
      </c>
    </row>
    <row r="211" spans="1:18" ht="12.75" customHeight="1">
      <c r="A211" s="6" t="s">
        <v>43</v>
      </c>
      <c r="B211" s="6"/>
      <c r="C211" s="39" t="s">
        <v>66</v>
      </c>
      <c r="D211" s="6"/>
      <c r="E211" s="27" t="s">
        <v>864</v>
      </c>
      <c r="F211" s="6"/>
      <c r="G211" s="6"/>
      <c r="H211" s="6"/>
      <c r="I211" s="40">
        <f>0+Q211</f>
      </c>
      <c r="O211">
        <f>0+R211</f>
      </c>
      <c r="Q211">
        <f>0+I212+I216+I220+I224+I228+I232+I236</f>
      </c>
      <c r="R211">
        <f>0+O212+O216+O220+O224+O228+O232+O236</f>
      </c>
    </row>
    <row r="212" spans="1:16" ht="25.5">
      <c r="A212" s="25" t="s">
        <v>45</v>
      </c>
      <c r="B212" s="29" t="s">
        <v>464</v>
      </c>
      <c r="C212" s="29" t="s">
        <v>865</v>
      </c>
      <c r="D212" s="25" t="s">
        <v>47</v>
      </c>
      <c r="E212" s="30" t="s">
        <v>866</v>
      </c>
      <c r="F212" s="31" t="s">
        <v>95</v>
      </c>
      <c r="G212" s="32">
        <v>24.15</v>
      </c>
      <c r="H212" s="33">
        <v>0</v>
      </c>
      <c r="I212" s="33">
        <f>ROUND(ROUND(H212,2)*ROUND(G212,3),2)</f>
      </c>
      <c r="O212">
        <f>(I212*21)/100</f>
      </c>
      <c r="P212" t="s">
        <v>23</v>
      </c>
    </row>
    <row r="213" spans="1:5" ht="12.75">
      <c r="A213" s="34" t="s">
        <v>50</v>
      </c>
      <c r="E213" s="35" t="s">
        <v>867</v>
      </c>
    </row>
    <row r="214" spans="1:5" ht="38.25">
      <c r="A214" s="36" t="s">
        <v>52</v>
      </c>
      <c r="E214" s="37" t="s">
        <v>868</v>
      </c>
    </row>
    <row r="215" spans="1:5" ht="191.25">
      <c r="A215" t="s">
        <v>53</v>
      </c>
      <c r="E215" s="35" t="s">
        <v>869</v>
      </c>
    </row>
    <row r="216" spans="1:16" ht="25.5">
      <c r="A216" s="25" t="s">
        <v>45</v>
      </c>
      <c r="B216" s="29" t="s">
        <v>470</v>
      </c>
      <c r="C216" s="29" t="s">
        <v>870</v>
      </c>
      <c r="D216" s="25" t="s">
        <v>47</v>
      </c>
      <c r="E216" s="30" t="s">
        <v>871</v>
      </c>
      <c r="F216" s="31" t="s">
        <v>95</v>
      </c>
      <c r="G216" s="32">
        <v>31.8</v>
      </c>
      <c r="H216" s="33">
        <v>0</v>
      </c>
      <c r="I216" s="33">
        <f>ROUND(ROUND(H216,2)*ROUND(G216,3),2)</f>
      </c>
      <c r="O216">
        <f>(I216*21)/100</f>
      </c>
      <c r="P216" t="s">
        <v>23</v>
      </c>
    </row>
    <row r="217" spans="1:5" ht="25.5">
      <c r="A217" s="34" t="s">
        <v>50</v>
      </c>
      <c r="E217" s="35" t="s">
        <v>872</v>
      </c>
    </row>
    <row r="218" spans="1:5" ht="51">
      <c r="A218" s="36" t="s">
        <v>52</v>
      </c>
      <c r="E218" s="37" t="s">
        <v>873</v>
      </c>
    </row>
    <row r="219" spans="1:5" ht="191.25">
      <c r="A219" t="s">
        <v>53</v>
      </c>
      <c r="E219" s="35" t="s">
        <v>869</v>
      </c>
    </row>
    <row r="220" spans="1:16" ht="25.5">
      <c r="A220" s="25" t="s">
        <v>45</v>
      </c>
      <c r="B220" s="29" t="s">
        <v>475</v>
      </c>
      <c r="C220" s="29" t="s">
        <v>874</v>
      </c>
      <c r="D220" s="25" t="s">
        <v>47</v>
      </c>
      <c r="E220" s="30" t="s">
        <v>875</v>
      </c>
      <c r="F220" s="31" t="s">
        <v>95</v>
      </c>
      <c r="G220" s="32">
        <v>77.004</v>
      </c>
      <c r="H220" s="33">
        <v>0</v>
      </c>
      <c r="I220" s="33">
        <f>ROUND(ROUND(H220,2)*ROUND(G220,3),2)</f>
      </c>
      <c r="O220">
        <f>(I220*21)/100</f>
      </c>
      <c r="P220" t="s">
        <v>23</v>
      </c>
    </row>
    <row r="221" spans="1:5" ht="25.5">
      <c r="A221" s="34" t="s">
        <v>50</v>
      </c>
      <c r="E221" s="35" t="s">
        <v>876</v>
      </c>
    </row>
    <row r="222" spans="1:5" ht="38.25">
      <c r="A222" s="36" t="s">
        <v>52</v>
      </c>
      <c r="E222" s="37" t="s">
        <v>877</v>
      </c>
    </row>
    <row r="223" spans="1:5" ht="204">
      <c r="A223" t="s">
        <v>53</v>
      </c>
      <c r="E223" s="35" t="s">
        <v>878</v>
      </c>
    </row>
    <row r="224" spans="1:16" ht="12.75">
      <c r="A224" s="25" t="s">
        <v>45</v>
      </c>
      <c r="B224" s="29" t="s">
        <v>480</v>
      </c>
      <c r="C224" s="29" t="s">
        <v>879</v>
      </c>
      <c r="D224" s="25" t="s">
        <v>47</v>
      </c>
      <c r="E224" s="30" t="s">
        <v>880</v>
      </c>
      <c r="F224" s="31" t="s">
        <v>95</v>
      </c>
      <c r="G224" s="32">
        <v>16.1</v>
      </c>
      <c r="H224" s="33">
        <v>0</v>
      </c>
      <c r="I224" s="33">
        <f>ROUND(ROUND(H224,2)*ROUND(G224,3),2)</f>
      </c>
      <c r="O224">
        <f>(I224*21)/100</f>
      </c>
      <c r="P224" t="s">
        <v>23</v>
      </c>
    </row>
    <row r="225" spans="1:5" ht="12.75">
      <c r="A225" s="34" t="s">
        <v>50</v>
      </c>
      <c r="E225" s="35" t="s">
        <v>881</v>
      </c>
    </row>
    <row r="226" spans="1:5" ht="38.25">
      <c r="A226" s="36" t="s">
        <v>52</v>
      </c>
      <c r="E226" s="37" t="s">
        <v>882</v>
      </c>
    </row>
    <row r="227" spans="1:5" ht="38.25">
      <c r="A227" t="s">
        <v>53</v>
      </c>
      <c r="E227" s="35" t="s">
        <v>883</v>
      </c>
    </row>
    <row r="228" spans="1:16" ht="12.75">
      <c r="A228" s="25" t="s">
        <v>45</v>
      </c>
      <c r="B228" s="29" t="s">
        <v>487</v>
      </c>
      <c r="C228" s="29" t="s">
        <v>884</v>
      </c>
      <c r="D228" s="25" t="s">
        <v>47</v>
      </c>
      <c r="E228" s="30" t="s">
        <v>885</v>
      </c>
      <c r="F228" s="31" t="s">
        <v>95</v>
      </c>
      <c r="G228" s="32">
        <v>31.8</v>
      </c>
      <c r="H228" s="33">
        <v>0</v>
      </c>
      <c r="I228" s="33">
        <f>ROUND(ROUND(H228,2)*ROUND(G228,3),2)</f>
      </c>
      <c r="O228">
        <f>(I228*21)/100</f>
      </c>
      <c r="P228" t="s">
        <v>23</v>
      </c>
    </row>
    <row r="229" spans="1:5" ht="38.25">
      <c r="A229" s="34" t="s">
        <v>50</v>
      </c>
      <c r="E229" s="35" t="s">
        <v>886</v>
      </c>
    </row>
    <row r="230" spans="1:5" ht="12.75">
      <c r="A230" s="36" t="s">
        <v>52</v>
      </c>
      <c r="E230" s="37" t="s">
        <v>887</v>
      </c>
    </row>
    <row r="231" spans="1:5" ht="38.25">
      <c r="A231" t="s">
        <v>53</v>
      </c>
      <c r="E231" s="35" t="s">
        <v>883</v>
      </c>
    </row>
    <row r="232" spans="1:16" ht="12.75">
      <c r="A232" s="25" t="s">
        <v>45</v>
      </c>
      <c r="B232" s="29" t="s">
        <v>493</v>
      </c>
      <c r="C232" s="29" t="s">
        <v>888</v>
      </c>
      <c r="D232" s="25" t="s">
        <v>47</v>
      </c>
      <c r="E232" s="30" t="s">
        <v>889</v>
      </c>
      <c r="F232" s="31" t="s">
        <v>95</v>
      </c>
      <c r="G232" s="32">
        <v>11.101</v>
      </c>
      <c r="H232" s="33">
        <v>0</v>
      </c>
      <c r="I232" s="33">
        <f>ROUND(ROUND(H232,2)*ROUND(G232,3),2)</f>
      </c>
      <c r="O232">
        <f>(I232*21)/100</f>
      </c>
      <c r="P232" t="s">
        <v>23</v>
      </c>
    </row>
    <row r="233" spans="1:5" ht="12.75">
      <c r="A233" s="34" t="s">
        <v>50</v>
      </c>
      <c r="E233" s="35" t="s">
        <v>890</v>
      </c>
    </row>
    <row r="234" spans="1:5" ht="51">
      <c r="A234" s="36" t="s">
        <v>52</v>
      </c>
      <c r="E234" s="37" t="s">
        <v>891</v>
      </c>
    </row>
    <row r="235" spans="1:5" ht="51">
      <c r="A235" t="s">
        <v>53</v>
      </c>
      <c r="E235" s="35" t="s">
        <v>892</v>
      </c>
    </row>
    <row r="236" spans="1:16" ht="12.75">
      <c r="A236" s="25" t="s">
        <v>45</v>
      </c>
      <c r="B236" s="29" t="s">
        <v>499</v>
      </c>
      <c r="C236" s="29" t="s">
        <v>893</v>
      </c>
      <c r="D236" s="25" t="s">
        <v>47</v>
      </c>
      <c r="E236" s="30" t="s">
        <v>894</v>
      </c>
      <c r="F236" s="31" t="s">
        <v>95</v>
      </c>
      <c r="G236" s="32">
        <v>22.31</v>
      </c>
      <c r="H236" s="33">
        <v>0</v>
      </c>
      <c r="I236" s="33">
        <f>ROUND(ROUND(H236,2)*ROUND(G236,3),2)</f>
      </c>
      <c r="O236">
        <f>(I236*21)/100</f>
      </c>
      <c r="P236" t="s">
        <v>23</v>
      </c>
    </row>
    <row r="237" spans="1:5" ht="12.75">
      <c r="A237" s="34" t="s">
        <v>50</v>
      </c>
      <c r="E237" s="35" t="s">
        <v>895</v>
      </c>
    </row>
    <row r="238" spans="1:5" ht="12.75">
      <c r="A238" s="36" t="s">
        <v>52</v>
      </c>
      <c r="E238" s="37" t="s">
        <v>896</v>
      </c>
    </row>
    <row r="239" spans="1:5" ht="51">
      <c r="A239" t="s">
        <v>53</v>
      </c>
      <c r="E239" s="35" t="s">
        <v>892</v>
      </c>
    </row>
    <row r="240" spans="1:18" ht="12.75" customHeight="1">
      <c r="A240" s="6" t="s">
        <v>43</v>
      </c>
      <c r="B240" s="6"/>
      <c r="C240" s="39" t="s">
        <v>68</v>
      </c>
      <c r="D240" s="6"/>
      <c r="E240" s="27" t="s">
        <v>486</v>
      </c>
      <c r="F240" s="6"/>
      <c r="G240" s="6"/>
      <c r="H240" s="6"/>
      <c r="I240" s="40">
        <f>0+Q240</f>
      </c>
      <c r="O240">
        <f>0+R240</f>
      </c>
      <c r="Q240">
        <f>0+I241</f>
      </c>
      <c r="R240">
        <f>0+O241</f>
      </c>
    </row>
    <row r="241" spans="1:16" ht="12.75">
      <c r="A241" s="25" t="s">
        <v>45</v>
      </c>
      <c r="B241" s="29" t="s">
        <v>505</v>
      </c>
      <c r="C241" s="29" t="s">
        <v>897</v>
      </c>
      <c r="D241" s="25" t="s">
        <v>47</v>
      </c>
      <c r="E241" s="30" t="s">
        <v>898</v>
      </c>
      <c r="F241" s="31" t="s">
        <v>128</v>
      </c>
      <c r="G241" s="32">
        <v>29.2</v>
      </c>
      <c r="H241" s="33">
        <v>0</v>
      </c>
      <c r="I241" s="33">
        <f>ROUND(ROUND(H241,2)*ROUND(G241,3),2)</f>
      </c>
      <c r="O241">
        <f>(I241*21)/100</f>
      </c>
      <c r="P241" t="s">
        <v>23</v>
      </c>
    </row>
    <row r="242" spans="1:5" ht="12.75">
      <c r="A242" s="34" t="s">
        <v>50</v>
      </c>
      <c r="E242" s="35" t="s">
        <v>899</v>
      </c>
    </row>
    <row r="243" spans="1:5" ht="38.25">
      <c r="A243" s="36" t="s">
        <v>52</v>
      </c>
      <c r="E243" s="37" t="s">
        <v>900</v>
      </c>
    </row>
    <row r="244" spans="1:5" ht="242.25">
      <c r="A244" t="s">
        <v>53</v>
      </c>
      <c r="E244" s="35" t="s">
        <v>901</v>
      </c>
    </row>
    <row r="245" spans="1:18" ht="12.75" customHeight="1">
      <c r="A245" s="6" t="s">
        <v>43</v>
      </c>
      <c r="B245" s="6"/>
      <c r="C245" s="39" t="s">
        <v>40</v>
      </c>
      <c r="D245" s="6"/>
      <c r="E245" s="27" t="s">
        <v>147</v>
      </c>
      <c r="F245" s="6"/>
      <c r="G245" s="6"/>
      <c r="H245" s="6"/>
      <c r="I245" s="40">
        <f>0+Q245</f>
      </c>
      <c r="O245">
        <f>0+R245</f>
      </c>
      <c r="Q245">
        <f>0+I246+I250+I254+I258+I262+I266+I270+I274+I278+I282+I286+I290+I294+I298+I302+I306+I310+I314+I318</f>
      </c>
      <c r="R245">
        <f>0+O246+O250+O254+O258+O262+O266+O270+O274+O278+O282+O286+O290+O294+O298+O302+O306+O310+O314+O318</f>
      </c>
    </row>
    <row r="246" spans="1:16" ht="12.75">
      <c r="A246" s="25" t="s">
        <v>45</v>
      </c>
      <c r="B246" s="29" t="s">
        <v>511</v>
      </c>
      <c r="C246" s="29" t="s">
        <v>902</v>
      </c>
      <c r="D246" s="25" t="s">
        <v>47</v>
      </c>
      <c r="E246" s="30" t="s">
        <v>903</v>
      </c>
      <c r="F246" s="31" t="s">
        <v>128</v>
      </c>
      <c r="G246" s="32">
        <v>28</v>
      </c>
      <c r="H246" s="33">
        <v>0</v>
      </c>
      <c r="I246" s="33">
        <f>ROUND(ROUND(H246,2)*ROUND(G246,3),2)</f>
      </c>
      <c r="O246">
        <f>(I246*21)/100</f>
      </c>
      <c r="P246" t="s">
        <v>23</v>
      </c>
    </row>
    <row r="247" spans="1:5" ht="12.75">
      <c r="A247" s="34" t="s">
        <v>50</v>
      </c>
      <c r="E247" s="35" t="s">
        <v>904</v>
      </c>
    </row>
    <row r="248" spans="1:5" ht="12.75">
      <c r="A248" s="36" t="s">
        <v>52</v>
      </c>
      <c r="E248" s="37" t="s">
        <v>905</v>
      </c>
    </row>
    <row r="249" spans="1:5" ht="114.75">
      <c r="A249" t="s">
        <v>53</v>
      </c>
      <c r="E249" s="35" t="s">
        <v>906</v>
      </c>
    </row>
    <row r="250" spans="1:16" ht="12.75">
      <c r="A250" s="25" t="s">
        <v>45</v>
      </c>
      <c r="B250" s="29" t="s">
        <v>516</v>
      </c>
      <c r="C250" s="29" t="s">
        <v>517</v>
      </c>
      <c r="D250" s="25" t="s">
        <v>47</v>
      </c>
      <c r="E250" s="30" t="s">
        <v>518</v>
      </c>
      <c r="F250" s="31" t="s">
        <v>150</v>
      </c>
      <c r="G250" s="32">
        <v>4</v>
      </c>
      <c r="H250" s="33">
        <v>0</v>
      </c>
      <c r="I250" s="33">
        <f>ROUND(ROUND(H250,2)*ROUND(G250,3),2)</f>
      </c>
      <c r="O250">
        <f>(I250*21)/100</f>
      </c>
      <c r="P250" t="s">
        <v>23</v>
      </c>
    </row>
    <row r="251" spans="1:5" ht="63.75">
      <c r="A251" s="34" t="s">
        <v>50</v>
      </c>
      <c r="E251" s="35" t="s">
        <v>907</v>
      </c>
    </row>
    <row r="252" spans="1:5" ht="38.25">
      <c r="A252" s="36" t="s">
        <v>52</v>
      </c>
      <c r="E252" s="37" t="s">
        <v>908</v>
      </c>
    </row>
    <row r="253" spans="1:5" ht="12.75">
      <c r="A253" t="s">
        <v>53</v>
      </c>
      <c r="E253" s="35" t="s">
        <v>521</v>
      </c>
    </row>
    <row r="254" spans="1:16" ht="12.75">
      <c r="A254" s="25" t="s">
        <v>45</v>
      </c>
      <c r="B254" s="29" t="s">
        <v>522</v>
      </c>
      <c r="C254" s="29" t="s">
        <v>909</v>
      </c>
      <c r="D254" s="25" t="s">
        <v>47</v>
      </c>
      <c r="E254" s="30" t="s">
        <v>910</v>
      </c>
      <c r="F254" s="31" t="s">
        <v>150</v>
      </c>
      <c r="G254" s="32">
        <v>2</v>
      </c>
      <c r="H254" s="33">
        <v>0</v>
      </c>
      <c r="I254" s="33">
        <f>ROUND(ROUND(H254,2)*ROUND(G254,3),2)</f>
      </c>
      <c r="O254">
        <f>(I254*0)/100</f>
      </c>
      <c r="P254" t="s">
        <v>27</v>
      </c>
    </row>
    <row r="255" spans="1:5" ht="12.75">
      <c r="A255" s="34" t="s">
        <v>50</v>
      </c>
      <c r="E255" s="35" t="s">
        <v>47</v>
      </c>
    </row>
    <row r="256" spans="1:5" ht="12.75">
      <c r="A256" s="36" t="s">
        <v>52</v>
      </c>
      <c r="E256" s="37" t="s">
        <v>911</v>
      </c>
    </row>
    <row r="257" spans="1:5" ht="25.5">
      <c r="A257" t="s">
        <v>53</v>
      </c>
      <c r="E257" s="35" t="s">
        <v>912</v>
      </c>
    </row>
    <row r="258" spans="1:16" ht="25.5">
      <c r="A258" s="25" t="s">
        <v>45</v>
      </c>
      <c r="B258" s="29" t="s">
        <v>528</v>
      </c>
      <c r="C258" s="29" t="s">
        <v>913</v>
      </c>
      <c r="D258" s="25" t="s">
        <v>47</v>
      </c>
      <c r="E258" s="30" t="s">
        <v>914</v>
      </c>
      <c r="F258" s="31" t="s">
        <v>150</v>
      </c>
      <c r="G258" s="32">
        <v>2</v>
      </c>
      <c r="H258" s="33">
        <v>0</v>
      </c>
      <c r="I258" s="33">
        <f>ROUND(ROUND(H258,2)*ROUND(G258,3),2)</f>
      </c>
      <c r="O258">
        <f>(I258*0)/100</f>
      </c>
      <c r="P258" t="s">
        <v>27</v>
      </c>
    </row>
    <row r="259" spans="1:5" ht="38.25">
      <c r="A259" s="34" t="s">
        <v>50</v>
      </c>
      <c r="E259" s="35" t="s">
        <v>915</v>
      </c>
    </row>
    <row r="260" spans="1:5" ht="12.75">
      <c r="A260" s="36" t="s">
        <v>52</v>
      </c>
      <c r="E260" s="37" t="s">
        <v>553</v>
      </c>
    </row>
    <row r="261" spans="1:5" ht="25.5">
      <c r="A261" t="s">
        <v>53</v>
      </c>
      <c r="E261" s="35" t="s">
        <v>916</v>
      </c>
    </row>
    <row r="262" spans="1:16" ht="25.5">
      <c r="A262" s="25" t="s">
        <v>45</v>
      </c>
      <c r="B262" s="29" t="s">
        <v>533</v>
      </c>
      <c r="C262" s="29" t="s">
        <v>917</v>
      </c>
      <c r="D262" s="25" t="s">
        <v>47</v>
      </c>
      <c r="E262" s="30" t="s">
        <v>918</v>
      </c>
      <c r="F262" s="31" t="s">
        <v>150</v>
      </c>
      <c r="G262" s="32">
        <v>4</v>
      </c>
      <c r="H262" s="33">
        <v>0</v>
      </c>
      <c r="I262" s="33">
        <f>ROUND(ROUND(H262,2)*ROUND(G262,3),2)</f>
      </c>
      <c r="O262">
        <f>(I262*0)/100</f>
      </c>
      <c r="P262" t="s">
        <v>27</v>
      </c>
    </row>
    <row r="263" spans="1:5" ht="12.75">
      <c r="A263" s="34" t="s">
        <v>50</v>
      </c>
      <c r="E263" s="35" t="s">
        <v>47</v>
      </c>
    </row>
    <row r="264" spans="1:5" ht="63.75">
      <c r="A264" s="36" t="s">
        <v>52</v>
      </c>
      <c r="E264" s="37" t="s">
        <v>919</v>
      </c>
    </row>
    <row r="265" spans="1:5" ht="25.5">
      <c r="A265" t="s">
        <v>53</v>
      </c>
      <c r="E265" s="35" t="s">
        <v>920</v>
      </c>
    </row>
    <row r="266" spans="1:16" ht="25.5">
      <c r="A266" s="25" t="s">
        <v>45</v>
      </c>
      <c r="B266" s="29" t="s">
        <v>539</v>
      </c>
      <c r="C266" s="29" t="s">
        <v>534</v>
      </c>
      <c r="D266" s="25" t="s">
        <v>47</v>
      </c>
      <c r="E266" s="30" t="s">
        <v>535</v>
      </c>
      <c r="F266" s="31" t="s">
        <v>95</v>
      </c>
      <c r="G266" s="32">
        <v>2.888</v>
      </c>
      <c r="H266" s="33">
        <v>0</v>
      </c>
      <c r="I266" s="33">
        <f>ROUND(ROUND(H266,2)*ROUND(G266,3),2)</f>
      </c>
      <c r="O266">
        <f>(I266*21)/100</f>
      </c>
      <c r="P266" t="s">
        <v>23</v>
      </c>
    </row>
    <row r="267" spans="1:5" ht="25.5">
      <c r="A267" s="34" t="s">
        <v>50</v>
      </c>
      <c r="E267" s="35" t="s">
        <v>921</v>
      </c>
    </row>
    <row r="268" spans="1:5" ht="12.75">
      <c r="A268" s="36" t="s">
        <v>52</v>
      </c>
      <c r="E268" s="37" t="s">
        <v>922</v>
      </c>
    </row>
    <row r="269" spans="1:5" ht="38.25">
      <c r="A269" t="s">
        <v>53</v>
      </c>
      <c r="E269" s="35" t="s">
        <v>538</v>
      </c>
    </row>
    <row r="270" spans="1:16" ht="12.75">
      <c r="A270" s="25" t="s">
        <v>45</v>
      </c>
      <c r="B270" s="29" t="s">
        <v>543</v>
      </c>
      <c r="C270" s="29" t="s">
        <v>540</v>
      </c>
      <c r="D270" s="25" t="s">
        <v>47</v>
      </c>
      <c r="E270" s="30" t="s">
        <v>541</v>
      </c>
      <c r="F270" s="31" t="s">
        <v>95</v>
      </c>
      <c r="G270" s="32">
        <v>2.888</v>
      </c>
      <c r="H270" s="33">
        <v>0</v>
      </c>
      <c r="I270" s="33">
        <f>ROUND(ROUND(H270,2)*ROUND(G270,3),2)</f>
      </c>
      <c r="O270">
        <f>(I270*21)/100</f>
      </c>
      <c r="P270" t="s">
        <v>23</v>
      </c>
    </row>
    <row r="271" spans="1:5" ht="25.5">
      <c r="A271" s="34" t="s">
        <v>50</v>
      </c>
      <c r="E271" s="35" t="s">
        <v>923</v>
      </c>
    </row>
    <row r="272" spans="1:5" ht="12.75">
      <c r="A272" s="36" t="s">
        <v>52</v>
      </c>
      <c r="E272" s="37" t="s">
        <v>922</v>
      </c>
    </row>
    <row r="273" spans="1:5" ht="38.25">
      <c r="A273" t="s">
        <v>53</v>
      </c>
      <c r="E273" s="35" t="s">
        <v>538</v>
      </c>
    </row>
    <row r="274" spans="1:16" ht="12.75">
      <c r="A274" s="25" t="s">
        <v>45</v>
      </c>
      <c r="B274" s="29" t="s">
        <v>549</v>
      </c>
      <c r="C274" s="29" t="s">
        <v>924</v>
      </c>
      <c r="D274" s="25" t="s">
        <v>47</v>
      </c>
      <c r="E274" s="30" t="s">
        <v>925</v>
      </c>
      <c r="F274" s="31" t="s">
        <v>128</v>
      </c>
      <c r="G274" s="32">
        <v>40.96</v>
      </c>
      <c r="H274" s="33">
        <v>0</v>
      </c>
      <c r="I274" s="33">
        <f>ROUND(ROUND(H274,2)*ROUND(G274,3),2)</f>
      </c>
      <c r="O274">
        <f>(I274*21)/100</f>
      </c>
      <c r="P274" t="s">
        <v>23</v>
      </c>
    </row>
    <row r="275" spans="1:5" ht="38.25">
      <c r="A275" s="34" t="s">
        <v>50</v>
      </c>
      <c r="E275" s="35" t="s">
        <v>926</v>
      </c>
    </row>
    <row r="276" spans="1:5" ht="63.75">
      <c r="A276" s="36" t="s">
        <v>52</v>
      </c>
      <c r="E276" s="37" t="s">
        <v>927</v>
      </c>
    </row>
    <row r="277" spans="1:5" ht="51">
      <c r="A277" t="s">
        <v>53</v>
      </c>
      <c r="E277" s="35" t="s">
        <v>548</v>
      </c>
    </row>
    <row r="278" spans="1:16" ht="12.75">
      <c r="A278" s="25" t="s">
        <v>45</v>
      </c>
      <c r="B278" s="29" t="s">
        <v>555</v>
      </c>
      <c r="C278" s="29" t="s">
        <v>544</v>
      </c>
      <c r="D278" s="25" t="s">
        <v>47</v>
      </c>
      <c r="E278" s="30" t="s">
        <v>545</v>
      </c>
      <c r="F278" s="31" t="s">
        <v>128</v>
      </c>
      <c r="G278" s="32">
        <v>7.65</v>
      </c>
      <c r="H278" s="33">
        <v>0</v>
      </c>
      <c r="I278" s="33">
        <f>ROUND(ROUND(H278,2)*ROUND(G278,3),2)</f>
      </c>
      <c r="O278">
        <f>(I278*21)/100</f>
      </c>
      <c r="P278" t="s">
        <v>23</v>
      </c>
    </row>
    <row r="279" spans="1:5" ht="25.5">
      <c r="A279" s="34" t="s">
        <v>50</v>
      </c>
      <c r="E279" s="35" t="s">
        <v>928</v>
      </c>
    </row>
    <row r="280" spans="1:5" ht="12.75">
      <c r="A280" s="36" t="s">
        <v>52</v>
      </c>
      <c r="E280" s="37" t="s">
        <v>929</v>
      </c>
    </row>
    <row r="281" spans="1:5" ht="51">
      <c r="A281" t="s">
        <v>53</v>
      </c>
      <c r="E281" s="35" t="s">
        <v>548</v>
      </c>
    </row>
    <row r="282" spans="1:16" ht="12.75">
      <c r="A282" s="25" t="s">
        <v>45</v>
      </c>
      <c r="B282" s="29" t="s">
        <v>559</v>
      </c>
      <c r="C282" s="29" t="s">
        <v>930</v>
      </c>
      <c r="D282" s="25" t="s">
        <v>47</v>
      </c>
      <c r="E282" s="30" t="s">
        <v>931</v>
      </c>
      <c r="F282" s="31" t="s">
        <v>128</v>
      </c>
      <c r="G282" s="32">
        <v>39.6</v>
      </c>
      <c r="H282" s="33">
        <v>0</v>
      </c>
      <c r="I282" s="33">
        <f>ROUND(ROUND(H282,2)*ROUND(G282,3),2)</f>
      </c>
      <c r="O282">
        <f>(I282*21)/100</f>
      </c>
      <c r="P282" t="s">
        <v>23</v>
      </c>
    </row>
    <row r="283" spans="1:5" ht="12.75">
      <c r="A283" s="34" t="s">
        <v>50</v>
      </c>
      <c r="E283" s="35" t="s">
        <v>932</v>
      </c>
    </row>
    <row r="284" spans="1:5" ht="38.25">
      <c r="A284" s="36" t="s">
        <v>52</v>
      </c>
      <c r="E284" s="37" t="s">
        <v>933</v>
      </c>
    </row>
    <row r="285" spans="1:5" ht="25.5">
      <c r="A285" t="s">
        <v>53</v>
      </c>
      <c r="E285" s="35" t="s">
        <v>579</v>
      </c>
    </row>
    <row r="286" spans="1:16" ht="12.75">
      <c r="A286" s="25" t="s">
        <v>45</v>
      </c>
      <c r="B286" s="29" t="s">
        <v>564</v>
      </c>
      <c r="C286" s="29" t="s">
        <v>934</v>
      </c>
      <c r="D286" s="25" t="s">
        <v>47</v>
      </c>
      <c r="E286" s="30" t="s">
        <v>935</v>
      </c>
      <c r="F286" s="31" t="s">
        <v>103</v>
      </c>
      <c r="G286" s="32">
        <v>0.678</v>
      </c>
      <c r="H286" s="33">
        <v>0</v>
      </c>
      <c r="I286" s="33">
        <f>ROUND(ROUND(H286,2)*ROUND(G286,3),2)</f>
      </c>
      <c r="O286">
        <f>(I286*21)/100</f>
      </c>
      <c r="P286" t="s">
        <v>23</v>
      </c>
    </row>
    <row r="287" spans="1:5" ht="12.75">
      <c r="A287" s="34" t="s">
        <v>50</v>
      </c>
      <c r="E287" s="35" t="s">
        <v>936</v>
      </c>
    </row>
    <row r="288" spans="1:5" ht="38.25">
      <c r="A288" s="36" t="s">
        <v>52</v>
      </c>
      <c r="E288" s="37" t="s">
        <v>937</v>
      </c>
    </row>
    <row r="289" spans="1:5" ht="25.5">
      <c r="A289" t="s">
        <v>53</v>
      </c>
      <c r="E289" s="35" t="s">
        <v>938</v>
      </c>
    </row>
    <row r="290" spans="1:16" ht="12.75">
      <c r="A290" s="25" t="s">
        <v>45</v>
      </c>
      <c r="B290" s="29" t="s">
        <v>569</v>
      </c>
      <c r="C290" s="29" t="s">
        <v>939</v>
      </c>
      <c r="D290" s="25" t="s">
        <v>47</v>
      </c>
      <c r="E290" s="30" t="s">
        <v>940</v>
      </c>
      <c r="F290" s="31" t="s">
        <v>128</v>
      </c>
      <c r="G290" s="32">
        <v>34.5</v>
      </c>
      <c r="H290" s="33">
        <v>0</v>
      </c>
      <c r="I290" s="33">
        <f>ROUND(ROUND(H290,2)*ROUND(G290,3),2)</f>
      </c>
      <c r="O290">
        <f>(I290*21)/100</f>
      </c>
      <c r="P290" t="s">
        <v>23</v>
      </c>
    </row>
    <row r="291" spans="1:5" ht="51">
      <c r="A291" s="34" t="s">
        <v>50</v>
      </c>
      <c r="E291" s="35" t="s">
        <v>941</v>
      </c>
    </row>
    <row r="292" spans="1:5" ht="38.25">
      <c r="A292" s="36" t="s">
        <v>52</v>
      </c>
      <c r="E292" s="37" t="s">
        <v>942</v>
      </c>
    </row>
    <row r="293" spans="1:5" ht="38.25">
      <c r="A293" t="s">
        <v>53</v>
      </c>
      <c r="E293" s="35" t="s">
        <v>943</v>
      </c>
    </row>
    <row r="294" spans="1:16" ht="12.75">
      <c r="A294" s="25" t="s">
        <v>45</v>
      </c>
      <c r="B294" s="29" t="s">
        <v>574</v>
      </c>
      <c r="C294" s="29" t="s">
        <v>944</v>
      </c>
      <c r="D294" s="25" t="s">
        <v>47</v>
      </c>
      <c r="E294" s="30" t="s">
        <v>945</v>
      </c>
      <c r="F294" s="31" t="s">
        <v>128</v>
      </c>
      <c r="G294" s="32">
        <v>16.6</v>
      </c>
      <c r="H294" s="33">
        <v>0</v>
      </c>
      <c r="I294" s="33">
        <f>ROUND(ROUND(H294,2)*ROUND(G294,3),2)</f>
      </c>
      <c r="O294">
        <f>(I294*21)/100</f>
      </c>
      <c r="P294" t="s">
        <v>23</v>
      </c>
    </row>
    <row r="295" spans="1:5" ht="38.25">
      <c r="A295" s="34" t="s">
        <v>50</v>
      </c>
      <c r="E295" s="35" t="s">
        <v>946</v>
      </c>
    </row>
    <row r="296" spans="1:5" ht="12.75">
      <c r="A296" s="36" t="s">
        <v>52</v>
      </c>
      <c r="E296" s="37" t="s">
        <v>947</v>
      </c>
    </row>
    <row r="297" spans="1:5" ht="38.25">
      <c r="A297" t="s">
        <v>53</v>
      </c>
      <c r="E297" s="35" t="s">
        <v>943</v>
      </c>
    </row>
    <row r="298" spans="1:16" ht="12.75">
      <c r="A298" s="25" t="s">
        <v>45</v>
      </c>
      <c r="B298" s="29" t="s">
        <v>580</v>
      </c>
      <c r="C298" s="29" t="s">
        <v>948</v>
      </c>
      <c r="D298" s="25" t="s">
        <v>47</v>
      </c>
      <c r="E298" s="30" t="s">
        <v>949</v>
      </c>
      <c r="F298" s="31" t="s">
        <v>103</v>
      </c>
      <c r="G298" s="32">
        <v>0.044</v>
      </c>
      <c r="H298" s="33">
        <v>0</v>
      </c>
      <c r="I298" s="33">
        <f>ROUND(ROUND(H298,2)*ROUND(G298,3),2)</f>
      </c>
      <c r="O298">
        <f>(I298*21)/100</f>
      </c>
      <c r="P298" t="s">
        <v>23</v>
      </c>
    </row>
    <row r="299" spans="1:5" ht="25.5">
      <c r="A299" s="34" t="s">
        <v>50</v>
      </c>
      <c r="E299" s="35" t="s">
        <v>950</v>
      </c>
    </row>
    <row r="300" spans="1:5" ht="12.75">
      <c r="A300" s="36" t="s">
        <v>52</v>
      </c>
      <c r="E300" s="37" t="s">
        <v>951</v>
      </c>
    </row>
    <row r="301" spans="1:5" ht="38.25">
      <c r="A301" t="s">
        <v>53</v>
      </c>
      <c r="E301" s="35" t="s">
        <v>943</v>
      </c>
    </row>
    <row r="302" spans="1:16" ht="12.75">
      <c r="A302" s="25" t="s">
        <v>45</v>
      </c>
      <c r="B302" s="29" t="s">
        <v>586</v>
      </c>
      <c r="C302" s="29" t="s">
        <v>952</v>
      </c>
      <c r="D302" s="25" t="s">
        <v>47</v>
      </c>
      <c r="E302" s="30" t="s">
        <v>953</v>
      </c>
      <c r="F302" s="31" t="s">
        <v>128</v>
      </c>
      <c r="G302" s="32">
        <v>23</v>
      </c>
      <c r="H302" s="33">
        <v>0</v>
      </c>
      <c r="I302" s="33">
        <f>ROUND(ROUND(H302,2)*ROUND(G302,3),2)</f>
      </c>
      <c r="O302">
        <f>(I302*21)/100</f>
      </c>
      <c r="P302" t="s">
        <v>23</v>
      </c>
    </row>
    <row r="303" spans="1:5" ht="38.25">
      <c r="A303" s="34" t="s">
        <v>50</v>
      </c>
      <c r="E303" s="35" t="s">
        <v>954</v>
      </c>
    </row>
    <row r="304" spans="1:5" ht="12.75">
      <c r="A304" s="36" t="s">
        <v>52</v>
      </c>
      <c r="E304" s="37" t="s">
        <v>955</v>
      </c>
    </row>
    <row r="305" spans="1:5" ht="25.5">
      <c r="A305" t="s">
        <v>53</v>
      </c>
      <c r="E305" s="35" t="s">
        <v>938</v>
      </c>
    </row>
    <row r="306" spans="1:16" ht="25.5">
      <c r="A306" s="25" t="s">
        <v>45</v>
      </c>
      <c r="B306" s="29" t="s">
        <v>592</v>
      </c>
      <c r="C306" s="29" t="s">
        <v>956</v>
      </c>
      <c r="D306" s="25" t="s">
        <v>47</v>
      </c>
      <c r="E306" s="30" t="s">
        <v>957</v>
      </c>
      <c r="F306" s="31" t="s">
        <v>95</v>
      </c>
      <c r="G306" s="32">
        <v>15.1</v>
      </c>
      <c r="H306" s="33">
        <v>0</v>
      </c>
      <c r="I306" s="33">
        <f>ROUND(ROUND(H306,2)*ROUND(G306,3),2)</f>
      </c>
      <c r="O306">
        <f>(I306*21)/100</f>
      </c>
      <c r="P306" t="s">
        <v>23</v>
      </c>
    </row>
    <row r="307" spans="1:5" ht="38.25">
      <c r="A307" s="34" t="s">
        <v>50</v>
      </c>
      <c r="E307" s="35" t="s">
        <v>958</v>
      </c>
    </row>
    <row r="308" spans="1:5" ht="38.25">
      <c r="A308" s="36" t="s">
        <v>52</v>
      </c>
      <c r="E308" s="37" t="s">
        <v>959</v>
      </c>
    </row>
    <row r="309" spans="1:5" ht="102">
      <c r="A309" t="s">
        <v>53</v>
      </c>
      <c r="E309" s="35" t="s">
        <v>591</v>
      </c>
    </row>
    <row r="310" spans="1:16" ht="12.75">
      <c r="A310" s="25" t="s">
        <v>45</v>
      </c>
      <c r="B310" s="29" t="s">
        <v>597</v>
      </c>
      <c r="C310" s="29" t="s">
        <v>960</v>
      </c>
      <c r="D310" s="25" t="s">
        <v>47</v>
      </c>
      <c r="E310" s="30" t="s">
        <v>961</v>
      </c>
      <c r="F310" s="31" t="s">
        <v>150</v>
      </c>
      <c r="G310" s="32">
        <v>2</v>
      </c>
      <c r="H310" s="33">
        <v>0</v>
      </c>
      <c r="I310" s="33">
        <f>ROUND(ROUND(H310,2)*ROUND(G310,3),2)</f>
      </c>
      <c r="O310">
        <f>(I310*21)/100</f>
      </c>
      <c r="P310" t="s">
        <v>23</v>
      </c>
    </row>
    <row r="311" spans="1:5" ht="12.75">
      <c r="A311" s="34" t="s">
        <v>50</v>
      </c>
      <c r="E311" s="35" t="s">
        <v>962</v>
      </c>
    </row>
    <row r="312" spans="1:5" ht="12.75">
      <c r="A312" s="36" t="s">
        <v>52</v>
      </c>
      <c r="E312" s="37" t="s">
        <v>911</v>
      </c>
    </row>
    <row r="313" spans="1:5" ht="267.75">
      <c r="A313" t="s">
        <v>53</v>
      </c>
      <c r="E313" s="35" t="s">
        <v>963</v>
      </c>
    </row>
    <row r="314" spans="1:16" ht="12.75">
      <c r="A314" s="25" t="s">
        <v>45</v>
      </c>
      <c r="B314" s="29" t="s">
        <v>600</v>
      </c>
      <c r="C314" s="29" t="s">
        <v>964</v>
      </c>
      <c r="D314" s="25" t="s">
        <v>47</v>
      </c>
      <c r="E314" s="30" t="s">
        <v>965</v>
      </c>
      <c r="F314" s="31" t="s">
        <v>95</v>
      </c>
      <c r="G314" s="32">
        <v>23.688</v>
      </c>
      <c r="H314" s="33">
        <v>0</v>
      </c>
      <c r="I314" s="33">
        <f>ROUND(ROUND(H314,2)*ROUND(G314,3),2)</f>
      </c>
      <c r="O314">
        <f>(I314*21)/100</f>
      </c>
      <c r="P314" t="s">
        <v>23</v>
      </c>
    </row>
    <row r="315" spans="1:5" ht="38.25">
      <c r="A315" s="34" t="s">
        <v>50</v>
      </c>
      <c r="E315" s="35" t="s">
        <v>966</v>
      </c>
    </row>
    <row r="316" spans="1:5" ht="38.25">
      <c r="A316" s="36" t="s">
        <v>52</v>
      </c>
      <c r="E316" s="37" t="s">
        <v>967</v>
      </c>
    </row>
    <row r="317" spans="1:5" ht="25.5">
      <c r="A317" t="s">
        <v>53</v>
      </c>
      <c r="E317" s="35" t="s">
        <v>968</v>
      </c>
    </row>
    <row r="318" spans="1:16" ht="12.75">
      <c r="A318" s="25" t="s">
        <v>45</v>
      </c>
      <c r="B318" s="29" t="s">
        <v>969</v>
      </c>
      <c r="C318" s="29" t="s">
        <v>970</v>
      </c>
      <c r="D318" s="25" t="s">
        <v>114</v>
      </c>
      <c r="E318" s="30" t="s">
        <v>971</v>
      </c>
      <c r="F318" s="31" t="s">
        <v>972</v>
      </c>
      <c r="G318" s="32">
        <v>102.3</v>
      </c>
      <c r="H318" s="33">
        <v>0</v>
      </c>
      <c r="I318" s="33">
        <f>ROUND(ROUND(H318,2)*ROUND(G318,3),2)</f>
      </c>
      <c r="O318">
        <f>(I318*21)/100</f>
      </c>
      <c r="P318" t="s">
        <v>23</v>
      </c>
    </row>
    <row r="319" spans="1:5" ht="12.75">
      <c r="A319" s="34" t="s">
        <v>50</v>
      </c>
      <c r="E319" s="35" t="s">
        <v>973</v>
      </c>
    </row>
    <row r="320" spans="1:5" ht="12.75">
      <c r="A320" s="36" t="s">
        <v>52</v>
      </c>
      <c r="E320" s="37" t="s">
        <v>974</v>
      </c>
    </row>
    <row r="321" spans="1:5" ht="25.5">
      <c r="A321" t="s">
        <v>53</v>
      </c>
      <c r="E321" s="35" t="s">
        <v>975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3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0+O8+O61+O126+O175+O196+O269+O290+O295+O332+O341</f>
      </c>
      <c r="P2" t="s">
        <v>22</v>
      </c>
    </row>
    <row r="3" spans="1:16" ht="15" customHeight="1">
      <c r="A3" t="s">
        <v>12</v>
      </c>
      <c r="B3" s="12" t="s">
        <v>14</v>
      </c>
      <c r="C3" s="13" t="s">
        <v>15</v>
      </c>
      <c r="D3" s="1"/>
      <c r="E3" s="14" t="s">
        <v>16</v>
      </c>
      <c r="F3" s="1"/>
      <c r="G3" s="9"/>
      <c r="H3" s="8" t="s">
        <v>976</v>
      </c>
      <c r="I3" s="41">
        <f>0+I8+I61+I126+I175+I196+I269+I290+I295+I332+I341</f>
      </c>
      <c r="O3" t="s">
        <v>19</v>
      </c>
      <c r="P3" t="s">
        <v>23</v>
      </c>
    </row>
    <row r="4" spans="1:16" ht="15" customHeight="1">
      <c r="A4" t="s">
        <v>17</v>
      </c>
      <c r="B4" s="16" t="s">
        <v>18</v>
      </c>
      <c r="C4" s="17" t="s">
        <v>976</v>
      </c>
      <c r="D4" s="6"/>
      <c r="E4" s="18" t="s">
        <v>977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0+I9+I13+I17+I21+I25+I29+I33+I37+I41+I45+I49+I53+I57</f>
      </c>
      <c r="R8">
        <f>0+O9+O13+O17+O21+O25+O29+O33+O37+O41+O45+O49+O53+O57</f>
      </c>
    </row>
    <row r="9" spans="1:16" ht="12.75">
      <c r="A9" s="25" t="s">
        <v>45</v>
      </c>
      <c r="B9" s="29" t="s">
        <v>29</v>
      </c>
      <c r="C9" s="29" t="s">
        <v>101</v>
      </c>
      <c r="D9" s="25" t="s">
        <v>47</v>
      </c>
      <c r="E9" s="30" t="s">
        <v>102</v>
      </c>
      <c r="F9" s="31" t="s">
        <v>103</v>
      </c>
      <c r="G9" s="32">
        <v>1890.095</v>
      </c>
      <c r="H9" s="33">
        <v>0</v>
      </c>
      <c r="I9" s="33">
        <f>ROUND(ROUND(H9,2)*ROUND(G9,3),2)</f>
      </c>
      <c r="O9">
        <f>(I9*21)/100</f>
      </c>
      <c r="P9" t="s">
        <v>23</v>
      </c>
    </row>
    <row r="10" spans="1:5" ht="12.75">
      <c r="A10" s="34" t="s">
        <v>50</v>
      </c>
      <c r="E10" s="35" t="s">
        <v>47</v>
      </c>
    </row>
    <row r="11" spans="1:5" ht="165.75">
      <c r="A11" s="36" t="s">
        <v>52</v>
      </c>
      <c r="E11" s="37" t="s">
        <v>978</v>
      </c>
    </row>
    <row r="12" spans="1:5" ht="25.5">
      <c r="A12" t="s">
        <v>53</v>
      </c>
      <c r="E12" s="35" t="s">
        <v>106</v>
      </c>
    </row>
    <row r="13" spans="1:16" ht="12.75">
      <c r="A13" s="25" t="s">
        <v>45</v>
      </c>
      <c r="B13" s="29" t="s">
        <v>23</v>
      </c>
      <c r="C13" s="29" t="s">
        <v>979</v>
      </c>
      <c r="D13" s="25" t="s">
        <v>47</v>
      </c>
      <c r="E13" s="30" t="s">
        <v>980</v>
      </c>
      <c r="F13" s="31" t="s">
        <v>49</v>
      </c>
      <c r="G13" s="32">
        <v>1</v>
      </c>
      <c r="H13" s="33">
        <v>0</v>
      </c>
      <c r="I13" s="33">
        <f>ROUND(ROUND(H13,2)*ROUND(G13,3),2)</f>
      </c>
      <c r="O13">
        <f>(I13*21)/100</f>
      </c>
      <c r="P13" t="s">
        <v>23</v>
      </c>
    </row>
    <row r="14" spans="1:5" ht="12.75">
      <c r="A14" s="34" t="s">
        <v>50</v>
      </c>
      <c r="E14" s="35" t="s">
        <v>981</v>
      </c>
    </row>
    <row r="15" spans="1:5" ht="89.25">
      <c r="A15" s="36" t="s">
        <v>52</v>
      </c>
      <c r="E15" s="37" t="s">
        <v>982</v>
      </c>
    </row>
    <row r="16" spans="1:5" ht="12.75">
      <c r="A16" t="s">
        <v>53</v>
      </c>
      <c r="E16" s="35" t="s">
        <v>610</v>
      </c>
    </row>
    <row r="17" spans="1:16" ht="12.75">
      <c r="A17" s="25" t="s">
        <v>45</v>
      </c>
      <c r="B17" s="29" t="s">
        <v>22</v>
      </c>
      <c r="C17" s="29" t="s">
        <v>55</v>
      </c>
      <c r="D17" s="25" t="s">
        <v>114</v>
      </c>
      <c r="E17" s="30" t="s">
        <v>56</v>
      </c>
      <c r="F17" s="31" t="s">
        <v>118</v>
      </c>
      <c r="G17" s="32">
        <v>1</v>
      </c>
      <c r="H17" s="33">
        <v>0</v>
      </c>
      <c r="I17" s="33">
        <f>ROUND(ROUND(H17,2)*ROUND(G17,3),2)</f>
      </c>
      <c r="O17">
        <f>(I17*21)/100</f>
      </c>
      <c r="P17" t="s">
        <v>23</v>
      </c>
    </row>
    <row r="18" spans="1:5" ht="12.75">
      <c r="A18" s="34" t="s">
        <v>50</v>
      </c>
      <c r="E18" s="35" t="s">
        <v>981</v>
      </c>
    </row>
    <row r="19" spans="1:5" ht="127.5">
      <c r="A19" s="36" t="s">
        <v>52</v>
      </c>
      <c r="E19" s="37" t="s">
        <v>983</v>
      </c>
    </row>
    <row r="20" spans="1:5" ht="12.75">
      <c r="A20" t="s">
        <v>53</v>
      </c>
      <c r="E20" s="35" t="s">
        <v>59</v>
      </c>
    </row>
    <row r="21" spans="1:16" ht="12.75">
      <c r="A21" s="25" t="s">
        <v>45</v>
      </c>
      <c r="B21" s="29" t="s">
        <v>33</v>
      </c>
      <c r="C21" s="29" t="s">
        <v>984</v>
      </c>
      <c r="D21" s="25" t="s">
        <v>47</v>
      </c>
      <c r="E21" s="30" t="s">
        <v>985</v>
      </c>
      <c r="F21" s="31" t="s">
        <v>150</v>
      </c>
      <c r="G21" s="32">
        <v>2</v>
      </c>
      <c r="H21" s="33">
        <v>0</v>
      </c>
      <c r="I21" s="33">
        <f>ROUND(ROUND(H21,2)*ROUND(G21,3),2)</f>
      </c>
      <c r="O21">
        <f>(I21*21)/100</f>
      </c>
      <c r="P21" t="s">
        <v>23</v>
      </c>
    </row>
    <row r="22" spans="1:5" ht="12.75">
      <c r="A22" s="34" t="s">
        <v>50</v>
      </c>
      <c r="E22" s="35" t="s">
        <v>981</v>
      </c>
    </row>
    <row r="23" spans="1:5" ht="63.75">
      <c r="A23" s="36" t="s">
        <v>52</v>
      </c>
      <c r="E23" s="37" t="s">
        <v>986</v>
      </c>
    </row>
    <row r="24" spans="1:5" ht="12.75">
      <c r="A24" t="s">
        <v>53</v>
      </c>
      <c r="E24" s="35" t="s">
        <v>59</v>
      </c>
    </row>
    <row r="25" spans="1:16" ht="12.75">
      <c r="A25" s="25" t="s">
        <v>45</v>
      </c>
      <c r="B25" s="29" t="s">
        <v>35</v>
      </c>
      <c r="C25" s="29" t="s">
        <v>62</v>
      </c>
      <c r="D25" s="25" t="s">
        <v>47</v>
      </c>
      <c r="E25" s="30" t="s">
        <v>63</v>
      </c>
      <c r="F25" s="31" t="s">
        <v>49</v>
      </c>
      <c r="G25" s="32">
        <v>1</v>
      </c>
      <c r="H25" s="33">
        <v>0</v>
      </c>
      <c r="I25" s="33">
        <f>ROUND(ROUND(H25,2)*ROUND(G25,3),2)</f>
      </c>
      <c r="O25">
        <f>(I25*21)/100</f>
      </c>
      <c r="P25" t="s">
        <v>23</v>
      </c>
    </row>
    <row r="26" spans="1:5" ht="12.75">
      <c r="A26" s="34" t="s">
        <v>50</v>
      </c>
      <c r="E26" s="35" t="s">
        <v>981</v>
      </c>
    </row>
    <row r="27" spans="1:5" ht="63.75">
      <c r="A27" s="36" t="s">
        <v>52</v>
      </c>
      <c r="E27" s="37" t="s">
        <v>987</v>
      </c>
    </row>
    <row r="28" spans="1:5" ht="12.75">
      <c r="A28" t="s">
        <v>53</v>
      </c>
      <c r="E28" s="35" t="s">
        <v>59</v>
      </c>
    </row>
    <row r="29" spans="1:16" ht="12.75">
      <c r="A29" s="25" t="s">
        <v>45</v>
      </c>
      <c r="B29" s="29" t="s">
        <v>37</v>
      </c>
      <c r="C29" s="29" t="s">
        <v>693</v>
      </c>
      <c r="D29" s="25" t="s">
        <v>47</v>
      </c>
      <c r="E29" s="30" t="s">
        <v>694</v>
      </c>
      <c r="F29" s="31" t="s">
        <v>150</v>
      </c>
      <c r="G29" s="32">
        <v>1</v>
      </c>
      <c r="H29" s="33">
        <v>0</v>
      </c>
      <c r="I29" s="33">
        <f>ROUND(ROUND(H29,2)*ROUND(G29,3),2)</f>
      </c>
      <c r="O29">
        <f>(I29*21)/100</f>
      </c>
      <c r="P29" t="s">
        <v>23</v>
      </c>
    </row>
    <row r="30" spans="1:5" ht="12.75">
      <c r="A30" s="34" t="s">
        <v>50</v>
      </c>
      <c r="E30" s="35" t="s">
        <v>981</v>
      </c>
    </row>
    <row r="31" spans="1:5" ht="38.25">
      <c r="A31" s="36" t="s">
        <v>52</v>
      </c>
      <c r="E31" s="37" t="s">
        <v>988</v>
      </c>
    </row>
    <row r="32" spans="1:5" ht="12.75">
      <c r="A32" t="s">
        <v>53</v>
      </c>
      <c r="E32" s="35" t="s">
        <v>59</v>
      </c>
    </row>
    <row r="33" spans="1:16" ht="12.75">
      <c r="A33" s="25" t="s">
        <v>45</v>
      </c>
      <c r="B33" s="29" t="s">
        <v>66</v>
      </c>
      <c r="C33" s="29" t="s">
        <v>116</v>
      </c>
      <c r="D33" s="25" t="s">
        <v>114</v>
      </c>
      <c r="E33" s="30" t="s">
        <v>117</v>
      </c>
      <c r="F33" s="31" t="s">
        <v>118</v>
      </c>
      <c r="G33" s="32">
        <v>1</v>
      </c>
      <c r="H33" s="33">
        <v>0</v>
      </c>
      <c r="I33" s="33">
        <f>ROUND(ROUND(H33,2)*ROUND(G33,3),2)</f>
      </c>
      <c r="O33">
        <f>(I33*21)/100</f>
      </c>
      <c r="P33" t="s">
        <v>23</v>
      </c>
    </row>
    <row r="34" spans="1:5" ht="12.75">
      <c r="A34" s="34" t="s">
        <v>50</v>
      </c>
      <c r="E34" s="35" t="s">
        <v>981</v>
      </c>
    </row>
    <row r="35" spans="1:5" ht="63.75">
      <c r="A35" s="36" t="s">
        <v>52</v>
      </c>
      <c r="E35" s="37" t="s">
        <v>989</v>
      </c>
    </row>
    <row r="36" spans="1:5" ht="12.75">
      <c r="A36" t="s">
        <v>53</v>
      </c>
      <c r="E36" s="35" t="s">
        <v>59</v>
      </c>
    </row>
    <row r="37" spans="1:16" ht="12.75">
      <c r="A37" s="25" t="s">
        <v>45</v>
      </c>
      <c r="B37" s="29" t="s">
        <v>68</v>
      </c>
      <c r="C37" s="29" t="s">
        <v>232</v>
      </c>
      <c r="D37" s="25" t="s">
        <v>114</v>
      </c>
      <c r="E37" s="30" t="s">
        <v>233</v>
      </c>
      <c r="F37" s="31" t="s">
        <v>118</v>
      </c>
      <c r="G37" s="32">
        <v>1</v>
      </c>
      <c r="H37" s="33">
        <v>0</v>
      </c>
      <c r="I37" s="33">
        <f>ROUND(ROUND(H37,2)*ROUND(G37,3),2)</f>
      </c>
      <c r="O37">
        <f>(I37*21)/100</f>
      </c>
      <c r="P37" t="s">
        <v>23</v>
      </c>
    </row>
    <row r="38" spans="1:5" ht="12.75">
      <c r="A38" s="34" t="s">
        <v>50</v>
      </c>
      <c r="E38" s="35" t="s">
        <v>981</v>
      </c>
    </row>
    <row r="39" spans="1:5" ht="63.75">
      <c r="A39" s="36" t="s">
        <v>52</v>
      </c>
      <c r="E39" s="37" t="s">
        <v>990</v>
      </c>
    </row>
    <row r="40" spans="1:5" ht="12.75">
      <c r="A40" t="s">
        <v>53</v>
      </c>
      <c r="E40" s="35" t="s">
        <v>59</v>
      </c>
    </row>
    <row r="41" spans="1:16" ht="12.75">
      <c r="A41" s="25" t="s">
        <v>45</v>
      </c>
      <c r="B41" s="29" t="s">
        <v>40</v>
      </c>
      <c r="C41" s="29" t="s">
        <v>991</v>
      </c>
      <c r="D41" s="25" t="s">
        <v>47</v>
      </c>
      <c r="E41" s="30" t="s">
        <v>992</v>
      </c>
      <c r="F41" s="31" t="s">
        <v>49</v>
      </c>
      <c r="G41" s="32">
        <v>1</v>
      </c>
      <c r="H41" s="33">
        <v>0</v>
      </c>
      <c r="I41" s="33">
        <f>ROUND(ROUND(H41,2)*ROUND(G41,3),2)</f>
      </c>
      <c r="O41">
        <f>(I41*21)/100</f>
      </c>
      <c r="P41" t="s">
        <v>23</v>
      </c>
    </row>
    <row r="42" spans="1:5" ht="12.75">
      <c r="A42" s="34" t="s">
        <v>50</v>
      </c>
      <c r="E42" s="35" t="s">
        <v>981</v>
      </c>
    </row>
    <row r="43" spans="1:5" ht="76.5">
      <c r="A43" s="36" t="s">
        <v>52</v>
      </c>
      <c r="E43" s="37" t="s">
        <v>993</v>
      </c>
    </row>
    <row r="44" spans="1:5" ht="12.75">
      <c r="A44" t="s">
        <v>53</v>
      </c>
      <c r="E44" s="35" t="s">
        <v>59</v>
      </c>
    </row>
    <row r="45" spans="1:16" ht="12.75">
      <c r="A45" s="25" t="s">
        <v>45</v>
      </c>
      <c r="B45" s="29" t="s">
        <v>42</v>
      </c>
      <c r="C45" s="29" t="s">
        <v>991</v>
      </c>
      <c r="D45" s="25" t="s">
        <v>114</v>
      </c>
      <c r="E45" s="30" t="s">
        <v>992</v>
      </c>
      <c r="F45" s="31" t="s">
        <v>49</v>
      </c>
      <c r="G45" s="32">
        <v>1</v>
      </c>
      <c r="H45" s="33">
        <v>0</v>
      </c>
      <c r="I45" s="33">
        <f>ROUND(ROUND(H45,2)*ROUND(G45,3),2)</f>
      </c>
      <c r="O45">
        <f>(I45*21)/100</f>
      </c>
      <c r="P45" t="s">
        <v>23</v>
      </c>
    </row>
    <row r="46" spans="1:5" ht="12.75">
      <c r="A46" s="34" t="s">
        <v>50</v>
      </c>
      <c r="E46" s="35" t="s">
        <v>981</v>
      </c>
    </row>
    <row r="47" spans="1:5" ht="114.75">
      <c r="A47" s="36" t="s">
        <v>52</v>
      </c>
      <c r="E47" s="37" t="s">
        <v>994</v>
      </c>
    </row>
    <row r="48" spans="1:5" ht="12.75">
      <c r="A48" t="s">
        <v>53</v>
      </c>
      <c r="E48" s="35" t="s">
        <v>59</v>
      </c>
    </row>
    <row r="49" spans="1:16" ht="12.75">
      <c r="A49" s="25" t="s">
        <v>45</v>
      </c>
      <c r="B49" s="29" t="s">
        <v>81</v>
      </c>
      <c r="C49" s="29" t="s">
        <v>698</v>
      </c>
      <c r="D49" s="25" t="s">
        <v>47</v>
      </c>
      <c r="E49" s="30" t="s">
        <v>699</v>
      </c>
      <c r="F49" s="31" t="s">
        <v>150</v>
      </c>
      <c r="G49" s="32">
        <v>1</v>
      </c>
      <c r="H49" s="33">
        <v>0</v>
      </c>
      <c r="I49" s="33">
        <f>ROUND(ROUND(H49,2)*ROUND(G49,3),2)</f>
      </c>
      <c r="O49">
        <f>(I49*21)/100</f>
      </c>
      <c r="P49" t="s">
        <v>23</v>
      </c>
    </row>
    <row r="50" spans="1:5" ht="12.75">
      <c r="A50" s="34" t="s">
        <v>50</v>
      </c>
      <c r="E50" s="35" t="s">
        <v>47</v>
      </c>
    </row>
    <row r="51" spans="1:5" ht="63.75">
      <c r="A51" s="36" t="s">
        <v>52</v>
      </c>
      <c r="E51" s="37" t="s">
        <v>995</v>
      </c>
    </row>
    <row r="52" spans="1:5" ht="51">
      <c r="A52" t="s">
        <v>53</v>
      </c>
      <c r="E52" s="35" t="s">
        <v>996</v>
      </c>
    </row>
    <row r="53" spans="1:16" ht="12.75">
      <c r="A53" s="25" t="s">
        <v>45</v>
      </c>
      <c r="B53" s="29" t="s">
        <v>86</v>
      </c>
      <c r="C53" s="29" t="s">
        <v>87</v>
      </c>
      <c r="D53" s="25" t="s">
        <v>47</v>
      </c>
      <c r="E53" s="30" t="s">
        <v>88</v>
      </c>
      <c r="F53" s="31" t="s">
        <v>49</v>
      </c>
      <c r="G53" s="32">
        <v>1</v>
      </c>
      <c r="H53" s="33">
        <v>0</v>
      </c>
      <c r="I53" s="33">
        <f>ROUND(ROUND(H53,2)*ROUND(G53,3),2)</f>
      </c>
      <c r="O53">
        <f>(I53*21)/100</f>
      </c>
      <c r="P53" t="s">
        <v>23</v>
      </c>
    </row>
    <row r="54" spans="1:5" ht="12.75">
      <c r="A54" s="34" t="s">
        <v>50</v>
      </c>
      <c r="E54" s="35" t="s">
        <v>47</v>
      </c>
    </row>
    <row r="55" spans="1:5" ht="76.5">
      <c r="A55" s="36" t="s">
        <v>52</v>
      </c>
      <c r="E55" s="37" t="s">
        <v>997</v>
      </c>
    </row>
    <row r="56" spans="1:5" ht="12.75">
      <c r="A56" t="s">
        <v>53</v>
      </c>
      <c r="E56" s="35" t="s">
        <v>90</v>
      </c>
    </row>
    <row r="57" spans="1:16" ht="12.75">
      <c r="A57" s="25" t="s">
        <v>45</v>
      </c>
      <c r="B57" s="29" t="s">
        <v>92</v>
      </c>
      <c r="C57" s="29" t="s">
        <v>998</v>
      </c>
      <c r="D57" s="25" t="s">
        <v>47</v>
      </c>
      <c r="E57" s="30" t="s">
        <v>999</v>
      </c>
      <c r="F57" s="31" t="s">
        <v>49</v>
      </c>
      <c r="G57" s="32">
        <v>1</v>
      </c>
      <c r="H57" s="33">
        <v>0</v>
      </c>
      <c r="I57" s="33">
        <f>ROUND(ROUND(H57,2)*ROUND(G57,3),2)</f>
      </c>
      <c r="O57">
        <f>(I57*21)/100</f>
      </c>
      <c r="P57" t="s">
        <v>23</v>
      </c>
    </row>
    <row r="58" spans="1:5" ht="12.75">
      <c r="A58" s="34" t="s">
        <v>50</v>
      </c>
      <c r="E58" s="35" t="s">
        <v>47</v>
      </c>
    </row>
    <row r="59" spans="1:5" ht="63.75">
      <c r="A59" s="36" t="s">
        <v>52</v>
      </c>
      <c r="E59" s="37" t="s">
        <v>1000</v>
      </c>
    </row>
    <row r="60" spans="1:5" ht="12.75">
      <c r="A60" t="s">
        <v>53</v>
      </c>
      <c r="E60" s="35" t="s">
        <v>90</v>
      </c>
    </row>
    <row r="61" spans="1:18" ht="12.75" customHeight="1">
      <c r="A61" s="6" t="s">
        <v>43</v>
      </c>
      <c r="B61" s="6"/>
      <c r="C61" s="39" t="s">
        <v>29</v>
      </c>
      <c r="D61" s="6"/>
      <c r="E61" s="27" t="s">
        <v>120</v>
      </c>
      <c r="F61" s="6"/>
      <c r="G61" s="6"/>
      <c r="H61" s="6"/>
      <c r="I61" s="40">
        <f>0+Q61</f>
      </c>
      <c r="O61">
        <f>0+R61</f>
      </c>
      <c r="Q61">
        <f>0+I62+I66+I70+I74+I78+I82+I86+I90+I94+I98+I102+I106+I110+I114+I118+I122</f>
      </c>
      <c r="R61">
        <f>0+O62+O66+O70+O74+O78+O82+O86+O90+O94+O98+O102+O106+O110+O114+O118+O122</f>
      </c>
    </row>
    <row r="62" spans="1:16" ht="12.75">
      <c r="A62" s="25" t="s">
        <v>45</v>
      </c>
      <c r="B62" s="29" t="s">
        <v>162</v>
      </c>
      <c r="C62" s="29" t="s">
        <v>259</v>
      </c>
      <c r="D62" s="25" t="s">
        <v>47</v>
      </c>
      <c r="E62" s="30" t="s">
        <v>260</v>
      </c>
      <c r="F62" s="31" t="s">
        <v>103</v>
      </c>
      <c r="G62" s="32">
        <v>151.82</v>
      </c>
      <c r="H62" s="33">
        <v>0</v>
      </c>
      <c r="I62" s="33">
        <f>ROUND(ROUND(H62,2)*ROUND(G62,3),2)</f>
      </c>
      <c r="O62">
        <f>(I62*21)/100</f>
      </c>
      <c r="P62" t="s">
        <v>23</v>
      </c>
    </row>
    <row r="63" spans="1:5" ht="12.75">
      <c r="A63" s="34" t="s">
        <v>50</v>
      </c>
      <c r="E63" s="35" t="s">
        <v>47</v>
      </c>
    </row>
    <row r="64" spans="1:5" ht="102">
      <c r="A64" s="36" t="s">
        <v>52</v>
      </c>
      <c r="E64" s="37" t="s">
        <v>1001</v>
      </c>
    </row>
    <row r="65" spans="1:5" ht="38.25">
      <c r="A65" t="s">
        <v>53</v>
      </c>
      <c r="E65" s="35" t="s">
        <v>1002</v>
      </c>
    </row>
    <row r="66" spans="1:16" ht="12.75">
      <c r="A66" s="25" t="s">
        <v>45</v>
      </c>
      <c r="B66" s="29" t="s">
        <v>167</v>
      </c>
      <c r="C66" s="29" t="s">
        <v>1003</v>
      </c>
      <c r="D66" s="25" t="s">
        <v>47</v>
      </c>
      <c r="E66" s="30" t="s">
        <v>1004</v>
      </c>
      <c r="F66" s="31" t="s">
        <v>103</v>
      </c>
      <c r="G66" s="32">
        <v>385.313</v>
      </c>
      <c r="H66" s="33">
        <v>0</v>
      </c>
      <c r="I66" s="33">
        <f>ROUND(ROUND(H66,2)*ROUND(G66,3),2)</f>
      </c>
      <c r="O66">
        <f>(I66*21)/100</f>
      </c>
      <c r="P66" t="s">
        <v>23</v>
      </c>
    </row>
    <row r="67" spans="1:5" ht="12.75">
      <c r="A67" s="34" t="s">
        <v>50</v>
      </c>
      <c r="E67" s="35" t="s">
        <v>47</v>
      </c>
    </row>
    <row r="68" spans="1:5" ht="25.5">
      <c r="A68" s="36" t="s">
        <v>52</v>
      </c>
      <c r="E68" s="37" t="s">
        <v>1005</v>
      </c>
    </row>
    <row r="69" spans="1:5" ht="369.75">
      <c r="A69" t="s">
        <v>53</v>
      </c>
      <c r="E69" s="35" t="s">
        <v>1006</v>
      </c>
    </row>
    <row r="70" spans="1:16" ht="12.75">
      <c r="A70" s="25" t="s">
        <v>45</v>
      </c>
      <c r="B70" s="29" t="s">
        <v>172</v>
      </c>
      <c r="C70" s="29" t="s">
        <v>1007</v>
      </c>
      <c r="D70" s="25" t="s">
        <v>47</v>
      </c>
      <c r="E70" s="30" t="s">
        <v>1008</v>
      </c>
      <c r="F70" s="31" t="s">
        <v>103</v>
      </c>
      <c r="G70" s="32">
        <v>318.475</v>
      </c>
      <c r="H70" s="33">
        <v>0</v>
      </c>
      <c r="I70" s="33">
        <f>ROUND(ROUND(H70,2)*ROUND(G70,3),2)</f>
      </c>
      <c r="O70">
        <f>(I70*21)/100</f>
      </c>
      <c r="P70" t="s">
        <v>23</v>
      </c>
    </row>
    <row r="71" spans="1:5" ht="12.75">
      <c r="A71" s="34" t="s">
        <v>50</v>
      </c>
      <c r="E71" s="35" t="s">
        <v>47</v>
      </c>
    </row>
    <row r="72" spans="1:5" ht="114.75">
      <c r="A72" s="36" t="s">
        <v>52</v>
      </c>
      <c r="E72" s="37" t="s">
        <v>1009</v>
      </c>
    </row>
    <row r="73" spans="1:5" ht="306">
      <c r="A73" t="s">
        <v>53</v>
      </c>
      <c r="E73" s="35" t="s">
        <v>1010</v>
      </c>
    </row>
    <row r="74" spans="1:16" ht="12.75">
      <c r="A74" s="25" t="s">
        <v>45</v>
      </c>
      <c r="B74" s="29" t="s">
        <v>273</v>
      </c>
      <c r="C74" s="29" t="s">
        <v>142</v>
      </c>
      <c r="D74" s="25" t="s">
        <v>47</v>
      </c>
      <c r="E74" s="30" t="s">
        <v>143</v>
      </c>
      <c r="F74" s="31" t="s">
        <v>103</v>
      </c>
      <c r="G74" s="32">
        <v>389</v>
      </c>
      <c r="H74" s="33">
        <v>0</v>
      </c>
      <c r="I74" s="33">
        <f>ROUND(ROUND(H74,2)*ROUND(G74,3),2)</f>
      </c>
      <c r="O74">
        <f>(I74*21)/100</f>
      </c>
      <c r="P74" t="s">
        <v>23</v>
      </c>
    </row>
    <row r="75" spans="1:5" ht="12.75">
      <c r="A75" s="34" t="s">
        <v>50</v>
      </c>
      <c r="E75" s="35" t="s">
        <v>47</v>
      </c>
    </row>
    <row r="76" spans="1:5" ht="51">
      <c r="A76" s="36" t="s">
        <v>52</v>
      </c>
      <c r="E76" s="37" t="s">
        <v>1011</v>
      </c>
    </row>
    <row r="77" spans="1:5" ht="63.75">
      <c r="A77" t="s">
        <v>53</v>
      </c>
      <c r="E77" s="35" t="s">
        <v>1012</v>
      </c>
    </row>
    <row r="78" spans="1:16" ht="12.75">
      <c r="A78" s="25" t="s">
        <v>45</v>
      </c>
      <c r="B78" s="29" t="s">
        <v>278</v>
      </c>
      <c r="C78" s="29" t="s">
        <v>1013</v>
      </c>
      <c r="D78" s="25" t="s">
        <v>47</v>
      </c>
      <c r="E78" s="30" t="s">
        <v>1014</v>
      </c>
      <c r="F78" s="31" t="s">
        <v>103</v>
      </c>
      <c r="G78" s="32">
        <v>1155.098</v>
      </c>
      <c r="H78" s="33">
        <v>0</v>
      </c>
      <c r="I78" s="33">
        <f>ROUND(ROUND(H78,2)*ROUND(G78,3),2)</f>
      </c>
      <c r="O78">
        <f>(I78*21)/100</f>
      </c>
      <c r="P78" t="s">
        <v>23</v>
      </c>
    </row>
    <row r="79" spans="1:5" ht="12.75">
      <c r="A79" s="34" t="s">
        <v>50</v>
      </c>
      <c r="E79" s="35" t="s">
        <v>47</v>
      </c>
    </row>
    <row r="80" spans="1:5" ht="165.75">
      <c r="A80" s="36" t="s">
        <v>52</v>
      </c>
      <c r="E80" s="37" t="s">
        <v>1015</v>
      </c>
    </row>
    <row r="81" spans="1:5" ht="318.75">
      <c r="A81" t="s">
        <v>53</v>
      </c>
      <c r="E81" s="35" t="s">
        <v>1016</v>
      </c>
    </row>
    <row r="82" spans="1:16" ht="12.75">
      <c r="A82" s="25" t="s">
        <v>45</v>
      </c>
      <c r="B82" s="29" t="s">
        <v>284</v>
      </c>
      <c r="C82" s="29" t="s">
        <v>291</v>
      </c>
      <c r="D82" s="25" t="s">
        <v>47</v>
      </c>
      <c r="E82" s="30" t="s">
        <v>292</v>
      </c>
      <c r="F82" s="31" t="s">
        <v>103</v>
      </c>
      <c r="G82" s="32">
        <v>39.209</v>
      </c>
      <c r="H82" s="33">
        <v>0</v>
      </c>
      <c r="I82" s="33">
        <f>ROUND(ROUND(H82,2)*ROUND(G82,3),2)</f>
      </c>
      <c r="O82">
        <f>(I82*21)/100</f>
      </c>
      <c r="P82" t="s">
        <v>23</v>
      </c>
    </row>
    <row r="83" spans="1:5" ht="12.75">
      <c r="A83" s="34" t="s">
        <v>50</v>
      </c>
      <c r="E83" s="35" t="s">
        <v>47</v>
      </c>
    </row>
    <row r="84" spans="1:5" ht="76.5">
      <c r="A84" s="36" t="s">
        <v>52</v>
      </c>
      <c r="E84" s="37" t="s">
        <v>1017</v>
      </c>
    </row>
    <row r="85" spans="1:5" ht="318.75">
      <c r="A85" t="s">
        <v>53</v>
      </c>
      <c r="E85" s="35" t="s">
        <v>294</v>
      </c>
    </row>
    <row r="86" spans="1:16" ht="12.75">
      <c r="A86" s="25" t="s">
        <v>45</v>
      </c>
      <c r="B86" s="29" t="s">
        <v>290</v>
      </c>
      <c r="C86" s="29" t="s">
        <v>1018</v>
      </c>
      <c r="D86" s="25" t="s">
        <v>47</v>
      </c>
      <c r="E86" s="30" t="s">
        <v>1019</v>
      </c>
      <c r="F86" s="31" t="s">
        <v>103</v>
      </c>
      <c r="G86" s="32">
        <v>90.768</v>
      </c>
      <c r="H86" s="33">
        <v>0</v>
      </c>
      <c r="I86" s="33">
        <f>ROUND(ROUND(H86,2)*ROUND(G86,3),2)</f>
      </c>
      <c r="O86">
        <f>(I86*21)/100</f>
      </c>
      <c r="P86" t="s">
        <v>23</v>
      </c>
    </row>
    <row r="87" spans="1:5" ht="12.75">
      <c r="A87" s="34" t="s">
        <v>50</v>
      </c>
      <c r="E87" s="35" t="s">
        <v>47</v>
      </c>
    </row>
    <row r="88" spans="1:5" ht="153">
      <c r="A88" s="36" t="s">
        <v>52</v>
      </c>
      <c r="E88" s="37" t="s">
        <v>1020</v>
      </c>
    </row>
    <row r="89" spans="1:5" ht="318.75">
      <c r="A89" t="s">
        <v>53</v>
      </c>
      <c r="E89" s="35" t="s">
        <v>1016</v>
      </c>
    </row>
    <row r="90" spans="1:16" ht="12.75">
      <c r="A90" s="25" t="s">
        <v>45</v>
      </c>
      <c r="B90" s="29" t="s">
        <v>295</v>
      </c>
      <c r="C90" s="29" t="s">
        <v>308</v>
      </c>
      <c r="D90" s="25" t="s">
        <v>47</v>
      </c>
      <c r="E90" s="30" t="s">
        <v>309</v>
      </c>
      <c r="F90" s="31" t="s">
        <v>103</v>
      </c>
      <c r="G90" s="32">
        <v>1822.2</v>
      </c>
      <c r="H90" s="33">
        <v>0</v>
      </c>
      <c r="I90" s="33">
        <f>ROUND(ROUND(H90,2)*ROUND(G90,3),2)</f>
      </c>
      <c r="O90">
        <f>(I90*21)/100</f>
      </c>
      <c r="P90" t="s">
        <v>23</v>
      </c>
    </row>
    <row r="91" spans="1:5" ht="12.75">
      <c r="A91" s="34" t="s">
        <v>50</v>
      </c>
      <c r="E91" s="35" t="s">
        <v>47</v>
      </c>
    </row>
    <row r="92" spans="1:5" ht="89.25">
      <c r="A92" s="36" t="s">
        <v>52</v>
      </c>
      <c r="E92" s="37" t="s">
        <v>1021</v>
      </c>
    </row>
    <row r="93" spans="1:5" ht="191.25">
      <c r="A93" t="s">
        <v>53</v>
      </c>
      <c r="E93" s="35" t="s">
        <v>1022</v>
      </c>
    </row>
    <row r="94" spans="1:16" ht="12.75">
      <c r="A94" s="25" t="s">
        <v>45</v>
      </c>
      <c r="B94" s="29" t="s">
        <v>301</v>
      </c>
      <c r="C94" s="29" t="s">
        <v>1023</v>
      </c>
      <c r="D94" s="25" t="s">
        <v>47</v>
      </c>
      <c r="E94" s="30" t="s">
        <v>1024</v>
      </c>
      <c r="F94" s="31" t="s">
        <v>103</v>
      </c>
      <c r="G94" s="32">
        <v>219.716</v>
      </c>
      <c r="H94" s="33">
        <v>0</v>
      </c>
      <c r="I94" s="33">
        <f>ROUND(ROUND(H94,2)*ROUND(G94,3),2)</f>
      </c>
      <c r="O94">
        <f>(I94*21)/100</f>
      </c>
      <c r="P94" t="s">
        <v>23</v>
      </c>
    </row>
    <row r="95" spans="1:5" ht="12.75">
      <c r="A95" s="34" t="s">
        <v>50</v>
      </c>
      <c r="E95" s="35" t="s">
        <v>47</v>
      </c>
    </row>
    <row r="96" spans="1:5" ht="89.25">
      <c r="A96" s="36" t="s">
        <v>52</v>
      </c>
      <c r="E96" s="37" t="s">
        <v>1025</v>
      </c>
    </row>
    <row r="97" spans="1:5" ht="229.5">
      <c r="A97" t="s">
        <v>53</v>
      </c>
      <c r="E97" s="35" t="s">
        <v>1026</v>
      </c>
    </row>
    <row r="98" spans="1:16" ht="12.75">
      <c r="A98" s="25" t="s">
        <v>45</v>
      </c>
      <c r="B98" s="29" t="s">
        <v>307</v>
      </c>
      <c r="C98" s="29" t="s">
        <v>721</v>
      </c>
      <c r="D98" s="25" t="s">
        <v>47</v>
      </c>
      <c r="E98" s="30" t="s">
        <v>722</v>
      </c>
      <c r="F98" s="31" t="s">
        <v>103</v>
      </c>
      <c r="G98" s="32">
        <v>143.526</v>
      </c>
      <c r="H98" s="33">
        <v>0</v>
      </c>
      <c r="I98" s="33">
        <f>ROUND(ROUND(H98,2)*ROUND(G98,3),2)</f>
      </c>
      <c r="O98">
        <f>(I98*21)/100</f>
      </c>
      <c r="P98" t="s">
        <v>23</v>
      </c>
    </row>
    <row r="99" spans="1:5" ht="12.75">
      <c r="A99" s="34" t="s">
        <v>50</v>
      </c>
      <c r="E99" s="35" t="s">
        <v>47</v>
      </c>
    </row>
    <row r="100" spans="1:5" ht="102">
      <c r="A100" s="36" t="s">
        <v>52</v>
      </c>
      <c r="E100" s="37" t="s">
        <v>1027</v>
      </c>
    </row>
    <row r="101" spans="1:5" ht="229.5">
      <c r="A101" t="s">
        <v>53</v>
      </c>
      <c r="E101" s="35" t="s">
        <v>1028</v>
      </c>
    </row>
    <row r="102" spans="1:16" ht="12.75">
      <c r="A102" s="25" t="s">
        <v>45</v>
      </c>
      <c r="B102" s="29" t="s">
        <v>313</v>
      </c>
      <c r="C102" s="29" t="s">
        <v>1029</v>
      </c>
      <c r="D102" s="25" t="s">
        <v>47</v>
      </c>
      <c r="E102" s="30" t="s">
        <v>1030</v>
      </c>
      <c r="F102" s="31" t="s">
        <v>95</v>
      </c>
      <c r="G102" s="32">
        <v>318.344</v>
      </c>
      <c r="H102" s="33">
        <v>0</v>
      </c>
      <c r="I102" s="33">
        <f>ROUND(ROUND(H102,2)*ROUND(G102,3),2)</f>
      </c>
      <c r="O102">
        <f>(I102*21)/100</f>
      </c>
      <c r="P102" t="s">
        <v>23</v>
      </c>
    </row>
    <row r="103" spans="1:5" ht="12.75">
      <c r="A103" s="34" t="s">
        <v>50</v>
      </c>
      <c r="E103" s="35" t="s">
        <v>47</v>
      </c>
    </row>
    <row r="104" spans="1:5" ht="140.25">
      <c r="A104" s="36" t="s">
        <v>52</v>
      </c>
      <c r="E104" s="37" t="s">
        <v>1031</v>
      </c>
    </row>
    <row r="105" spans="1:5" ht="25.5">
      <c r="A105" t="s">
        <v>53</v>
      </c>
      <c r="E105" s="35" t="s">
        <v>335</v>
      </c>
    </row>
    <row r="106" spans="1:16" ht="12.75">
      <c r="A106" s="25" t="s">
        <v>45</v>
      </c>
      <c r="B106" s="29" t="s">
        <v>318</v>
      </c>
      <c r="C106" s="29" t="s">
        <v>1032</v>
      </c>
      <c r="D106" s="25" t="s">
        <v>47</v>
      </c>
      <c r="E106" s="30" t="s">
        <v>1033</v>
      </c>
      <c r="F106" s="31" t="s">
        <v>95</v>
      </c>
      <c r="G106" s="32">
        <v>658.5</v>
      </c>
      <c r="H106" s="33">
        <v>0</v>
      </c>
      <c r="I106" s="33">
        <f>ROUND(ROUND(H106,2)*ROUND(G106,3),2)</f>
      </c>
      <c r="O106">
        <f>(I106*21)/100</f>
      </c>
      <c r="P106" t="s">
        <v>23</v>
      </c>
    </row>
    <row r="107" spans="1:5" ht="12.75">
      <c r="A107" s="34" t="s">
        <v>50</v>
      </c>
      <c r="E107" s="35" t="s">
        <v>47</v>
      </c>
    </row>
    <row r="108" spans="1:5" ht="89.25">
      <c r="A108" s="36" t="s">
        <v>52</v>
      </c>
      <c r="E108" s="37" t="s">
        <v>1034</v>
      </c>
    </row>
    <row r="109" spans="1:5" ht="12.75">
      <c r="A109" t="s">
        <v>53</v>
      </c>
      <c r="E109" s="35" t="s">
        <v>1035</v>
      </c>
    </row>
    <row r="110" spans="1:16" ht="12.75">
      <c r="A110" s="25" t="s">
        <v>45</v>
      </c>
      <c r="B110" s="29" t="s">
        <v>324</v>
      </c>
      <c r="C110" s="29" t="s">
        <v>337</v>
      </c>
      <c r="D110" s="25" t="s">
        <v>47</v>
      </c>
      <c r="E110" s="30" t="s">
        <v>338</v>
      </c>
      <c r="F110" s="31" t="s">
        <v>95</v>
      </c>
      <c r="G110" s="32">
        <v>555.3</v>
      </c>
      <c r="H110" s="33">
        <v>0</v>
      </c>
      <c r="I110" s="33">
        <f>ROUND(ROUND(H110,2)*ROUND(G110,3),2)</f>
      </c>
      <c r="O110">
        <f>(I110*21)/100</f>
      </c>
      <c r="P110" t="s">
        <v>23</v>
      </c>
    </row>
    <row r="111" spans="1:5" ht="12.75">
      <c r="A111" s="34" t="s">
        <v>50</v>
      </c>
      <c r="E111" s="35" t="s">
        <v>47</v>
      </c>
    </row>
    <row r="112" spans="1:5" ht="63.75">
      <c r="A112" s="36" t="s">
        <v>52</v>
      </c>
      <c r="E112" s="37" t="s">
        <v>1036</v>
      </c>
    </row>
    <row r="113" spans="1:5" ht="38.25">
      <c r="A113" t="s">
        <v>53</v>
      </c>
      <c r="E113" s="35" t="s">
        <v>1037</v>
      </c>
    </row>
    <row r="114" spans="1:16" ht="12.75">
      <c r="A114" s="25" t="s">
        <v>45</v>
      </c>
      <c r="B114" s="29" t="s">
        <v>330</v>
      </c>
      <c r="C114" s="29" t="s">
        <v>1038</v>
      </c>
      <c r="D114" s="25" t="s">
        <v>47</v>
      </c>
      <c r="E114" s="30" t="s">
        <v>1039</v>
      </c>
      <c r="F114" s="31" t="s">
        <v>95</v>
      </c>
      <c r="G114" s="32">
        <v>103.2</v>
      </c>
      <c r="H114" s="33">
        <v>0</v>
      </c>
      <c r="I114" s="33">
        <f>ROUND(ROUND(H114,2)*ROUND(G114,3),2)</f>
      </c>
      <c r="O114">
        <f>(I114*21)/100</f>
      </c>
      <c r="P114" t="s">
        <v>23</v>
      </c>
    </row>
    <row r="115" spans="1:5" ht="12.75">
      <c r="A115" s="34" t="s">
        <v>50</v>
      </c>
      <c r="E115" s="35" t="s">
        <v>47</v>
      </c>
    </row>
    <row r="116" spans="1:5" ht="51">
      <c r="A116" s="36" t="s">
        <v>52</v>
      </c>
      <c r="E116" s="37" t="s">
        <v>1040</v>
      </c>
    </row>
    <row r="117" spans="1:5" ht="38.25">
      <c r="A117" t="s">
        <v>53</v>
      </c>
      <c r="E117" s="35" t="s">
        <v>1041</v>
      </c>
    </row>
    <row r="118" spans="1:16" ht="12.75">
      <c r="A118" s="25" t="s">
        <v>45</v>
      </c>
      <c r="B118" s="29" t="s">
        <v>336</v>
      </c>
      <c r="C118" s="29" t="s">
        <v>343</v>
      </c>
      <c r="D118" s="25" t="s">
        <v>47</v>
      </c>
      <c r="E118" s="30" t="s">
        <v>344</v>
      </c>
      <c r="F118" s="31" t="s">
        <v>95</v>
      </c>
      <c r="G118" s="32">
        <v>658.5</v>
      </c>
      <c r="H118" s="33">
        <v>0</v>
      </c>
      <c r="I118" s="33">
        <f>ROUND(ROUND(H118,2)*ROUND(G118,3),2)</f>
      </c>
      <c r="O118">
        <f>(I118*21)/100</f>
      </c>
      <c r="P118" t="s">
        <v>23</v>
      </c>
    </row>
    <row r="119" spans="1:5" ht="12.75">
      <c r="A119" s="34" t="s">
        <v>50</v>
      </c>
      <c r="E119" s="35" t="s">
        <v>47</v>
      </c>
    </row>
    <row r="120" spans="1:5" ht="89.25">
      <c r="A120" s="36" t="s">
        <v>52</v>
      </c>
      <c r="E120" s="37" t="s">
        <v>1034</v>
      </c>
    </row>
    <row r="121" spans="1:5" ht="25.5">
      <c r="A121" t="s">
        <v>53</v>
      </c>
      <c r="E121" s="35" t="s">
        <v>347</v>
      </c>
    </row>
    <row r="122" spans="1:16" ht="12.75">
      <c r="A122" s="25" t="s">
        <v>45</v>
      </c>
      <c r="B122" s="29" t="s">
        <v>342</v>
      </c>
      <c r="C122" s="29" t="s">
        <v>1042</v>
      </c>
      <c r="D122" s="25" t="s">
        <v>47</v>
      </c>
      <c r="E122" s="30" t="s">
        <v>1043</v>
      </c>
      <c r="F122" s="31" t="s">
        <v>95</v>
      </c>
      <c r="G122" s="32">
        <v>658.5</v>
      </c>
      <c r="H122" s="33">
        <v>0</v>
      </c>
      <c r="I122" s="33">
        <f>ROUND(ROUND(H122,2)*ROUND(G122,3),2)</f>
      </c>
      <c r="O122">
        <f>(I122*21)/100</f>
      </c>
      <c r="P122" t="s">
        <v>23</v>
      </c>
    </row>
    <row r="123" spans="1:5" ht="12.75">
      <c r="A123" s="34" t="s">
        <v>50</v>
      </c>
      <c r="E123" s="35" t="s">
        <v>47</v>
      </c>
    </row>
    <row r="124" spans="1:5" ht="114.75">
      <c r="A124" s="36" t="s">
        <v>52</v>
      </c>
      <c r="E124" s="37" t="s">
        <v>1044</v>
      </c>
    </row>
    <row r="125" spans="1:5" ht="38.25">
      <c r="A125" t="s">
        <v>53</v>
      </c>
      <c r="E125" s="35" t="s">
        <v>1045</v>
      </c>
    </row>
    <row r="126" spans="1:18" ht="12.75" customHeight="1">
      <c r="A126" s="6" t="s">
        <v>43</v>
      </c>
      <c r="B126" s="6"/>
      <c r="C126" s="39" t="s">
        <v>23</v>
      </c>
      <c r="D126" s="6"/>
      <c r="E126" s="27" t="s">
        <v>354</v>
      </c>
      <c r="F126" s="6"/>
      <c r="G126" s="6"/>
      <c r="H126" s="6"/>
      <c r="I126" s="40">
        <f>0+Q126</f>
      </c>
      <c r="O126">
        <f>0+R126</f>
      </c>
      <c r="Q126">
        <f>0+I127+I131+I135+I139+I143+I147+I151+I155+I159+I163+I167+I171</f>
      </c>
      <c r="R126">
        <f>0+O127+O131+O135+O139+O143+O147+O151+O155+O159+O163+O167+O171</f>
      </c>
    </row>
    <row r="127" spans="1:16" ht="12.75">
      <c r="A127" s="25" t="s">
        <v>45</v>
      </c>
      <c r="B127" s="29" t="s">
        <v>348</v>
      </c>
      <c r="C127" s="29" t="s">
        <v>1046</v>
      </c>
      <c r="D127" s="25" t="s">
        <v>47</v>
      </c>
      <c r="E127" s="30" t="s">
        <v>1047</v>
      </c>
      <c r="F127" s="31" t="s">
        <v>128</v>
      </c>
      <c r="G127" s="32">
        <v>39</v>
      </c>
      <c r="H127" s="33">
        <v>0</v>
      </c>
      <c r="I127" s="33">
        <f>ROUND(ROUND(H127,2)*ROUND(G127,3),2)</f>
      </c>
      <c r="O127">
        <f>(I127*21)/100</f>
      </c>
      <c r="P127" t="s">
        <v>23</v>
      </c>
    </row>
    <row r="128" spans="1:5" ht="12.75">
      <c r="A128" s="34" t="s">
        <v>50</v>
      </c>
      <c r="E128" s="35" t="s">
        <v>47</v>
      </c>
    </row>
    <row r="129" spans="1:5" ht="51">
      <c r="A129" s="36" t="s">
        <v>52</v>
      </c>
      <c r="E129" s="37" t="s">
        <v>1048</v>
      </c>
    </row>
    <row r="130" spans="1:5" ht="165.75">
      <c r="A130" t="s">
        <v>53</v>
      </c>
      <c r="E130" s="35" t="s">
        <v>1049</v>
      </c>
    </row>
    <row r="131" spans="1:16" ht="12.75">
      <c r="A131" s="25" t="s">
        <v>45</v>
      </c>
      <c r="B131" s="29" t="s">
        <v>355</v>
      </c>
      <c r="C131" s="29" t="s">
        <v>734</v>
      </c>
      <c r="D131" s="25" t="s">
        <v>47</v>
      </c>
      <c r="E131" s="30" t="s">
        <v>735</v>
      </c>
      <c r="F131" s="31" t="s">
        <v>103</v>
      </c>
      <c r="G131" s="32">
        <v>0.787</v>
      </c>
      <c r="H131" s="33">
        <v>0</v>
      </c>
      <c r="I131" s="33">
        <f>ROUND(ROUND(H131,2)*ROUND(G131,3),2)</f>
      </c>
      <c r="O131">
        <f>(I131*21)/100</f>
      </c>
      <c r="P131" t="s">
        <v>23</v>
      </c>
    </row>
    <row r="132" spans="1:5" ht="12.75">
      <c r="A132" s="34" t="s">
        <v>50</v>
      </c>
      <c r="E132" s="35" t="s">
        <v>47</v>
      </c>
    </row>
    <row r="133" spans="1:5" ht="63.75">
      <c r="A133" s="36" t="s">
        <v>52</v>
      </c>
      <c r="E133" s="37" t="s">
        <v>1050</v>
      </c>
    </row>
    <row r="134" spans="1:5" ht="51">
      <c r="A134" t="s">
        <v>53</v>
      </c>
      <c r="E134" s="35" t="s">
        <v>1051</v>
      </c>
    </row>
    <row r="135" spans="1:16" ht="12.75">
      <c r="A135" s="25" t="s">
        <v>45</v>
      </c>
      <c r="B135" s="29" t="s">
        <v>361</v>
      </c>
      <c r="C135" s="29" t="s">
        <v>1052</v>
      </c>
      <c r="D135" s="25" t="s">
        <v>47</v>
      </c>
      <c r="E135" s="30" t="s">
        <v>1053</v>
      </c>
      <c r="F135" s="31" t="s">
        <v>214</v>
      </c>
      <c r="G135" s="32">
        <v>18.198</v>
      </c>
      <c r="H135" s="33">
        <v>0</v>
      </c>
      <c r="I135" s="33">
        <f>ROUND(ROUND(H135,2)*ROUND(G135,3),2)</f>
      </c>
      <c r="O135">
        <f>(I135*21)/100</f>
      </c>
      <c r="P135" t="s">
        <v>23</v>
      </c>
    </row>
    <row r="136" spans="1:5" ht="12.75">
      <c r="A136" s="34" t="s">
        <v>50</v>
      </c>
      <c r="E136" s="35" t="s">
        <v>47</v>
      </c>
    </row>
    <row r="137" spans="1:5" ht="63.75">
      <c r="A137" s="36" t="s">
        <v>52</v>
      </c>
      <c r="E137" s="37" t="s">
        <v>1054</v>
      </c>
    </row>
    <row r="138" spans="1:5" ht="38.25">
      <c r="A138" t="s">
        <v>53</v>
      </c>
      <c r="E138" s="35" t="s">
        <v>1055</v>
      </c>
    </row>
    <row r="139" spans="1:16" ht="12.75">
      <c r="A139" s="25" t="s">
        <v>45</v>
      </c>
      <c r="B139" s="29" t="s">
        <v>367</v>
      </c>
      <c r="C139" s="29" t="s">
        <v>1056</v>
      </c>
      <c r="D139" s="25" t="s">
        <v>47</v>
      </c>
      <c r="E139" s="30" t="s">
        <v>1057</v>
      </c>
      <c r="F139" s="31" t="s">
        <v>95</v>
      </c>
      <c r="G139" s="32">
        <v>160.4</v>
      </c>
      <c r="H139" s="33">
        <v>0</v>
      </c>
      <c r="I139" s="33">
        <f>ROUND(ROUND(H139,2)*ROUND(G139,3),2)</f>
      </c>
      <c r="O139">
        <f>(I139*21)/100</f>
      </c>
      <c r="P139" t="s">
        <v>23</v>
      </c>
    </row>
    <row r="140" spans="1:5" ht="12.75">
      <c r="A140" s="34" t="s">
        <v>50</v>
      </c>
      <c r="E140" s="35" t="s">
        <v>47</v>
      </c>
    </row>
    <row r="141" spans="1:5" ht="51">
      <c r="A141" s="36" t="s">
        <v>52</v>
      </c>
      <c r="E141" s="37" t="s">
        <v>1058</v>
      </c>
    </row>
    <row r="142" spans="1:5" ht="25.5">
      <c r="A142" t="s">
        <v>53</v>
      </c>
      <c r="E142" s="35" t="s">
        <v>1059</v>
      </c>
    </row>
    <row r="143" spans="1:16" ht="12.75">
      <c r="A143" s="25" t="s">
        <v>45</v>
      </c>
      <c r="B143" s="29" t="s">
        <v>372</v>
      </c>
      <c r="C143" s="29" t="s">
        <v>1060</v>
      </c>
      <c r="D143" s="25" t="s">
        <v>47</v>
      </c>
      <c r="E143" s="30" t="s">
        <v>1061</v>
      </c>
      <c r="F143" s="31" t="s">
        <v>128</v>
      </c>
      <c r="G143" s="32">
        <v>560</v>
      </c>
      <c r="H143" s="33">
        <v>0</v>
      </c>
      <c r="I143" s="33">
        <f>ROUND(ROUND(H143,2)*ROUND(G143,3),2)</f>
      </c>
      <c r="O143">
        <f>(I143*21)/100</f>
      </c>
      <c r="P143" t="s">
        <v>23</v>
      </c>
    </row>
    <row r="144" spans="1:5" ht="12.75">
      <c r="A144" s="34" t="s">
        <v>50</v>
      </c>
      <c r="E144" s="35" t="s">
        <v>47</v>
      </c>
    </row>
    <row r="145" spans="1:5" ht="76.5">
      <c r="A145" s="36" t="s">
        <v>52</v>
      </c>
      <c r="E145" s="37" t="s">
        <v>1062</v>
      </c>
    </row>
    <row r="146" spans="1:5" ht="51">
      <c r="A146" t="s">
        <v>53</v>
      </c>
      <c r="E146" s="35" t="s">
        <v>1063</v>
      </c>
    </row>
    <row r="147" spans="1:16" ht="12.75">
      <c r="A147" s="25" t="s">
        <v>45</v>
      </c>
      <c r="B147" s="29" t="s">
        <v>377</v>
      </c>
      <c r="C147" s="29" t="s">
        <v>1064</v>
      </c>
      <c r="D147" s="25" t="s">
        <v>47</v>
      </c>
      <c r="E147" s="30" t="s">
        <v>1065</v>
      </c>
      <c r="F147" s="31" t="s">
        <v>103</v>
      </c>
      <c r="G147" s="32">
        <v>385.313</v>
      </c>
      <c r="H147" s="33">
        <v>0</v>
      </c>
      <c r="I147" s="33">
        <f>ROUND(ROUND(H147,2)*ROUND(G147,3),2)</f>
      </c>
      <c r="O147">
        <f>(I147*21)/100</f>
      </c>
      <c r="P147" t="s">
        <v>23</v>
      </c>
    </row>
    <row r="148" spans="1:5" ht="12.75">
      <c r="A148" s="34" t="s">
        <v>50</v>
      </c>
      <c r="E148" s="35" t="s">
        <v>47</v>
      </c>
    </row>
    <row r="149" spans="1:5" ht="38.25">
      <c r="A149" s="36" t="s">
        <v>52</v>
      </c>
      <c r="E149" s="37" t="s">
        <v>1066</v>
      </c>
    </row>
    <row r="150" spans="1:5" ht="38.25">
      <c r="A150" t="s">
        <v>53</v>
      </c>
      <c r="E150" s="35" t="s">
        <v>798</v>
      </c>
    </row>
    <row r="151" spans="1:16" ht="12.75">
      <c r="A151" s="25" t="s">
        <v>45</v>
      </c>
      <c r="B151" s="29" t="s">
        <v>383</v>
      </c>
      <c r="C151" s="29" t="s">
        <v>1067</v>
      </c>
      <c r="D151" s="25" t="s">
        <v>47</v>
      </c>
      <c r="E151" s="30" t="s">
        <v>1068</v>
      </c>
      <c r="F151" s="31" t="s">
        <v>128</v>
      </c>
      <c r="G151" s="32">
        <v>560</v>
      </c>
      <c r="H151" s="33">
        <v>0</v>
      </c>
      <c r="I151" s="33">
        <f>ROUND(ROUND(H151,2)*ROUND(G151,3),2)</f>
      </c>
      <c r="O151">
        <f>(I151*21)/100</f>
      </c>
      <c r="P151" t="s">
        <v>23</v>
      </c>
    </row>
    <row r="152" spans="1:5" ht="12.75">
      <c r="A152" s="34" t="s">
        <v>50</v>
      </c>
      <c r="E152" s="35" t="s">
        <v>47</v>
      </c>
    </row>
    <row r="153" spans="1:5" ht="102">
      <c r="A153" s="36" t="s">
        <v>52</v>
      </c>
      <c r="E153" s="37" t="s">
        <v>1069</v>
      </c>
    </row>
    <row r="154" spans="1:5" ht="63.75">
      <c r="A154" t="s">
        <v>53</v>
      </c>
      <c r="E154" s="35" t="s">
        <v>1070</v>
      </c>
    </row>
    <row r="155" spans="1:16" ht="12.75">
      <c r="A155" s="25" t="s">
        <v>45</v>
      </c>
      <c r="B155" s="29" t="s">
        <v>389</v>
      </c>
      <c r="C155" s="29" t="s">
        <v>1071</v>
      </c>
      <c r="D155" s="25" t="s">
        <v>47</v>
      </c>
      <c r="E155" s="30" t="s">
        <v>1072</v>
      </c>
      <c r="F155" s="31" t="s">
        <v>128</v>
      </c>
      <c r="G155" s="32">
        <v>540</v>
      </c>
      <c r="H155" s="33">
        <v>0</v>
      </c>
      <c r="I155" s="33">
        <f>ROUND(ROUND(H155,2)*ROUND(G155,3),2)</f>
      </c>
      <c r="O155">
        <f>(I155*21)/100</f>
      </c>
      <c r="P155" t="s">
        <v>23</v>
      </c>
    </row>
    <row r="156" spans="1:5" ht="12.75">
      <c r="A156" s="34" t="s">
        <v>50</v>
      </c>
      <c r="E156" s="35" t="s">
        <v>47</v>
      </c>
    </row>
    <row r="157" spans="1:5" ht="76.5">
      <c r="A157" s="36" t="s">
        <v>52</v>
      </c>
      <c r="E157" s="37" t="s">
        <v>1073</v>
      </c>
    </row>
    <row r="158" spans="1:5" ht="63.75">
      <c r="A158" t="s">
        <v>53</v>
      </c>
      <c r="E158" s="35" t="s">
        <v>1070</v>
      </c>
    </row>
    <row r="159" spans="1:16" ht="12.75">
      <c r="A159" s="25" t="s">
        <v>45</v>
      </c>
      <c r="B159" s="29" t="s">
        <v>395</v>
      </c>
      <c r="C159" s="29" t="s">
        <v>1074</v>
      </c>
      <c r="D159" s="25" t="s">
        <v>47</v>
      </c>
      <c r="E159" s="30" t="s">
        <v>1075</v>
      </c>
      <c r="F159" s="31" t="s">
        <v>103</v>
      </c>
      <c r="G159" s="32">
        <v>101.966</v>
      </c>
      <c r="H159" s="33">
        <v>0</v>
      </c>
      <c r="I159" s="33">
        <f>ROUND(ROUND(H159,2)*ROUND(G159,3),2)</f>
      </c>
      <c r="O159">
        <f>(I159*21)/100</f>
      </c>
      <c r="P159" t="s">
        <v>23</v>
      </c>
    </row>
    <row r="160" spans="1:5" ht="12.75">
      <c r="A160" s="34" t="s">
        <v>50</v>
      </c>
      <c r="E160" s="35" t="s">
        <v>47</v>
      </c>
    </row>
    <row r="161" spans="1:5" ht="63.75">
      <c r="A161" s="36" t="s">
        <v>52</v>
      </c>
      <c r="E161" s="37" t="s">
        <v>1076</v>
      </c>
    </row>
    <row r="162" spans="1:5" ht="369.75">
      <c r="A162" t="s">
        <v>53</v>
      </c>
      <c r="E162" s="35" t="s">
        <v>1077</v>
      </c>
    </row>
    <row r="163" spans="1:16" ht="12.75">
      <c r="A163" s="25" t="s">
        <v>45</v>
      </c>
      <c r="B163" s="29" t="s">
        <v>401</v>
      </c>
      <c r="C163" s="29" t="s">
        <v>1078</v>
      </c>
      <c r="D163" s="25" t="s">
        <v>47</v>
      </c>
      <c r="E163" s="30" t="s">
        <v>1079</v>
      </c>
      <c r="F163" s="31" t="s">
        <v>214</v>
      </c>
      <c r="G163" s="32">
        <v>19.884</v>
      </c>
      <c r="H163" s="33">
        <v>0</v>
      </c>
      <c r="I163" s="33">
        <f>ROUND(ROUND(H163,2)*ROUND(G163,3),2)</f>
      </c>
      <c r="O163">
        <f>(I163*21)/100</f>
      </c>
      <c r="P163" t="s">
        <v>23</v>
      </c>
    </row>
    <row r="164" spans="1:5" ht="12.75">
      <c r="A164" s="34" t="s">
        <v>50</v>
      </c>
      <c r="E164" s="35" t="s">
        <v>47</v>
      </c>
    </row>
    <row r="165" spans="1:5" ht="76.5">
      <c r="A165" s="36" t="s">
        <v>52</v>
      </c>
      <c r="E165" s="37" t="s">
        <v>1080</v>
      </c>
    </row>
    <row r="166" spans="1:5" ht="267.75">
      <c r="A166" t="s">
        <v>53</v>
      </c>
      <c r="E166" s="35" t="s">
        <v>1081</v>
      </c>
    </row>
    <row r="167" spans="1:16" ht="12.75">
      <c r="A167" s="25" t="s">
        <v>45</v>
      </c>
      <c r="B167" s="29" t="s">
        <v>408</v>
      </c>
      <c r="C167" s="29" t="s">
        <v>1082</v>
      </c>
      <c r="D167" s="25" t="s">
        <v>47</v>
      </c>
      <c r="E167" s="30" t="s">
        <v>1083</v>
      </c>
      <c r="F167" s="31" t="s">
        <v>95</v>
      </c>
      <c r="G167" s="32">
        <v>254.4</v>
      </c>
      <c r="H167" s="33">
        <v>0</v>
      </c>
      <c r="I167" s="33">
        <f>ROUND(ROUND(H167,2)*ROUND(G167,3),2)</f>
      </c>
      <c r="O167">
        <f>(I167*21)/100</f>
      </c>
      <c r="P167" t="s">
        <v>23</v>
      </c>
    </row>
    <row r="168" spans="1:5" ht="12.75">
      <c r="A168" s="34" t="s">
        <v>50</v>
      </c>
      <c r="E168" s="35" t="s">
        <v>47</v>
      </c>
    </row>
    <row r="169" spans="1:5" ht="25.5">
      <c r="A169" s="36" t="s">
        <v>52</v>
      </c>
      <c r="E169" s="37" t="s">
        <v>1084</v>
      </c>
    </row>
    <row r="170" spans="1:5" ht="102">
      <c r="A170" t="s">
        <v>53</v>
      </c>
      <c r="E170" s="35" t="s">
        <v>1085</v>
      </c>
    </row>
    <row r="171" spans="1:16" ht="12.75">
      <c r="A171" s="25" t="s">
        <v>45</v>
      </c>
      <c r="B171" s="29" t="s">
        <v>414</v>
      </c>
      <c r="C171" s="29" t="s">
        <v>741</v>
      </c>
      <c r="D171" s="25" t="s">
        <v>47</v>
      </c>
      <c r="E171" s="30" t="s">
        <v>742</v>
      </c>
      <c r="F171" s="31" t="s">
        <v>95</v>
      </c>
      <c r="G171" s="32">
        <v>254.4</v>
      </c>
      <c r="H171" s="33">
        <v>0</v>
      </c>
      <c r="I171" s="33">
        <f>ROUND(ROUND(H171,2)*ROUND(G171,3),2)</f>
      </c>
      <c r="O171">
        <f>(I171*21)/100</f>
      </c>
      <c r="P171" t="s">
        <v>23</v>
      </c>
    </row>
    <row r="172" spans="1:5" ht="12.75">
      <c r="A172" s="34" t="s">
        <v>50</v>
      </c>
      <c r="E172" s="35" t="s">
        <v>47</v>
      </c>
    </row>
    <row r="173" spans="1:5" ht="51">
      <c r="A173" s="36" t="s">
        <v>52</v>
      </c>
      <c r="E173" s="37" t="s">
        <v>1086</v>
      </c>
    </row>
    <row r="174" spans="1:5" ht="102">
      <c r="A174" t="s">
        <v>53</v>
      </c>
      <c r="E174" s="35" t="s">
        <v>1087</v>
      </c>
    </row>
    <row r="175" spans="1:18" ht="12.75" customHeight="1">
      <c r="A175" s="6" t="s">
        <v>43</v>
      </c>
      <c r="B175" s="6"/>
      <c r="C175" s="39" t="s">
        <v>22</v>
      </c>
      <c r="D175" s="6"/>
      <c r="E175" s="27" t="s">
        <v>407</v>
      </c>
      <c r="F175" s="6"/>
      <c r="G175" s="6"/>
      <c r="H175" s="6"/>
      <c r="I175" s="40">
        <f>0+Q175</f>
      </c>
      <c r="O175">
        <f>0+R175</f>
      </c>
      <c r="Q175">
        <f>0+I176+I180+I184+I188+I192</f>
      </c>
      <c r="R175">
        <f>0+O176+O180+O184+O188+O192</f>
      </c>
    </row>
    <row r="176" spans="1:16" ht="12.75">
      <c r="A176" s="25" t="s">
        <v>45</v>
      </c>
      <c r="B176" s="29" t="s">
        <v>420</v>
      </c>
      <c r="C176" s="29" t="s">
        <v>746</v>
      </c>
      <c r="D176" s="25" t="s">
        <v>47</v>
      </c>
      <c r="E176" s="30" t="s">
        <v>747</v>
      </c>
      <c r="F176" s="31" t="s">
        <v>748</v>
      </c>
      <c r="G176" s="32">
        <v>774</v>
      </c>
      <c r="H176" s="33">
        <v>0</v>
      </c>
      <c r="I176" s="33">
        <f>ROUND(ROUND(H176,2)*ROUND(G176,3),2)</f>
      </c>
      <c r="O176">
        <f>(I176*21)/100</f>
      </c>
      <c r="P176" t="s">
        <v>23</v>
      </c>
    </row>
    <row r="177" spans="1:5" ht="12.75">
      <c r="A177" s="34" t="s">
        <v>50</v>
      </c>
      <c r="E177" s="35" t="s">
        <v>47</v>
      </c>
    </row>
    <row r="178" spans="1:5" ht="12.75">
      <c r="A178" s="36" t="s">
        <v>52</v>
      </c>
      <c r="E178" s="37" t="s">
        <v>1088</v>
      </c>
    </row>
    <row r="179" spans="1:5" ht="25.5">
      <c r="A179" t="s">
        <v>53</v>
      </c>
      <c r="E179" s="35" t="s">
        <v>751</v>
      </c>
    </row>
    <row r="180" spans="1:16" ht="12.75">
      <c r="A180" s="25" t="s">
        <v>45</v>
      </c>
      <c r="B180" s="29" t="s">
        <v>425</v>
      </c>
      <c r="C180" s="29" t="s">
        <v>752</v>
      </c>
      <c r="D180" s="25" t="s">
        <v>47</v>
      </c>
      <c r="E180" s="30" t="s">
        <v>1089</v>
      </c>
      <c r="F180" s="31" t="s">
        <v>103</v>
      </c>
      <c r="G180" s="32">
        <v>48.761</v>
      </c>
      <c r="H180" s="33">
        <v>0</v>
      </c>
      <c r="I180" s="33">
        <f>ROUND(ROUND(H180,2)*ROUND(G180,3),2)</f>
      </c>
      <c r="O180">
        <f>(I180*21)/100</f>
      </c>
      <c r="P180" t="s">
        <v>23</v>
      </c>
    </row>
    <row r="181" spans="1:5" ht="12.75">
      <c r="A181" s="34" t="s">
        <v>50</v>
      </c>
      <c r="E181" s="35" t="s">
        <v>47</v>
      </c>
    </row>
    <row r="182" spans="1:5" ht="76.5">
      <c r="A182" s="36" t="s">
        <v>52</v>
      </c>
      <c r="E182" s="37" t="s">
        <v>1090</v>
      </c>
    </row>
    <row r="183" spans="1:5" ht="382.5">
      <c r="A183" t="s">
        <v>53</v>
      </c>
      <c r="E183" s="35" t="s">
        <v>1091</v>
      </c>
    </row>
    <row r="184" spans="1:16" ht="12.75">
      <c r="A184" s="25" t="s">
        <v>45</v>
      </c>
      <c r="B184" s="29" t="s">
        <v>430</v>
      </c>
      <c r="C184" s="29" t="s">
        <v>757</v>
      </c>
      <c r="D184" s="25" t="s">
        <v>47</v>
      </c>
      <c r="E184" s="30" t="s">
        <v>758</v>
      </c>
      <c r="F184" s="31" t="s">
        <v>214</v>
      </c>
      <c r="G184" s="32">
        <v>7.314</v>
      </c>
      <c r="H184" s="33">
        <v>0</v>
      </c>
      <c r="I184" s="33">
        <f>ROUND(ROUND(H184,2)*ROUND(G184,3),2)</f>
      </c>
      <c r="O184">
        <f>(I184*21)/100</f>
      </c>
      <c r="P184" t="s">
        <v>23</v>
      </c>
    </row>
    <row r="185" spans="1:5" ht="12.75">
      <c r="A185" s="34" t="s">
        <v>50</v>
      </c>
      <c r="E185" s="35" t="s">
        <v>47</v>
      </c>
    </row>
    <row r="186" spans="1:5" ht="25.5">
      <c r="A186" s="36" t="s">
        <v>52</v>
      </c>
      <c r="E186" s="37" t="s">
        <v>1092</v>
      </c>
    </row>
    <row r="187" spans="1:5" ht="242.25">
      <c r="A187" t="s">
        <v>53</v>
      </c>
      <c r="E187" s="35" t="s">
        <v>1093</v>
      </c>
    </row>
    <row r="188" spans="1:16" ht="12.75">
      <c r="A188" s="25" t="s">
        <v>45</v>
      </c>
      <c r="B188" s="29" t="s">
        <v>436</v>
      </c>
      <c r="C188" s="29" t="s">
        <v>767</v>
      </c>
      <c r="D188" s="25" t="s">
        <v>47</v>
      </c>
      <c r="E188" s="30" t="s">
        <v>1094</v>
      </c>
      <c r="F188" s="31" t="s">
        <v>103</v>
      </c>
      <c r="G188" s="32">
        <v>139.789</v>
      </c>
      <c r="H188" s="33">
        <v>0</v>
      </c>
      <c r="I188" s="33">
        <f>ROUND(ROUND(H188,2)*ROUND(G188,3),2)</f>
      </c>
      <c r="O188">
        <f>(I188*21)/100</f>
      </c>
      <c r="P188" t="s">
        <v>23</v>
      </c>
    </row>
    <row r="189" spans="1:5" ht="12.75">
      <c r="A189" s="34" t="s">
        <v>50</v>
      </c>
      <c r="E189" s="35" t="s">
        <v>47</v>
      </c>
    </row>
    <row r="190" spans="1:5" ht="89.25">
      <c r="A190" s="36" t="s">
        <v>52</v>
      </c>
      <c r="E190" s="37" t="s">
        <v>1095</v>
      </c>
    </row>
    <row r="191" spans="1:5" ht="369.75">
      <c r="A191" t="s">
        <v>53</v>
      </c>
      <c r="E191" s="35" t="s">
        <v>1096</v>
      </c>
    </row>
    <row r="192" spans="1:16" ht="12.75">
      <c r="A192" s="25" t="s">
        <v>45</v>
      </c>
      <c r="B192" s="29" t="s">
        <v>442</v>
      </c>
      <c r="C192" s="29" t="s">
        <v>773</v>
      </c>
      <c r="D192" s="25" t="s">
        <v>47</v>
      </c>
      <c r="E192" s="30" t="s">
        <v>774</v>
      </c>
      <c r="F192" s="31" t="s">
        <v>214</v>
      </c>
      <c r="G192" s="32">
        <v>27.259</v>
      </c>
      <c r="H192" s="33">
        <v>0</v>
      </c>
      <c r="I192" s="33">
        <f>ROUND(ROUND(H192,2)*ROUND(G192,3),2)</f>
      </c>
      <c r="O192">
        <f>(I192*21)/100</f>
      </c>
      <c r="P192" t="s">
        <v>23</v>
      </c>
    </row>
    <row r="193" spans="1:5" ht="12.75">
      <c r="A193" s="34" t="s">
        <v>50</v>
      </c>
      <c r="E193" s="35" t="s">
        <v>47</v>
      </c>
    </row>
    <row r="194" spans="1:5" ht="25.5">
      <c r="A194" s="36" t="s">
        <v>52</v>
      </c>
      <c r="E194" s="37" t="s">
        <v>1097</v>
      </c>
    </row>
    <row r="195" spans="1:5" ht="267.75">
      <c r="A195" t="s">
        <v>53</v>
      </c>
      <c r="E195" s="35" t="s">
        <v>1081</v>
      </c>
    </row>
    <row r="196" spans="1:18" ht="12.75" customHeight="1">
      <c r="A196" s="6" t="s">
        <v>43</v>
      </c>
      <c r="B196" s="6"/>
      <c r="C196" s="39" t="s">
        <v>33</v>
      </c>
      <c r="D196" s="6"/>
      <c r="E196" s="27" t="s">
        <v>413</v>
      </c>
      <c r="F196" s="6"/>
      <c r="G196" s="6"/>
      <c r="H196" s="6"/>
      <c r="I196" s="40">
        <f>0+Q196</f>
      </c>
      <c r="O196">
        <f>0+R196</f>
      </c>
      <c r="Q196">
        <f>0+I197+I201+I205+I209+I213+I217+I221+I225+I229+I233+I237+I241+I245+I249+I253+I257+I261+I265</f>
      </c>
      <c r="R196">
        <f>0+O197+O201+O205+O209+O213+O217+O221+O225+O229+O233+O237+O241+O245+O249+O253+O257+O261+O265</f>
      </c>
    </row>
    <row r="197" spans="1:16" ht="12.75">
      <c r="A197" s="25" t="s">
        <v>45</v>
      </c>
      <c r="B197" s="29" t="s">
        <v>448</v>
      </c>
      <c r="C197" s="29" t="s">
        <v>1098</v>
      </c>
      <c r="D197" s="25" t="s">
        <v>47</v>
      </c>
      <c r="E197" s="30" t="s">
        <v>1099</v>
      </c>
      <c r="F197" s="31" t="s">
        <v>103</v>
      </c>
      <c r="G197" s="32">
        <v>32.706</v>
      </c>
      <c r="H197" s="33">
        <v>0</v>
      </c>
      <c r="I197" s="33">
        <f>ROUND(ROUND(H197,2)*ROUND(G197,3),2)</f>
      </c>
      <c r="O197">
        <f>(I197*21)/100</f>
      </c>
      <c r="P197" t="s">
        <v>23</v>
      </c>
    </row>
    <row r="198" spans="1:5" ht="12.75">
      <c r="A198" s="34" t="s">
        <v>50</v>
      </c>
      <c r="E198" s="35" t="s">
        <v>47</v>
      </c>
    </row>
    <row r="199" spans="1:5" ht="63.75">
      <c r="A199" s="36" t="s">
        <v>52</v>
      </c>
      <c r="E199" s="37" t="s">
        <v>1100</v>
      </c>
    </row>
    <row r="200" spans="1:5" ht="369.75">
      <c r="A200" t="s">
        <v>53</v>
      </c>
      <c r="E200" s="35" t="s">
        <v>1096</v>
      </c>
    </row>
    <row r="201" spans="1:16" ht="12.75">
      <c r="A201" s="25" t="s">
        <v>45</v>
      </c>
      <c r="B201" s="29" t="s">
        <v>453</v>
      </c>
      <c r="C201" s="29" t="s">
        <v>1101</v>
      </c>
      <c r="D201" s="25" t="s">
        <v>47</v>
      </c>
      <c r="E201" s="30" t="s">
        <v>1102</v>
      </c>
      <c r="F201" s="31" t="s">
        <v>214</v>
      </c>
      <c r="G201" s="32">
        <v>5.397</v>
      </c>
      <c r="H201" s="33">
        <v>0</v>
      </c>
      <c r="I201" s="33">
        <f>ROUND(ROUND(H201,2)*ROUND(G201,3),2)</f>
      </c>
      <c r="O201">
        <f>(I201*21)/100</f>
      </c>
      <c r="P201" t="s">
        <v>23</v>
      </c>
    </row>
    <row r="202" spans="1:5" ht="12.75">
      <c r="A202" s="34" t="s">
        <v>50</v>
      </c>
      <c r="E202" s="35" t="s">
        <v>47</v>
      </c>
    </row>
    <row r="203" spans="1:5" ht="25.5">
      <c r="A203" s="36" t="s">
        <v>52</v>
      </c>
      <c r="E203" s="37" t="s">
        <v>1103</v>
      </c>
    </row>
    <row r="204" spans="1:5" ht="267.75">
      <c r="A204" t="s">
        <v>53</v>
      </c>
      <c r="E204" s="35" t="s">
        <v>1081</v>
      </c>
    </row>
    <row r="205" spans="1:16" ht="12.75">
      <c r="A205" s="25" t="s">
        <v>45</v>
      </c>
      <c r="B205" s="29" t="s">
        <v>459</v>
      </c>
      <c r="C205" s="29" t="s">
        <v>1104</v>
      </c>
      <c r="D205" s="25" t="s">
        <v>47</v>
      </c>
      <c r="E205" s="30" t="s">
        <v>1105</v>
      </c>
      <c r="F205" s="31" t="s">
        <v>103</v>
      </c>
      <c r="G205" s="32">
        <v>153.156</v>
      </c>
      <c r="H205" s="33">
        <v>0</v>
      </c>
      <c r="I205" s="33">
        <f>ROUND(ROUND(H205,2)*ROUND(G205,3),2)</f>
      </c>
      <c r="O205">
        <f>(I205*21)/100</f>
      </c>
      <c r="P205" t="s">
        <v>23</v>
      </c>
    </row>
    <row r="206" spans="1:5" ht="12.75">
      <c r="A206" s="34" t="s">
        <v>50</v>
      </c>
      <c r="E206" s="35" t="s">
        <v>47</v>
      </c>
    </row>
    <row r="207" spans="1:5" ht="102">
      <c r="A207" s="36" t="s">
        <v>52</v>
      </c>
      <c r="E207" s="37" t="s">
        <v>1106</v>
      </c>
    </row>
    <row r="208" spans="1:5" ht="369.75">
      <c r="A208" t="s">
        <v>53</v>
      </c>
      <c r="E208" s="35" t="s">
        <v>1096</v>
      </c>
    </row>
    <row r="209" spans="1:16" ht="12.75">
      <c r="A209" s="25" t="s">
        <v>45</v>
      </c>
      <c r="B209" s="29" t="s">
        <v>464</v>
      </c>
      <c r="C209" s="29" t="s">
        <v>784</v>
      </c>
      <c r="D209" s="25" t="s">
        <v>47</v>
      </c>
      <c r="E209" s="30" t="s">
        <v>785</v>
      </c>
      <c r="F209" s="31" t="s">
        <v>214</v>
      </c>
      <c r="G209" s="32">
        <v>34.089</v>
      </c>
      <c r="H209" s="33">
        <v>0</v>
      </c>
      <c r="I209" s="33">
        <f>ROUND(ROUND(H209,2)*ROUND(G209,3),2)</f>
      </c>
      <c r="O209">
        <f>(I209*21)/100</f>
      </c>
      <c r="P209" t="s">
        <v>23</v>
      </c>
    </row>
    <row r="210" spans="1:5" ht="12.75">
      <c r="A210" s="34" t="s">
        <v>50</v>
      </c>
      <c r="E210" s="35" t="s">
        <v>47</v>
      </c>
    </row>
    <row r="211" spans="1:5" ht="63.75">
      <c r="A211" s="36" t="s">
        <v>52</v>
      </c>
      <c r="E211" s="37" t="s">
        <v>1107</v>
      </c>
    </row>
    <row r="212" spans="1:5" ht="267.75">
      <c r="A212" t="s">
        <v>53</v>
      </c>
      <c r="E212" s="35" t="s">
        <v>1108</v>
      </c>
    </row>
    <row r="213" spans="1:16" ht="12.75">
      <c r="A213" s="25" t="s">
        <v>45</v>
      </c>
      <c r="B213" s="29" t="s">
        <v>470</v>
      </c>
      <c r="C213" s="29" t="s">
        <v>1109</v>
      </c>
      <c r="D213" s="25" t="s">
        <v>114</v>
      </c>
      <c r="E213" s="30" t="s">
        <v>1110</v>
      </c>
      <c r="F213" s="31" t="s">
        <v>214</v>
      </c>
      <c r="G213" s="32">
        <v>89.439</v>
      </c>
      <c r="H213" s="33">
        <v>0</v>
      </c>
      <c r="I213" s="33">
        <f>ROUND(ROUND(H213,2)*ROUND(G213,3),2)</f>
      </c>
      <c r="O213">
        <f>(I213*21)/100</f>
      </c>
      <c r="P213" t="s">
        <v>23</v>
      </c>
    </row>
    <row r="214" spans="1:5" ht="12.75">
      <c r="A214" s="34" t="s">
        <v>50</v>
      </c>
      <c r="E214" s="35" t="s">
        <v>47</v>
      </c>
    </row>
    <row r="215" spans="1:5" ht="114.75">
      <c r="A215" s="36" t="s">
        <v>52</v>
      </c>
      <c r="E215" s="37" t="s">
        <v>1111</v>
      </c>
    </row>
    <row r="216" spans="1:5" ht="293.25">
      <c r="A216" t="s">
        <v>53</v>
      </c>
      <c r="E216" s="35" t="s">
        <v>1112</v>
      </c>
    </row>
    <row r="217" spans="1:16" ht="12.75">
      <c r="A217" s="25" t="s">
        <v>45</v>
      </c>
      <c r="B217" s="29" t="s">
        <v>475</v>
      </c>
      <c r="C217" s="29" t="s">
        <v>1109</v>
      </c>
      <c r="D217" s="25" t="s">
        <v>611</v>
      </c>
      <c r="E217" s="30" t="s">
        <v>1110</v>
      </c>
      <c r="F217" s="31" t="s">
        <v>214</v>
      </c>
      <c r="G217" s="32">
        <v>7.06</v>
      </c>
      <c r="H217" s="33">
        <v>0</v>
      </c>
      <c r="I217" s="33">
        <f>ROUND(ROUND(H217,2)*ROUND(G217,3),2)</f>
      </c>
      <c r="O217">
        <f>(I217*21)/100</f>
      </c>
      <c r="P217" t="s">
        <v>23</v>
      </c>
    </row>
    <row r="218" spans="1:5" ht="12.75">
      <c r="A218" s="34" t="s">
        <v>50</v>
      </c>
      <c r="E218" s="35" t="s">
        <v>47</v>
      </c>
    </row>
    <row r="219" spans="1:5" ht="89.25">
      <c r="A219" s="36" t="s">
        <v>52</v>
      </c>
      <c r="E219" s="37" t="s">
        <v>1113</v>
      </c>
    </row>
    <row r="220" spans="1:5" ht="293.25">
      <c r="A220" t="s">
        <v>53</v>
      </c>
      <c r="E220" s="35" t="s">
        <v>1112</v>
      </c>
    </row>
    <row r="221" spans="1:16" ht="12.75">
      <c r="A221" s="25" t="s">
        <v>45</v>
      </c>
      <c r="B221" s="29" t="s">
        <v>480</v>
      </c>
      <c r="C221" s="29" t="s">
        <v>789</v>
      </c>
      <c r="D221" s="25" t="s">
        <v>47</v>
      </c>
      <c r="E221" s="30" t="s">
        <v>790</v>
      </c>
      <c r="F221" s="31" t="s">
        <v>128</v>
      </c>
      <c r="G221" s="32">
        <v>21.25</v>
      </c>
      <c r="H221" s="33">
        <v>0</v>
      </c>
      <c r="I221" s="33">
        <f>ROUND(ROUND(H221,2)*ROUND(G221,3),2)</f>
      </c>
      <c r="O221">
        <f>(I221*21)/100</f>
      </c>
      <c r="P221" t="s">
        <v>23</v>
      </c>
    </row>
    <row r="222" spans="1:5" ht="12.75">
      <c r="A222" s="34" t="s">
        <v>50</v>
      </c>
      <c r="E222" s="35" t="s">
        <v>47</v>
      </c>
    </row>
    <row r="223" spans="1:5" ht="38.25">
      <c r="A223" s="36" t="s">
        <v>52</v>
      </c>
      <c r="E223" s="37" t="s">
        <v>1114</v>
      </c>
    </row>
    <row r="224" spans="1:5" ht="51">
      <c r="A224" t="s">
        <v>53</v>
      </c>
      <c r="E224" s="35" t="s">
        <v>793</v>
      </c>
    </row>
    <row r="225" spans="1:16" ht="12.75">
      <c r="A225" s="25" t="s">
        <v>45</v>
      </c>
      <c r="B225" s="29" t="s">
        <v>487</v>
      </c>
      <c r="C225" s="29" t="s">
        <v>1115</v>
      </c>
      <c r="D225" s="25" t="s">
        <v>47</v>
      </c>
      <c r="E225" s="30" t="s">
        <v>1116</v>
      </c>
      <c r="F225" s="31" t="s">
        <v>103</v>
      </c>
      <c r="G225" s="32">
        <v>4.354</v>
      </c>
      <c r="H225" s="33">
        <v>0</v>
      </c>
      <c r="I225" s="33">
        <f>ROUND(ROUND(H225,2)*ROUND(G225,3),2)</f>
      </c>
      <c r="O225">
        <f>(I225*21)/100</f>
      </c>
      <c r="P225" t="s">
        <v>23</v>
      </c>
    </row>
    <row r="226" spans="1:5" ht="12.75">
      <c r="A226" s="34" t="s">
        <v>50</v>
      </c>
      <c r="E226" s="35" t="s">
        <v>47</v>
      </c>
    </row>
    <row r="227" spans="1:5" ht="25.5">
      <c r="A227" s="36" t="s">
        <v>52</v>
      </c>
      <c r="E227" s="37" t="s">
        <v>1117</v>
      </c>
    </row>
    <row r="228" spans="1:5" ht="229.5">
      <c r="A228" t="s">
        <v>53</v>
      </c>
      <c r="E228" s="35" t="s">
        <v>1118</v>
      </c>
    </row>
    <row r="229" spans="1:16" ht="12.75">
      <c r="A229" s="25" t="s">
        <v>45</v>
      </c>
      <c r="B229" s="29" t="s">
        <v>493</v>
      </c>
      <c r="C229" s="29" t="s">
        <v>1119</v>
      </c>
      <c r="D229" s="25" t="s">
        <v>47</v>
      </c>
      <c r="E229" s="30" t="s">
        <v>1120</v>
      </c>
      <c r="F229" s="31" t="s">
        <v>103</v>
      </c>
      <c r="G229" s="32">
        <v>35.384</v>
      </c>
      <c r="H229" s="33">
        <v>0</v>
      </c>
      <c r="I229" s="33">
        <f>ROUND(ROUND(H229,2)*ROUND(G229,3),2)</f>
      </c>
      <c r="O229">
        <f>(I229*21)/100</f>
      </c>
      <c r="P229" t="s">
        <v>23</v>
      </c>
    </row>
    <row r="230" spans="1:5" ht="12.75">
      <c r="A230" s="34" t="s">
        <v>50</v>
      </c>
      <c r="E230" s="35" t="s">
        <v>47</v>
      </c>
    </row>
    <row r="231" spans="1:5" ht="114.75">
      <c r="A231" s="36" t="s">
        <v>52</v>
      </c>
      <c r="E231" s="37" t="s">
        <v>1121</v>
      </c>
    </row>
    <row r="232" spans="1:5" ht="369.75">
      <c r="A232" t="s">
        <v>53</v>
      </c>
      <c r="E232" s="35" t="s">
        <v>1096</v>
      </c>
    </row>
    <row r="233" spans="1:16" ht="12.75">
      <c r="A233" s="25" t="s">
        <v>45</v>
      </c>
      <c r="B233" s="29" t="s">
        <v>499</v>
      </c>
      <c r="C233" s="29" t="s">
        <v>426</v>
      </c>
      <c r="D233" s="25" t="s">
        <v>47</v>
      </c>
      <c r="E233" s="30" t="s">
        <v>427</v>
      </c>
      <c r="F233" s="31" t="s">
        <v>103</v>
      </c>
      <c r="G233" s="32">
        <v>63.212</v>
      </c>
      <c r="H233" s="33">
        <v>0</v>
      </c>
      <c r="I233" s="33">
        <f>ROUND(ROUND(H233,2)*ROUND(G233,3),2)</f>
      </c>
      <c r="O233">
        <f>(I233*21)/100</f>
      </c>
      <c r="P233" t="s">
        <v>23</v>
      </c>
    </row>
    <row r="234" spans="1:5" ht="12.75">
      <c r="A234" s="34" t="s">
        <v>50</v>
      </c>
      <c r="E234" s="35" t="s">
        <v>47</v>
      </c>
    </row>
    <row r="235" spans="1:5" ht="114.75">
      <c r="A235" s="36" t="s">
        <v>52</v>
      </c>
      <c r="E235" s="37" t="s">
        <v>1122</v>
      </c>
    </row>
    <row r="236" spans="1:5" ht="369.75">
      <c r="A236" t="s">
        <v>53</v>
      </c>
      <c r="E236" s="35" t="s">
        <v>1096</v>
      </c>
    </row>
    <row r="237" spans="1:16" ht="12.75">
      <c r="A237" s="25" t="s">
        <v>45</v>
      </c>
      <c r="B237" s="29" t="s">
        <v>505</v>
      </c>
      <c r="C237" s="29" t="s">
        <v>1123</v>
      </c>
      <c r="D237" s="25" t="s">
        <v>47</v>
      </c>
      <c r="E237" s="30" t="s">
        <v>1124</v>
      </c>
      <c r="F237" s="31" t="s">
        <v>103</v>
      </c>
      <c r="G237" s="32">
        <v>78.831</v>
      </c>
      <c r="H237" s="33">
        <v>0</v>
      </c>
      <c r="I237" s="33">
        <f>ROUND(ROUND(H237,2)*ROUND(G237,3),2)</f>
      </c>
      <c r="O237">
        <f>(I237*21)/100</f>
      </c>
      <c r="P237" t="s">
        <v>23</v>
      </c>
    </row>
    <row r="238" spans="1:5" ht="12.75">
      <c r="A238" s="34" t="s">
        <v>50</v>
      </c>
      <c r="E238" s="35" t="s">
        <v>47</v>
      </c>
    </row>
    <row r="239" spans="1:5" ht="114.75">
      <c r="A239" s="36" t="s">
        <v>52</v>
      </c>
      <c r="E239" s="37" t="s">
        <v>1125</v>
      </c>
    </row>
    <row r="240" spans="1:5" ht="38.25">
      <c r="A240" t="s">
        <v>53</v>
      </c>
      <c r="E240" s="35" t="s">
        <v>371</v>
      </c>
    </row>
    <row r="241" spans="1:16" ht="12.75">
      <c r="A241" s="25" t="s">
        <v>45</v>
      </c>
      <c r="B241" s="29" t="s">
        <v>511</v>
      </c>
      <c r="C241" s="29" t="s">
        <v>803</v>
      </c>
      <c r="D241" s="25" t="s">
        <v>47</v>
      </c>
      <c r="E241" s="30" t="s">
        <v>804</v>
      </c>
      <c r="F241" s="31" t="s">
        <v>103</v>
      </c>
      <c r="G241" s="32">
        <v>3.825</v>
      </c>
      <c r="H241" s="33">
        <v>0</v>
      </c>
      <c r="I241" s="33">
        <f>ROUND(ROUND(H241,2)*ROUND(G241,3),2)</f>
      </c>
      <c r="O241">
        <f>(I241*21)/100</f>
      </c>
      <c r="P241" t="s">
        <v>23</v>
      </c>
    </row>
    <row r="242" spans="1:5" ht="12.75">
      <c r="A242" s="34" t="s">
        <v>50</v>
      </c>
      <c r="E242" s="35" t="s">
        <v>47</v>
      </c>
    </row>
    <row r="243" spans="1:5" ht="51">
      <c r="A243" s="36" t="s">
        <v>52</v>
      </c>
      <c r="E243" s="37" t="s">
        <v>1126</v>
      </c>
    </row>
    <row r="244" spans="1:5" ht="25.5">
      <c r="A244" t="s">
        <v>53</v>
      </c>
      <c r="E244" s="35" t="s">
        <v>807</v>
      </c>
    </row>
    <row r="245" spans="1:16" ht="12.75">
      <c r="A245" s="25" t="s">
        <v>45</v>
      </c>
      <c r="B245" s="29" t="s">
        <v>516</v>
      </c>
      <c r="C245" s="29" t="s">
        <v>1127</v>
      </c>
      <c r="D245" s="25" t="s">
        <v>47</v>
      </c>
      <c r="E245" s="30" t="s">
        <v>1128</v>
      </c>
      <c r="F245" s="31" t="s">
        <v>103</v>
      </c>
      <c r="G245" s="32">
        <v>0.573</v>
      </c>
      <c r="H245" s="33">
        <v>0</v>
      </c>
      <c r="I245" s="33">
        <f>ROUND(ROUND(H245,2)*ROUND(G245,3),2)</f>
      </c>
      <c r="O245">
        <f>(I245*21)/100</f>
      </c>
      <c r="P245" t="s">
        <v>23</v>
      </c>
    </row>
    <row r="246" spans="1:5" ht="12.75">
      <c r="A246" s="34" t="s">
        <v>50</v>
      </c>
      <c r="E246" s="35" t="s">
        <v>47</v>
      </c>
    </row>
    <row r="247" spans="1:5" ht="12.75">
      <c r="A247" s="36" t="s">
        <v>52</v>
      </c>
      <c r="E247" s="37" t="s">
        <v>1129</v>
      </c>
    </row>
    <row r="248" spans="1:5" ht="38.25">
      <c r="A248" t="s">
        <v>53</v>
      </c>
      <c r="E248" s="35" t="s">
        <v>1130</v>
      </c>
    </row>
    <row r="249" spans="1:16" ht="12.75">
      <c r="A249" s="25" t="s">
        <v>45</v>
      </c>
      <c r="B249" s="29" t="s">
        <v>522</v>
      </c>
      <c r="C249" s="29" t="s">
        <v>1131</v>
      </c>
      <c r="D249" s="25" t="s">
        <v>47</v>
      </c>
      <c r="E249" s="30" t="s">
        <v>1132</v>
      </c>
      <c r="F249" s="31" t="s">
        <v>103</v>
      </c>
      <c r="G249" s="32">
        <v>589.624</v>
      </c>
      <c r="H249" s="33">
        <v>0</v>
      </c>
      <c r="I249" s="33">
        <f>ROUND(ROUND(H249,2)*ROUND(G249,3),2)</f>
      </c>
      <c r="O249">
        <f>(I249*21)/100</f>
      </c>
      <c r="P249" t="s">
        <v>23</v>
      </c>
    </row>
    <row r="250" spans="1:5" ht="12.75">
      <c r="A250" s="34" t="s">
        <v>50</v>
      </c>
      <c r="E250" s="35" t="s">
        <v>47</v>
      </c>
    </row>
    <row r="251" spans="1:5" ht="165.75">
      <c r="A251" s="36" t="s">
        <v>52</v>
      </c>
      <c r="E251" s="37" t="s">
        <v>1133</v>
      </c>
    </row>
    <row r="252" spans="1:5" ht="38.25">
      <c r="A252" t="s">
        <v>53</v>
      </c>
      <c r="E252" s="35" t="s">
        <v>371</v>
      </c>
    </row>
    <row r="253" spans="1:16" ht="25.5">
      <c r="A253" s="25" t="s">
        <v>45</v>
      </c>
      <c r="B253" s="29" t="s">
        <v>528</v>
      </c>
      <c r="C253" s="29" t="s">
        <v>808</v>
      </c>
      <c r="D253" s="25" t="s">
        <v>47</v>
      </c>
      <c r="E253" s="30" t="s">
        <v>809</v>
      </c>
      <c r="F253" s="31" t="s">
        <v>103</v>
      </c>
      <c r="G253" s="32">
        <v>178.096</v>
      </c>
      <c r="H253" s="33">
        <v>0</v>
      </c>
      <c r="I253" s="33">
        <f>ROUND(ROUND(H253,2)*ROUND(G253,3),2)</f>
      </c>
      <c r="O253">
        <f>(I253*21)/100</f>
      </c>
      <c r="P253" t="s">
        <v>23</v>
      </c>
    </row>
    <row r="254" spans="1:5" ht="12.75">
      <c r="A254" s="34" t="s">
        <v>50</v>
      </c>
      <c r="E254" s="35" t="s">
        <v>47</v>
      </c>
    </row>
    <row r="255" spans="1:5" ht="140.25">
      <c r="A255" s="36" t="s">
        <v>52</v>
      </c>
      <c r="E255" s="37" t="s">
        <v>1134</v>
      </c>
    </row>
    <row r="256" spans="1:5" ht="38.25">
      <c r="A256" t="s">
        <v>53</v>
      </c>
      <c r="E256" s="35" t="s">
        <v>371</v>
      </c>
    </row>
    <row r="257" spans="1:16" ht="12.75">
      <c r="A257" s="25" t="s">
        <v>45</v>
      </c>
      <c r="B257" s="29" t="s">
        <v>533</v>
      </c>
      <c r="C257" s="29" t="s">
        <v>1135</v>
      </c>
      <c r="D257" s="25" t="s">
        <v>47</v>
      </c>
      <c r="E257" s="30" t="s">
        <v>1136</v>
      </c>
      <c r="F257" s="31" t="s">
        <v>103</v>
      </c>
      <c r="G257" s="32">
        <v>41.555</v>
      </c>
      <c r="H257" s="33">
        <v>0</v>
      </c>
      <c r="I257" s="33">
        <f>ROUND(ROUND(H257,2)*ROUND(G257,3),2)</f>
      </c>
      <c r="O257">
        <f>(I257*21)/100</f>
      </c>
      <c r="P257" t="s">
        <v>23</v>
      </c>
    </row>
    <row r="258" spans="1:5" ht="12.75">
      <c r="A258" s="34" t="s">
        <v>50</v>
      </c>
      <c r="E258" s="35" t="s">
        <v>47</v>
      </c>
    </row>
    <row r="259" spans="1:5" ht="89.25">
      <c r="A259" s="36" t="s">
        <v>52</v>
      </c>
      <c r="E259" s="37" t="s">
        <v>1137</v>
      </c>
    </row>
    <row r="260" spans="1:5" ht="293.25">
      <c r="A260" t="s">
        <v>53</v>
      </c>
      <c r="E260" s="35" t="s">
        <v>1138</v>
      </c>
    </row>
    <row r="261" spans="1:16" ht="12.75">
      <c r="A261" s="25" t="s">
        <v>45</v>
      </c>
      <c r="B261" s="29" t="s">
        <v>539</v>
      </c>
      <c r="C261" s="29" t="s">
        <v>1139</v>
      </c>
      <c r="D261" s="25" t="s">
        <v>47</v>
      </c>
      <c r="E261" s="30" t="s">
        <v>1140</v>
      </c>
      <c r="F261" s="31" t="s">
        <v>103</v>
      </c>
      <c r="G261" s="32">
        <v>60.352</v>
      </c>
      <c r="H261" s="33">
        <v>0</v>
      </c>
      <c r="I261" s="33">
        <f>ROUND(ROUND(H261,2)*ROUND(G261,3),2)</f>
      </c>
      <c r="O261">
        <f>(I261*21)/100</f>
      </c>
      <c r="P261" t="s">
        <v>23</v>
      </c>
    </row>
    <row r="262" spans="1:5" ht="12.75">
      <c r="A262" s="34" t="s">
        <v>50</v>
      </c>
      <c r="E262" s="35" t="s">
        <v>47</v>
      </c>
    </row>
    <row r="263" spans="1:5" ht="51">
      <c r="A263" s="36" t="s">
        <v>52</v>
      </c>
      <c r="E263" s="37" t="s">
        <v>1141</v>
      </c>
    </row>
    <row r="264" spans="1:5" ht="51">
      <c r="A264" t="s">
        <v>53</v>
      </c>
      <c r="E264" s="35" t="s">
        <v>1142</v>
      </c>
    </row>
    <row r="265" spans="1:16" ht="12.75">
      <c r="A265" s="25" t="s">
        <v>45</v>
      </c>
      <c r="B265" s="29" t="s">
        <v>543</v>
      </c>
      <c r="C265" s="29" t="s">
        <v>431</v>
      </c>
      <c r="D265" s="25" t="s">
        <v>47</v>
      </c>
      <c r="E265" s="30" t="s">
        <v>432</v>
      </c>
      <c r="F265" s="31" t="s">
        <v>103</v>
      </c>
      <c r="G265" s="32">
        <v>120.882</v>
      </c>
      <c r="H265" s="33">
        <v>0</v>
      </c>
      <c r="I265" s="33">
        <f>ROUND(ROUND(H265,2)*ROUND(G265,3),2)</f>
      </c>
      <c r="O265">
        <f>(I265*21)/100</f>
      </c>
      <c r="P265" t="s">
        <v>23</v>
      </c>
    </row>
    <row r="266" spans="1:5" ht="12.75">
      <c r="A266" s="34" t="s">
        <v>50</v>
      </c>
      <c r="E266" s="35" t="s">
        <v>47</v>
      </c>
    </row>
    <row r="267" spans="1:5" ht="127.5">
      <c r="A267" s="36" t="s">
        <v>52</v>
      </c>
      <c r="E267" s="37" t="s">
        <v>1143</v>
      </c>
    </row>
    <row r="268" spans="1:5" ht="102">
      <c r="A268" t="s">
        <v>53</v>
      </c>
      <c r="E268" s="35" t="s">
        <v>1144</v>
      </c>
    </row>
    <row r="269" spans="1:18" ht="12.75" customHeight="1">
      <c r="A269" s="6" t="s">
        <v>43</v>
      </c>
      <c r="B269" s="6"/>
      <c r="C269" s="39" t="s">
        <v>35</v>
      </c>
      <c r="D269" s="6"/>
      <c r="E269" s="27" t="s">
        <v>91</v>
      </c>
      <c r="F269" s="6"/>
      <c r="G269" s="6"/>
      <c r="H269" s="6"/>
      <c r="I269" s="40">
        <f>0+Q269</f>
      </c>
      <c r="O269">
        <f>0+R269</f>
      </c>
      <c r="Q269">
        <f>0+I270+I274+I278+I282+I286</f>
      </c>
      <c r="R269">
        <f>0+O270+O274+O278+O282+O286</f>
      </c>
    </row>
    <row r="270" spans="1:16" ht="12.75">
      <c r="A270" s="25" t="s">
        <v>45</v>
      </c>
      <c r="B270" s="29" t="s">
        <v>549</v>
      </c>
      <c r="C270" s="29" t="s">
        <v>1145</v>
      </c>
      <c r="D270" s="25" t="s">
        <v>47</v>
      </c>
      <c r="E270" s="30" t="s">
        <v>1146</v>
      </c>
      <c r="F270" s="31" t="s">
        <v>95</v>
      </c>
      <c r="G270" s="32">
        <v>736</v>
      </c>
      <c r="H270" s="33">
        <v>0</v>
      </c>
      <c r="I270" s="33">
        <f>ROUND(ROUND(H270,2)*ROUND(G270,3),2)</f>
      </c>
      <c r="O270">
        <f>(I270*21)/100</f>
      </c>
      <c r="P270" t="s">
        <v>23</v>
      </c>
    </row>
    <row r="271" spans="1:5" ht="12.75">
      <c r="A271" s="34" t="s">
        <v>50</v>
      </c>
      <c r="E271" s="35" t="s">
        <v>47</v>
      </c>
    </row>
    <row r="272" spans="1:5" ht="12.75">
      <c r="A272" s="36" t="s">
        <v>52</v>
      </c>
      <c r="E272" s="37" t="s">
        <v>1147</v>
      </c>
    </row>
    <row r="273" spans="1:5" ht="51">
      <c r="A273" t="s">
        <v>53</v>
      </c>
      <c r="E273" s="35" t="s">
        <v>1148</v>
      </c>
    </row>
    <row r="274" spans="1:16" ht="12.75">
      <c r="A274" s="25" t="s">
        <v>45</v>
      </c>
      <c r="B274" s="29" t="s">
        <v>555</v>
      </c>
      <c r="C274" s="29" t="s">
        <v>1149</v>
      </c>
      <c r="D274" s="25" t="s">
        <v>47</v>
      </c>
      <c r="E274" s="30" t="s">
        <v>1150</v>
      </c>
      <c r="F274" s="31" t="s">
        <v>95</v>
      </c>
      <c r="G274" s="32">
        <v>128</v>
      </c>
      <c r="H274" s="33">
        <v>0</v>
      </c>
      <c r="I274" s="33">
        <f>ROUND(ROUND(H274,2)*ROUND(G274,3),2)</f>
      </c>
      <c r="O274">
        <f>(I274*21)/100</f>
      </c>
      <c r="P274" t="s">
        <v>23</v>
      </c>
    </row>
    <row r="275" spans="1:5" ht="12.75">
      <c r="A275" s="34" t="s">
        <v>50</v>
      </c>
      <c r="E275" s="35" t="s">
        <v>47</v>
      </c>
    </row>
    <row r="276" spans="1:5" ht="38.25">
      <c r="A276" s="36" t="s">
        <v>52</v>
      </c>
      <c r="E276" s="37" t="s">
        <v>1151</v>
      </c>
    </row>
    <row r="277" spans="1:5" ht="51">
      <c r="A277" t="s">
        <v>53</v>
      </c>
      <c r="E277" s="35" t="s">
        <v>1152</v>
      </c>
    </row>
    <row r="278" spans="1:16" ht="12.75">
      <c r="A278" s="25" t="s">
        <v>45</v>
      </c>
      <c r="B278" s="29" t="s">
        <v>559</v>
      </c>
      <c r="C278" s="29" t="s">
        <v>465</v>
      </c>
      <c r="D278" s="25" t="s">
        <v>47</v>
      </c>
      <c r="E278" s="30" t="s">
        <v>466</v>
      </c>
      <c r="F278" s="31" t="s">
        <v>95</v>
      </c>
      <c r="G278" s="32">
        <v>368</v>
      </c>
      <c r="H278" s="33">
        <v>0</v>
      </c>
      <c r="I278" s="33">
        <f>ROUND(ROUND(H278,2)*ROUND(G278,3),2)</f>
      </c>
      <c r="O278">
        <f>(I278*21)/100</f>
      </c>
      <c r="P278" t="s">
        <v>23</v>
      </c>
    </row>
    <row r="279" spans="1:5" ht="12.75">
      <c r="A279" s="34" t="s">
        <v>50</v>
      </c>
      <c r="E279" s="35" t="s">
        <v>47</v>
      </c>
    </row>
    <row r="280" spans="1:5" ht="12.75">
      <c r="A280" s="36" t="s">
        <v>52</v>
      </c>
      <c r="E280" s="37" t="s">
        <v>1153</v>
      </c>
    </row>
    <row r="281" spans="1:5" ht="140.25">
      <c r="A281" t="s">
        <v>53</v>
      </c>
      <c r="E281" s="35" t="s">
        <v>1154</v>
      </c>
    </row>
    <row r="282" spans="1:16" ht="12.75">
      <c r="A282" s="25" t="s">
        <v>45</v>
      </c>
      <c r="B282" s="29" t="s">
        <v>564</v>
      </c>
      <c r="C282" s="29" t="s">
        <v>471</v>
      </c>
      <c r="D282" s="25" t="s">
        <v>47</v>
      </c>
      <c r="E282" s="30" t="s">
        <v>472</v>
      </c>
      <c r="F282" s="31" t="s">
        <v>95</v>
      </c>
      <c r="G282" s="32">
        <v>368</v>
      </c>
      <c r="H282" s="33">
        <v>0</v>
      </c>
      <c r="I282" s="33">
        <f>ROUND(ROUND(H282,2)*ROUND(G282,3),2)</f>
      </c>
      <c r="O282">
        <f>(I282*21)/100</f>
      </c>
      <c r="P282" t="s">
        <v>23</v>
      </c>
    </row>
    <row r="283" spans="1:5" ht="12.75">
      <c r="A283" s="34" t="s">
        <v>50</v>
      </c>
      <c r="E283" s="35" t="s">
        <v>47</v>
      </c>
    </row>
    <row r="284" spans="1:5" ht="12.75">
      <c r="A284" s="36" t="s">
        <v>52</v>
      </c>
      <c r="E284" s="37" t="s">
        <v>1153</v>
      </c>
    </row>
    <row r="285" spans="1:5" ht="140.25">
      <c r="A285" t="s">
        <v>53</v>
      </c>
      <c r="E285" s="35" t="s">
        <v>1154</v>
      </c>
    </row>
    <row r="286" spans="1:16" ht="12.75">
      <c r="A286" s="25" t="s">
        <v>45</v>
      </c>
      <c r="B286" s="29" t="s">
        <v>569</v>
      </c>
      <c r="C286" s="29" t="s">
        <v>1155</v>
      </c>
      <c r="D286" s="25" t="s">
        <v>47</v>
      </c>
      <c r="E286" s="30" t="s">
        <v>1156</v>
      </c>
      <c r="F286" s="31" t="s">
        <v>103</v>
      </c>
      <c r="G286" s="32">
        <v>12.474</v>
      </c>
      <c r="H286" s="33">
        <v>0</v>
      </c>
      <c r="I286" s="33">
        <f>ROUND(ROUND(H286,2)*ROUND(G286,3),2)</f>
      </c>
      <c r="O286">
        <f>(I286*21)/100</f>
      </c>
      <c r="P286" t="s">
        <v>23</v>
      </c>
    </row>
    <row r="287" spans="1:5" ht="12.75">
      <c r="A287" s="34" t="s">
        <v>50</v>
      </c>
      <c r="E287" s="35" t="s">
        <v>47</v>
      </c>
    </row>
    <row r="288" spans="1:5" ht="25.5">
      <c r="A288" s="36" t="s">
        <v>52</v>
      </c>
      <c r="E288" s="37" t="s">
        <v>1157</v>
      </c>
    </row>
    <row r="289" spans="1:5" ht="140.25">
      <c r="A289" t="s">
        <v>53</v>
      </c>
      <c r="E289" s="35" t="s">
        <v>1154</v>
      </c>
    </row>
    <row r="290" spans="1:18" ht="12.75" customHeight="1">
      <c r="A290" s="6" t="s">
        <v>43</v>
      </c>
      <c r="B290" s="6"/>
      <c r="C290" s="39" t="s">
        <v>37</v>
      </c>
      <c r="D290" s="6"/>
      <c r="E290" s="27" t="s">
        <v>840</v>
      </c>
      <c r="F290" s="6"/>
      <c r="G290" s="6"/>
      <c r="H290" s="6"/>
      <c r="I290" s="40">
        <f>0+Q290</f>
      </c>
      <c r="O290">
        <f>0+R290</f>
      </c>
      <c r="Q290">
        <f>0+I291</f>
      </c>
      <c r="R290">
        <f>0+O291</f>
      </c>
    </row>
    <row r="291" spans="1:16" ht="12.75">
      <c r="A291" s="25" t="s">
        <v>45</v>
      </c>
      <c r="B291" s="29" t="s">
        <v>574</v>
      </c>
      <c r="C291" s="29" t="s">
        <v>841</v>
      </c>
      <c r="D291" s="25" t="s">
        <v>47</v>
      </c>
      <c r="E291" s="30" t="s">
        <v>842</v>
      </c>
      <c r="F291" s="31" t="s">
        <v>95</v>
      </c>
      <c r="G291" s="32">
        <v>122.835</v>
      </c>
      <c r="H291" s="33">
        <v>0</v>
      </c>
      <c r="I291" s="33">
        <f>ROUND(ROUND(H291,2)*ROUND(G291,3),2)</f>
      </c>
      <c r="O291">
        <f>(I291*21)/100</f>
      </c>
      <c r="P291" t="s">
        <v>23</v>
      </c>
    </row>
    <row r="292" spans="1:5" ht="12.75">
      <c r="A292" s="34" t="s">
        <v>50</v>
      </c>
      <c r="E292" s="35" t="s">
        <v>47</v>
      </c>
    </row>
    <row r="293" spans="1:5" ht="25.5">
      <c r="A293" s="36" t="s">
        <v>52</v>
      </c>
      <c r="E293" s="37" t="s">
        <v>1158</v>
      </c>
    </row>
    <row r="294" spans="1:5" ht="25.5">
      <c r="A294" t="s">
        <v>53</v>
      </c>
      <c r="E294" s="35" t="s">
        <v>1159</v>
      </c>
    </row>
    <row r="295" spans="1:18" ht="12.75" customHeight="1">
      <c r="A295" s="6" t="s">
        <v>43</v>
      </c>
      <c r="B295" s="6"/>
      <c r="C295" s="39" t="s">
        <v>66</v>
      </c>
      <c r="D295" s="6"/>
      <c r="E295" s="27" t="s">
        <v>864</v>
      </c>
      <c r="F295" s="6"/>
      <c r="G295" s="6"/>
      <c r="H295" s="6"/>
      <c r="I295" s="40">
        <f>0+Q295</f>
      </c>
      <c r="O295">
        <f>0+R295</f>
      </c>
      <c r="Q295">
        <f>0+I296+I300+I304+I308+I312+I316+I320+I324+I328</f>
      </c>
      <c r="R295">
        <f>0+O296+O300+O304+O308+O312+O316+O320+O324+O328</f>
      </c>
    </row>
    <row r="296" spans="1:16" ht="25.5">
      <c r="A296" s="25" t="s">
        <v>45</v>
      </c>
      <c r="B296" s="29" t="s">
        <v>580</v>
      </c>
      <c r="C296" s="29" t="s">
        <v>870</v>
      </c>
      <c r="D296" s="25" t="s">
        <v>47</v>
      </c>
      <c r="E296" s="30" t="s">
        <v>871</v>
      </c>
      <c r="F296" s="31" t="s">
        <v>95</v>
      </c>
      <c r="G296" s="32">
        <v>189</v>
      </c>
      <c r="H296" s="33">
        <v>0</v>
      </c>
      <c r="I296" s="33">
        <f>ROUND(ROUND(H296,2)*ROUND(G296,3),2)</f>
      </c>
      <c r="O296">
        <f>(I296*21)/100</f>
      </c>
      <c r="P296" t="s">
        <v>23</v>
      </c>
    </row>
    <row r="297" spans="1:5" ht="12.75">
      <c r="A297" s="34" t="s">
        <v>50</v>
      </c>
      <c r="E297" s="35" t="s">
        <v>47</v>
      </c>
    </row>
    <row r="298" spans="1:5" ht="102">
      <c r="A298" s="36" t="s">
        <v>52</v>
      </c>
      <c r="E298" s="37" t="s">
        <v>1160</v>
      </c>
    </row>
    <row r="299" spans="1:5" ht="191.25">
      <c r="A299" t="s">
        <v>53</v>
      </c>
      <c r="E299" s="35" t="s">
        <v>1161</v>
      </c>
    </row>
    <row r="300" spans="1:16" ht="25.5">
      <c r="A300" s="25" t="s">
        <v>45</v>
      </c>
      <c r="B300" s="29" t="s">
        <v>586</v>
      </c>
      <c r="C300" s="29" t="s">
        <v>874</v>
      </c>
      <c r="D300" s="25" t="s">
        <v>47</v>
      </c>
      <c r="E300" s="30" t="s">
        <v>875</v>
      </c>
      <c r="F300" s="31" t="s">
        <v>95</v>
      </c>
      <c r="G300" s="32">
        <v>454.06</v>
      </c>
      <c r="H300" s="33">
        <v>0</v>
      </c>
      <c r="I300" s="33">
        <f>ROUND(ROUND(H300,2)*ROUND(G300,3),2)</f>
      </c>
      <c r="O300">
        <f>(I300*21)/100</f>
      </c>
      <c r="P300" t="s">
        <v>23</v>
      </c>
    </row>
    <row r="301" spans="1:5" ht="12.75">
      <c r="A301" s="34" t="s">
        <v>50</v>
      </c>
      <c r="E301" s="35" t="s">
        <v>47</v>
      </c>
    </row>
    <row r="302" spans="1:5" ht="63.75">
      <c r="A302" s="36" t="s">
        <v>52</v>
      </c>
      <c r="E302" s="37" t="s">
        <v>1162</v>
      </c>
    </row>
    <row r="303" spans="1:5" ht="204">
      <c r="A303" t="s">
        <v>53</v>
      </c>
      <c r="E303" s="35" t="s">
        <v>1163</v>
      </c>
    </row>
    <row r="304" spans="1:16" ht="12.75">
      <c r="A304" s="25" t="s">
        <v>45</v>
      </c>
      <c r="B304" s="29" t="s">
        <v>592</v>
      </c>
      <c r="C304" s="29" t="s">
        <v>879</v>
      </c>
      <c r="D304" s="25" t="s">
        <v>47</v>
      </c>
      <c r="E304" s="30" t="s">
        <v>880</v>
      </c>
      <c r="F304" s="31" t="s">
        <v>95</v>
      </c>
      <c r="G304" s="32">
        <v>143.685</v>
      </c>
      <c r="H304" s="33">
        <v>0</v>
      </c>
      <c r="I304" s="33">
        <f>ROUND(ROUND(H304,2)*ROUND(G304,3),2)</f>
      </c>
      <c r="O304">
        <f>(I304*21)/100</f>
      </c>
      <c r="P304" t="s">
        <v>23</v>
      </c>
    </row>
    <row r="305" spans="1:5" ht="12.75">
      <c r="A305" s="34" t="s">
        <v>50</v>
      </c>
      <c r="E305" s="35" t="s">
        <v>47</v>
      </c>
    </row>
    <row r="306" spans="1:5" ht="25.5">
      <c r="A306" s="36" t="s">
        <v>52</v>
      </c>
      <c r="E306" s="37" t="s">
        <v>1164</v>
      </c>
    </row>
    <row r="307" spans="1:5" ht="38.25">
      <c r="A307" t="s">
        <v>53</v>
      </c>
      <c r="E307" s="35" t="s">
        <v>1165</v>
      </c>
    </row>
    <row r="308" spans="1:16" ht="12.75">
      <c r="A308" s="25" t="s">
        <v>45</v>
      </c>
      <c r="B308" s="29" t="s">
        <v>597</v>
      </c>
      <c r="C308" s="29" t="s">
        <v>884</v>
      </c>
      <c r="D308" s="25" t="s">
        <v>47</v>
      </c>
      <c r="E308" s="30" t="s">
        <v>885</v>
      </c>
      <c r="F308" s="31" t="s">
        <v>95</v>
      </c>
      <c r="G308" s="32">
        <v>389.385</v>
      </c>
      <c r="H308" s="33">
        <v>0</v>
      </c>
      <c r="I308" s="33">
        <f>ROUND(ROUND(H308,2)*ROUND(G308,3),2)</f>
      </c>
      <c r="O308">
        <f>(I308*21)/100</f>
      </c>
      <c r="P308" t="s">
        <v>23</v>
      </c>
    </row>
    <row r="309" spans="1:5" ht="12.75">
      <c r="A309" s="34" t="s">
        <v>50</v>
      </c>
      <c r="E309" s="35" t="s">
        <v>47</v>
      </c>
    </row>
    <row r="310" spans="1:5" ht="178.5">
      <c r="A310" s="36" t="s">
        <v>52</v>
      </c>
      <c r="E310" s="37" t="s">
        <v>1166</v>
      </c>
    </row>
    <row r="311" spans="1:5" ht="38.25">
      <c r="A311" t="s">
        <v>53</v>
      </c>
      <c r="E311" s="35" t="s">
        <v>1165</v>
      </c>
    </row>
    <row r="312" spans="1:16" ht="12.75">
      <c r="A312" s="25" t="s">
        <v>45</v>
      </c>
      <c r="B312" s="29" t="s">
        <v>600</v>
      </c>
      <c r="C312" s="29" t="s">
        <v>1167</v>
      </c>
      <c r="D312" s="25" t="s">
        <v>114</v>
      </c>
      <c r="E312" s="30" t="s">
        <v>1168</v>
      </c>
      <c r="F312" s="31" t="s">
        <v>95</v>
      </c>
      <c r="G312" s="32">
        <v>1001.181</v>
      </c>
      <c r="H312" s="33">
        <v>0</v>
      </c>
      <c r="I312" s="33">
        <f>ROUND(ROUND(H312,2)*ROUND(G312,3),2)</f>
      </c>
      <c r="O312">
        <f>(I312*21)/100</f>
      </c>
      <c r="P312" t="s">
        <v>23</v>
      </c>
    </row>
    <row r="313" spans="1:5" ht="12.75">
      <c r="A313" s="34" t="s">
        <v>50</v>
      </c>
      <c r="E313" s="35" t="s">
        <v>47</v>
      </c>
    </row>
    <row r="314" spans="1:5" ht="63.75">
      <c r="A314" s="36" t="s">
        <v>52</v>
      </c>
      <c r="E314" s="37" t="s">
        <v>1169</v>
      </c>
    </row>
    <row r="315" spans="1:5" ht="51">
      <c r="A315" t="s">
        <v>53</v>
      </c>
      <c r="E315" s="35" t="s">
        <v>1170</v>
      </c>
    </row>
    <row r="316" spans="1:16" ht="12.75">
      <c r="A316" s="25" t="s">
        <v>45</v>
      </c>
      <c r="B316" s="29" t="s">
        <v>969</v>
      </c>
      <c r="C316" s="29" t="s">
        <v>1171</v>
      </c>
      <c r="D316" s="25" t="s">
        <v>114</v>
      </c>
      <c r="E316" s="30" t="s">
        <v>1172</v>
      </c>
      <c r="F316" s="31" t="s">
        <v>95</v>
      </c>
      <c r="G316" s="32">
        <v>236.124</v>
      </c>
      <c r="H316" s="33">
        <v>0</v>
      </c>
      <c r="I316" s="33">
        <f>ROUND(ROUND(H316,2)*ROUND(G316,3),2)</f>
      </c>
      <c r="O316">
        <f>(I316*21)/100</f>
      </c>
      <c r="P316" t="s">
        <v>23</v>
      </c>
    </row>
    <row r="317" spans="1:5" ht="12.75">
      <c r="A317" s="34" t="s">
        <v>50</v>
      </c>
      <c r="E317" s="35" t="s">
        <v>47</v>
      </c>
    </row>
    <row r="318" spans="1:5" ht="51">
      <c r="A318" s="36" t="s">
        <v>52</v>
      </c>
      <c r="E318" s="37" t="s">
        <v>1173</v>
      </c>
    </row>
    <row r="319" spans="1:5" ht="51">
      <c r="A319" t="s">
        <v>53</v>
      </c>
      <c r="E319" s="35" t="s">
        <v>1170</v>
      </c>
    </row>
    <row r="320" spans="1:16" ht="12.75">
      <c r="A320" s="25" t="s">
        <v>45</v>
      </c>
      <c r="B320" s="29" t="s">
        <v>1174</v>
      </c>
      <c r="C320" s="29" t="s">
        <v>888</v>
      </c>
      <c r="D320" s="25" t="s">
        <v>47</v>
      </c>
      <c r="E320" s="30" t="s">
        <v>889</v>
      </c>
      <c r="F320" s="31" t="s">
        <v>95</v>
      </c>
      <c r="G320" s="32">
        <v>39.98</v>
      </c>
      <c r="H320" s="33">
        <v>0</v>
      </c>
      <c r="I320" s="33">
        <f>ROUND(ROUND(H320,2)*ROUND(G320,3),2)</f>
      </c>
      <c r="O320">
        <f>(I320*21)/100</f>
      </c>
      <c r="P320" t="s">
        <v>23</v>
      </c>
    </row>
    <row r="321" spans="1:5" ht="12.75">
      <c r="A321" s="34" t="s">
        <v>50</v>
      </c>
      <c r="E321" s="35" t="s">
        <v>47</v>
      </c>
    </row>
    <row r="322" spans="1:5" ht="51">
      <c r="A322" s="36" t="s">
        <v>52</v>
      </c>
      <c r="E322" s="37" t="s">
        <v>1175</v>
      </c>
    </row>
    <row r="323" spans="1:5" ht="51">
      <c r="A323" t="s">
        <v>53</v>
      </c>
      <c r="E323" s="35" t="s">
        <v>892</v>
      </c>
    </row>
    <row r="324" spans="1:16" ht="12.75">
      <c r="A324" s="25" t="s">
        <v>45</v>
      </c>
      <c r="B324" s="29" t="s">
        <v>1176</v>
      </c>
      <c r="C324" s="29" t="s">
        <v>893</v>
      </c>
      <c r="D324" s="25" t="s">
        <v>47</v>
      </c>
      <c r="E324" s="30" t="s">
        <v>894</v>
      </c>
      <c r="F324" s="31" t="s">
        <v>95</v>
      </c>
      <c r="G324" s="32">
        <v>214.435</v>
      </c>
      <c r="H324" s="33">
        <v>0</v>
      </c>
      <c r="I324" s="33">
        <f>ROUND(ROUND(H324,2)*ROUND(G324,3),2)</f>
      </c>
      <c r="O324">
        <f>(I324*21)/100</f>
      </c>
      <c r="P324" t="s">
        <v>23</v>
      </c>
    </row>
    <row r="325" spans="1:5" ht="12.75">
      <c r="A325" s="34" t="s">
        <v>50</v>
      </c>
      <c r="E325" s="35" t="s">
        <v>47</v>
      </c>
    </row>
    <row r="326" spans="1:5" ht="25.5">
      <c r="A326" s="36" t="s">
        <v>52</v>
      </c>
      <c r="E326" s="37" t="s">
        <v>1177</v>
      </c>
    </row>
    <row r="327" spans="1:5" ht="51">
      <c r="A327" t="s">
        <v>53</v>
      </c>
      <c r="E327" s="35" t="s">
        <v>892</v>
      </c>
    </row>
    <row r="328" spans="1:16" ht="12.75">
      <c r="A328" s="25" t="s">
        <v>45</v>
      </c>
      <c r="B328" s="29" t="s">
        <v>1178</v>
      </c>
      <c r="C328" s="29" t="s">
        <v>1179</v>
      </c>
      <c r="D328" s="25" t="s">
        <v>47</v>
      </c>
      <c r="E328" s="30" t="s">
        <v>1180</v>
      </c>
      <c r="F328" s="31" t="s">
        <v>95</v>
      </c>
      <c r="G328" s="32">
        <v>27.48</v>
      </c>
      <c r="H328" s="33">
        <v>0</v>
      </c>
      <c r="I328" s="33">
        <f>ROUND(ROUND(H328,2)*ROUND(G328,3),2)</f>
      </c>
      <c r="O328">
        <f>(I328*21)/100</f>
      </c>
      <c r="P328" t="s">
        <v>23</v>
      </c>
    </row>
    <row r="329" spans="1:5" ht="12.75">
      <c r="A329" s="34" t="s">
        <v>50</v>
      </c>
      <c r="E329" s="35" t="s">
        <v>47</v>
      </c>
    </row>
    <row r="330" spans="1:5" ht="12.75">
      <c r="A330" s="36" t="s">
        <v>52</v>
      </c>
      <c r="E330" s="37" t="s">
        <v>1181</v>
      </c>
    </row>
    <row r="331" spans="1:5" ht="51">
      <c r="A331" t="s">
        <v>53</v>
      </c>
      <c r="E331" s="35" t="s">
        <v>892</v>
      </c>
    </row>
    <row r="332" spans="1:18" ht="12.75" customHeight="1">
      <c r="A332" s="6" t="s">
        <v>43</v>
      </c>
      <c r="B332" s="6"/>
      <c r="C332" s="39" t="s">
        <v>68</v>
      </c>
      <c r="D332" s="6"/>
      <c r="E332" s="27" t="s">
        <v>486</v>
      </c>
      <c r="F332" s="6"/>
      <c r="G332" s="6"/>
      <c r="H332" s="6"/>
      <c r="I332" s="40">
        <f>0+Q332</f>
      </c>
      <c r="O332">
        <f>0+R332</f>
      </c>
      <c r="Q332">
        <f>0+I333+I337</f>
      </c>
      <c r="R332">
        <f>0+O333+O337</f>
      </c>
    </row>
    <row r="333" spans="1:16" ht="12.75">
      <c r="A333" s="25" t="s">
        <v>45</v>
      </c>
      <c r="B333" s="29" t="s">
        <v>1182</v>
      </c>
      <c r="C333" s="29" t="s">
        <v>1183</v>
      </c>
      <c r="D333" s="25" t="s">
        <v>47</v>
      </c>
      <c r="E333" s="30" t="s">
        <v>1184</v>
      </c>
      <c r="F333" s="31" t="s">
        <v>128</v>
      </c>
      <c r="G333" s="32">
        <v>256.5</v>
      </c>
      <c r="H333" s="33">
        <v>0</v>
      </c>
      <c r="I333" s="33">
        <f>ROUND(ROUND(H333,2)*ROUND(G333,3),2)</f>
      </c>
      <c r="O333">
        <f>(I333*21)/100</f>
      </c>
      <c r="P333" t="s">
        <v>23</v>
      </c>
    </row>
    <row r="334" spans="1:5" ht="12.75">
      <c r="A334" s="34" t="s">
        <v>50</v>
      </c>
      <c r="E334" s="35" t="s">
        <v>47</v>
      </c>
    </row>
    <row r="335" spans="1:5" ht="25.5">
      <c r="A335" s="36" t="s">
        <v>52</v>
      </c>
      <c r="E335" s="37" t="s">
        <v>1185</v>
      </c>
    </row>
    <row r="336" spans="1:5" ht="242.25">
      <c r="A336" t="s">
        <v>53</v>
      </c>
      <c r="E336" s="35" t="s">
        <v>1186</v>
      </c>
    </row>
    <row r="337" spans="1:16" ht="12.75">
      <c r="A337" s="25" t="s">
        <v>45</v>
      </c>
      <c r="B337" s="29" t="s">
        <v>1187</v>
      </c>
      <c r="C337" s="29" t="s">
        <v>1188</v>
      </c>
      <c r="D337" s="25" t="s">
        <v>47</v>
      </c>
      <c r="E337" s="30" t="s">
        <v>1189</v>
      </c>
      <c r="F337" s="31" t="s">
        <v>150</v>
      </c>
      <c r="G337" s="32">
        <v>2</v>
      </c>
      <c r="H337" s="33">
        <v>0</v>
      </c>
      <c r="I337" s="33">
        <f>ROUND(ROUND(H337,2)*ROUND(G337,3),2)</f>
      </c>
      <c r="O337">
        <f>(I337*21)/100</f>
      </c>
      <c r="P337" t="s">
        <v>23</v>
      </c>
    </row>
    <row r="338" spans="1:5" ht="12.75">
      <c r="A338" s="34" t="s">
        <v>50</v>
      </c>
      <c r="E338" s="35" t="s">
        <v>47</v>
      </c>
    </row>
    <row r="339" spans="1:5" ht="12.75">
      <c r="A339" s="36" t="s">
        <v>52</v>
      </c>
      <c r="E339" s="37" t="s">
        <v>1190</v>
      </c>
    </row>
    <row r="340" spans="1:5" ht="153">
      <c r="A340" t="s">
        <v>53</v>
      </c>
      <c r="E340" s="35" t="s">
        <v>1191</v>
      </c>
    </row>
    <row r="341" spans="1:18" ht="12.75" customHeight="1">
      <c r="A341" s="6" t="s">
        <v>43</v>
      </c>
      <c r="B341" s="6"/>
      <c r="C341" s="39" t="s">
        <v>40</v>
      </c>
      <c r="D341" s="6"/>
      <c r="E341" s="27" t="s">
        <v>147</v>
      </c>
      <c r="F341" s="6"/>
      <c r="G341" s="6"/>
      <c r="H341" s="6"/>
      <c r="I341" s="40">
        <f>0+Q341</f>
      </c>
      <c r="O341">
        <f>0+R341</f>
      </c>
      <c r="Q341">
        <f>0+I342+I346+I350+I354+I358+I362+I366+I370+I374+I378+I382+I386+I390+I394+I398+I402+I406+I410+I414+I418+I422+I426+I430</f>
      </c>
      <c r="R341">
        <f>0+O342+O346+O350+O354+O358+O362+O366+O370+O374+O378+O382+O386+O390+O394+O398+O402+O406+O410+O414+O418+O422+O426+O430</f>
      </c>
    </row>
    <row r="342" spans="1:16" ht="12.75">
      <c r="A342" s="25" t="s">
        <v>45</v>
      </c>
      <c r="B342" s="29" t="s">
        <v>1192</v>
      </c>
      <c r="C342" s="29" t="s">
        <v>1193</v>
      </c>
      <c r="D342" s="25" t="s">
        <v>47</v>
      </c>
      <c r="E342" s="30" t="s">
        <v>1194</v>
      </c>
      <c r="F342" s="31" t="s">
        <v>128</v>
      </c>
      <c r="G342" s="32">
        <v>45.26</v>
      </c>
      <c r="H342" s="33">
        <v>0</v>
      </c>
      <c r="I342" s="33">
        <f>ROUND(ROUND(H342,2)*ROUND(G342,3),2)</f>
      </c>
      <c r="O342">
        <f>(I342*21)/100</f>
      </c>
      <c r="P342" t="s">
        <v>23</v>
      </c>
    </row>
    <row r="343" spans="1:5" ht="12.75">
      <c r="A343" s="34" t="s">
        <v>50</v>
      </c>
      <c r="E343" s="35" t="s">
        <v>47</v>
      </c>
    </row>
    <row r="344" spans="1:5" ht="38.25">
      <c r="A344" s="36" t="s">
        <v>52</v>
      </c>
      <c r="E344" s="37" t="s">
        <v>1195</v>
      </c>
    </row>
    <row r="345" spans="1:5" ht="63.75">
      <c r="A345" t="s">
        <v>53</v>
      </c>
      <c r="E345" s="35" t="s">
        <v>1196</v>
      </c>
    </row>
    <row r="346" spans="1:16" ht="25.5">
      <c r="A346" s="25" t="s">
        <v>45</v>
      </c>
      <c r="B346" s="29" t="s">
        <v>1197</v>
      </c>
      <c r="C346" s="29" t="s">
        <v>1198</v>
      </c>
      <c r="D346" s="25" t="s">
        <v>47</v>
      </c>
      <c r="E346" s="30" t="s">
        <v>1199</v>
      </c>
      <c r="F346" s="31" t="s">
        <v>128</v>
      </c>
      <c r="G346" s="32">
        <v>48</v>
      </c>
      <c r="H346" s="33">
        <v>0</v>
      </c>
      <c r="I346" s="33">
        <f>ROUND(ROUND(H346,2)*ROUND(G346,3),2)</f>
      </c>
      <c r="O346">
        <f>(I346*21)/100</f>
      </c>
      <c r="P346" t="s">
        <v>23</v>
      </c>
    </row>
    <row r="347" spans="1:5" ht="12.75">
      <c r="A347" s="34" t="s">
        <v>50</v>
      </c>
      <c r="E347" s="35" t="s">
        <v>47</v>
      </c>
    </row>
    <row r="348" spans="1:5" ht="38.25">
      <c r="A348" s="36" t="s">
        <v>52</v>
      </c>
      <c r="E348" s="37" t="s">
        <v>1200</v>
      </c>
    </row>
    <row r="349" spans="1:5" ht="114.75">
      <c r="A349" t="s">
        <v>53</v>
      </c>
      <c r="E349" s="35" t="s">
        <v>1201</v>
      </c>
    </row>
    <row r="350" spans="1:16" ht="12.75">
      <c r="A350" s="25" t="s">
        <v>45</v>
      </c>
      <c r="B350" s="29" t="s">
        <v>1202</v>
      </c>
      <c r="C350" s="29" t="s">
        <v>902</v>
      </c>
      <c r="D350" s="25" t="s">
        <v>47</v>
      </c>
      <c r="E350" s="30" t="s">
        <v>903</v>
      </c>
      <c r="F350" s="31" t="s">
        <v>128</v>
      </c>
      <c r="G350" s="32">
        <v>48</v>
      </c>
      <c r="H350" s="33">
        <v>0</v>
      </c>
      <c r="I350" s="33">
        <f>ROUND(ROUND(H350,2)*ROUND(G350,3),2)</f>
      </c>
      <c r="O350">
        <f>(I350*21)/100</f>
      </c>
      <c r="P350" t="s">
        <v>23</v>
      </c>
    </row>
    <row r="351" spans="1:5" ht="12.75">
      <c r="A351" s="34" t="s">
        <v>50</v>
      </c>
      <c r="E351" s="35" t="s">
        <v>47</v>
      </c>
    </row>
    <row r="352" spans="1:5" ht="38.25">
      <c r="A352" s="36" t="s">
        <v>52</v>
      </c>
      <c r="E352" s="37" t="s">
        <v>1203</v>
      </c>
    </row>
    <row r="353" spans="1:5" ht="114.75">
      <c r="A353" t="s">
        <v>53</v>
      </c>
      <c r="E353" s="35" t="s">
        <v>1201</v>
      </c>
    </row>
    <row r="354" spans="1:16" ht="12.75">
      <c r="A354" s="25" t="s">
        <v>45</v>
      </c>
      <c r="B354" s="29" t="s">
        <v>1204</v>
      </c>
      <c r="C354" s="29" t="s">
        <v>517</v>
      </c>
      <c r="D354" s="25" t="s">
        <v>47</v>
      </c>
      <c r="E354" s="30" t="s">
        <v>518</v>
      </c>
      <c r="F354" s="31" t="s">
        <v>150</v>
      </c>
      <c r="G354" s="32">
        <v>18</v>
      </c>
      <c r="H354" s="33">
        <v>0</v>
      </c>
      <c r="I354" s="33">
        <f>ROUND(ROUND(H354,2)*ROUND(G354,3),2)</f>
      </c>
      <c r="O354">
        <f>(I354*21)/100</f>
      </c>
      <c r="P354" t="s">
        <v>23</v>
      </c>
    </row>
    <row r="355" spans="1:5" ht="12.75">
      <c r="A355" s="34" t="s">
        <v>50</v>
      </c>
      <c r="E355" s="35" t="s">
        <v>47</v>
      </c>
    </row>
    <row r="356" spans="1:5" ht="102">
      <c r="A356" s="36" t="s">
        <v>52</v>
      </c>
      <c r="E356" s="37" t="s">
        <v>1205</v>
      </c>
    </row>
    <row r="357" spans="1:5" ht="12.75">
      <c r="A357" t="s">
        <v>53</v>
      </c>
      <c r="E357" s="35" t="s">
        <v>521</v>
      </c>
    </row>
    <row r="358" spans="1:16" ht="12.75">
      <c r="A358" s="25" t="s">
        <v>45</v>
      </c>
      <c r="B358" s="29" t="s">
        <v>1206</v>
      </c>
      <c r="C358" s="29" t="s">
        <v>1207</v>
      </c>
      <c r="D358" s="25" t="s">
        <v>47</v>
      </c>
      <c r="E358" s="30" t="s">
        <v>1208</v>
      </c>
      <c r="F358" s="31" t="s">
        <v>150</v>
      </c>
      <c r="G358" s="32">
        <v>10</v>
      </c>
      <c r="H358" s="33">
        <v>0</v>
      </c>
      <c r="I358" s="33">
        <f>ROUND(ROUND(H358,2)*ROUND(G358,3),2)</f>
      </c>
      <c r="O358">
        <f>(I358*21)/100</f>
      </c>
      <c r="P358" t="s">
        <v>23</v>
      </c>
    </row>
    <row r="359" spans="1:5" ht="12.75">
      <c r="A359" s="34" t="s">
        <v>50</v>
      </c>
      <c r="E359" s="35" t="s">
        <v>47</v>
      </c>
    </row>
    <row r="360" spans="1:5" ht="63.75">
      <c r="A360" s="36" t="s">
        <v>52</v>
      </c>
      <c r="E360" s="37" t="s">
        <v>1209</v>
      </c>
    </row>
    <row r="361" spans="1:5" ht="38.25">
      <c r="A361" t="s">
        <v>53</v>
      </c>
      <c r="E361" s="35" t="s">
        <v>1210</v>
      </c>
    </row>
    <row r="362" spans="1:16" ht="12.75">
      <c r="A362" s="25" t="s">
        <v>45</v>
      </c>
      <c r="B362" s="29" t="s">
        <v>1211</v>
      </c>
      <c r="C362" s="29" t="s">
        <v>909</v>
      </c>
      <c r="D362" s="25" t="s">
        <v>47</v>
      </c>
      <c r="E362" s="30" t="s">
        <v>910</v>
      </c>
      <c r="F362" s="31" t="s">
        <v>150</v>
      </c>
      <c r="G362" s="32">
        <v>2</v>
      </c>
      <c r="H362" s="33">
        <v>0</v>
      </c>
      <c r="I362" s="33">
        <f>ROUND(ROUND(H362,2)*ROUND(G362,3),2)</f>
      </c>
      <c r="O362">
        <f>(I362*21)/100</f>
      </c>
      <c r="P362" t="s">
        <v>23</v>
      </c>
    </row>
    <row r="363" spans="1:5" ht="12.75">
      <c r="A363" s="34" t="s">
        <v>50</v>
      </c>
      <c r="E363" s="35" t="s">
        <v>47</v>
      </c>
    </row>
    <row r="364" spans="1:5" ht="25.5">
      <c r="A364" s="36" t="s">
        <v>52</v>
      </c>
      <c r="E364" s="37" t="s">
        <v>1212</v>
      </c>
    </row>
    <row r="365" spans="1:5" ht="25.5">
      <c r="A365" t="s">
        <v>53</v>
      </c>
      <c r="E365" s="35" t="s">
        <v>912</v>
      </c>
    </row>
    <row r="366" spans="1:16" ht="25.5">
      <c r="A366" s="25" t="s">
        <v>45</v>
      </c>
      <c r="B366" s="29" t="s">
        <v>1213</v>
      </c>
      <c r="C366" s="29" t="s">
        <v>913</v>
      </c>
      <c r="D366" s="25" t="s">
        <v>47</v>
      </c>
      <c r="E366" s="30" t="s">
        <v>914</v>
      </c>
      <c r="F366" s="31" t="s">
        <v>150</v>
      </c>
      <c r="G366" s="32">
        <v>2</v>
      </c>
      <c r="H366" s="33">
        <v>0</v>
      </c>
      <c r="I366" s="33">
        <f>ROUND(ROUND(H366,2)*ROUND(G366,3),2)</f>
      </c>
      <c r="O366">
        <f>(I366*21)/100</f>
      </c>
      <c r="P366" t="s">
        <v>23</v>
      </c>
    </row>
    <row r="367" spans="1:5" ht="12.75">
      <c r="A367" s="34" t="s">
        <v>50</v>
      </c>
      <c r="E367" s="35" t="s">
        <v>47</v>
      </c>
    </row>
    <row r="368" spans="1:5" ht="51">
      <c r="A368" s="36" t="s">
        <v>52</v>
      </c>
      <c r="E368" s="37" t="s">
        <v>1214</v>
      </c>
    </row>
    <row r="369" spans="1:5" ht="25.5">
      <c r="A369" t="s">
        <v>53</v>
      </c>
      <c r="E369" s="35" t="s">
        <v>916</v>
      </c>
    </row>
    <row r="370" spans="1:16" ht="25.5">
      <c r="A370" s="25" t="s">
        <v>45</v>
      </c>
      <c r="B370" s="29" t="s">
        <v>1215</v>
      </c>
      <c r="C370" s="29" t="s">
        <v>917</v>
      </c>
      <c r="D370" s="25" t="s">
        <v>47</v>
      </c>
      <c r="E370" s="30" t="s">
        <v>918</v>
      </c>
      <c r="F370" s="31" t="s">
        <v>150</v>
      </c>
      <c r="G370" s="32">
        <v>4</v>
      </c>
      <c r="H370" s="33">
        <v>0</v>
      </c>
      <c r="I370" s="33">
        <f>ROUND(ROUND(H370,2)*ROUND(G370,3),2)</f>
      </c>
      <c r="O370">
        <f>(I370*21)/100</f>
      </c>
      <c r="P370" t="s">
        <v>23</v>
      </c>
    </row>
    <row r="371" spans="1:5" ht="12.75">
      <c r="A371" s="34" t="s">
        <v>50</v>
      </c>
      <c r="E371" s="35" t="s">
        <v>47</v>
      </c>
    </row>
    <row r="372" spans="1:5" ht="63.75">
      <c r="A372" s="36" t="s">
        <v>52</v>
      </c>
      <c r="E372" s="37" t="s">
        <v>1216</v>
      </c>
    </row>
    <row r="373" spans="1:5" ht="25.5">
      <c r="A373" t="s">
        <v>53</v>
      </c>
      <c r="E373" s="35" t="s">
        <v>920</v>
      </c>
    </row>
    <row r="374" spans="1:16" ht="25.5">
      <c r="A374" s="25" t="s">
        <v>45</v>
      </c>
      <c r="B374" s="29" t="s">
        <v>1217</v>
      </c>
      <c r="C374" s="29" t="s">
        <v>534</v>
      </c>
      <c r="D374" s="25" t="s">
        <v>47</v>
      </c>
      <c r="E374" s="30" t="s">
        <v>535</v>
      </c>
      <c r="F374" s="31" t="s">
        <v>95</v>
      </c>
      <c r="G374" s="32">
        <v>18</v>
      </c>
      <c r="H374" s="33">
        <v>0</v>
      </c>
      <c r="I374" s="33">
        <f>ROUND(ROUND(H374,2)*ROUND(G374,3),2)</f>
      </c>
      <c r="O374">
        <f>(I374*21)/100</f>
      </c>
      <c r="P374" t="s">
        <v>23</v>
      </c>
    </row>
    <row r="375" spans="1:5" ht="12.75">
      <c r="A375" s="34" t="s">
        <v>50</v>
      </c>
      <c r="E375" s="35" t="s">
        <v>47</v>
      </c>
    </row>
    <row r="376" spans="1:5" ht="38.25">
      <c r="A376" s="36" t="s">
        <v>52</v>
      </c>
      <c r="E376" s="37" t="s">
        <v>1218</v>
      </c>
    </row>
    <row r="377" spans="1:5" ht="38.25">
      <c r="A377" t="s">
        <v>53</v>
      </c>
      <c r="E377" s="35" t="s">
        <v>1219</v>
      </c>
    </row>
    <row r="378" spans="1:16" ht="12.75">
      <c r="A378" s="25" t="s">
        <v>45</v>
      </c>
      <c r="B378" s="29" t="s">
        <v>1220</v>
      </c>
      <c r="C378" s="29" t="s">
        <v>540</v>
      </c>
      <c r="D378" s="25" t="s">
        <v>47</v>
      </c>
      <c r="E378" s="30" t="s">
        <v>541</v>
      </c>
      <c r="F378" s="31" t="s">
        <v>95</v>
      </c>
      <c r="G378" s="32">
        <v>18</v>
      </c>
      <c r="H378" s="33">
        <v>0</v>
      </c>
      <c r="I378" s="33">
        <f>ROUND(ROUND(H378,2)*ROUND(G378,3),2)</f>
      </c>
      <c r="O378">
        <f>(I378*21)/100</f>
      </c>
      <c r="P378" t="s">
        <v>23</v>
      </c>
    </row>
    <row r="379" spans="1:5" ht="12.75">
      <c r="A379" s="34" t="s">
        <v>50</v>
      </c>
      <c r="E379" s="35" t="s">
        <v>47</v>
      </c>
    </row>
    <row r="380" spans="1:5" ht="38.25">
      <c r="A380" s="36" t="s">
        <v>52</v>
      </c>
      <c r="E380" s="37" t="s">
        <v>1221</v>
      </c>
    </row>
    <row r="381" spans="1:5" ht="38.25">
      <c r="A381" t="s">
        <v>53</v>
      </c>
      <c r="E381" s="35" t="s">
        <v>1219</v>
      </c>
    </row>
    <row r="382" spans="1:16" ht="12.75">
      <c r="A382" s="25" t="s">
        <v>45</v>
      </c>
      <c r="B382" s="29" t="s">
        <v>1222</v>
      </c>
      <c r="C382" s="29" t="s">
        <v>924</v>
      </c>
      <c r="D382" s="25" t="s">
        <v>47</v>
      </c>
      <c r="E382" s="30" t="s">
        <v>925</v>
      </c>
      <c r="F382" s="31" t="s">
        <v>128</v>
      </c>
      <c r="G382" s="32">
        <v>80.87</v>
      </c>
      <c r="H382" s="33">
        <v>0</v>
      </c>
      <c r="I382" s="33">
        <f>ROUND(ROUND(H382,2)*ROUND(G382,3),2)</f>
      </c>
      <c r="O382">
        <f>(I382*21)/100</f>
      </c>
      <c r="P382" t="s">
        <v>23</v>
      </c>
    </row>
    <row r="383" spans="1:5" ht="12.75">
      <c r="A383" s="34" t="s">
        <v>50</v>
      </c>
      <c r="E383" s="35" t="s">
        <v>47</v>
      </c>
    </row>
    <row r="384" spans="1:5" ht="102">
      <c r="A384" s="36" t="s">
        <v>52</v>
      </c>
      <c r="E384" s="37" t="s">
        <v>1223</v>
      </c>
    </row>
    <row r="385" spans="1:5" ht="51">
      <c r="A385" t="s">
        <v>53</v>
      </c>
      <c r="E385" s="35" t="s">
        <v>1224</v>
      </c>
    </row>
    <row r="386" spans="1:16" ht="12.75">
      <c r="A386" s="25" t="s">
        <v>45</v>
      </c>
      <c r="B386" s="29" t="s">
        <v>1225</v>
      </c>
      <c r="C386" s="29" t="s">
        <v>544</v>
      </c>
      <c r="D386" s="25" t="s">
        <v>47</v>
      </c>
      <c r="E386" s="30" t="s">
        <v>545</v>
      </c>
      <c r="F386" s="31" t="s">
        <v>128</v>
      </c>
      <c r="G386" s="32">
        <v>7.15</v>
      </c>
      <c r="H386" s="33">
        <v>0</v>
      </c>
      <c r="I386" s="33">
        <f>ROUND(ROUND(H386,2)*ROUND(G386,3),2)</f>
      </c>
      <c r="O386">
        <f>(I386*21)/100</f>
      </c>
      <c r="P386" t="s">
        <v>23</v>
      </c>
    </row>
    <row r="387" spans="1:5" ht="12.75">
      <c r="A387" s="34" t="s">
        <v>50</v>
      </c>
      <c r="E387" s="35" t="s">
        <v>47</v>
      </c>
    </row>
    <row r="388" spans="1:5" ht="63.75">
      <c r="A388" s="36" t="s">
        <v>52</v>
      </c>
      <c r="E388" s="37" t="s">
        <v>1226</v>
      </c>
    </row>
    <row r="389" spans="1:5" ht="51">
      <c r="A389" t="s">
        <v>53</v>
      </c>
      <c r="E389" s="35" t="s">
        <v>1224</v>
      </c>
    </row>
    <row r="390" spans="1:16" ht="12.75">
      <c r="A390" s="25" t="s">
        <v>45</v>
      </c>
      <c r="B390" s="29" t="s">
        <v>1227</v>
      </c>
      <c r="C390" s="29" t="s">
        <v>575</v>
      </c>
      <c r="D390" s="25" t="s">
        <v>47</v>
      </c>
      <c r="E390" s="30" t="s">
        <v>576</v>
      </c>
      <c r="F390" s="31" t="s">
        <v>128</v>
      </c>
      <c r="G390" s="32">
        <v>152.05</v>
      </c>
      <c r="H390" s="33">
        <v>0</v>
      </c>
      <c r="I390" s="33">
        <f>ROUND(ROUND(H390,2)*ROUND(G390,3),2)</f>
      </c>
      <c r="O390">
        <f>(I390*21)/100</f>
      </c>
      <c r="P390" t="s">
        <v>23</v>
      </c>
    </row>
    <row r="391" spans="1:5" ht="12.75">
      <c r="A391" s="34" t="s">
        <v>50</v>
      </c>
      <c r="E391" s="35" t="s">
        <v>47</v>
      </c>
    </row>
    <row r="392" spans="1:5" ht="63.75">
      <c r="A392" s="36" t="s">
        <v>52</v>
      </c>
      <c r="E392" s="37" t="s">
        <v>1228</v>
      </c>
    </row>
    <row r="393" spans="1:5" ht="25.5">
      <c r="A393" t="s">
        <v>53</v>
      </c>
      <c r="E393" s="35" t="s">
        <v>579</v>
      </c>
    </row>
    <row r="394" spans="1:16" ht="12.75">
      <c r="A394" s="25" t="s">
        <v>45</v>
      </c>
      <c r="B394" s="29" t="s">
        <v>1229</v>
      </c>
      <c r="C394" s="29" t="s">
        <v>1230</v>
      </c>
      <c r="D394" s="25" t="s">
        <v>47</v>
      </c>
      <c r="E394" s="30" t="s">
        <v>1231</v>
      </c>
      <c r="F394" s="31" t="s">
        <v>95</v>
      </c>
      <c r="G394" s="32">
        <v>11.475</v>
      </c>
      <c r="H394" s="33">
        <v>0</v>
      </c>
      <c r="I394" s="33">
        <f>ROUND(ROUND(H394,2)*ROUND(G394,3),2)</f>
      </c>
      <c r="O394">
        <f>(I394*21)/100</f>
      </c>
      <c r="P394" t="s">
        <v>23</v>
      </c>
    </row>
    <row r="395" spans="1:5" ht="12.75">
      <c r="A395" s="34" t="s">
        <v>50</v>
      </c>
      <c r="E395" s="35" t="s">
        <v>47</v>
      </c>
    </row>
    <row r="396" spans="1:5" ht="25.5">
      <c r="A396" s="36" t="s">
        <v>52</v>
      </c>
      <c r="E396" s="37" t="s">
        <v>1232</v>
      </c>
    </row>
    <row r="397" spans="1:5" ht="25.5">
      <c r="A397" t="s">
        <v>53</v>
      </c>
      <c r="E397" s="35" t="s">
        <v>938</v>
      </c>
    </row>
    <row r="398" spans="1:16" ht="12.75">
      <c r="A398" s="25" t="s">
        <v>45</v>
      </c>
      <c r="B398" s="29" t="s">
        <v>1233</v>
      </c>
      <c r="C398" s="29" t="s">
        <v>944</v>
      </c>
      <c r="D398" s="25" t="s">
        <v>47</v>
      </c>
      <c r="E398" s="30" t="s">
        <v>1234</v>
      </c>
      <c r="F398" s="31" t="s">
        <v>128</v>
      </c>
      <c r="G398" s="32">
        <v>134.55</v>
      </c>
      <c r="H398" s="33">
        <v>0</v>
      </c>
      <c r="I398" s="33">
        <f>ROUND(ROUND(H398,2)*ROUND(G398,3),2)</f>
      </c>
      <c r="O398">
        <f>(I398*21)/100</f>
      </c>
      <c r="P398" t="s">
        <v>23</v>
      </c>
    </row>
    <row r="399" spans="1:5" ht="12.75">
      <c r="A399" s="34" t="s">
        <v>50</v>
      </c>
      <c r="E399" s="35" t="s">
        <v>47</v>
      </c>
    </row>
    <row r="400" spans="1:5" ht="25.5">
      <c r="A400" s="36" t="s">
        <v>52</v>
      </c>
      <c r="E400" s="37" t="s">
        <v>1235</v>
      </c>
    </row>
    <row r="401" spans="1:5" ht="38.25">
      <c r="A401" t="s">
        <v>53</v>
      </c>
      <c r="E401" s="35" t="s">
        <v>1236</v>
      </c>
    </row>
    <row r="402" spans="1:16" ht="12.75">
      <c r="A402" s="25" t="s">
        <v>45</v>
      </c>
      <c r="B402" s="29" t="s">
        <v>1237</v>
      </c>
      <c r="C402" s="29" t="s">
        <v>1238</v>
      </c>
      <c r="D402" s="25" t="s">
        <v>47</v>
      </c>
      <c r="E402" s="30" t="s">
        <v>1239</v>
      </c>
      <c r="F402" s="31" t="s">
        <v>103</v>
      </c>
      <c r="G402" s="32">
        <v>0.257</v>
      </c>
      <c r="H402" s="33">
        <v>0</v>
      </c>
      <c r="I402" s="33">
        <f>ROUND(ROUND(H402,2)*ROUND(G402,3),2)</f>
      </c>
      <c r="O402">
        <f>(I402*21)/100</f>
      </c>
      <c r="P402" t="s">
        <v>23</v>
      </c>
    </row>
    <row r="403" spans="1:5" ht="12.75">
      <c r="A403" s="34" t="s">
        <v>50</v>
      </c>
      <c r="E403" s="35" t="s">
        <v>47</v>
      </c>
    </row>
    <row r="404" spans="1:5" ht="12.75">
      <c r="A404" s="36" t="s">
        <v>52</v>
      </c>
      <c r="E404" s="37" t="s">
        <v>1240</v>
      </c>
    </row>
    <row r="405" spans="1:5" ht="63.75">
      <c r="A405" t="s">
        <v>53</v>
      </c>
      <c r="E405" s="35" t="s">
        <v>1241</v>
      </c>
    </row>
    <row r="406" spans="1:16" ht="12.75">
      <c r="A406" s="25" t="s">
        <v>45</v>
      </c>
      <c r="B406" s="29" t="s">
        <v>1242</v>
      </c>
      <c r="C406" s="29" t="s">
        <v>1243</v>
      </c>
      <c r="D406" s="25" t="s">
        <v>47</v>
      </c>
      <c r="E406" s="30" t="s">
        <v>1244</v>
      </c>
      <c r="F406" s="31" t="s">
        <v>150</v>
      </c>
      <c r="G406" s="32">
        <v>1</v>
      </c>
      <c r="H406" s="33">
        <v>0</v>
      </c>
      <c r="I406" s="33">
        <f>ROUND(ROUND(H406,2)*ROUND(G406,3),2)</f>
      </c>
      <c r="O406">
        <f>(I406*21)/100</f>
      </c>
      <c r="P406" t="s">
        <v>23</v>
      </c>
    </row>
    <row r="407" spans="1:5" ht="12.75">
      <c r="A407" s="34" t="s">
        <v>50</v>
      </c>
      <c r="E407" s="35" t="s">
        <v>47</v>
      </c>
    </row>
    <row r="408" spans="1:5" ht="63.75">
      <c r="A408" s="36" t="s">
        <v>52</v>
      </c>
      <c r="E408" s="37" t="s">
        <v>1245</v>
      </c>
    </row>
    <row r="409" spans="1:5" ht="140.25">
      <c r="A409" t="s">
        <v>53</v>
      </c>
      <c r="E409" s="35" t="s">
        <v>1246</v>
      </c>
    </row>
    <row r="410" spans="1:16" ht="12.75">
      <c r="A410" s="25" t="s">
        <v>45</v>
      </c>
      <c r="B410" s="29" t="s">
        <v>1247</v>
      </c>
      <c r="C410" s="29" t="s">
        <v>593</v>
      </c>
      <c r="D410" s="25" t="s">
        <v>114</v>
      </c>
      <c r="E410" s="30" t="s">
        <v>594</v>
      </c>
      <c r="F410" s="31" t="s">
        <v>150</v>
      </c>
      <c r="G410" s="32">
        <v>1</v>
      </c>
      <c r="H410" s="33">
        <v>0</v>
      </c>
      <c r="I410" s="33">
        <f>ROUND(ROUND(H410,2)*ROUND(G410,3),2)</f>
      </c>
      <c r="O410">
        <f>(I410*21)/100</f>
      </c>
      <c r="P410" t="s">
        <v>23</v>
      </c>
    </row>
    <row r="411" spans="1:5" ht="12.75">
      <c r="A411" s="34" t="s">
        <v>50</v>
      </c>
      <c r="E411" s="35" t="s">
        <v>47</v>
      </c>
    </row>
    <row r="412" spans="1:5" ht="12.75">
      <c r="A412" s="36" t="s">
        <v>52</v>
      </c>
      <c r="E412" s="37" t="s">
        <v>1248</v>
      </c>
    </row>
    <row r="413" spans="1:5" ht="38.25">
      <c r="A413" t="s">
        <v>53</v>
      </c>
      <c r="E413" s="35" t="s">
        <v>596</v>
      </c>
    </row>
    <row r="414" spans="1:16" ht="12.75">
      <c r="A414" s="25" t="s">
        <v>45</v>
      </c>
      <c r="B414" s="29" t="s">
        <v>1249</v>
      </c>
      <c r="C414" s="29" t="s">
        <v>593</v>
      </c>
      <c r="D414" s="25" t="s">
        <v>611</v>
      </c>
      <c r="E414" s="30" t="s">
        <v>594</v>
      </c>
      <c r="F414" s="31" t="s">
        <v>150</v>
      </c>
      <c r="G414" s="32">
        <v>1</v>
      </c>
      <c r="H414" s="33">
        <v>0</v>
      </c>
      <c r="I414" s="33">
        <f>ROUND(ROUND(H414,2)*ROUND(G414,3),2)</f>
      </c>
      <c r="O414">
        <f>(I414*21)/100</f>
      </c>
      <c r="P414" t="s">
        <v>23</v>
      </c>
    </row>
    <row r="415" spans="1:5" ht="12.75">
      <c r="A415" s="34" t="s">
        <v>50</v>
      </c>
      <c r="E415" s="35" t="s">
        <v>47</v>
      </c>
    </row>
    <row r="416" spans="1:5" ht="12.75">
      <c r="A416" s="36" t="s">
        <v>52</v>
      </c>
      <c r="E416" s="37" t="s">
        <v>1250</v>
      </c>
    </row>
    <row r="417" spans="1:5" ht="38.25">
      <c r="A417" t="s">
        <v>53</v>
      </c>
      <c r="E417" s="35" t="s">
        <v>596</v>
      </c>
    </row>
    <row r="418" spans="1:16" ht="12.75">
      <c r="A418" s="25" t="s">
        <v>45</v>
      </c>
      <c r="B418" s="29" t="s">
        <v>1251</v>
      </c>
      <c r="C418" s="29" t="s">
        <v>1252</v>
      </c>
      <c r="D418" s="25" t="s">
        <v>47</v>
      </c>
      <c r="E418" s="30" t="s">
        <v>1253</v>
      </c>
      <c r="F418" s="31" t="s">
        <v>150</v>
      </c>
      <c r="G418" s="32">
        <v>2</v>
      </c>
      <c r="H418" s="33">
        <v>0</v>
      </c>
      <c r="I418" s="33">
        <f>ROUND(ROUND(H418,2)*ROUND(G418,3),2)</f>
      </c>
      <c r="O418">
        <f>(I418*21)/100</f>
      </c>
      <c r="P418" t="s">
        <v>23</v>
      </c>
    </row>
    <row r="419" spans="1:5" ht="12.75">
      <c r="A419" s="34" t="s">
        <v>50</v>
      </c>
      <c r="E419" s="35" t="s">
        <v>47</v>
      </c>
    </row>
    <row r="420" spans="1:5" ht="25.5">
      <c r="A420" s="36" t="s">
        <v>52</v>
      </c>
      <c r="E420" s="37" t="s">
        <v>1254</v>
      </c>
    </row>
    <row r="421" spans="1:5" ht="409.5">
      <c r="A421" t="s">
        <v>53</v>
      </c>
      <c r="E421" s="35" t="s">
        <v>1255</v>
      </c>
    </row>
    <row r="422" spans="1:16" ht="12.75">
      <c r="A422" s="25" t="s">
        <v>45</v>
      </c>
      <c r="B422" s="29" t="s">
        <v>1256</v>
      </c>
      <c r="C422" s="29" t="s">
        <v>1257</v>
      </c>
      <c r="D422" s="25" t="s">
        <v>47</v>
      </c>
      <c r="E422" s="30" t="s">
        <v>1258</v>
      </c>
      <c r="F422" s="31" t="s">
        <v>150</v>
      </c>
      <c r="G422" s="32">
        <v>5</v>
      </c>
      <c r="H422" s="33">
        <v>0</v>
      </c>
      <c r="I422" s="33">
        <f>ROUND(ROUND(H422,2)*ROUND(G422,3),2)</f>
      </c>
      <c r="O422">
        <f>(I422*21)/100</f>
      </c>
      <c r="P422" t="s">
        <v>23</v>
      </c>
    </row>
    <row r="423" spans="1:5" ht="12.75">
      <c r="A423" s="34" t="s">
        <v>50</v>
      </c>
      <c r="E423" s="35" t="s">
        <v>47</v>
      </c>
    </row>
    <row r="424" spans="1:5" ht="38.25">
      <c r="A424" s="36" t="s">
        <v>52</v>
      </c>
      <c r="E424" s="37" t="s">
        <v>1259</v>
      </c>
    </row>
    <row r="425" spans="1:5" ht="267.75">
      <c r="A425" t="s">
        <v>53</v>
      </c>
      <c r="E425" s="35" t="s">
        <v>1260</v>
      </c>
    </row>
    <row r="426" spans="1:16" ht="12.75">
      <c r="A426" s="25" t="s">
        <v>45</v>
      </c>
      <c r="B426" s="29" t="s">
        <v>1261</v>
      </c>
      <c r="C426" s="29" t="s">
        <v>1262</v>
      </c>
      <c r="D426" s="25" t="s">
        <v>47</v>
      </c>
      <c r="E426" s="30" t="s">
        <v>1263</v>
      </c>
      <c r="F426" s="31" t="s">
        <v>150</v>
      </c>
      <c r="G426" s="32">
        <v>12</v>
      </c>
      <c r="H426" s="33">
        <v>0</v>
      </c>
      <c r="I426" s="33">
        <f>ROUND(ROUND(H426,2)*ROUND(G426,3),2)</f>
      </c>
      <c r="O426">
        <f>(I426*21)/100</f>
      </c>
      <c r="P426" t="s">
        <v>23</v>
      </c>
    </row>
    <row r="427" spans="1:5" ht="12.75">
      <c r="A427" s="34" t="s">
        <v>50</v>
      </c>
      <c r="E427" s="35" t="s">
        <v>47</v>
      </c>
    </row>
    <row r="428" spans="1:5" ht="25.5">
      <c r="A428" s="36" t="s">
        <v>52</v>
      </c>
      <c r="E428" s="37" t="s">
        <v>1264</v>
      </c>
    </row>
    <row r="429" spans="1:5" ht="267.75">
      <c r="A429" t="s">
        <v>53</v>
      </c>
      <c r="E429" s="35" t="s">
        <v>1265</v>
      </c>
    </row>
    <row r="430" spans="1:16" ht="12.75">
      <c r="A430" s="25" t="s">
        <v>45</v>
      </c>
      <c r="B430" s="29" t="s">
        <v>1266</v>
      </c>
      <c r="C430" s="29" t="s">
        <v>970</v>
      </c>
      <c r="D430" s="25" t="s">
        <v>114</v>
      </c>
      <c r="E430" s="30" t="s">
        <v>971</v>
      </c>
      <c r="F430" s="31" t="s">
        <v>972</v>
      </c>
      <c r="G430" s="32">
        <v>106.4</v>
      </c>
      <c r="H430" s="33">
        <v>0</v>
      </c>
      <c r="I430" s="33">
        <f>ROUND(ROUND(H430,2)*ROUND(G430,3),2)</f>
      </c>
      <c r="O430">
        <f>(I430*21)/100</f>
      </c>
      <c r="P430" t="s">
        <v>23</v>
      </c>
    </row>
    <row r="431" spans="1:5" ht="12.75">
      <c r="A431" s="34" t="s">
        <v>50</v>
      </c>
      <c r="E431" s="35" t="s">
        <v>47</v>
      </c>
    </row>
    <row r="432" spans="1:5" ht="76.5">
      <c r="A432" s="36" t="s">
        <v>52</v>
      </c>
      <c r="E432" s="37" t="s">
        <v>1267</v>
      </c>
    </row>
    <row r="433" spans="1:5" ht="25.5">
      <c r="A433" t="s">
        <v>53</v>
      </c>
      <c r="E433" s="35" t="s">
        <v>975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8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0+O8+O37+O74+O79</f>
      </c>
      <c r="P2" t="s">
        <v>22</v>
      </c>
    </row>
    <row r="3" spans="1:16" ht="15" customHeight="1">
      <c r="A3" t="s">
        <v>12</v>
      </c>
      <c r="B3" s="12" t="s">
        <v>14</v>
      </c>
      <c r="C3" s="13" t="s">
        <v>15</v>
      </c>
      <c r="D3" s="1"/>
      <c r="E3" s="14" t="s">
        <v>16</v>
      </c>
      <c r="F3" s="1"/>
      <c r="G3" s="9"/>
      <c r="H3" s="8" t="s">
        <v>1268</v>
      </c>
      <c r="I3" s="41">
        <f>0+I8+I37+I74+I79</f>
      </c>
      <c r="O3" t="s">
        <v>19</v>
      </c>
      <c r="P3" t="s">
        <v>23</v>
      </c>
    </row>
    <row r="4" spans="1:16" ht="15" customHeight="1">
      <c r="A4" t="s">
        <v>17</v>
      </c>
      <c r="B4" s="16" t="s">
        <v>18</v>
      </c>
      <c r="C4" s="17" t="s">
        <v>1268</v>
      </c>
      <c r="D4" s="6"/>
      <c r="E4" s="18" t="s">
        <v>1269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f>
      </c>
      <c r="R8">
        <f>0+O9+O13+O17+O21+O25+O29+O33</f>
      </c>
    </row>
    <row r="9" spans="1:16" ht="12.75">
      <c r="A9" s="25" t="s">
        <v>45</v>
      </c>
      <c r="B9" s="29" t="s">
        <v>29</v>
      </c>
      <c r="C9" s="29" t="s">
        <v>1270</v>
      </c>
      <c r="D9" s="25" t="s">
        <v>47</v>
      </c>
      <c r="E9" s="30" t="s">
        <v>1271</v>
      </c>
      <c r="F9" s="31" t="s">
        <v>1272</v>
      </c>
      <c r="G9" s="32">
        <v>1</v>
      </c>
      <c r="H9" s="33">
        <v>0</v>
      </c>
      <c r="I9" s="33">
        <f>ROUND(ROUND(H9,2)*ROUND(G9,3),2)</f>
      </c>
      <c r="O9">
        <f>(I9*21)/100</f>
      </c>
      <c r="P9" t="s">
        <v>23</v>
      </c>
    </row>
    <row r="10" spans="1:5" ht="25.5">
      <c r="A10" s="34" t="s">
        <v>50</v>
      </c>
      <c r="E10" s="35" t="s">
        <v>1273</v>
      </c>
    </row>
    <row r="11" spans="1:5" ht="12.75">
      <c r="A11" s="36" t="s">
        <v>52</v>
      </c>
      <c r="E11" s="37" t="s">
        <v>58</v>
      </c>
    </row>
    <row r="12" spans="1:5" ht="12.75">
      <c r="A12" t="s">
        <v>53</v>
      </c>
      <c r="E12" s="35" t="s">
        <v>610</v>
      </c>
    </row>
    <row r="13" spans="1:16" ht="12.75">
      <c r="A13" s="25" t="s">
        <v>45</v>
      </c>
      <c r="B13" s="29" t="s">
        <v>23</v>
      </c>
      <c r="C13" s="29" t="s">
        <v>1274</v>
      </c>
      <c r="D13" s="25" t="s">
        <v>47</v>
      </c>
      <c r="E13" s="30" t="s">
        <v>1275</v>
      </c>
      <c r="F13" s="31" t="s">
        <v>1272</v>
      </c>
      <c r="G13" s="32">
        <v>1</v>
      </c>
      <c r="H13" s="33">
        <v>0</v>
      </c>
      <c r="I13" s="33">
        <f>ROUND(ROUND(H13,2)*ROUND(G13,3),2)</f>
      </c>
      <c r="O13">
        <f>(I13*21)/100</f>
      </c>
      <c r="P13" t="s">
        <v>23</v>
      </c>
    </row>
    <row r="14" spans="1:5" ht="25.5">
      <c r="A14" s="34" t="s">
        <v>50</v>
      </c>
      <c r="E14" s="35" t="s">
        <v>1276</v>
      </c>
    </row>
    <row r="15" spans="1:5" ht="12.75">
      <c r="A15" s="36" t="s">
        <v>52</v>
      </c>
      <c r="E15" s="37" t="s">
        <v>185</v>
      </c>
    </row>
    <row r="16" spans="1:5" ht="12.75">
      <c r="A16" t="s">
        <v>53</v>
      </c>
      <c r="E16" s="35" t="s">
        <v>610</v>
      </c>
    </row>
    <row r="17" spans="1:16" ht="12.75">
      <c r="A17" s="25" t="s">
        <v>45</v>
      </c>
      <c r="B17" s="29" t="s">
        <v>22</v>
      </c>
      <c r="C17" s="29" t="s">
        <v>1277</v>
      </c>
      <c r="D17" s="25" t="s">
        <v>47</v>
      </c>
      <c r="E17" s="30" t="s">
        <v>1278</v>
      </c>
      <c r="F17" s="31" t="s">
        <v>1279</v>
      </c>
      <c r="G17" s="32">
        <v>300</v>
      </c>
      <c r="H17" s="33">
        <v>0</v>
      </c>
      <c r="I17" s="33">
        <f>ROUND(ROUND(H17,2)*ROUND(G17,3),2)</f>
      </c>
      <c r="O17">
        <f>(I17*21)/100</f>
      </c>
      <c r="P17" t="s">
        <v>23</v>
      </c>
    </row>
    <row r="18" spans="1:5" ht="25.5">
      <c r="A18" s="34" t="s">
        <v>50</v>
      </c>
      <c r="E18" s="35" t="s">
        <v>1280</v>
      </c>
    </row>
    <row r="19" spans="1:5" ht="12.75">
      <c r="A19" s="36" t="s">
        <v>52</v>
      </c>
      <c r="E19" s="37" t="s">
        <v>1281</v>
      </c>
    </row>
    <row r="20" spans="1:5" ht="12.75">
      <c r="A20" t="s">
        <v>53</v>
      </c>
      <c r="E20" s="35" t="s">
        <v>610</v>
      </c>
    </row>
    <row r="21" spans="1:16" ht="12.75">
      <c r="A21" s="25" t="s">
        <v>45</v>
      </c>
      <c r="B21" s="29" t="s">
        <v>33</v>
      </c>
      <c r="C21" s="29" t="s">
        <v>1282</v>
      </c>
      <c r="D21" s="25" t="s">
        <v>1283</v>
      </c>
      <c r="E21" s="30" t="s">
        <v>1284</v>
      </c>
      <c r="F21" s="31" t="s">
        <v>1272</v>
      </c>
      <c r="G21" s="32">
        <v>1</v>
      </c>
      <c r="H21" s="33">
        <v>0</v>
      </c>
      <c r="I21" s="33">
        <f>ROUND(ROUND(H21,2)*ROUND(G21,3),2)</f>
      </c>
      <c r="O21">
        <f>(I21*21)/100</f>
      </c>
      <c r="P21" t="s">
        <v>23</v>
      </c>
    </row>
    <row r="22" spans="1:5" ht="25.5">
      <c r="A22" s="34" t="s">
        <v>50</v>
      </c>
      <c r="E22" s="35" t="s">
        <v>1285</v>
      </c>
    </row>
    <row r="23" spans="1:5" ht="12.75">
      <c r="A23" s="36" t="s">
        <v>52</v>
      </c>
      <c r="E23" s="37" t="s">
        <v>185</v>
      </c>
    </row>
    <row r="24" spans="1:5" ht="12.75">
      <c r="A24" t="s">
        <v>53</v>
      </c>
      <c r="E24" s="35" t="s">
        <v>610</v>
      </c>
    </row>
    <row r="25" spans="1:16" ht="12.75">
      <c r="A25" s="25" t="s">
        <v>45</v>
      </c>
      <c r="B25" s="29" t="s">
        <v>35</v>
      </c>
      <c r="C25" s="29" t="s">
        <v>55</v>
      </c>
      <c r="D25" s="25" t="s">
        <v>114</v>
      </c>
      <c r="E25" s="30" t="s">
        <v>56</v>
      </c>
      <c r="F25" s="31" t="s">
        <v>118</v>
      </c>
      <c r="G25" s="32">
        <v>1</v>
      </c>
      <c r="H25" s="33">
        <v>0</v>
      </c>
      <c r="I25" s="33">
        <f>ROUND(ROUND(H25,2)*ROUND(G25,3),2)</f>
      </c>
      <c r="O25">
        <f>(I25*0)/100</f>
      </c>
      <c r="P25" t="s">
        <v>27</v>
      </c>
    </row>
    <row r="26" spans="1:5" ht="12.75">
      <c r="A26" s="34" t="s">
        <v>50</v>
      </c>
      <c r="E26" s="35" t="s">
        <v>1286</v>
      </c>
    </row>
    <row r="27" spans="1:5" ht="127.5">
      <c r="A27" s="36" t="s">
        <v>52</v>
      </c>
      <c r="E27" s="37" t="s">
        <v>1287</v>
      </c>
    </row>
    <row r="28" spans="1:5" ht="12.75">
      <c r="A28" t="s">
        <v>53</v>
      </c>
      <c r="E28" s="35" t="s">
        <v>59</v>
      </c>
    </row>
    <row r="29" spans="1:16" ht="12.75">
      <c r="A29" s="25" t="s">
        <v>45</v>
      </c>
      <c r="B29" s="29" t="s">
        <v>37</v>
      </c>
      <c r="C29" s="29" t="s">
        <v>116</v>
      </c>
      <c r="D29" s="25" t="s">
        <v>114</v>
      </c>
      <c r="E29" s="30" t="s">
        <v>117</v>
      </c>
      <c r="F29" s="31" t="s">
        <v>118</v>
      </c>
      <c r="G29" s="32">
        <v>1</v>
      </c>
      <c r="H29" s="33">
        <v>0</v>
      </c>
      <c r="I29" s="33">
        <f>ROUND(ROUND(H29,2)*ROUND(G29,3),2)</f>
      </c>
      <c r="O29">
        <f>(I29*0)/100</f>
      </c>
      <c r="P29" t="s">
        <v>27</v>
      </c>
    </row>
    <row r="30" spans="1:5" ht="12.75">
      <c r="A30" s="34" t="s">
        <v>50</v>
      </c>
      <c r="E30" s="35" t="s">
        <v>1288</v>
      </c>
    </row>
    <row r="31" spans="1:5" ht="51">
      <c r="A31" s="36" t="s">
        <v>52</v>
      </c>
      <c r="E31" s="37" t="s">
        <v>1289</v>
      </c>
    </row>
    <row r="32" spans="1:5" ht="12.75">
      <c r="A32" t="s">
        <v>53</v>
      </c>
      <c r="E32" s="35" t="s">
        <v>59</v>
      </c>
    </row>
    <row r="33" spans="1:16" ht="12.75">
      <c r="A33" s="25" t="s">
        <v>45</v>
      </c>
      <c r="B33" s="29" t="s">
        <v>66</v>
      </c>
      <c r="C33" s="29" t="s">
        <v>698</v>
      </c>
      <c r="D33" s="25" t="s">
        <v>47</v>
      </c>
      <c r="E33" s="30" t="s">
        <v>699</v>
      </c>
      <c r="F33" s="31" t="s">
        <v>150</v>
      </c>
      <c r="G33" s="32">
        <v>1</v>
      </c>
      <c r="H33" s="33">
        <v>0</v>
      </c>
      <c r="I33" s="33">
        <f>ROUND(ROUND(H33,2)*ROUND(G33,3),2)</f>
      </c>
      <c r="O33">
        <f>(I33*21)/100</f>
      </c>
      <c r="P33" t="s">
        <v>23</v>
      </c>
    </row>
    <row r="34" spans="1:5" ht="12.75">
      <c r="A34" s="34" t="s">
        <v>50</v>
      </c>
      <c r="E34" s="35" t="s">
        <v>1290</v>
      </c>
    </row>
    <row r="35" spans="1:5" ht="12.75">
      <c r="A35" s="36" t="s">
        <v>52</v>
      </c>
      <c r="E35" s="37" t="s">
        <v>58</v>
      </c>
    </row>
    <row r="36" spans="1:5" ht="51">
      <c r="A36" t="s">
        <v>53</v>
      </c>
      <c r="E36" s="35" t="s">
        <v>700</v>
      </c>
    </row>
    <row r="37" spans="1:18" ht="12.75" customHeight="1">
      <c r="A37" s="6" t="s">
        <v>43</v>
      </c>
      <c r="B37" s="6"/>
      <c r="C37" s="39" t="s">
        <v>29</v>
      </c>
      <c r="D37" s="6"/>
      <c r="E37" s="27" t="s">
        <v>120</v>
      </c>
      <c r="F37" s="6"/>
      <c r="G37" s="6"/>
      <c r="H37" s="6"/>
      <c r="I37" s="40">
        <f>0+Q37</f>
      </c>
      <c r="O37">
        <f>0+R37</f>
      </c>
      <c r="Q37">
        <f>0+I38+I42+I46+I50+I54+I58+I62+I66+I70</f>
      </c>
      <c r="R37">
        <f>0+O38+O42+O46+O50+O54+O58+O62+O66+O70</f>
      </c>
    </row>
    <row r="38" spans="1:16" ht="12.75">
      <c r="A38" s="25" t="s">
        <v>45</v>
      </c>
      <c r="B38" s="29" t="s">
        <v>68</v>
      </c>
      <c r="C38" s="29" t="s">
        <v>1291</v>
      </c>
      <c r="D38" s="25" t="s">
        <v>47</v>
      </c>
      <c r="E38" s="30" t="s">
        <v>1292</v>
      </c>
      <c r="F38" s="31" t="s">
        <v>103</v>
      </c>
      <c r="G38" s="32">
        <v>44.28</v>
      </c>
      <c r="H38" s="33">
        <v>0</v>
      </c>
      <c r="I38" s="33">
        <f>ROUND(ROUND(H38,2)*ROUND(G38,3),2)</f>
      </c>
      <c r="O38">
        <f>(I38*0)/100</f>
      </c>
      <c r="P38" t="s">
        <v>27</v>
      </c>
    </row>
    <row r="39" spans="1:5" ht="12.75">
      <c r="A39" s="34" t="s">
        <v>50</v>
      </c>
      <c r="E39" s="35" t="s">
        <v>47</v>
      </c>
    </row>
    <row r="40" spans="1:5" ht="25.5">
      <c r="A40" s="36" t="s">
        <v>52</v>
      </c>
      <c r="E40" s="37" t="s">
        <v>1293</v>
      </c>
    </row>
    <row r="41" spans="1:5" ht="63.75">
      <c r="A41" t="s">
        <v>53</v>
      </c>
      <c r="E41" s="35" t="s">
        <v>136</v>
      </c>
    </row>
    <row r="42" spans="1:16" ht="12.75">
      <c r="A42" s="25" t="s">
        <v>45</v>
      </c>
      <c r="B42" s="29" t="s">
        <v>40</v>
      </c>
      <c r="C42" s="29" t="s">
        <v>259</v>
      </c>
      <c r="D42" s="25" t="s">
        <v>47</v>
      </c>
      <c r="E42" s="30" t="s">
        <v>260</v>
      </c>
      <c r="F42" s="31" t="s">
        <v>103</v>
      </c>
      <c r="G42" s="32">
        <v>82.35</v>
      </c>
      <c r="H42" s="33">
        <v>0</v>
      </c>
      <c r="I42" s="33">
        <f>ROUND(ROUND(H42,2)*ROUND(G42,3),2)</f>
      </c>
      <c r="O42">
        <f>(I42*0)/100</f>
      </c>
      <c r="P42" t="s">
        <v>27</v>
      </c>
    </row>
    <row r="43" spans="1:5" ht="12.75">
      <c r="A43" s="34" t="s">
        <v>50</v>
      </c>
      <c r="E43" s="35" t="s">
        <v>47</v>
      </c>
    </row>
    <row r="44" spans="1:5" ht="12.75">
      <c r="A44" s="36" t="s">
        <v>52</v>
      </c>
      <c r="E44" s="37" t="s">
        <v>1294</v>
      </c>
    </row>
    <row r="45" spans="1:5" ht="38.25">
      <c r="A45" t="s">
        <v>53</v>
      </c>
      <c r="E45" s="35" t="s">
        <v>1002</v>
      </c>
    </row>
    <row r="46" spans="1:16" ht="12.75">
      <c r="A46" s="25" t="s">
        <v>45</v>
      </c>
      <c r="B46" s="29" t="s">
        <v>42</v>
      </c>
      <c r="C46" s="29" t="s">
        <v>1295</v>
      </c>
      <c r="D46" s="25" t="s">
        <v>47</v>
      </c>
      <c r="E46" s="30" t="s">
        <v>1296</v>
      </c>
      <c r="F46" s="31" t="s">
        <v>103</v>
      </c>
      <c r="G46" s="32">
        <v>400</v>
      </c>
      <c r="H46" s="33">
        <v>0</v>
      </c>
      <c r="I46" s="33">
        <f>ROUND(ROUND(H46,2)*ROUND(G46,3),2)</f>
      </c>
      <c r="O46">
        <f>(I46*0)/100</f>
      </c>
      <c r="P46" t="s">
        <v>27</v>
      </c>
    </row>
    <row r="47" spans="1:5" ht="12.75">
      <c r="A47" s="34" t="s">
        <v>50</v>
      </c>
      <c r="E47" s="35" t="s">
        <v>47</v>
      </c>
    </row>
    <row r="48" spans="1:5" ht="38.25">
      <c r="A48" s="36" t="s">
        <v>52</v>
      </c>
      <c r="E48" s="37" t="s">
        <v>1297</v>
      </c>
    </row>
    <row r="49" spans="1:5" ht="369.75">
      <c r="A49" t="s">
        <v>53</v>
      </c>
      <c r="E49" s="35" t="s">
        <v>1298</v>
      </c>
    </row>
    <row r="50" spans="1:16" ht="12.75">
      <c r="A50" s="25" t="s">
        <v>45</v>
      </c>
      <c r="B50" s="29" t="s">
        <v>81</v>
      </c>
      <c r="C50" s="29" t="s">
        <v>1299</v>
      </c>
      <c r="D50" s="25" t="s">
        <v>47</v>
      </c>
      <c r="E50" s="30" t="s">
        <v>1300</v>
      </c>
      <c r="F50" s="31" t="s">
        <v>103</v>
      </c>
      <c r="G50" s="32">
        <v>200</v>
      </c>
      <c r="H50" s="33">
        <v>0</v>
      </c>
      <c r="I50" s="33">
        <f>ROUND(ROUND(H50,2)*ROUND(G50,3),2)</f>
      </c>
      <c r="O50">
        <f>(I50*0)/100</f>
      </c>
      <c r="P50" t="s">
        <v>27</v>
      </c>
    </row>
    <row r="51" spans="1:5" ht="12.75">
      <c r="A51" s="34" t="s">
        <v>50</v>
      </c>
      <c r="E51" s="35" t="s">
        <v>47</v>
      </c>
    </row>
    <row r="52" spans="1:5" ht="12.75">
      <c r="A52" s="36" t="s">
        <v>52</v>
      </c>
      <c r="E52" s="37" t="s">
        <v>1301</v>
      </c>
    </row>
    <row r="53" spans="1:5" ht="267.75">
      <c r="A53" t="s">
        <v>53</v>
      </c>
      <c r="E53" s="35" t="s">
        <v>1302</v>
      </c>
    </row>
    <row r="54" spans="1:16" ht="12.75">
      <c r="A54" s="25" t="s">
        <v>45</v>
      </c>
      <c r="B54" s="29" t="s">
        <v>86</v>
      </c>
      <c r="C54" s="29" t="s">
        <v>308</v>
      </c>
      <c r="D54" s="25" t="s">
        <v>47</v>
      </c>
      <c r="E54" s="30" t="s">
        <v>309</v>
      </c>
      <c r="F54" s="31" t="s">
        <v>103</v>
      </c>
      <c r="G54" s="32">
        <v>126.63</v>
      </c>
      <c r="H54" s="33">
        <v>0</v>
      </c>
      <c r="I54" s="33">
        <f>ROUND(ROUND(H54,2)*ROUND(G54,3),2)</f>
      </c>
      <c r="O54">
        <f>(I54*0)/100</f>
      </c>
      <c r="P54" t="s">
        <v>27</v>
      </c>
    </row>
    <row r="55" spans="1:5" ht="12.75">
      <c r="A55" s="34" t="s">
        <v>50</v>
      </c>
      <c r="E55" s="35" t="s">
        <v>47</v>
      </c>
    </row>
    <row r="56" spans="1:5" ht="12.75">
      <c r="A56" s="36" t="s">
        <v>52</v>
      </c>
      <c r="E56" s="37" t="s">
        <v>1303</v>
      </c>
    </row>
    <row r="57" spans="1:5" ht="191.25">
      <c r="A57" t="s">
        <v>53</v>
      </c>
      <c r="E57" s="35" t="s">
        <v>1022</v>
      </c>
    </row>
    <row r="58" spans="1:16" ht="12.75">
      <c r="A58" s="25" t="s">
        <v>45</v>
      </c>
      <c r="B58" s="29" t="s">
        <v>92</v>
      </c>
      <c r="C58" s="29" t="s">
        <v>1023</v>
      </c>
      <c r="D58" s="25" t="s">
        <v>47</v>
      </c>
      <c r="E58" s="30" t="s">
        <v>1024</v>
      </c>
      <c r="F58" s="31" t="s">
        <v>103</v>
      </c>
      <c r="G58" s="32">
        <v>200</v>
      </c>
      <c r="H58" s="33">
        <v>0</v>
      </c>
      <c r="I58" s="33">
        <f>ROUND(ROUND(H58,2)*ROUND(G58,3),2)</f>
      </c>
      <c r="O58">
        <f>(I58*0)/100</f>
      </c>
      <c r="P58" t="s">
        <v>27</v>
      </c>
    </row>
    <row r="59" spans="1:5" ht="12.75">
      <c r="A59" s="34" t="s">
        <v>50</v>
      </c>
      <c r="E59" s="35" t="s">
        <v>47</v>
      </c>
    </row>
    <row r="60" spans="1:5" ht="12.75">
      <c r="A60" s="36" t="s">
        <v>52</v>
      </c>
      <c r="E60" s="37" t="s">
        <v>1304</v>
      </c>
    </row>
    <row r="61" spans="1:5" ht="229.5">
      <c r="A61" t="s">
        <v>53</v>
      </c>
      <c r="E61" s="35" t="s">
        <v>1026</v>
      </c>
    </row>
    <row r="62" spans="1:16" ht="12.75">
      <c r="A62" s="25" t="s">
        <v>45</v>
      </c>
      <c r="B62" s="29" t="s">
        <v>162</v>
      </c>
      <c r="C62" s="29" t="s">
        <v>331</v>
      </c>
      <c r="D62" s="25" t="s">
        <v>47</v>
      </c>
      <c r="E62" s="30" t="s">
        <v>332</v>
      </c>
      <c r="F62" s="31" t="s">
        <v>95</v>
      </c>
      <c r="G62" s="32">
        <v>549</v>
      </c>
      <c r="H62" s="33">
        <v>0</v>
      </c>
      <c r="I62" s="33">
        <f>ROUND(ROUND(H62,2)*ROUND(G62,3),2)</f>
      </c>
      <c r="O62">
        <f>(I62*0)/100</f>
      </c>
      <c r="P62" t="s">
        <v>27</v>
      </c>
    </row>
    <row r="63" spans="1:5" ht="12.75">
      <c r="A63" s="34" t="s">
        <v>50</v>
      </c>
      <c r="E63" s="35" t="s">
        <v>47</v>
      </c>
    </row>
    <row r="64" spans="1:5" ht="12.75">
      <c r="A64" s="36" t="s">
        <v>52</v>
      </c>
      <c r="E64" s="37" t="s">
        <v>1305</v>
      </c>
    </row>
    <row r="65" spans="1:5" ht="25.5">
      <c r="A65" t="s">
        <v>53</v>
      </c>
      <c r="E65" s="35" t="s">
        <v>335</v>
      </c>
    </row>
    <row r="66" spans="1:16" ht="12.75">
      <c r="A66" s="25" t="s">
        <v>45</v>
      </c>
      <c r="B66" s="29" t="s">
        <v>167</v>
      </c>
      <c r="C66" s="29" t="s">
        <v>1306</v>
      </c>
      <c r="D66" s="25" t="s">
        <v>47</v>
      </c>
      <c r="E66" s="30" t="s">
        <v>1307</v>
      </c>
      <c r="F66" s="31" t="s">
        <v>103</v>
      </c>
      <c r="G66" s="32">
        <v>82.35</v>
      </c>
      <c r="H66" s="33">
        <v>0</v>
      </c>
      <c r="I66" s="33">
        <f>ROUND(ROUND(H66,2)*ROUND(G66,3),2)</f>
      </c>
      <c r="O66">
        <f>(I66*0)/100</f>
      </c>
      <c r="P66" t="s">
        <v>27</v>
      </c>
    </row>
    <row r="67" spans="1:5" ht="12.75">
      <c r="A67" s="34" t="s">
        <v>50</v>
      </c>
      <c r="E67" s="35" t="s">
        <v>47</v>
      </c>
    </row>
    <row r="68" spans="1:5" ht="12.75">
      <c r="A68" s="36" t="s">
        <v>52</v>
      </c>
      <c r="E68" s="37" t="s">
        <v>1308</v>
      </c>
    </row>
    <row r="69" spans="1:5" ht="38.25">
      <c r="A69" t="s">
        <v>53</v>
      </c>
      <c r="E69" s="35" t="s">
        <v>1037</v>
      </c>
    </row>
    <row r="70" spans="1:16" ht="12.75">
      <c r="A70" s="25" t="s">
        <v>45</v>
      </c>
      <c r="B70" s="29" t="s">
        <v>172</v>
      </c>
      <c r="C70" s="29" t="s">
        <v>343</v>
      </c>
      <c r="D70" s="25" t="s">
        <v>47</v>
      </c>
      <c r="E70" s="30" t="s">
        <v>344</v>
      </c>
      <c r="F70" s="31" t="s">
        <v>95</v>
      </c>
      <c r="G70" s="32">
        <v>549</v>
      </c>
      <c r="H70" s="33">
        <v>0</v>
      </c>
      <c r="I70" s="33">
        <f>ROUND(ROUND(H70,2)*ROUND(G70,3),2)</f>
      </c>
      <c r="O70">
        <f>(I70*0)/100</f>
      </c>
      <c r="P70" t="s">
        <v>27</v>
      </c>
    </row>
    <row r="71" spans="1:5" ht="12.75">
      <c r="A71" s="34" t="s">
        <v>50</v>
      </c>
      <c r="E71" s="35" t="s">
        <v>47</v>
      </c>
    </row>
    <row r="72" spans="1:5" ht="12.75">
      <c r="A72" s="36" t="s">
        <v>52</v>
      </c>
      <c r="E72" s="37" t="s">
        <v>1309</v>
      </c>
    </row>
    <row r="73" spans="1:5" ht="25.5">
      <c r="A73" t="s">
        <v>53</v>
      </c>
      <c r="E73" s="35" t="s">
        <v>347</v>
      </c>
    </row>
    <row r="74" spans="1:18" ht="12.75" customHeight="1">
      <c r="A74" s="6" t="s">
        <v>43</v>
      </c>
      <c r="B74" s="6"/>
      <c r="C74" s="39" t="s">
        <v>23</v>
      </c>
      <c r="D74" s="6"/>
      <c r="E74" s="27" t="s">
        <v>354</v>
      </c>
      <c r="F74" s="6"/>
      <c r="G74" s="6"/>
      <c r="H74" s="6"/>
      <c r="I74" s="40">
        <f>0+Q74</f>
      </c>
      <c r="O74">
        <f>0+R74</f>
      </c>
      <c r="Q74">
        <f>0+I75</f>
      </c>
      <c r="R74">
        <f>0+O75</f>
      </c>
    </row>
    <row r="75" spans="1:16" ht="12.75">
      <c r="A75" s="25" t="s">
        <v>45</v>
      </c>
      <c r="B75" s="29" t="s">
        <v>273</v>
      </c>
      <c r="C75" s="29" t="s">
        <v>1082</v>
      </c>
      <c r="D75" s="25" t="s">
        <v>114</v>
      </c>
      <c r="E75" s="30" t="s">
        <v>1083</v>
      </c>
      <c r="F75" s="31" t="s">
        <v>95</v>
      </c>
      <c r="G75" s="32">
        <v>549</v>
      </c>
      <c r="H75" s="33">
        <v>0</v>
      </c>
      <c r="I75" s="33">
        <f>ROUND(ROUND(H75,2)*ROUND(G75,3),2)</f>
      </c>
      <c r="O75">
        <f>(I75*0)/100</f>
      </c>
      <c r="P75" t="s">
        <v>27</v>
      </c>
    </row>
    <row r="76" spans="1:5" ht="12.75">
      <c r="A76" s="34" t="s">
        <v>50</v>
      </c>
      <c r="E76" s="35" t="s">
        <v>47</v>
      </c>
    </row>
    <row r="77" spans="1:5" ht="12.75">
      <c r="A77" s="36" t="s">
        <v>52</v>
      </c>
      <c r="E77" s="37" t="s">
        <v>1310</v>
      </c>
    </row>
    <row r="78" spans="1:5" ht="102">
      <c r="A78" t="s">
        <v>53</v>
      </c>
      <c r="E78" s="35" t="s">
        <v>1085</v>
      </c>
    </row>
    <row r="79" spans="1:18" ht="12.75" customHeight="1">
      <c r="A79" s="6" t="s">
        <v>43</v>
      </c>
      <c r="B79" s="6"/>
      <c r="C79" s="39" t="s">
        <v>35</v>
      </c>
      <c r="D79" s="6"/>
      <c r="E79" s="27" t="s">
        <v>91</v>
      </c>
      <c r="F79" s="6"/>
      <c r="G79" s="6"/>
      <c r="H79" s="6"/>
      <c r="I79" s="40">
        <f>0+Q79</f>
      </c>
      <c r="O79">
        <f>0+R79</f>
      </c>
      <c r="Q79">
        <f>0+I80</f>
      </c>
      <c r="R79">
        <f>0+O80</f>
      </c>
    </row>
    <row r="80" spans="1:16" ht="12.75">
      <c r="A80" s="25" t="s">
        <v>45</v>
      </c>
      <c r="B80" s="29" t="s">
        <v>278</v>
      </c>
      <c r="C80" s="29" t="s">
        <v>1311</v>
      </c>
      <c r="D80" s="25" t="s">
        <v>47</v>
      </c>
      <c r="E80" s="30" t="s">
        <v>1312</v>
      </c>
      <c r="F80" s="31" t="s">
        <v>103</v>
      </c>
      <c r="G80" s="32">
        <v>44.28</v>
      </c>
      <c r="H80" s="33">
        <v>0</v>
      </c>
      <c r="I80" s="33">
        <f>ROUND(ROUND(H80,2)*ROUND(G80,3),2)</f>
      </c>
      <c r="O80">
        <f>(I80*0)/100</f>
      </c>
      <c r="P80" t="s">
        <v>27</v>
      </c>
    </row>
    <row r="81" spans="1:5" ht="12.75">
      <c r="A81" s="34" t="s">
        <v>50</v>
      </c>
      <c r="E81" s="35" t="s">
        <v>47</v>
      </c>
    </row>
    <row r="82" spans="1:5" ht="12.75">
      <c r="A82" s="36" t="s">
        <v>52</v>
      </c>
      <c r="E82" s="37" t="s">
        <v>1313</v>
      </c>
    </row>
    <row r="83" spans="1:5" ht="51">
      <c r="A83" t="s">
        <v>53</v>
      </c>
      <c r="E83" s="35" t="s">
        <v>1314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