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0" windowWidth="16280" windowHeight="14390"/>
  </bookViews>
  <sheets>
    <sheet name="KUBATURA" sheetId="1" r:id="rId1"/>
  </sheets>
  <definedNames>
    <definedName name="_xlnm.Print_Area" localSheetId="0">KUBATURA!$A$1:$K$221</definedName>
  </definedNames>
  <calcPr calcId="145621"/>
</workbook>
</file>

<file path=xl/calcChain.xml><?xml version="1.0" encoding="utf-8"?>
<calcChain xmlns="http://schemas.openxmlformats.org/spreadsheetml/2006/main">
  <c r="K194" i="1" l="1"/>
  <c r="K28" i="1" l="1"/>
  <c r="K27" i="1"/>
  <c r="K131" i="1" l="1"/>
  <c r="K29" i="1" l="1"/>
  <c r="H29" i="1"/>
  <c r="K26" i="1"/>
  <c r="H26" i="1"/>
  <c r="K23" i="1" l="1"/>
  <c r="K165" i="1" l="1"/>
  <c r="K179" i="1"/>
  <c r="K151" i="1"/>
  <c r="K178" i="1"/>
  <c r="K164" i="1"/>
  <c r="K150" i="1"/>
  <c r="K183" i="1"/>
  <c r="K182" i="1"/>
  <c r="K181" i="1"/>
  <c r="K180" i="1"/>
  <c r="K177" i="1"/>
  <c r="K169" i="1"/>
  <c r="K168" i="1"/>
  <c r="K167" i="1"/>
  <c r="K166" i="1"/>
  <c r="K163" i="1"/>
  <c r="K195" i="1"/>
  <c r="K193" i="1"/>
  <c r="K192" i="1"/>
  <c r="K191" i="1"/>
  <c r="K155" i="1"/>
  <c r="K154" i="1"/>
  <c r="K153" i="1"/>
  <c r="K152" i="1"/>
  <c r="K149" i="1"/>
  <c r="K196" i="1" l="1"/>
  <c r="K170" i="1"/>
  <c r="K184" i="1"/>
  <c r="K156" i="1"/>
  <c r="J13" i="1" l="1"/>
  <c r="H49" i="1" l="1"/>
  <c r="I49" i="1"/>
  <c r="K49" i="1" s="1"/>
  <c r="K48" i="1"/>
  <c r="H48" i="1"/>
  <c r="K87" i="1"/>
  <c r="K86" i="1"/>
  <c r="H86" i="1"/>
  <c r="K88" i="1" l="1"/>
  <c r="K25" i="1"/>
  <c r="H25" i="1"/>
  <c r="K24" i="1"/>
  <c r="H43" i="1"/>
  <c r="H42" i="1"/>
  <c r="K46" i="1"/>
  <c r="K47" i="1"/>
  <c r="H84" i="1"/>
  <c r="K79" i="1"/>
  <c r="H75" i="1"/>
  <c r="H74" i="1"/>
  <c r="H73" i="1"/>
  <c r="H72" i="1"/>
  <c r="I84" i="1" l="1"/>
  <c r="K84" i="1" s="1"/>
  <c r="K85" i="1"/>
  <c r="H21" i="1"/>
  <c r="J22" i="1"/>
  <c r="H19" i="1"/>
  <c r="H18" i="1"/>
  <c r="H20" i="1" l="1"/>
  <c r="K22" i="1"/>
  <c r="K139" i="1"/>
  <c r="K137" i="1"/>
  <c r="K138" i="1"/>
  <c r="K140" i="1"/>
  <c r="K141" i="1"/>
  <c r="K136" i="1"/>
  <c r="K132" i="1"/>
  <c r="K134" i="1"/>
  <c r="K133" i="1"/>
  <c r="K130" i="1"/>
  <c r="K122" i="1"/>
  <c r="K123" i="1"/>
  <c r="K124" i="1"/>
  <c r="K125" i="1"/>
  <c r="K126" i="1"/>
  <c r="K127" i="1"/>
  <c r="K128" i="1"/>
  <c r="K135" i="1" l="1"/>
  <c r="K129" i="1"/>
  <c r="K121" i="1"/>
  <c r="K142" i="1" s="1"/>
  <c r="K111" i="1"/>
  <c r="K112" i="1"/>
  <c r="K113" i="1"/>
  <c r="K110" i="1"/>
  <c r="K109" i="1"/>
  <c r="K108" i="1"/>
  <c r="K107" i="1"/>
  <c r="K97" i="1"/>
  <c r="K98" i="1"/>
  <c r="K99" i="1"/>
  <c r="K96" i="1"/>
  <c r="K43" i="1"/>
  <c r="K17" i="1"/>
  <c r="K11" i="1"/>
  <c r="K12" i="1"/>
  <c r="K13" i="1"/>
  <c r="K14" i="1"/>
  <c r="K15" i="1"/>
  <c r="K16" i="1"/>
  <c r="K18" i="1"/>
  <c r="K19" i="1"/>
  <c r="K42" i="1"/>
  <c r="K39" i="1"/>
  <c r="K72" i="1"/>
  <c r="K73" i="1"/>
  <c r="K74" i="1"/>
  <c r="K75" i="1"/>
  <c r="K76" i="1"/>
  <c r="K77" i="1"/>
  <c r="K78" i="1"/>
  <c r="K80" i="1"/>
  <c r="K81" i="1"/>
  <c r="K83" i="1"/>
  <c r="K71" i="1"/>
  <c r="K82" i="1"/>
  <c r="K44" i="1"/>
  <c r="K40" i="1"/>
  <c r="K41" i="1"/>
  <c r="I20" i="1"/>
  <c r="K20" i="1" s="1"/>
  <c r="K100" i="1" l="1"/>
  <c r="K114" i="1"/>
  <c r="K89" i="1"/>
  <c r="K45" i="1"/>
  <c r="K63" i="1"/>
  <c r="K62" i="1"/>
  <c r="K58" i="1"/>
  <c r="K38" i="1"/>
  <c r="K37" i="1"/>
  <c r="K51" i="1" l="1"/>
  <c r="K64" i="1"/>
  <c r="I21" i="1"/>
  <c r="K21" i="1" s="1"/>
  <c r="K10" i="1"/>
  <c r="K30" i="1" s="1"/>
</calcChain>
</file>

<file path=xl/sharedStrings.xml><?xml version="1.0" encoding="utf-8"?>
<sst xmlns="http://schemas.openxmlformats.org/spreadsheetml/2006/main" count="651" uniqueCount="121">
  <si>
    <t>ČÍSLO</t>
  </si>
  <si>
    <t>NÁZEV</t>
  </si>
  <si>
    <t>VÝŠKA</t>
  </si>
  <si>
    <t>ŠÍŘKA</t>
  </si>
  <si>
    <t>[M]</t>
  </si>
  <si>
    <t xml:space="preserve">POČET </t>
  </si>
  <si>
    <t>[KS]</t>
  </si>
  <si>
    <t>KUBATURA</t>
  </si>
  <si>
    <t>ROZMĚRY [MM]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</si>
  <si>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</si>
  <si>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</si>
  <si>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</si>
  <si>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</si>
  <si>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</si>
  <si>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</si>
  <si>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</si>
  <si>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</si>
  <si>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</si>
  <si>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</si>
  <si>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DRUH</t>
  </si>
  <si>
    <t>-</t>
  </si>
  <si>
    <t>SKUT. DÉLKA</t>
  </si>
  <si>
    <t>DÉLKA+PROŘEZ</t>
  </si>
  <si>
    <t>DŘEVO</t>
  </si>
  <si>
    <t>C24</t>
  </si>
  <si>
    <t>VÝPIS ŘEZIVA STŘECHA - KÁMEN</t>
  </si>
  <si>
    <t>Kontralatě</t>
  </si>
  <si>
    <t>Latě</t>
  </si>
  <si>
    <t xml:space="preserve">Latě na zvětšení výšky krokví </t>
  </si>
  <si>
    <t>Návštěvnické centrum hradu Kámen</t>
  </si>
  <si>
    <t xml:space="preserve">Stropnice </t>
  </si>
  <si>
    <t>Hranol do vazníku</t>
  </si>
  <si>
    <t>Hranol do stěny</t>
  </si>
  <si>
    <t>DUB</t>
  </si>
  <si>
    <t>K1 - Vlašská krokev</t>
  </si>
  <si>
    <t>K2 - Vlašská krokev</t>
  </si>
  <si>
    <t>Va3 - Výměna krokví</t>
  </si>
  <si>
    <t>Va2 - Výměna krokví</t>
  </si>
  <si>
    <t>do 2,00</t>
  </si>
  <si>
    <t>do 2,50</t>
  </si>
  <si>
    <t>do 3,00</t>
  </si>
  <si>
    <t>S4 - Stropnice</t>
  </si>
  <si>
    <t>S5 - Stropnice</t>
  </si>
  <si>
    <t>S6 - Stropnice</t>
  </si>
  <si>
    <t>do 1,00</t>
  </si>
  <si>
    <t>N1 - Překlad nad oknem</t>
  </si>
  <si>
    <t>N2 - Překlad nad oknem</t>
  </si>
  <si>
    <t>P1 - Průvlak</t>
  </si>
  <si>
    <t xml:space="preserve">P2 - Průvlak </t>
  </si>
  <si>
    <t xml:space="preserve">P3 - Průvlak </t>
  </si>
  <si>
    <t>S1 - Stropnice</t>
  </si>
  <si>
    <t>S2 - Stropnice</t>
  </si>
  <si>
    <t>Va1 - výměna u schodiště</t>
  </si>
  <si>
    <t>N3 - nosník pod vazníkem</t>
  </si>
  <si>
    <t>N4 - nosník pod vazníkem</t>
  </si>
  <si>
    <t>do 1,50</t>
  </si>
  <si>
    <t>Sl1 - dřevěný sloup</t>
  </si>
  <si>
    <t>VÝPIS ŘEZIVA V1 - VAZNÍK - KÁMEN</t>
  </si>
  <si>
    <t>Spodní pás vazníku</t>
  </si>
  <si>
    <t>Horní pás vazníku</t>
  </si>
  <si>
    <t>Táhlo</t>
  </si>
  <si>
    <t>Vzpěry</t>
  </si>
  <si>
    <t>VÝPIS ŘEZIVA V2 - VAZNÍK - KÁMEN</t>
  </si>
  <si>
    <t>Sloupek</t>
  </si>
  <si>
    <t>VÝPIS ŘEZIVA V3 - VAZNÍK - KÁMEN</t>
  </si>
  <si>
    <t>Vodorovný prvek</t>
  </si>
  <si>
    <t>Sloupek - skrytý</t>
  </si>
  <si>
    <t>Vzpěra - skrytý</t>
  </si>
  <si>
    <t xml:space="preserve">Podložky vazníku </t>
  </si>
  <si>
    <t>Pozednice pod výměnu</t>
  </si>
  <si>
    <t>KVALITA</t>
  </si>
  <si>
    <t>DŘEVA</t>
  </si>
  <si>
    <t>nepohledová</t>
  </si>
  <si>
    <t>pohledová</t>
  </si>
  <si>
    <t>S3 - Stropnice</t>
  </si>
  <si>
    <t>Spodní pás vazníku N5, N6</t>
  </si>
  <si>
    <t>Podložka pod průvlak</t>
  </si>
  <si>
    <t>N5 a N6 - nosník součást vazníku</t>
  </si>
  <si>
    <t>Po1 - Pozednice krokve na stěně</t>
  </si>
  <si>
    <t>Blok připojení OSB ke štítu</t>
  </si>
  <si>
    <t>11</t>
  </si>
  <si>
    <t>VÝPIS ŘEZIVA STROP NAD 3NP, KOUPELNA - KÁMEN</t>
  </si>
  <si>
    <t>VÝPIS ŘEZIVA STROP 2NP (NAD 1NP) - KÁMEN</t>
  </si>
  <si>
    <t>VÝPIS ŘEZIVA STROP 3NP (NAD 2NP) - KÁMEN</t>
  </si>
  <si>
    <t>2,23-2,96</t>
  </si>
  <si>
    <t>12</t>
  </si>
  <si>
    <t>Blok mezi průvlaky na moniérce</t>
  </si>
  <si>
    <t>13</t>
  </si>
  <si>
    <t>Dřevěná podložka pod stropnice, detail 3NP-D01</t>
  </si>
  <si>
    <t>Sloupky</t>
  </si>
  <si>
    <t>Dolní pás stěny</t>
  </si>
  <si>
    <t>Horní pás stěny</t>
  </si>
  <si>
    <t>Překlad</t>
  </si>
  <si>
    <t xml:space="preserve">Klíny, bloky </t>
  </si>
  <si>
    <t>VÝPIS ŘEZIVA PŘÍČKY 3NP - Vnitřní příčka - kancelář 3NP - KÁMEN</t>
  </si>
  <si>
    <t>VÝPIS ŘEZIVA PŘÍČKY 3NP - Vnitřní příčka - věž 3NP, sprcha - KÁMEN</t>
  </si>
  <si>
    <t>VÝPIS ŘEZIVA PŘÍČKY 3NP - Vnitřní příčka - věž na 3NP, výstup na věž - KÁMEN</t>
  </si>
  <si>
    <t>N7 - bloky stropnic</t>
  </si>
  <si>
    <t>N8 - bloky stropnic</t>
  </si>
  <si>
    <t>Blok mezi stropnicemi, pod příčkou za přípravnou nápojů</t>
  </si>
  <si>
    <t>Blok mezi stropnicemi, nad příčkou v přípravně nápojů</t>
  </si>
  <si>
    <t>VÝPIS ŘEZIVA PŘÍČKA 2NP - Vnitřní příčka - KÁMEN</t>
  </si>
  <si>
    <t>Výpis prvků nepokrývá veškeré dřevěné prvky potřebné k výstavbě. Neimplementované prvky jsou klíny, dočasné ztužující prvky. Dalšími prvky na bázi dřeva, které nejsou počítány jsou deskové materiály a prvky obsažené ve skladbách.</t>
  </si>
  <si>
    <t>Prvky označené jako "Pohledová" (viditelné) kvalita dřeva budou z modřínového dřeva, hoblované prvky, bez sražených hran (požadovány ostré hrany).
Nepohledová kvalita dřeva (skryté) prvky budou z rostlého neupraveného dřeva pouze se splněním podmínky vlhkosti zabudovaného dřeva 15% +/-3% a pevnostní třídy C24.
Všechny prvky budou kompletně povrchově ošetřeny bezbarvým preventivním nátěrem/nástřikem proti biotickým činitelům.  Všechny viditelné  prvky budou natřeny dvouvrstvou bílou lazurou, odstín dle autorského dozoru.</t>
  </si>
  <si>
    <t>C24-LVLR</t>
  </si>
  <si>
    <t>Pozednice na stěně</t>
  </si>
  <si>
    <t>Všechny rozměry dřevěných prvků uvedené v dokumentaci jsou orientační a budou před výrobou prvků ověřeny přesným doměřením na místě.</t>
  </si>
  <si>
    <t>Tesařské kování střed vazníku dolní pás, ocel S235, tl. 10mm, povrchová úprava kovářský nátěr, žárový zinek, 1ks.</t>
  </si>
  <si>
    <t>Tesařské kování ve vrcholu vazníku, ocel S235, tl. 10mm, povrchová úprava kovářský nátěr, žárový zinek, 1ks.</t>
  </si>
  <si>
    <t>B1 - blok příček</t>
  </si>
  <si>
    <t>B2 - blok příček</t>
  </si>
  <si>
    <t>Vkládaný styčníkový plech na podpoře, ocelový svařenec, S235, tl. 10mm, bez povrchové úpravy, 1ks.</t>
  </si>
  <si>
    <t>Vkládaný styčníkový plech na podpoře, S235, tl. 10mm, bez povrchové úpravy, 1ks.</t>
  </si>
  <si>
    <t>Vkládaný plech zavěšení podlahových nosníků ke spodnímu pásu vazníku, S235, tl. 10mm, bez povrchové úpravy, 3ks.</t>
  </si>
  <si>
    <t>Vkládaný styčníkový plech, ocelový plech, S235, tl. 10mm, bez povrchové úpravy, 22ks.</t>
  </si>
  <si>
    <t>Vkládaný styčníkový plech, ocelový plech, S235, tl. 10mm, bez povrchové úpravy, 10ks.</t>
  </si>
  <si>
    <r>
      <t>[M</t>
    </r>
    <r>
      <rPr>
        <b/>
        <vertAlign val="superscript"/>
        <sz val="11"/>
        <rFont val="Calibri"/>
        <family val="2"/>
        <charset val="238"/>
        <scheme val="minor"/>
      </rPr>
      <t>3</t>
    </r>
    <r>
      <rPr>
        <b/>
        <sz val="11"/>
        <rFont val="Calibri"/>
        <family val="2"/>
        <charset val="238"/>
        <scheme val="minor"/>
      </rPr>
      <t>]</t>
    </r>
  </si>
  <si>
    <t>Bloky</t>
  </si>
  <si>
    <t>VÝPIS ATYPICKÝCH OCELOVÝCH PRVKŮ - VAZNÍK V1</t>
  </si>
  <si>
    <t>VÝPIS ATYPICKÝCH OCELOVÝCH PRVKŮ - VAZNÍK V2</t>
  </si>
  <si>
    <t>VÝPIS ATYPICKÝCH OCELOVÝCH PRVKŮ - VAZNÍK 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</si>
</sst>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7">
    <xf numFmtId="0" fontId="0" fillId="0" borderId="0" xfId="0"/>
    <xf numFmtId="0" fontId="1" fillId="0" borderId="7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4" fillId="0" borderId="10" xfId="0" applyFont="1" applyFill="1" applyBorder="1"/>
    <xf numFmtId="0" fontId="1" fillId="0" borderId="7" xfId="0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6" xfId="0" applyFont="1" applyFill="1" applyBorder="1" applyAlignment="1">
      <alignment horizontal="left"/>
    </xf>
    <xf numFmtId="0" fontId="1" fillId="0" borderId="26" xfId="0" applyFont="1" applyBorder="1" applyAlignment="1"/>
    <xf numFmtId="0" fontId="1" fillId="0" borderId="26" xfId="0" applyFont="1" applyBorder="1" applyAlignment="1">
      <alignment horizontal="center"/>
    </xf>
    <xf numFmtId="0" fontId="1" fillId="0" borderId="5" xfId="0" quotePrefix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left" wrapText="1"/>
    </xf>
    <xf numFmtId="0" fontId="1" fillId="0" borderId="9" xfId="0" applyFont="1" applyBorder="1"/>
    <xf numFmtId="0" fontId="4" fillId="0" borderId="10" xfId="0" applyFont="1" applyBorder="1"/>
    <xf numFmtId="0" fontId="1" fillId="0" borderId="10" xfId="0" applyFont="1" applyBorder="1"/>
    <xf numFmtId="0" fontId="1" fillId="0" borderId="4" xfId="0" applyFont="1" applyBorder="1"/>
    <xf numFmtId="0" fontId="1" fillId="0" borderId="11" xfId="0" applyFont="1" applyBorder="1"/>
    <xf numFmtId="0" fontId="3" fillId="0" borderId="1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3" xfId="0" quotePrefix="1" applyFont="1" applyBorder="1" applyAlignment="1">
      <alignment horizontal="right"/>
    </xf>
    <xf numFmtId="0" fontId="6" fillId="0" borderId="4" xfId="0" applyFont="1" applyBorder="1" applyAlignment="1">
      <alignment horizontal="left"/>
    </xf>
    <xf numFmtId="2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1" fillId="0" borderId="23" xfId="0" quotePrefix="1" applyFont="1" applyBorder="1" applyAlignment="1">
      <alignment horizontal="right"/>
    </xf>
    <xf numFmtId="2" fontId="1" fillId="0" borderId="7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4" xfId="0" quotePrefix="1" applyFont="1" applyBorder="1" applyAlignment="1">
      <alignment horizontal="right"/>
    </xf>
    <xf numFmtId="2" fontId="1" fillId="0" borderId="14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0" fontId="1" fillId="0" borderId="25" xfId="0" quotePrefix="1" applyFont="1" applyBorder="1" applyAlignment="1">
      <alignment horizontal="right"/>
    </xf>
    <xf numFmtId="2" fontId="1" fillId="0" borderId="26" xfId="0" applyNumberFormat="1" applyFont="1" applyBorder="1" applyAlignment="1">
      <alignment horizontal="center"/>
    </xf>
    <xf numFmtId="2" fontId="3" fillId="0" borderId="26" xfId="0" applyNumberFormat="1" applyFont="1" applyBorder="1" applyAlignment="1">
      <alignment horizontal="center"/>
    </xf>
    <xf numFmtId="2" fontId="1" fillId="0" borderId="22" xfId="0" applyNumberFormat="1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2" fontId="1" fillId="0" borderId="18" xfId="0" applyNumberFormat="1" applyFont="1" applyBorder="1" applyAlignment="1">
      <alignment horizontal="center"/>
    </xf>
    <xf numFmtId="0" fontId="1" fillId="0" borderId="10" xfId="0" applyFont="1" applyFill="1" applyBorder="1"/>
    <xf numFmtId="0" fontId="1" fillId="0" borderId="4" xfId="0" applyFont="1" applyFill="1" applyBorder="1"/>
    <xf numFmtId="2" fontId="3" fillId="0" borderId="19" xfId="0" applyNumberFormat="1" applyFont="1" applyBorder="1" applyAlignment="1">
      <alignment horizontal="center"/>
    </xf>
    <xf numFmtId="0" fontId="1" fillId="0" borderId="16" xfId="0" applyFont="1" applyBorder="1"/>
    <xf numFmtId="0" fontId="4" fillId="0" borderId="1" xfId="0" applyFont="1" applyBorder="1"/>
    <xf numFmtId="0" fontId="1" fillId="0" borderId="1" xfId="0" applyFont="1" applyBorder="1"/>
    <xf numFmtId="0" fontId="1" fillId="0" borderId="0" xfId="0" applyFont="1" applyBorder="1"/>
    <xf numFmtId="0" fontId="1" fillId="0" borderId="17" xfId="0" applyFont="1" applyBorder="1"/>
    <xf numFmtId="2" fontId="3" fillId="0" borderId="0" xfId="0" applyNumberFormat="1" applyFont="1" applyFill="1" applyBorder="1" applyAlignment="1">
      <alignment horizontal="center"/>
    </xf>
    <xf numFmtId="9" fontId="1" fillId="0" borderId="0" xfId="1" applyFont="1"/>
    <xf numFmtId="0" fontId="4" fillId="0" borderId="1" xfId="0" applyFont="1" applyFill="1" applyBorder="1"/>
    <xf numFmtId="0" fontId="1" fillId="0" borderId="1" xfId="0" applyFont="1" applyFill="1" applyBorder="1"/>
    <xf numFmtId="0" fontId="1" fillId="0" borderId="0" xfId="0" applyFont="1" applyFill="1" applyBorder="1"/>
    <xf numFmtId="0" fontId="1" fillId="0" borderId="25" xfId="0" applyFont="1" applyBorder="1"/>
    <xf numFmtId="0" fontId="1" fillId="0" borderId="26" xfId="0" applyFont="1" applyBorder="1"/>
    <xf numFmtId="0" fontId="1" fillId="0" borderId="22" xfId="0" applyFont="1" applyBorder="1"/>
    <xf numFmtId="0" fontId="3" fillId="0" borderId="0" xfId="0" applyFont="1" applyFill="1" applyBorder="1" applyAlignment="1">
      <alignment horizontal="left"/>
    </xf>
    <xf numFmtId="2" fontId="3" fillId="0" borderId="22" xfId="0" applyNumberFormat="1" applyFont="1" applyBorder="1" applyAlignment="1">
      <alignment horizontal="center"/>
    </xf>
    <xf numFmtId="0" fontId="1" fillId="0" borderId="0" xfId="0" quotePrefix="1" applyFont="1" applyBorder="1" applyAlignment="1">
      <alignment horizontal="right"/>
    </xf>
    <xf numFmtId="0" fontId="1" fillId="0" borderId="5" xfId="0" applyFont="1" applyBorder="1"/>
    <xf numFmtId="0" fontId="1" fillId="0" borderId="6" xfId="0" applyFont="1" applyBorder="1"/>
    <xf numFmtId="0" fontId="1" fillId="0" borderId="27" xfId="0" applyFont="1" applyBorder="1"/>
    <xf numFmtId="2" fontId="1" fillId="0" borderId="6" xfId="0" applyNumberFormat="1" applyFont="1" applyBorder="1" applyAlignment="1">
      <alignment horizontal="center"/>
    </xf>
    <xf numFmtId="2" fontId="1" fillId="0" borderId="28" xfId="0" applyNumberFormat="1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2" fontId="1" fillId="0" borderId="30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3" fillId="0" borderId="27" xfId="0" applyNumberFormat="1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1" fillId="0" borderId="0" xfId="0" quotePrefix="1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3" fillId="0" borderId="0" xfId="0" applyFont="1" applyBorder="1"/>
    <xf numFmtId="0" fontId="1" fillId="0" borderId="4" xfId="0" applyFont="1" applyFill="1" applyBorder="1" applyAlignment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14"/>
  <sheetViews>
    <sheetView tabSelected="1" view="pageBreakPreview" topLeftCell="A34" zoomScale="145" zoomScaleNormal="100" zoomScaleSheetLayoutView="145" workbookViewId="0">
      <selection activeCell="C200" sqref="C200"/>
    </sheetView>
  </sheetViews>
  <sheetFormatPr defaultRowHeight="14.5" x14ac:dyDescent="0.35"/>
  <cols>
    <col min="1" max="1" width="5.7265625" style="17" customWidth="1"/>
    <col min="2" max="2" width="8.7265625" style="17"/>
    <col min="3" max="3" width="18" style="17" customWidth="1"/>
    <col min="4" max="4" width="7.36328125" style="17" customWidth="1"/>
    <col min="5" max="5" width="7.6328125" style="17" customWidth="1"/>
    <col min="6" max="6" width="8.1796875" style="17" customWidth="1"/>
    <col min="7" max="8" width="10.90625" style="17" customWidth="1"/>
    <col min="9" max="9" width="13" style="17" customWidth="1"/>
    <col min="10" max="10" width="6.26953125" style="17" customWidth="1"/>
    <col min="11" max="11" width="10.54296875" style="17" customWidth="1"/>
    <col min="12" max="15" width="8.7265625" style="17"/>
    <col min="16" max="16" width="5.1796875" style="17" customWidth="1"/>
    <col min="17" max="16384" width="8.7265625" style="17"/>
  </cols>
  <sheetData>
    <row r="1" spans="1:11" ht="90" customHeight="1" x14ac:dyDescent="0.35">
      <c r="A1" s="92" t="s">
        <v>103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33" customHeight="1" x14ac:dyDescent="0.35">
      <c r="A2" s="93" t="s">
        <v>102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ht="33" customHeight="1" x14ac:dyDescent="0.35">
      <c r="A3" s="93" t="s">
        <v>106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1" ht="17" customHeight="1" thickBot="1" x14ac:dyDescent="0.4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9" thickBot="1" x14ac:dyDescent="0.5">
      <c r="A5" s="19"/>
      <c r="B5" s="20" t="s">
        <v>25</v>
      </c>
      <c r="C5" s="21"/>
      <c r="D5" s="22"/>
      <c r="E5" s="21"/>
      <c r="F5" s="21"/>
      <c r="G5" s="21"/>
      <c r="H5" s="21"/>
      <c r="I5" s="21"/>
      <c r="J5" s="21"/>
      <c r="K5" s="23"/>
    </row>
    <row r="6" spans="1:11" ht="15" thickTop="1" x14ac:dyDescent="0.35">
      <c r="A6" s="24"/>
      <c r="B6" s="25"/>
      <c r="C6" s="25"/>
      <c r="D6" s="89" t="s">
        <v>8</v>
      </c>
      <c r="E6" s="89"/>
      <c r="F6" s="25" t="s">
        <v>23</v>
      </c>
      <c r="G6" s="25" t="s">
        <v>70</v>
      </c>
      <c r="H6" s="27" t="s">
        <v>21</v>
      </c>
      <c r="I6" s="25" t="s">
        <v>22</v>
      </c>
      <c r="J6" s="25" t="s">
        <v>5</v>
      </c>
      <c r="K6" s="28" t="s">
        <v>7</v>
      </c>
    </row>
    <row r="7" spans="1:11" ht="17" thickBot="1" x14ac:dyDescent="0.4">
      <c r="A7" s="29" t="s">
        <v>0</v>
      </c>
      <c r="B7" s="90" t="s">
        <v>1</v>
      </c>
      <c r="C7" s="90"/>
      <c r="D7" s="30" t="s">
        <v>2</v>
      </c>
      <c r="E7" s="30" t="s">
        <v>3</v>
      </c>
      <c r="F7" s="30" t="s">
        <v>19</v>
      </c>
      <c r="G7" s="30" t="s">
        <v>71</v>
      </c>
      <c r="H7" s="2" t="s">
        <v>4</v>
      </c>
      <c r="I7" s="30" t="s">
        <v>4</v>
      </c>
      <c r="J7" s="30" t="s">
        <v>6</v>
      </c>
      <c r="K7" s="31" t="s">
        <v>116</v>
      </c>
    </row>
    <row r="8" spans="1:11" ht="15.5" x14ac:dyDescent="0.35">
      <c r="A8" s="32"/>
      <c r="B8" s="88" t="s">
        <v>29</v>
      </c>
      <c r="C8" s="88"/>
      <c r="D8" s="88"/>
      <c r="E8" s="88"/>
      <c r="F8" s="88"/>
      <c r="G8" s="33"/>
      <c r="H8" s="34"/>
      <c r="I8" s="34"/>
      <c r="J8" s="35"/>
      <c r="K8" s="36"/>
    </row>
    <row r="9" spans="1:11" x14ac:dyDescent="0.35">
      <c r="A9" s="37"/>
      <c r="B9" s="1"/>
      <c r="C9" s="1"/>
      <c r="D9" s="7"/>
      <c r="E9" s="7"/>
      <c r="F9" s="7"/>
      <c r="G9" s="7"/>
      <c r="H9" s="38"/>
      <c r="I9" s="39"/>
      <c r="J9" s="7"/>
      <c r="K9" s="40"/>
    </row>
    <row r="10" spans="1:11" x14ac:dyDescent="0.35">
      <c r="A10" s="13" t="s">
        <v>9</v>
      </c>
      <c r="B10" s="86" t="s">
        <v>34</v>
      </c>
      <c r="C10" s="86"/>
      <c r="D10" s="2">
        <v>200</v>
      </c>
      <c r="E10" s="2">
        <v>140</v>
      </c>
      <c r="F10" s="2" t="s">
        <v>24</v>
      </c>
      <c r="G10" s="2" t="s">
        <v>72</v>
      </c>
      <c r="H10" s="4">
        <v>3.85</v>
      </c>
      <c r="I10" s="5">
        <v>4.1500000000000004</v>
      </c>
      <c r="J10" s="2">
        <v>16</v>
      </c>
      <c r="K10" s="8">
        <f t="shared" ref="K10:K25" si="0">D10*E10*I10*J10/1000000</f>
        <v>1.8592000000000002</v>
      </c>
    </row>
    <row r="11" spans="1:11" x14ac:dyDescent="0.35">
      <c r="A11" s="13"/>
      <c r="B11" s="86" t="s">
        <v>34</v>
      </c>
      <c r="C11" s="86"/>
      <c r="D11" s="2">
        <v>200</v>
      </c>
      <c r="E11" s="2">
        <v>140</v>
      </c>
      <c r="F11" s="2" t="s">
        <v>24</v>
      </c>
      <c r="G11" s="2" t="s">
        <v>72</v>
      </c>
      <c r="H11" s="4">
        <v>3.6110000000000002</v>
      </c>
      <c r="I11" s="5">
        <v>3.9</v>
      </c>
      <c r="J11" s="2">
        <v>16</v>
      </c>
      <c r="K11" s="8">
        <f t="shared" si="0"/>
        <v>1.7472000000000001</v>
      </c>
    </row>
    <row r="12" spans="1:11" x14ac:dyDescent="0.35">
      <c r="A12" s="13"/>
      <c r="B12" s="86" t="s">
        <v>34</v>
      </c>
      <c r="C12" s="86"/>
      <c r="D12" s="2">
        <v>200</v>
      </c>
      <c r="E12" s="2">
        <v>140</v>
      </c>
      <c r="F12" s="2" t="s">
        <v>24</v>
      </c>
      <c r="G12" s="2" t="s">
        <v>72</v>
      </c>
      <c r="H12" s="4">
        <v>3.411</v>
      </c>
      <c r="I12" s="5">
        <v>3.7</v>
      </c>
      <c r="J12" s="2">
        <v>14</v>
      </c>
      <c r="K12" s="8">
        <f t="shared" si="0"/>
        <v>1.4503999999999999</v>
      </c>
    </row>
    <row r="13" spans="1:11" x14ac:dyDescent="0.35">
      <c r="A13" s="13"/>
      <c r="B13" s="86" t="s">
        <v>34</v>
      </c>
      <c r="C13" s="86"/>
      <c r="D13" s="2">
        <v>200</v>
      </c>
      <c r="E13" s="2">
        <v>140</v>
      </c>
      <c r="F13" s="2" t="s">
        <v>24</v>
      </c>
      <c r="G13" s="2" t="s">
        <v>72</v>
      </c>
      <c r="H13" s="4" t="s">
        <v>38</v>
      </c>
      <c r="I13" s="5">
        <v>2.2000000000000002</v>
      </c>
      <c r="J13" s="2">
        <f>9-3</f>
        <v>6</v>
      </c>
      <c r="K13" s="8">
        <f t="shared" si="0"/>
        <v>0.36960000000000004</v>
      </c>
    </row>
    <row r="14" spans="1:11" x14ac:dyDescent="0.35">
      <c r="A14" s="13"/>
      <c r="B14" s="86" t="s">
        <v>34</v>
      </c>
      <c r="C14" s="86"/>
      <c r="D14" s="2">
        <v>200</v>
      </c>
      <c r="E14" s="2">
        <v>140</v>
      </c>
      <c r="F14" s="2" t="s">
        <v>24</v>
      </c>
      <c r="G14" s="2" t="s">
        <v>72</v>
      </c>
      <c r="H14" s="4" t="s">
        <v>39</v>
      </c>
      <c r="I14" s="5">
        <v>2.7</v>
      </c>
      <c r="J14" s="2">
        <v>6</v>
      </c>
      <c r="K14" s="8">
        <f t="shared" si="0"/>
        <v>0.4536</v>
      </c>
    </row>
    <row r="15" spans="1:11" x14ac:dyDescent="0.35">
      <c r="A15" s="13"/>
      <c r="B15" s="86" t="s">
        <v>34</v>
      </c>
      <c r="C15" s="86"/>
      <c r="D15" s="2">
        <v>200</v>
      </c>
      <c r="E15" s="2">
        <v>140</v>
      </c>
      <c r="F15" s="2" t="s">
        <v>24</v>
      </c>
      <c r="G15" s="2" t="s">
        <v>72</v>
      </c>
      <c r="H15" s="4" t="s">
        <v>40</v>
      </c>
      <c r="I15" s="5">
        <v>3.3</v>
      </c>
      <c r="J15" s="2">
        <v>3</v>
      </c>
      <c r="K15" s="8">
        <f t="shared" si="0"/>
        <v>0.2772</v>
      </c>
    </row>
    <row r="16" spans="1:11" x14ac:dyDescent="0.35">
      <c r="A16" s="13"/>
      <c r="B16" s="86" t="s">
        <v>35</v>
      </c>
      <c r="C16" s="86"/>
      <c r="D16" s="2">
        <v>200</v>
      </c>
      <c r="E16" s="2">
        <v>260</v>
      </c>
      <c r="F16" s="2" t="s">
        <v>24</v>
      </c>
      <c r="G16" s="2" t="s">
        <v>72</v>
      </c>
      <c r="H16" s="4">
        <v>3.411</v>
      </c>
      <c r="I16" s="5">
        <v>3.7</v>
      </c>
      <c r="J16" s="2">
        <v>2</v>
      </c>
      <c r="K16" s="8">
        <f t="shared" si="0"/>
        <v>0.38479999999999998</v>
      </c>
    </row>
    <row r="17" spans="1:11" x14ac:dyDescent="0.35">
      <c r="A17" s="13"/>
      <c r="B17" s="86" t="s">
        <v>35</v>
      </c>
      <c r="C17" s="86"/>
      <c r="D17" s="2">
        <v>200</v>
      </c>
      <c r="E17" s="2">
        <v>260</v>
      </c>
      <c r="F17" s="2" t="s">
        <v>24</v>
      </c>
      <c r="G17" s="2" t="s">
        <v>72</v>
      </c>
      <c r="H17" s="4">
        <v>3.0859999999999999</v>
      </c>
      <c r="I17" s="5">
        <v>3.5</v>
      </c>
      <c r="J17" s="2">
        <v>1</v>
      </c>
      <c r="K17" s="8">
        <f t="shared" si="0"/>
        <v>0.182</v>
      </c>
    </row>
    <row r="18" spans="1:11" x14ac:dyDescent="0.35">
      <c r="A18" s="13"/>
      <c r="B18" s="86" t="s">
        <v>37</v>
      </c>
      <c r="C18" s="86"/>
      <c r="D18" s="2">
        <v>200</v>
      </c>
      <c r="E18" s="2">
        <v>200</v>
      </c>
      <c r="F18" s="2" t="s">
        <v>24</v>
      </c>
      <c r="G18" s="2" t="s">
        <v>72</v>
      </c>
      <c r="H18" s="4">
        <f>1.03/COS(RADIANS(30))</f>
        <v>1.189341554530629</v>
      </c>
      <c r="I18" s="5">
        <v>1.5</v>
      </c>
      <c r="J18" s="2">
        <v>2</v>
      </c>
      <c r="K18" s="8">
        <f t="shared" si="0"/>
        <v>0.12</v>
      </c>
    </row>
    <row r="19" spans="1:11" x14ac:dyDescent="0.35">
      <c r="A19" s="13"/>
      <c r="B19" s="86" t="s">
        <v>36</v>
      </c>
      <c r="C19" s="86"/>
      <c r="D19" s="2">
        <v>200</v>
      </c>
      <c r="E19" s="2">
        <v>260</v>
      </c>
      <c r="F19" s="2" t="s">
        <v>24</v>
      </c>
      <c r="G19" s="2" t="s">
        <v>72</v>
      </c>
      <c r="H19" s="4">
        <f>2.14/COS(RADIANS(30))</f>
        <v>2.4710591521315983</v>
      </c>
      <c r="I19" s="5">
        <v>3.8</v>
      </c>
      <c r="J19" s="2">
        <v>1</v>
      </c>
      <c r="K19" s="8">
        <f t="shared" si="0"/>
        <v>0.1976</v>
      </c>
    </row>
    <row r="20" spans="1:11" x14ac:dyDescent="0.35">
      <c r="A20" s="13" t="s">
        <v>10</v>
      </c>
      <c r="B20" s="86" t="s">
        <v>26</v>
      </c>
      <c r="C20" s="86"/>
      <c r="D20" s="2">
        <v>40</v>
      </c>
      <c r="E20" s="2">
        <v>60</v>
      </c>
      <c r="F20" s="2" t="s">
        <v>24</v>
      </c>
      <c r="G20" s="2" t="s">
        <v>72</v>
      </c>
      <c r="H20" s="4">
        <f>H22*J22</f>
        <v>372</v>
      </c>
      <c r="I20" s="5">
        <f>H20*1.3</f>
        <v>483.6</v>
      </c>
      <c r="J20" s="2">
        <v>1</v>
      </c>
      <c r="K20" s="8">
        <f t="shared" si="0"/>
        <v>1.1606399999999999</v>
      </c>
    </row>
    <row r="21" spans="1:11" x14ac:dyDescent="0.35">
      <c r="A21" s="13" t="s">
        <v>11</v>
      </c>
      <c r="B21" s="14" t="s">
        <v>27</v>
      </c>
      <c r="C21" s="14"/>
      <c r="D21" s="2">
        <v>40</v>
      </c>
      <c r="E21" s="2">
        <v>60</v>
      </c>
      <c r="F21" s="2" t="s">
        <v>24</v>
      </c>
      <c r="G21" s="2" t="s">
        <v>72</v>
      </c>
      <c r="H21" s="4">
        <f>143.4/COS(RADIANS(30))/0.145</f>
        <v>1141.9590151971358</v>
      </c>
      <c r="I21" s="5">
        <f>H21*1.3</f>
        <v>1484.5467197562766</v>
      </c>
      <c r="J21" s="2">
        <v>1</v>
      </c>
      <c r="K21" s="8">
        <f t="shared" si="0"/>
        <v>3.5629121274150637</v>
      </c>
    </row>
    <row r="22" spans="1:11" x14ac:dyDescent="0.35">
      <c r="A22" s="13" t="s">
        <v>12</v>
      </c>
      <c r="B22" s="14" t="s">
        <v>28</v>
      </c>
      <c r="C22" s="14"/>
      <c r="D22" s="2">
        <v>80</v>
      </c>
      <c r="E22" s="2">
        <v>60</v>
      </c>
      <c r="F22" s="2" t="s">
        <v>24</v>
      </c>
      <c r="G22" s="2" t="s">
        <v>72</v>
      </c>
      <c r="H22" s="4">
        <v>6</v>
      </c>
      <c r="I22" s="5">
        <v>6.5</v>
      </c>
      <c r="J22" s="2">
        <f>28*2+3*2</f>
        <v>62</v>
      </c>
      <c r="K22" s="8">
        <f>D22*E22*I22*J22/1000000</f>
        <v>1.9343999999999999</v>
      </c>
    </row>
    <row r="23" spans="1:11" x14ac:dyDescent="0.35">
      <c r="A23" s="13" t="s">
        <v>13</v>
      </c>
      <c r="B23" s="14" t="s">
        <v>68</v>
      </c>
      <c r="C23" s="14"/>
      <c r="D23" s="41">
        <v>60</v>
      </c>
      <c r="E23" s="41">
        <v>400</v>
      </c>
      <c r="F23" s="2" t="s">
        <v>33</v>
      </c>
      <c r="G23" s="2" t="s">
        <v>72</v>
      </c>
      <c r="H23" s="4">
        <v>0.3</v>
      </c>
      <c r="I23" s="5">
        <v>0.5</v>
      </c>
      <c r="J23" s="2">
        <v>13</v>
      </c>
      <c r="K23" s="8">
        <f>D23*E23*I23*J23/1000000</f>
        <v>0.156</v>
      </c>
    </row>
    <row r="24" spans="1:11" x14ac:dyDescent="0.35">
      <c r="A24" s="13" t="s">
        <v>14</v>
      </c>
      <c r="B24" s="14" t="s">
        <v>69</v>
      </c>
      <c r="C24" s="14"/>
      <c r="D24" s="41">
        <v>260</v>
      </c>
      <c r="E24" s="41">
        <v>180</v>
      </c>
      <c r="F24" s="2" t="s">
        <v>24</v>
      </c>
      <c r="G24" s="2" t="s">
        <v>72</v>
      </c>
      <c r="H24" s="4">
        <v>0.6</v>
      </c>
      <c r="I24" s="5">
        <v>0.8</v>
      </c>
      <c r="J24" s="2">
        <v>1</v>
      </c>
      <c r="K24" s="8">
        <f t="shared" si="0"/>
        <v>3.7440000000000001E-2</v>
      </c>
    </row>
    <row r="25" spans="1:11" x14ac:dyDescent="0.35">
      <c r="A25" s="13" t="s">
        <v>15</v>
      </c>
      <c r="B25" s="14" t="s">
        <v>79</v>
      </c>
      <c r="C25" s="14"/>
      <c r="D25" s="41">
        <v>25</v>
      </c>
      <c r="E25" s="41">
        <v>120</v>
      </c>
      <c r="F25" s="2" t="s">
        <v>24</v>
      </c>
      <c r="G25" s="2" t="s">
        <v>72</v>
      </c>
      <c r="H25" s="4">
        <f>(3.8+5.8*2+6)/COS(RADIANS(30))</f>
        <v>24.71059152131598</v>
      </c>
      <c r="I25" s="5">
        <v>28</v>
      </c>
      <c r="J25" s="2">
        <v>1</v>
      </c>
      <c r="K25" s="8">
        <f t="shared" si="0"/>
        <v>8.4000000000000005E-2</v>
      </c>
    </row>
    <row r="26" spans="1:11" x14ac:dyDescent="0.35">
      <c r="A26" s="13" t="s">
        <v>16</v>
      </c>
      <c r="B26" s="14" t="s">
        <v>78</v>
      </c>
      <c r="C26" s="14"/>
      <c r="D26" s="2">
        <v>60</v>
      </c>
      <c r="E26" s="2">
        <v>180</v>
      </c>
      <c r="F26" s="2" t="s">
        <v>24</v>
      </c>
      <c r="G26" s="2" t="s">
        <v>72</v>
      </c>
      <c r="H26" s="4">
        <f>(3.8+5.8*2+6)/COS(RADIANS(30))</f>
        <v>24.71059152131598</v>
      </c>
      <c r="I26" s="5">
        <v>28</v>
      </c>
      <c r="J26" s="2">
        <v>1</v>
      </c>
      <c r="K26" s="8">
        <f t="shared" ref="K26" si="1">D26*E26*I26*J26/1000000</f>
        <v>0.3024</v>
      </c>
    </row>
    <row r="27" spans="1:11" x14ac:dyDescent="0.35">
      <c r="A27" s="13" t="s">
        <v>17</v>
      </c>
      <c r="B27" s="14" t="s">
        <v>109</v>
      </c>
      <c r="C27" s="14"/>
      <c r="D27" s="2">
        <v>200</v>
      </c>
      <c r="E27" s="2">
        <v>140</v>
      </c>
      <c r="F27" s="2" t="s">
        <v>24</v>
      </c>
      <c r="G27" s="2" t="s">
        <v>72</v>
      </c>
      <c r="H27" s="4">
        <v>0.7</v>
      </c>
      <c r="I27" s="5">
        <v>1</v>
      </c>
      <c r="J27" s="2">
        <v>6</v>
      </c>
      <c r="K27" s="8">
        <f t="shared" ref="K27:K28" si="2">D27*E27*I27*J27/1000000</f>
        <v>0.16800000000000001</v>
      </c>
    </row>
    <row r="28" spans="1:11" x14ac:dyDescent="0.35">
      <c r="A28" s="13" t="s">
        <v>18</v>
      </c>
      <c r="B28" s="14" t="s">
        <v>110</v>
      </c>
      <c r="C28" s="14"/>
      <c r="D28" s="2">
        <v>200</v>
      </c>
      <c r="E28" s="2">
        <v>100</v>
      </c>
      <c r="F28" s="2" t="s">
        <v>24</v>
      </c>
      <c r="G28" s="2" t="s">
        <v>72</v>
      </c>
      <c r="H28" s="4">
        <v>0.7</v>
      </c>
      <c r="I28" s="5">
        <v>1</v>
      </c>
      <c r="J28" s="2">
        <v>6</v>
      </c>
      <c r="K28" s="8">
        <f t="shared" si="2"/>
        <v>0.12</v>
      </c>
    </row>
    <row r="29" spans="1:11" x14ac:dyDescent="0.35">
      <c r="A29" s="42" t="s">
        <v>80</v>
      </c>
      <c r="B29" s="15" t="s">
        <v>105</v>
      </c>
      <c r="C29" s="15"/>
      <c r="D29" s="3">
        <v>140</v>
      </c>
      <c r="E29" s="3">
        <v>140</v>
      </c>
      <c r="F29" s="3" t="s">
        <v>24</v>
      </c>
      <c r="G29" s="3" t="s">
        <v>72</v>
      </c>
      <c r="H29" s="43">
        <f>11.5+12</f>
        <v>23.5</v>
      </c>
      <c r="I29" s="44">
        <v>28</v>
      </c>
      <c r="J29" s="3">
        <v>1</v>
      </c>
      <c r="K29" s="45">
        <f>D29*E29*I29*J29/1000000</f>
        <v>0.54879999999999995</v>
      </c>
    </row>
    <row r="30" spans="1:11" x14ac:dyDescent="0.35">
      <c r="A30" s="13"/>
      <c r="B30" s="14"/>
      <c r="C30" s="14"/>
      <c r="D30" s="2"/>
      <c r="E30" s="2"/>
      <c r="F30" s="2"/>
      <c r="G30" s="2"/>
      <c r="H30" s="4"/>
      <c r="I30" s="5"/>
      <c r="J30" s="2"/>
      <c r="K30" s="46">
        <f>SUM(K10:K29)</f>
        <v>15.116192127415063</v>
      </c>
    </row>
    <row r="31" spans="1:11" ht="15" thickBot="1" x14ac:dyDescent="0.4">
      <c r="A31" s="47"/>
      <c r="B31" s="10"/>
      <c r="C31" s="10"/>
      <c r="D31" s="12"/>
      <c r="E31" s="12"/>
      <c r="F31" s="12"/>
      <c r="G31" s="12"/>
      <c r="H31" s="48"/>
      <c r="I31" s="49"/>
      <c r="J31" s="12"/>
      <c r="K31" s="50"/>
    </row>
    <row r="32" spans="1:11" ht="19" thickBot="1" x14ac:dyDescent="0.5">
      <c r="A32" s="19"/>
      <c r="B32" s="20" t="s">
        <v>83</v>
      </c>
      <c r="C32" s="21"/>
      <c r="D32" s="22"/>
      <c r="E32" s="21"/>
      <c r="F32" s="21"/>
      <c r="G32" s="21"/>
      <c r="H32" s="21"/>
      <c r="I32" s="21"/>
      <c r="J32" s="21"/>
      <c r="K32" s="23"/>
    </row>
    <row r="33" spans="1:11" ht="15" customHeight="1" thickTop="1" x14ac:dyDescent="0.35">
      <c r="A33" s="24"/>
      <c r="B33" s="25"/>
      <c r="C33" s="25"/>
      <c r="D33" s="89" t="s">
        <v>8</v>
      </c>
      <c r="E33" s="89"/>
      <c r="F33" s="25" t="s">
        <v>23</v>
      </c>
      <c r="G33" s="25" t="s">
        <v>70</v>
      </c>
      <c r="H33" s="27" t="s">
        <v>21</v>
      </c>
      <c r="I33" s="25" t="s">
        <v>22</v>
      </c>
      <c r="J33" s="25" t="s">
        <v>5</v>
      </c>
      <c r="K33" s="28" t="s">
        <v>7</v>
      </c>
    </row>
    <row r="34" spans="1:11" ht="17" thickBot="1" x14ac:dyDescent="0.4">
      <c r="A34" s="29" t="s">
        <v>0</v>
      </c>
      <c r="B34" s="90" t="s">
        <v>1</v>
      </c>
      <c r="C34" s="90"/>
      <c r="D34" s="30" t="s">
        <v>2</v>
      </c>
      <c r="E34" s="30" t="s">
        <v>3</v>
      </c>
      <c r="F34" s="30" t="s">
        <v>19</v>
      </c>
      <c r="G34" s="30" t="s">
        <v>71</v>
      </c>
      <c r="H34" s="2" t="s">
        <v>4</v>
      </c>
      <c r="I34" s="30" t="s">
        <v>4</v>
      </c>
      <c r="J34" s="30" t="s">
        <v>6</v>
      </c>
      <c r="K34" s="31" t="s">
        <v>116</v>
      </c>
    </row>
    <row r="35" spans="1:11" ht="15.5" x14ac:dyDescent="0.35">
      <c r="A35" s="32"/>
      <c r="B35" s="91" t="s">
        <v>29</v>
      </c>
      <c r="C35" s="91"/>
      <c r="D35" s="91"/>
      <c r="E35" s="91"/>
      <c r="F35" s="91"/>
      <c r="G35" s="33"/>
      <c r="H35" s="34"/>
      <c r="I35" s="34"/>
      <c r="J35" s="35"/>
      <c r="K35" s="52"/>
    </row>
    <row r="36" spans="1:11" x14ac:dyDescent="0.35">
      <c r="A36" s="37"/>
      <c r="B36" s="1"/>
      <c r="C36" s="1"/>
      <c r="D36" s="7"/>
      <c r="E36" s="7"/>
      <c r="F36" s="7"/>
      <c r="G36" s="7"/>
      <c r="H36" s="38"/>
      <c r="I36" s="39"/>
      <c r="J36" s="7"/>
      <c r="K36" s="40"/>
    </row>
    <row r="37" spans="1:11" x14ac:dyDescent="0.35">
      <c r="A37" s="13" t="s">
        <v>9</v>
      </c>
      <c r="B37" s="86" t="s">
        <v>41</v>
      </c>
      <c r="C37" s="86"/>
      <c r="D37" s="2">
        <v>200</v>
      </c>
      <c r="E37" s="2">
        <v>140</v>
      </c>
      <c r="F37" s="2" t="s">
        <v>24</v>
      </c>
      <c r="G37" s="2" t="s">
        <v>73</v>
      </c>
      <c r="H37" s="4">
        <v>3.7</v>
      </c>
      <c r="I37" s="5">
        <v>4.0999999999999996</v>
      </c>
      <c r="J37" s="2">
        <v>7</v>
      </c>
      <c r="K37" s="8">
        <f>D37*E37*I37*J37/1000000</f>
        <v>0.80359999999999987</v>
      </c>
    </row>
    <row r="38" spans="1:11" x14ac:dyDescent="0.35">
      <c r="A38" s="13" t="s">
        <v>10</v>
      </c>
      <c r="B38" s="14" t="s">
        <v>42</v>
      </c>
      <c r="C38" s="14"/>
      <c r="D38" s="2">
        <v>200</v>
      </c>
      <c r="E38" s="2">
        <v>140</v>
      </c>
      <c r="F38" s="2" t="s">
        <v>24</v>
      </c>
      <c r="G38" s="2" t="s">
        <v>73</v>
      </c>
      <c r="H38" s="4">
        <v>2.3199999999999998</v>
      </c>
      <c r="I38" s="5">
        <v>2.6</v>
      </c>
      <c r="J38" s="2">
        <v>5</v>
      </c>
      <c r="K38" s="8">
        <f>D38*E38*I38*J38/1000000</f>
        <v>0.36399999999999999</v>
      </c>
    </row>
    <row r="39" spans="1:11" x14ac:dyDescent="0.35">
      <c r="A39" s="13" t="s">
        <v>11</v>
      </c>
      <c r="B39" s="14" t="s">
        <v>43</v>
      </c>
      <c r="C39" s="14"/>
      <c r="D39" s="2">
        <v>200</v>
      </c>
      <c r="E39" s="2">
        <v>140</v>
      </c>
      <c r="F39" s="2" t="s">
        <v>24</v>
      </c>
      <c r="G39" s="2" t="s">
        <v>73</v>
      </c>
      <c r="H39" s="4" t="s">
        <v>38</v>
      </c>
      <c r="I39" s="5">
        <v>2.2000000000000002</v>
      </c>
      <c r="J39" s="2">
        <v>5</v>
      </c>
      <c r="K39" s="8">
        <f>D39*E39*I39*J39/1000000</f>
        <v>0.30800000000000005</v>
      </c>
    </row>
    <row r="40" spans="1:11" x14ac:dyDescent="0.35">
      <c r="A40" s="13"/>
      <c r="B40" s="14" t="s">
        <v>43</v>
      </c>
      <c r="C40" s="14"/>
      <c r="D40" s="2">
        <v>200</v>
      </c>
      <c r="E40" s="2">
        <v>140</v>
      </c>
      <c r="F40" s="2" t="s">
        <v>24</v>
      </c>
      <c r="G40" s="2" t="s">
        <v>73</v>
      </c>
      <c r="H40" s="4" t="s">
        <v>44</v>
      </c>
      <c r="I40" s="5">
        <v>1.2</v>
      </c>
      <c r="J40" s="2">
        <v>8</v>
      </c>
      <c r="K40" s="8">
        <f t="shared" ref="K40:K41" si="3">D40*E40*I40*J40/1000000</f>
        <v>0.26879999999999998</v>
      </c>
    </row>
    <row r="41" spans="1:11" x14ac:dyDescent="0.35">
      <c r="A41" s="13" t="s">
        <v>12</v>
      </c>
      <c r="B41" s="14" t="s">
        <v>52</v>
      </c>
      <c r="C41" s="14"/>
      <c r="D41" s="2">
        <v>200</v>
      </c>
      <c r="E41" s="2">
        <v>160</v>
      </c>
      <c r="F41" s="2" t="s">
        <v>24</v>
      </c>
      <c r="G41" s="2" t="s">
        <v>73</v>
      </c>
      <c r="H41" s="4">
        <v>1.56</v>
      </c>
      <c r="I41" s="5">
        <v>1.8</v>
      </c>
      <c r="J41" s="2">
        <v>1</v>
      </c>
      <c r="K41" s="8">
        <f t="shared" si="3"/>
        <v>5.7599999999999998E-2</v>
      </c>
    </row>
    <row r="42" spans="1:11" x14ac:dyDescent="0.35">
      <c r="A42" s="13" t="s">
        <v>13</v>
      </c>
      <c r="B42" s="14" t="s">
        <v>45</v>
      </c>
      <c r="C42" s="14"/>
      <c r="D42" s="2">
        <v>200</v>
      </c>
      <c r="E42" s="2">
        <v>120</v>
      </c>
      <c r="F42" s="2" t="s">
        <v>24</v>
      </c>
      <c r="G42" s="2" t="s">
        <v>73</v>
      </c>
      <c r="H42" s="4">
        <f>2.49+0.2*2</f>
        <v>2.89</v>
      </c>
      <c r="I42" s="5">
        <v>3.3</v>
      </c>
      <c r="J42" s="2">
        <v>1</v>
      </c>
      <c r="K42" s="8">
        <f>D42*E42*I42*J42/1000000</f>
        <v>7.9200000000000007E-2</v>
      </c>
    </row>
    <row r="43" spans="1:11" x14ac:dyDescent="0.35">
      <c r="A43" s="13" t="s">
        <v>14</v>
      </c>
      <c r="B43" s="14" t="s">
        <v>46</v>
      </c>
      <c r="C43" s="14"/>
      <c r="D43" s="2">
        <v>200</v>
      </c>
      <c r="E43" s="2">
        <v>200</v>
      </c>
      <c r="F43" s="2" t="s">
        <v>24</v>
      </c>
      <c r="G43" s="2" t="s">
        <v>73</v>
      </c>
      <c r="H43" s="4">
        <f>2.6+0.2*2</f>
        <v>3</v>
      </c>
      <c r="I43" s="5">
        <v>3.3</v>
      </c>
      <c r="J43" s="2">
        <v>1</v>
      </c>
      <c r="K43" s="8">
        <f>D43*E43*I43*J43/1000000</f>
        <v>0.13200000000000001</v>
      </c>
    </row>
    <row r="44" spans="1:11" x14ac:dyDescent="0.35">
      <c r="A44" s="13" t="s">
        <v>15</v>
      </c>
      <c r="B44" s="14" t="s">
        <v>53</v>
      </c>
      <c r="C44" s="14"/>
      <c r="D44" s="2">
        <v>200</v>
      </c>
      <c r="E44" s="2">
        <v>200</v>
      </c>
      <c r="F44" s="2" t="s">
        <v>24</v>
      </c>
      <c r="G44" s="2" t="s">
        <v>73</v>
      </c>
      <c r="H44" s="4">
        <v>8.2349999999999994</v>
      </c>
      <c r="I44" s="5">
        <v>8.6</v>
      </c>
      <c r="J44" s="2">
        <v>1</v>
      </c>
      <c r="K44" s="8">
        <f>D44*E44*I44*J44/1000000</f>
        <v>0.34399999999999997</v>
      </c>
    </row>
    <row r="45" spans="1:11" x14ac:dyDescent="0.35">
      <c r="A45" s="13" t="s">
        <v>16</v>
      </c>
      <c r="B45" s="14" t="s">
        <v>54</v>
      </c>
      <c r="C45" s="14"/>
      <c r="D45" s="2">
        <v>200</v>
      </c>
      <c r="E45" s="2">
        <v>200</v>
      </c>
      <c r="F45" s="2" t="s">
        <v>24</v>
      </c>
      <c r="G45" s="2" t="s">
        <v>73</v>
      </c>
      <c r="H45" s="4">
        <v>8.2349999999999994</v>
      </c>
      <c r="I45" s="5">
        <v>8.6</v>
      </c>
      <c r="J45" s="2">
        <v>1</v>
      </c>
      <c r="K45" s="8">
        <f t="shared" ref="K45:K47" si="4">D45*E45*I45*J45/1000000</f>
        <v>0.34399999999999997</v>
      </c>
    </row>
    <row r="46" spans="1:11" ht="17.5" customHeight="1" x14ac:dyDescent="0.35">
      <c r="A46" s="13" t="s">
        <v>17</v>
      </c>
      <c r="B46" s="14" t="s">
        <v>97</v>
      </c>
      <c r="C46" s="14"/>
      <c r="D46" s="2">
        <v>200</v>
      </c>
      <c r="E46" s="2">
        <v>100</v>
      </c>
      <c r="F46" s="2" t="s">
        <v>24</v>
      </c>
      <c r="G46" s="2" t="s">
        <v>73</v>
      </c>
      <c r="H46" s="4">
        <v>5.78</v>
      </c>
      <c r="I46" s="5">
        <v>6</v>
      </c>
      <c r="J46" s="2">
        <v>1</v>
      </c>
      <c r="K46" s="8">
        <f t="shared" si="4"/>
        <v>0.12</v>
      </c>
    </row>
    <row r="47" spans="1:11" ht="16.5" customHeight="1" x14ac:dyDescent="0.35">
      <c r="A47" s="13" t="s">
        <v>18</v>
      </c>
      <c r="B47" s="14" t="s">
        <v>98</v>
      </c>
      <c r="C47" s="14"/>
      <c r="D47" s="2">
        <v>200</v>
      </c>
      <c r="E47" s="2">
        <v>60</v>
      </c>
      <c r="F47" s="2" t="s">
        <v>24</v>
      </c>
      <c r="G47" s="2" t="s">
        <v>73</v>
      </c>
      <c r="H47" s="4">
        <v>2.7</v>
      </c>
      <c r="I47" s="5">
        <v>3</v>
      </c>
      <c r="J47" s="2">
        <v>2</v>
      </c>
      <c r="K47" s="8">
        <f t="shared" si="4"/>
        <v>7.1999999999999995E-2</v>
      </c>
    </row>
    <row r="48" spans="1:11" ht="28.5" customHeight="1" x14ac:dyDescent="0.35">
      <c r="A48" s="13" t="s">
        <v>80</v>
      </c>
      <c r="B48" s="94" t="s">
        <v>100</v>
      </c>
      <c r="C48" s="94"/>
      <c r="D48" s="2">
        <v>200</v>
      </c>
      <c r="E48" s="2">
        <v>60</v>
      </c>
      <c r="F48" s="2" t="s">
        <v>24</v>
      </c>
      <c r="G48" s="2" t="s">
        <v>73</v>
      </c>
      <c r="H48" s="4">
        <f>0.85-0.14</f>
        <v>0.71</v>
      </c>
      <c r="I48" s="5">
        <v>0.85</v>
      </c>
      <c r="J48" s="2">
        <v>9</v>
      </c>
      <c r="K48" s="8">
        <f>D48*E48*I48*J48/1000000</f>
        <v>9.1800000000000007E-2</v>
      </c>
    </row>
    <row r="49" spans="1:11" x14ac:dyDescent="0.35">
      <c r="A49" s="13" t="s">
        <v>85</v>
      </c>
      <c r="B49" s="94" t="s">
        <v>88</v>
      </c>
      <c r="C49" s="94"/>
      <c r="D49" s="2">
        <v>300</v>
      </c>
      <c r="E49" s="2">
        <v>60</v>
      </c>
      <c r="F49" s="2" t="s">
        <v>24</v>
      </c>
      <c r="G49" s="2" t="s">
        <v>72</v>
      </c>
      <c r="H49" s="4">
        <f>H47</f>
        <v>2.7</v>
      </c>
      <c r="I49" s="5">
        <f>I47</f>
        <v>3</v>
      </c>
      <c r="J49" s="2">
        <v>2</v>
      </c>
      <c r="K49" s="8">
        <f>D49*E49*I49*J49/1000000</f>
        <v>0.108</v>
      </c>
    </row>
    <row r="50" spans="1:11" x14ac:dyDescent="0.35">
      <c r="A50" s="42" t="s">
        <v>87</v>
      </c>
      <c r="B50" s="15" t="s">
        <v>77</v>
      </c>
      <c r="C50" s="15"/>
      <c r="D50" s="3"/>
      <c r="E50" s="3"/>
      <c r="F50" s="3"/>
      <c r="G50" s="3"/>
      <c r="H50" s="43"/>
      <c r="I50" s="44"/>
      <c r="J50" s="3"/>
      <c r="K50" s="45"/>
    </row>
    <row r="51" spans="1:11" x14ac:dyDescent="0.35">
      <c r="A51" s="13"/>
      <c r="B51" s="14"/>
      <c r="C51" s="14"/>
      <c r="D51" s="2"/>
      <c r="E51" s="2"/>
      <c r="F51" s="2"/>
      <c r="G51" s="2"/>
      <c r="H51" s="4"/>
      <c r="I51" s="5"/>
      <c r="J51" s="2"/>
      <c r="K51" s="46">
        <f>SUM(K37:K50)</f>
        <v>3.093</v>
      </c>
    </row>
    <row r="52" spans="1:11" ht="15" thickBot="1" x14ac:dyDescent="0.4">
      <c r="A52" s="47"/>
      <c r="B52" s="10"/>
      <c r="C52" s="10"/>
      <c r="D52" s="12"/>
      <c r="E52" s="12"/>
      <c r="F52" s="12"/>
      <c r="G52" s="12"/>
      <c r="H52" s="48"/>
      <c r="I52" s="49"/>
      <c r="J52" s="12"/>
      <c r="K52" s="50"/>
    </row>
    <row r="53" spans="1:11" ht="19" thickBot="1" x14ac:dyDescent="0.5">
      <c r="A53" s="19"/>
      <c r="B53" s="6" t="s">
        <v>81</v>
      </c>
      <c r="C53" s="53"/>
      <c r="D53" s="54"/>
      <c r="E53" s="53"/>
      <c r="F53" s="53"/>
      <c r="G53" s="53"/>
      <c r="H53" s="53"/>
      <c r="I53" s="21"/>
      <c r="J53" s="21"/>
      <c r="K53" s="23"/>
    </row>
    <row r="54" spans="1:11" ht="15" thickTop="1" x14ac:dyDescent="0.35">
      <c r="A54" s="24"/>
      <c r="B54" s="25"/>
      <c r="C54" s="25"/>
      <c r="D54" s="89" t="s">
        <v>8</v>
      </c>
      <c r="E54" s="89"/>
      <c r="F54" s="25" t="s">
        <v>23</v>
      </c>
      <c r="G54" s="25" t="s">
        <v>70</v>
      </c>
      <c r="H54" s="27" t="s">
        <v>21</v>
      </c>
      <c r="I54" s="25" t="s">
        <v>22</v>
      </c>
      <c r="J54" s="25" t="s">
        <v>5</v>
      </c>
      <c r="K54" s="28" t="s">
        <v>7</v>
      </c>
    </row>
    <row r="55" spans="1:11" ht="17" thickBot="1" x14ac:dyDescent="0.4">
      <c r="A55" s="29" t="s">
        <v>0</v>
      </c>
      <c r="B55" s="90" t="s">
        <v>1</v>
      </c>
      <c r="C55" s="90"/>
      <c r="D55" s="30" t="s">
        <v>2</v>
      </c>
      <c r="E55" s="30" t="s">
        <v>3</v>
      </c>
      <c r="F55" s="30" t="s">
        <v>19</v>
      </c>
      <c r="G55" s="30" t="s">
        <v>71</v>
      </c>
      <c r="H55" s="2" t="s">
        <v>4</v>
      </c>
      <c r="I55" s="30" t="s">
        <v>4</v>
      </c>
      <c r="J55" s="30" t="s">
        <v>6</v>
      </c>
      <c r="K55" s="31" t="s">
        <v>116</v>
      </c>
    </row>
    <row r="56" spans="1:11" ht="15.5" x14ac:dyDescent="0.35">
      <c r="A56" s="32"/>
      <c r="B56" s="88" t="s">
        <v>29</v>
      </c>
      <c r="C56" s="88"/>
      <c r="D56" s="88"/>
      <c r="E56" s="88"/>
      <c r="F56" s="88"/>
      <c r="G56" s="33"/>
      <c r="H56" s="34"/>
      <c r="I56" s="34"/>
      <c r="J56" s="35"/>
      <c r="K56" s="36"/>
    </row>
    <row r="57" spans="1:11" x14ac:dyDescent="0.35">
      <c r="A57" s="37"/>
      <c r="B57" s="1"/>
      <c r="C57" s="1"/>
      <c r="D57" s="7"/>
      <c r="E57" s="7"/>
      <c r="F57" s="7"/>
      <c r="G57" s="7"/>
      <c r="H57" s="38"/>
      <c r="I57" s="39"/>
      <c r="J57" s="7"/>
      <c r="K57" s="40"/>
    </row>
    <row r="58" spans="1:11" x14ac:dyDescent="0.35">
      <c r="A58" s="13" t="s">
        <v>9</v>
      </c>
      <c r="B58" s="86" t="s">
        <v>30</v>
      </c>
      <c r="C58" s="86"/>
      <c r="D58" s="2">
        <v>120</v>
      </c>
      <c r="E58" s="2">
        <v>80</v>
      </c>
      <c r="F58" s="2" t="s">
        <v>24</v>
      </c>
      <c r="G58" s="2" t="s">
        <v>72</v>
      </c>
      <c r="H58" s="4">
        <v>1.8380000000000001</v>
      </c>
      <c r="I58" s="5">
        <v>2</v>
      </c>
      <c r="J58" s="2">
        <v>4</v>
      </c>
      <c r="K58" s="8">
        <f>D58*E58*I58*J58/1000000</f>
        <v>7.6799999999999993E-2</v>
      </c>
    </row>
    <row r="59" spans="1:11" x14ac:dyDescent="0.35">
      <c r="A59" s="13"/>
      <c r="B59" s="86" t="s">
        <v>30</v>
      </c>
      <c r="C59" s="86"/>
      <c r="D59" s="2">
        <v>120</v>
      </c>
      <c r="E59" s="2">
        <v>80</v>
      </c>
      <c r="F59" s="2" t="s">
        <v>24</v>
      </c>
      <c r="G59" s="2" t="s">
        <v>72</v>
      </c>
      <c r="H59" s="4">
        <v>1.7170000000000001</v>
      </c>
      <c r="I59" s="5"/>
      <c r="J59" s="2"/>
      <c r="K59" s="8"/>
    </row>
    <row r="60" spans="1:11" x14ac:dyDescent="0.35">
      <c r="A60" s="13"/>
      <c r="B60" s="86" t="s">
        <v>30</v>
      </c>
      <c r="C60" s="86"/>
      <c r="D60" s="2">
        <v>120</v>
      </c>
      <c r="E60" s="2">
        <v>80</v>
      </c>
      <c r="F60" s="2" t="s">
        <v>24</v>
      </c>
      <c r="G60" s="2" t="s">
        <v>72</v>
      </c>
      <c r="H60" s="4">
        <v>1.5680000000000001</v>
      </c>
      <c r="I60" s="5"/>
      <c r="J60" s="2"/>
      <c r="K60" s="8"/>
    </row>
    <row r="61" spans="1:11" x14ac:dyDescent="0.35">
      <c r="A61" s="13"/>
      <c r="B61" s="86" t="s">
        <v>30</v>
      </c>
      <c r="C61" s="86"/>
      <c r="D61" s="2">
        <v>120</v>
      </c>
      <c r="E61" s="2">
        <v>80</v>
      </c>
      <c r="F61" s="2" t="s">
        <v>24</v>
      </c>
      <c r="G61" s="2" t="s">
        <v>72</v>
      </c>
      <c r="H61" s="4">
        <v>1.42</v>
      </c>
      <c r="I61" s="5"/>
      <c r="J61" s="2"/>
      <c r="K61" s="8"/>
    </row>
    <row r="62" spans="1:11" x14ac:dyDescent="0.35">
      <c r="A62" s="13" t="s">
        <v>10</v>
      </c>
      <c r="B62" s="14" t="s">
        <v>31</v>
      </c>
      <c r="C62" s="14"/>
      <c r="D62" s="2">
        <v>120</v>
      </c>
      <c r="E62" s="2">
        <v>80</v>
      </c>
      <c r="F62" s="2" t="s">
        <v>24</v>
      </c>
      <c r="G62" s="2" t="s">
        <v>72</v>
      </c>
      <c r="H62" s="4">
        <v>1.841</v>
      </c>
      <c r="I62" s="5">
        <v>3</v>
      </c>
      <c r="J62" s="2">
        <v>1</v>
      </c>
      <c r="K62" s="8">
        <f>D62*E62*I62*J62/1000000</f>
        <v>2.8799999999999999E-2</v>
      </c>
    </row>
    <row r="63" spans="1:11" x14ac:dyDescent="0.35">
      <c r="A63" s="42" t="s">
        <v>11</v>
      </c>
      <c r="B63" s="87" t="s">
        <v>32</v>
      </c>
      <c r="C63" s="87"/>
      <c r="D63" s="3">
        <v>120</v>
      </c>
      <c r="E63" s="3">
        <v>80</v>
      </c>
      <c r="F63" s="3" t="s">
        <v>24</v>
      </c>
      <c r="G63" s="3" t="s">
        <v>72</v>
      </c>
      <c r="H63" s="43">
        <v>1.911</v>
      </c>
      <c r="I63" s="44">
        <v>1.5</v>
      </c>
      <c r="J63" s="3">
        <v>1</v>
      </c>
      <c r="K63" s="45">
        <f t="shared" ref="K63" si="5">D63*E63*I63*J63/1000000</f>
        <v>1.44E-2</v>
      </c>
    </row>
    <row r="64" spans="1:11" x14ac:dyDescent="0.35">
      <c r="A64" s="13"/>
      <c r="B64" s="14"/>
      <c r="C64" s="14"/>
      <c r="D64" s="2"/>
      <c r="E64" s="2"/>
      <c r="F64" s="2"/>
      <c r="G64" s="2"/>
      <c r="H64" s="4"/>
      <c r="I64" s="5"/>
      <c r="J64" s="2"/>
      <c r="K64" s="55">
        <f>SUM(K58:K63)</f>
        <v>0.12</v>
      </c>
    </row>
    <row r="65" spans="1:11" ht="15" thickBot="1" x14ac:dyDescent="0.4">
      <c r="A65" s="47"/>
      <c r="B65" s="10"/>
      <c r="C65" s="10"/>
      <c r="D65" s="12"/>
      <c r="E65" s="12"/>
      <c r="F65" s="12"/>
      <c r="G65" s="12"/>
      <c r="H65" s="48"/>
      <c r="I65" s="49"/>
      <c r="J65" s="11"/>
      <c r="K65" s="9"/>
    </row>
    <row r="66" spans="1:11" ht="19" thickBot="1" x14ac:dyDescent="0.5">
      <c r="A66" s="56"/>
      <c r="B66" s="57" t="s">
        <v>82</v>
      </c>
      <c r="C66" s="58"/>
      <c r="D66" s="59"/>
      <c r="E66" s="58"/>
      <c r="F66" s="58"/>
      <c r="G66" s="58"/>
      <c r="H66" s="58"/>
      <c r="I66" s="58"/>
      <c r="J66" s="58"/>
      <c r="K66" s="60"/>
    </row>
    <row r="67" spans="1:11" ht="15" thickTop="1" x14ac:dyDescent="0.35">
      <c r="A67" s="24"/>
      <c r="B67" s="25"/>
      <c r="C67" s="25"/>
      <c r="D67" s="89" t="s">
        <v>8</v>
      </c>
      <c r="E67" s="89"/>
      <c r="F67" s="25" t="s">
        <v>23</v>
      </c>
      <c r="G67" s="25" t="s">
        <v>70</v>
      </c>
      <c r="H67" s="27" t="s">
        <v>21</v>
      </c>
      <c r="I67" s="25" t="s">
        <v>22</v>
      </c>
      <c r="J67" s="25" t="s">
        <v>5</v>
      </c>
      <c r="K67" s="28" t="s">
        <v>7</v>
      </c>
    </row>
    <row r="68" spans="1:11" ht="17" thickBot="1" x14ac:dyDescent="0.4">
      <c r="A68" s="29" t="s">
        <v>0</v>
      </c>
      <c r="B68" s="90" t="s">
        <v>1</v>
      </c>
      <c r="C68" s="90"/>
      <c r="D68" s="30" t="s">
        <v>2</v>
      </c>
      <c r="E68" s="30" t="s">
        <v>3</v>
      </c>
      <c r="F68" s="30" t="s">
        <v>19</v>
      </c>
      <c r="G68" s="30" t="s">
        <v>71</v>
      </c>
      <c r="H68" s="2" t="s">
        <v>4</v>
      </c>
      <c r="I68" s="30" t="s">
        <v>4</v>
      </c>
      <c r="J68" s="30" t="s">
        <v>6</v>
      </c>
      <c r="K68" s="31" t="s">
        <v>116</v>
      </c>
    </row>
    <row r="69" spans="1:11" ht="15.5" x14ac:dyDescent="0.35">
      <c r="A69" s="32"/>
      <c r="B69" s="88" t="s">
        <v>29</v>
      </c>
      <c r="C69" s="88"/>
      <c r="D69" s="88"/>
      <c r="E69" s="88"/>
      <c r="F69" s="88"/>
      <c r="G69" s="33"/>
      <c r="H69" s="34"/>
      <c r="I69" s="34"/>
      <c r="J69" s="35"/>
      <c r="K69" s="36"/>
    </row>
    <row r="70" spans="1:11" x14ac:dyDescent="0.35">
      <c r="A70" s="37"/>
      <c r="B70" s="1"/>
      <c r="C70" s="1"/>
      <c r="D70" s="7"/>
      <c r="E70" s="7"/>
      <c r="F70" s="7"/>
      <c r="G70" s="7"/>
      <c r="H70" s="38"/>
      <c r="I70" s="39"/>
      <c r="J70" s="7"/>
      <c r="K70" s="40"/>
    </row>
    <row r="71" spans="1:11" x14ac:dyDescent="0.35">
      <c r="A71" s="13" t="s">
        <v>9</v>
      </c>
      <c r="B71" s="86" t="s">
        <v>47</v>
      </c>
      <c r="C71" s="86"/>
      <c r="D71" s="2">
        <v>380</v>
      </c>
      <c r="E71" s="2">
        <v>280</v>
      </c>
      <c r="F71" s="2" t="s">
        <v>24</v>
      </c>
      <c r="G71" s="2" t="s">
        <v>73</v>
      </c>
      <c r="H71" s="4">
        <v>4.5999999999999996</v>
      </c>
      <c r="I71" s="5">
        <v>5</v>
      </c>
      <c r="J71" s="2">
        <v>4</v>
      </c>
      <c r="K71" s="8">
        <f>D71*E71*I71*J71/1000000</f>
        <v>2.1280000000000001</v>
      </c>
    </row>
    <row r="72" spans="1:11" x14ac:dyDescent="0.35">
      <c r="A72" s="13" t="s">
        <v>10</v>
      </c>
      <c r="B72" s="14" t="s">
        <v>48</v>
      </c>
      <c r="C72" s="14"/>
      <c r="D72" s="2">
        <v>380</v>
      </c>
      <c r="E72" s="2">
        <v>280</v>
      </c>
      <c r="F72" s="2" t="s">
        <v>24</v>
      </c>
      <c r="G72" s="2" t="s">
        <v>73</v>
      </c>
      <c r="H72" s="4">
        <f>3.599+0.3</f>
        <v>3.899</v>
      </c>
      <c r="I72" s="5">
        <v>4.5</v>
      </c>
      <c r="J72" s="2">
        <v>1</v>
      </c>
      <c r="K72" s="8">
        <f t="shared" ref="K72:K84" si="6">D72*E72*I72*J72/1000000</f>
        <v>0.4788</v>
      </c>
    </row>
    <row r="73" spans="1:11" x14ac:dyDescent="0.35">
      <c r="A73" s="13"/>
      <c r="B73" s="14" t="s">
        <v>48</v>
      </c>
      <c r="C73" s="14"/>
      <c r="D73" s="2">
        <v>380</v>
      </c>
      <c r="E73" s="2">
        <v>280</v>
      </c>
      <c r="F73" s="2" t="s">
        <v>24</v>
      </c>
      <c r="G73" s="2" t="s">
        <v>73</v>
      </c>
      <c r="H73" s="4">
        <f>3.67+0.5</f>
        <v>4.17</v>
      </c>
      <c r="I73" s="5">
        <v>4.5</v>
      </c>
      <c r="J73" s="2">
        <v>1</v>
      </c>
      <c r="K73" s="8">
        <f t="shared" si="6"/>
        <v>0.4788</v>
      </c>
    </row>
    <row r="74" spans="1:11" x14ac:dyDescent="0.35">
      <c r="A74" s="13"/>
      <c r="B74" s="14" t="s">
        <v>48</v>
      </c>
      <c r="C74" s="14"/>
      <c r="D74" s="2">
        <v>380</v>
      </c>
      <c r="E74" s="2">
        <v>280</v>
      </c>
      <c r="F74" s="2" t="s">
        <v>24</v>
      </c>
      <c r="G74" s="2" t="s">
        <v>73</v>
      </c>
      <c r="H74" s="4">
        <f>3.643+0.5</f>
        <v>4.1429999999999998</v>
      </c>
      <c r="I74" s="5">
        <v>4.5</v>
      </c>
      <c r="J74" s="2">
        <v>1</v>
      </c>
      <c r="K74" s="8">
        <f t="shared" si="6"/>
        <v>0.4788</v>
      </c>
    </row>
    <row r="75" spans="1:11" x14ac:dyDescent="0.35">
      <c r="A75" s="13"/>
      <c r="B75" s="14" t="s">
        <v>48</v>
      </c>
      <c r="C75" s="14"/>
      <c r="D75" s="2">
        <v>380</v>
      </c>
      <c r="E75" s="2">
        <v>280</v>
      </c>
      <c r="F75" s="2" t="s">
        <v>24</v>
      </c>
      <c r="G75" s="2" t="s">
        <v>73</v>
      </c>
      <c r="H75" s="4">
        <f>3.715+0.5</f>
        <v>4.2149999999999999</v>
      </c>
      <c r="I75" s="5">
        <v>4.5</v>
      </c>
      <c r="J75" s="2">
        <v>1</v>
      </c>
      <c r="K75" s="8">
        <f t="shared" si="6"/>
        <v>0.4788</v>
      </c>
    </row>
    <row r="76" spans="1:11" x14ac:dyDescent="0.35">
      <c r="A76" s="13" t="s">
        <v>11</v>
      </c>
      <c r="B76" s="86" t="s">
        <v>49</v>
      </c>
      <c r="C76" s="86"/>
      <c r="D76" s="2">
        <v>380</v>
      </c>
      <c r="E76" s="2">
        <v>280</v>
      </c>
      <c r="F76" s="2" t="s">
        <v>24</v>
      </c>
      <c r="G76" s="2" t="s">
        <v>73</v>
      </c>
      <c r="H76" s="4">
        <v>8.5950000000000006</v>
      </c>
      <c r="I76" s="5">
        <v>9</v>
      </c>
      <c r="J76" s="2">
        <v>1</v>
      </c>
      <c r="K76" s="8">
        <f t="shared" si="6"/>
        <v>0.95760000000000001</v>
      </c>
    </row>
    <row r="77" spans="1:11" x14ac:dyDescent="0.35">
      <c r="A77" s="13" t="s">
        <v>12</v>
      </c>
      <c r="B77" s="14" t="s">
        <v>50</v>
      </c>
      <c r="C77" s="14"/>
      <c r="D77" s="2">
        <v>200</v>
      </c>
      <c r="E77" s="2">
        <v>140</v>
      </c>
      <c r="F77" s="2" t="s">
        <v>24</v>
      </c>
      <c r="G77" s="2" t="s">
        <v>73</v>
      </c>
      <c r="H77" s="4">
        <v>2.9550000000000001</v>
      </c>
      <c r="I77" s="5">
        <v>3.2</v>
      </c>
      <c r="J77" s="2">
        <v>13</v>
      </c>
      <c r="K77" s="8">
        <f t="shared" si="6"/>
        <v>1.1648000000000001</v>
      </c>
    </row>
    <row r="78" spans="1:11" x14ac:dyDescent="0.35">
      <c r="A78" s="13"/>
      <c r="B78" s="14" t="s">
        <v>50</v>
      </c>
      <c r="C78" s="14"/>
      <c r="D78" s="2">
        <v>200</v>
      </c>
      <c r="E78" s="2">
        <v>140</v>
      </c>
      <c r="F78" s="2" t="s">
        <v>24</v>
      </c>
      <c r="G78" s="2" t="s">
        <v>73</v>
      </c>
      <c r="H78" s="4">
        <v>3.544</v>
      </c>
      <c r="I78" s="5">
        <v>3.8</v>
      </c>
      <c r="J78" s="2">
        <v>13</v>
      </c>
      <c r="K78" s="8">
        <f t="shared" si="6"/>
        <v>1.3832</v>
      </c>
    </row>
    <row r="79" spans="1:11" x14ac:dyDescent="0.35">
      <c r="A79" s="13"/>
      <c r="B79" s="14" t="s">
        <v>51</v>
      </c>
      <c r="C79" s="14"/>
      <c r="D79" s="2">
        <v>200</v>
      </c>
      <c r="E79" s="2">
        <v>140</v>
      </c>
      <c r="F79" s="2" t="s">
        <v>24</v>
      </c>
      <c r="G79" s="2" t="s">
        <v>73</v>
      </c>
      <c r="H79" s="4">
        <v>2.694</v>
      </c>
      <c r="I79" s="5">
        <v>3</v>
      </c>
      <c r="J79" s="2">
        <v>13</v>
      </c>
      <c r="K79" s="8">
        <f t="shared" si="6"/>
        <v>1.0920000000000001</v>
      </c>
    </row>
    <row r="80" spans="1:11" x14ac:dyDescent="0.35">
      <c r="A80" s="13"/>
      <c r="B80" s="14" t="s">
        <v>51</v>
      </c>
      <c r="C80" s="14"/>
      <c r="D80" s="2">
        <v>200</v>
      </c>
      <c r="E80" s="2">
        <v>140</v>
      </c>
      <c r="F80" s="2" t="s">
        <v>24</v>
      </c>
      <c r="G80" s="2" t="s">
        <v>73</v>
      </c>
      <c r="H80" s="4" t="s">
        <v>55</v>
      </c>
      <c r="I80" s="61">
        <v>1.7</v>
      </c>
      <c r="J80" s="2">
        <v>3</v>
      </c>
      <c r="K80" s="8">
        <f t="shared" si="6"/>
        <v>0.14280000000000001</v>
      </c>
    </row>
    <row r="81" spans="1:11" x14ac:dyDescent="0.35">
      <c r="A81" s="13"/>
      <c r="B81" s="14" t="s">
        <v>51</v>
      </c>
      <c r="C81" s="14"/>
      <c r="D81" s="2">
        <v>200</v>
      </c>
      <c r="E81" s="2">
        <v>140</v>
      </c>
      <c r="F81" s="2" t="s">
        <v>24</v>
      </c>
      <c r="G81" s="2" t="s">
        <v>73</v>
      </c>
      <c r="H81" s="4" t="s">
        <v>38</v>
      </c>
      <c r="I81" s="5">
        <v>2.2000000000000002</v>
      </c>
      <c r="J81" s="2">
        <v>3</v>
      </c>
      <c r="K81" s="8">
        <f t="shared" si="6"/>
        <v>0.18480000000000002</v>
      </c>
    </row>
    <row r="82" spans="1:11" x14ac:dyDescent="0.35">
      <c r="A82" s="13"/>
      <c r="B82" s="14" t="s">
        <v>51</v>
      </c>
      <c r="C82" s="14"/>
      <c r="D82" s="2">
        <v>200</v>
      </c>
      <c r="E82" s="2">
        <v>140</v>
      </c>
      <c r="F82" s="2" t="s">
        <v>24</v>
      </c>
      <c r="G82" s="2" t="s">
        <v>73</v>
      </c>
      <c r="H82" s="4" t="s">
        <v>39</v>
      </c>
      <c r="I82" s="5">
        <v>2.8</v>
      </c>
      <c r="J82" s="2">
        <v>3</v>
      </c>
      <c r="K82" s="8">
        <f t="shared" si="6"/>
        <v>0.23519999999999999</v>
      </c>
    </row>
    <row r="83" spans="1:11" x14ac:dyDescent="0.35">
      <c r="A83" s="13"/>
      <c r="B83" s="14" t="s">
        <v>51</v>
      </c>
      <c r="C83" s="14"/>
      <c r="D83" s="2">
        <v>200</v>
      </c>
      <c r="E83" s="2">
        <v>140</v>
      </c>
      <c r="F83" s="2" t="s">
        <v>24</v>
      </c>
      <c r="G83" s="2" t="s">
        <v>73</v>
      </c>
      <c r="H83" s="4" t="s">
        <v>40</v>
      </c>
      <c r="I83" s="5">
        <v>3.3</v>
      </c>
      <c r="J83" s="2">
        <v>4</v>
      </c>
      <c r="K83" s="8">
        <f t="shared" si="6"/>
        <v>0.36959999999999998</v>
      </c>
    </row>
    <row r="84" spans="1:11" x14ac:dyDescent="0.35">
      <c r="A84" s="13"/>
      <c r="B84" s="14" t="s">
        <v>74</v>
      </c>
      <c r="C84" s="14"/>
      <c r="D84" s="2">
        <v>200</v>
      </c>
      <c r="E84" s="2">
        <v>140</v>
      </c>
      <c r="F84" s="2" t="s">
        <v>24</v>
      </c>
      <c r="G84" s="2" t="s">
        <v>73</v>
      </c>
      <c r="H84" s="4">
        <f>1.23+0.2</f>
        <v>1.43</v>
      </c>
      <c r="I84" s="5">
        <f>1.7</f>
        <v>1.7</v>
      </c>
      <c r="J84" s="2">
        <v>4</v>
      </c>
      <c r="K84" s="8">
        <f t="shared" si="6"/>
        <v>0.19040000000000001</v>
      </c>
    </row>
    <row r="85" spans="1:11" x14ac:dyDescent="0.35">
      <c r="A85" s="13" t="s">
        <v>14</v>
      </c>
      <c r="B85" s="14" t="s">
        <v>56</v>
      </c>
      <c r="C85" s="14"/>
      <c r="D85" s="2">
        <v>240</v>
      </c>
      <c r="E85" s="2">
        <v>240</v>
      </c>
      <c r="F85" s="2" t="s">
        <v>24</v>
      </c>
      <c r="G85" s="2" t="s">
        <v>73</v>
      </c>
      <c r="H85" s="4">
        <v>2.1</v>
      </c>
      <c r="I85" s="5">
        <v>2.2000000000000002</v>
      </c>
      <c r="J85" s="2">
        <v>1</v>
      </c>
      <c r="K85" s="8">
        <f>D85*E85*I85*J85/1000000</f>
        <v>0.12672000000000003</v>
      </c>
    </row>
    <row r="86" spans="1:11" ht="29.5" customHeight="1" x14ac:dyDescent="0.35">
      <c r="A86" s="13" t="s">
        <v>15</v>
      </c>
      <c r="B86" s="94" t="s">
        <v>99</v>
      </c>
      <c r="C86" s="94"/>
      <c r="D86" s="2">
        <v>200</v>
      </c>
      <c r="E86" s="2">
        <v>60</v>
      </c>
      <c r="F86" s="2" t="s">
        <v>24</v>
      </c>
      <c r="G86" s="2" t="s">
        <v>73</v>
      </c>
      <c r="H86" s="4">
        <f>0.63-0.14</f>
        <v>0.49</v>
      </c>
      <c r="I86" s="5">
        <v>0.6</v>
      </c>
      <c r="J86" s="2">
        <v>13</v>
      </c>
      <c r="K86" s="8">
        <f>D86*E86*I86*J86/1000000</f>
        <v>9.3600000000000003E-2</v>
      </c>
    </row>
    <row r="87" spans="1:11" x14ac:dyDescent="0.35">
      <c r="A87" s="13" t="s">
        <v>16</v>
      </c>
      <c r="B87" s="14" t="s">
        <v>86</v>
      </c>
      <c r="C87" s="14"/>
      <c r="D87" s="2">
        <v>380</v>
      </c>
      <c r="E87" s="2">
        <v>60</v>
      </c>
      <c r="F87" s="2" t="s">
        <v>104</v>
      </c>
      <c r="G87" s="2" t="s">
        <v>20</v>
      </c>
      <c r="H87" s="4" t="s">
        <v>84</v>
      </c>
      <c r="I87" s="5">
        <v>3.4</v>
      </c>
      <c r="J87" s="2">
        <v>2</v>
      </c>
      <c r="K87" s="8">
        <f>D87*E87*I87*J87/1000000</f>
        <v>0.15504000000000001</v>
      </c>
    </row>
    <row r="88" spans="1:11" x14ac:dyDescent="0.35">
      <c r="A88" s="42" t="s">
        <v>17</v>
      </c>
      <c r="B88" s="15" t="s">
        <v>76</v>
      </c>
      <c r="C88" s="15"/>
      <c r="D88" s="3">
        <v>60</v>
      </c>
      <c r="E88" s="3">
        <v>400</v>
      </c>
      <c r="F88" s="3" t="s">
        <v>33</v>
      </c>
      <c r="G88" s="3" t="s">
        <v>72</v>
      </c>
      <c r="H88" s="43">
        <v>0.33</v>
      </c>
      <c r="I88" s="44">
        <v>0.5</v>
      </c>
      <c r="J88" s="3">
        <v>7</v>
      </c>
      <c r="K88" s="45">
        <f>D88*E88*I88*J88/1000000</f>
        <v>8.4000000000000005E-2</v>
      </c>
    </row>
    <row r="89" spans="1:11" x14ac:dyDescent="0.35">
      <c r="A89" s="13"/>
      <c r="B89" s="14"/>
      <c r="C89" s="14"/>
      <c r="D89" s="2"/>
      <c r="E89" s="2"/>
      <c r="F89" s="2"/>
      <c r="G89" s="2"/>
      <c r="H89" s="4"/>
      <c r="I89" s="5"/>
      <c r="J89" s="2"/>
      <c r="K89" s="55">
        <f>SUM(K71:K85)</f>
        <v>9.8903200000000027</v>
      </c>
    </row>
    <row r="90" spans="1:11" ht="15" thickBot="1" x14ac:dyDescent="0.4">
      <c r="A90" s="47"/>
      <c r="B90" s="10"/>
      <c r="C90" s="10"/>
      <c r="D90" s="12"/>
      <c r="E90" s="12"/>
      <c r="F90" s="12"/>
      <c r="G90" s="12"/>
      <c r="H90" s="48"/>
      <c r="I90" s="49"/>
      <c r="J90" s="12"/>
      <c r="K90" s="50"/>
    </row>
    <row r="91" spans="1:11" ht="19" thickBot="1" x14ac:dyDescent="0.5">
      <c r="A91" s="19"/>
      <c r="B91" s="20" t="s">
        <v>57</v>
      </c>
      <c r="C91" s="21"/>
      <c r="D91" s="22"/>
      <c r="E91" s="21"/>
      <c r="F91" s="21"/>
      <c r="G91" s="21"/>
      <c r="H91" s="21"/>
      <c r="I91" s="21"/>
      <c r="J91" s="21"/>
      <c r="K91" s="60"/>
    </row>
    <row r="92" spans="1:11" ht="15" thickTop="1" x14ac:dyDescent="0.35">
      <c r="A92" s="24"/>
      <c r="B92" s="25"/>
      <c r="C92" s="25"/>
      <c r="D92" s="89" t="s">
        <v>8</v>
      </c>
      <c r="E92" s="89"/>
      <c r="F92" s="25" t="s">
        <v>23</v>
      </c>
      <c r="G92" s="25" t="s">
        <v>70</v>
      </c>
      <c r="H92" s="27" t="s">
        <v>21</v>
      </c>
      <c r="I92" s="25" t="s">
        <v>22</v>
      </c>
      <c r="J92" s="25" t="s">
        <v>5</v>
      </c>
      <c r="K92" s="28" t="s">
        <v>7</v>
      </c>
    </row>
    <row r="93" spans="1:11" ht="17" thickBot="1" x14ac:dyDescent="0.4">
      <c r="A93" s="29" t="s">
        <v>0</v>
      </c>
      <c r="B93" s="90" t="s">
        <v>1</v>
      </c>
      <c r="C93" s="90"/>
      <c r="D93" s="30" t="s">
        <v>2</v>
      </c>
      <c r="E93" s="30" t="s">
        <v>3</v>
      </c>
      <c r="F93" s="30" t="s">
        <v>19</v>
      </c>
      <c r="G93" s="30" t="s">
        <v>71</v>
      </c>
      <c r="H93" s="2" t="s">
        <v>4</v>
      </c>
      <c r="I93" s="30" t="s">
        <v>4</v>
      </c>
      <c r="J93" s="30" t="s">
        <v>6</v>
      </c>
      <c r="K93" s="31" t="s">
        <v>116</v>
      </c>
    </row>
    <row r="94" spans="1:11" ht="15.5" x14ac:dyDescent="0.35">
      <c r="A94" s="32"/>
      <c r="B94" s="88" t="s">
        <v>29</v>
      </c>
      <c r="C94" s="88"/>
      <c r="D94" s="88"/>
      <c r="E94" s="88"/>
      <c r="F94" s="88"/>
      <c r="G94" s="33"/>
      <c r="H94" s="34"/>
      <c r="I94" s="34"/>
      <c r="J94" s="35"/>
      <c r="K94" s="36"/>
    </row>
    <row r="95" spans="1:11" x14ac:dyDescent="0.35">
      <c r="A95" s="37"/>
      <c r="B95" s="1"/>
      <c r="C95" s="1"/>
      <c r="D95" s="7"/>
      <c r="E95" s="7"/>
      <c r="F95" s="7"/>
      <c r="G95" s="7"/>
      <c r="H95" s="38"/>
      <c r="I95" s="39"/>
      <c r="J95" s="7"/>
      <c r="K95" s="40"/>
    </row>
    <row r="96" spans="1:11" x14ac:dyDescent="0.35">
      <c r="A96" s="13" t="s">
        <v>9</v>
      </c>
      <c r="B96" s="86" t="s">
        <v>58</v>
      </c>
      <c r="C96" s="86"/>
      <c r="D96" s="2">
        <v>220</v>
      </c>
      <c r="E96" s="2">
        <v>200</v>
      </c>
      <c r="F96" s="2" t="s">
        <v>24</v>
      </c>
      <c r="G96" s="2" t="s">
        <v>73</v>
      </c>
      <c r="H96" s="4">
        <v>10</v>
      </c>
      <c r="I96" s="5">
        <v>10.5</v>
      </c>
      <c r="J96" s="2">
        <v>1</v>
      </c>
      <c r="K96" s="8">
        <f>D96*E96*I96*J96/1000000</f>
        <v>0.46200000000000002</v>
      </c>
    </row>
    <row r="97" spans="1:12" x14ac:dyDescent="0.35">
      <c r="A97" s="13" t="s">
        <v>10</v>
      </c>
      <c r="B97" s="86" t="s">
        <v>59</v>
      </c>
      <c r="C97" s="86"/>
      <c r="D97" s="2">
        <v>220</v>
      </c>
      <c r="E97" s="2">
        <v>200</v>
      </c>
      <c r="F97" s="2" t="s">
        <v>24</v>
      </c>
      <c r="G97" s="2" t="s">
        <v>73</v>
      </c>
      <c r="H97" s="4">
        <v>5.65</v>
      </c>
      <c r="I97" s="5">
        <v>6</v>
      </c>
      <c r="J97" s="2">
        <v>2</v>
      </c>
      <c r="K97" s="8">
        <f t="shared" ref="K97:K99" si="7">D97*E97*I97*J97/1000000</f>
        <v>0.52800000000000002</v>
      </c>
    </row>
    <row r="98" spans="1:12" x14ac:dyDescent="0.35">
      <c r="A98" s="13" t="s">
        <v>11</v>
      </c>
      <c r="B98" s="14" t="s">
        <v>60</v>
      </c>
      <c r="C98" s="14"/>
      <c r="D98" s="2">
        <v>200</v>
      </c>
      <c r="E98" s="2">
        <v>200</v>
      </c>
      <c r="F98" s="2" t="s">
        <v>24</v>
      </c>
      <c r="G98" s="2" t="s">
        <v>73</v>
      </c>
      <c r="H98" s="4">
        <v>2.85</v>
      </c>
      <c r="I98" s="5">
        <v>3</v>
      </c>
      <c r="J98" s="2">
        <v>1</v>
      </c>
      <c r="K98" s="8">
        <f t="shared" si="7"/>
        <v>0.12</v>
      </c>
    </row>
    <row r="99" spans="1:12" x14ac:dyDescent="0.35">
      <c r="A99" s="42" t="s">
        <v>12</v>
      </c>
      <c r="B99" s="87" t="s">
        <v>61</v>
      </c>
      <c r="C99" s="87"/>
      <c r="D99" s="3">
        <v>200</v>
      </c>
      <c r="E99" s="3">
        <v>200</v>
      </c>
      <c r="F99" s="3" t="s">
        <v>24</v>
      </c>
      <c r="G99" s="3" t="s">
        <v>73</v>
      </c>
      <c r="H99" s="43">
        <v>2.2000000000000002</v>
      </c>
      <c r="I99" s="44">
        <v>2.5</v>
      </c>
      <c r="J99" s="3">
        <v>2</v>
      </c>
      <c r="K99" s="45">
        <f t="shared" si="7"/>
        <v>0.2</v>
      </c>
    </row>
    <row r="100" spans="1:12" x14ac:dyDescent="0.35">
      <c r="A100" s="13"/>
      <c r="B100" s="14"/>
      <c r="C100" s="14"/>
      <c r="D100" s="2"/>
      <c r="E100" s="2"/>
      <c r="F100" s="2"/>
      <c r="G100" s="2"/>
      <c r="H100" s="4"/>
      <c r="I100" s="5"/>
      <c r="J100" s="2"/>
      <c r="K100" s="55">
        <f>SUM(K96:K99)</f>
        <v>1.3099999999999998</v>
      </c>
    </row>
    <row r="101" spans="1:12" ht="15" thickBot="1" x14ac:dyDescent="0.4">
      <c r="A101" s="47"/>
      <c r="B101" s="10"/>
      <c r="C101" s="10"/>
      <c r="D101" s="12"/>
      <c r="E101" s="12"/>
      <c r="F101" s="12"/>
      <c r="G101" s="12"/>
      <c r="H101" s="48"/>
      <c r="I101" s="49"/>
      <c r="J101" s="12"/>
      <c r="K101" s="50"/>
    </row>
    <row r="102" spans="1:12" ht="19" thickBot="1" x14ac:dyDescent="0.5">
      <c r="A102" s="19"/>
      <c r="B102" s="20" t="s">
        <v>62</v>
      </c>
      <c r="C102" s="21"/>
      <c r="D102" s="22"/>
      <c r="E102" s="21"/>
      <c r="F102" s="21"/>
      <c r="G102" s="21"/>
      <c r="H102" s="21"/>
      <c r="I102" s="21"/>
      <c r="J102" s="21"/>
      <c r="K102" s="60"/>
    </row>
    <row r="103" spans="1:12" ht="15" thickTop="1" x14ac:dyDescent="0.35">
      <c r="A103" s="24"/>
      <c r="B103" s="25"/>
      <c r="C103" s="25"/>
      <c r="D103" s="89" t="s">
        <v>8</v>
      </c>
      <c r="E103" s="89"/>
      <c r="F103" s="25" t="s">
        <v>23</v>
      </c>
      <c r="G103" s="25" t="s">
        <v>70</v>
      </c>
      <c r="H103" s="27" t="s">
        <v>21</v>
      </c>
      <c r="I103" s="25" t="s">
        <v>22</v>
      </c>
      <c r="J103" s="25" t="s">
        <v>5</v>
      </c>
      <c r="K103" s="28" t="s">
        <v>7</v>
      </c>
    </row>
    <row r="104" spans="1:12" ht="17" thickBot="1" x14ac:dyDescent="0.4">
      <c r="A104" s="29" t="s">
        <v>0</v>
      </c>
      <c r="B104" s="90" t="s">
        <v>1</v>
      </c>
      <c r="C104" s="90"/>
      <c r="D104" s="30" t="s">
        <v>2</v>
      </c>
      <c r="E104" s="30" t="s">
        <v>3</v>
      </c>
      <c r="F104" s="30" t="s">
        <v>19</v>
      </c>
      <c r="G104" s="30" t="s">
        <v>71</v>
      </c>
      <c r="H104" s="2" t="s">
        <v>4</v>
      </c>
      <c r="I104" s="30" t="s">
        <v>4</v>
      </c>
      <c r="J104" s="30" t="s">
        <v>6</v>
      </c>
      <c r="K104" s="31" t="s">
        <v>116</v>
      </c>
    </row>
    <row r="105" spans="1:12" ht="15.5" x14ac:dyDescent="0.35">
      <c r="A105" s="32"/>
      <c r="B105" s="88" t="s">
        <v>29</v>
      </c>
      <c r="C105" s="88"/>
      <c r="D105" s="88"/>
      <c r="E105" s="88"/>
      <c r="F105" s="88"/>
      <c r="G105" s="33"/>
      <c r="H105" s="34"/>
      <c r="I105" s="34"/>
      <c r="J105" s="35"/>
      <c r="K105" s="36"/>
    </row>
    <row r="106" spans="1:12" x14ac:dyDescent="0.35">
      <c r="A106" s="37"/>
      <c r="B106" s="1"/>
      <c r="C106" s="1"/>
      <c r="D106" s="7"/>
      <c r="E106" s="7"/>
      <c r="F106" s="7"/>
      <c r="G106" s="7"/>
      <c r="H106" s="38"/>
      <c r="I106" s="39"/>
      <c r="J106" s="7"/>
      <c r="K106" s="40"/>
    </row>
    <row r="107" spans="1:12" x14ac:dyDescent="0.35">
      <c r="A107" s="13" t="s">
        <v>9</v>
      </c>
      <c r="B107" s="86" t="s">
        <v>58</v>
      </c>
      <c r="C107" s="86"/>
      <c r="D107" s="2">
        <v>220</v>
      </c>
      <c r="E107" s="2">
        <v>200</v>
      </c>
      <c r="F107" s="2" t="s">
        <v>24</v>
      </c>
      <c r="G107" s="2" t="s">
        <v>73</v>
      </c>
      <c r="H107" s="4">
        <v>8.5350000000000001</v>
      </c>
      <c r="I107" s="5">
        <v>10.5</v>
      </c>
      <c r="J107" s="2">
        <v>1</v>
      </c>
      <c r="K107" s="8">
        <f>D107*E107*I107*J107/1000000</f>
        <v>0.46200000000000002</v>
      </c>
    </row>
    <row r="108" spans="1:12" x14ac:dyDescent="0.35">
      <c r="A108" s="13" t="s">
        <v>10</v>
      </c>
      <c r="B108" s="86" t="s">
        <v>59</v>
      </c>
      <c r="C108" s="86"/>
      <c r="D108" s="2">
        <v>220</v>
      </c>
      <c r="E108" s="2">
        <v>200</v>
      </c>
      <c r="F108" s="2" t="s">
        <v>24</v>
      </c>
      <c r="G108" s="2" t="s">
        <v>73</v>
      </c>
      <c r="H108" s="4">
        <v>5.68</v>
      </c>
      <c r="I108" s="5">
        <v>6</v>
      </c>
      <c r="J108" s="2">
        <v>2</v>
      </c>
      <c r="K108" s="8">
        <f t="shared" ref="K108:K113" si="8">D108*E108*I108*J108/1000000</f>
        <v>0.52800000000000002</v>
      </c>
    </row>
    <row r="109" spans="1:12" x14ac:dyDescent="0.35">
      <c r="A109" s="13" t="s">
        <v>11</v>
      </c>
      <c r="B109" s="14" t="s">
        <v>60</v>
      </c>
      <c r="C109" s="14"/>
      <c r="D109" s="2">
        <v>200</v>
      </c>
      <c r="E109" s="2">
        <v>200</v>
      </c>
      <c r="F109" s="2" t="s">
        <v>24</v>
      </c>
      <c r="G109" s="2" t="s">
        <v>73</v>
      </c>
      <c r="H109" s="4">
        <v>2.85</v>
      </c>
      <c r="I109" s="5">
        <v>3</v>
      </c>
      <c r="J109" s="2">
        <v>1</v>
      </c>
      <c r="K109" s="8">
        <f t="shared" si="8"/>
        <v>0.12</v>
      </c>
    </row>
    <row r="110" spans="1:12" x14ac:dyDescent="0.35">
      <c r="A110" s="13" t="s">
        <v>12</v>
      </c>
      <c r="B110" s="86" t="s">
        <v>61</v>
      </c>
      <c r="C110" s="86"/>
      <c r="D110" s="2">
        <v>200</v>
      </c>
      <c r="E110" s="2">
        <v>200</v>
      </c>
      <c r="F110" s="2" t="s">
        <v>24</v>
      </c>
      <c r="G110" s="2" t="s">
        <v>73</v>
      </c>
      <c r="H110" s="4">
        <v>2.2000000000000002</v>
      </c>
      <c r="I110" s="5">
        <v>2.5</v>
      </c>
      <c r="J110" s="2">
        <v>2</v>
      </c>
      <c r="K110" s="8">
        <f t="shared" si="8"/>
        <v>0.2</v>
      </c>
    </row>
    <row r="111" spans="1:12" x14ac:dyDescent="0.35">
      <c r="A111" s="13" t="s">
        <v>13</v>
      </c>
      <c r="B111" s="14" t="s">
        <v>66</v>
      </c>
      <c r="C111" s="14"/>
      <c r="D111" s="2">
        <v>200</v>
      </c>
      <c r="E111" s="2">
        <v>100</v>
      </c>
      <c r="F111" s="2" t="s">
        <v>24</v>
      </c>
      <c r="G111" s="2" t="s">
        <v>72</v>
      </c>
      <c r="H111" s="4">
        <v>1.55</v>
      </c>
      <c r="I111" s="5">
        <v>1.8</v>
      </c>
      <c r="J111" s="2">
        <v>2</v>
      </c>
      <c r="K111" s="8">
        <f t="shared" si="8"/>
        <v>7.1999999999999995E-2</v>
      </c>
      <c r="L111" s="62"/>
    </row>
    <row r="112" spans="1:12" x14ac:dyDescent="0.35">
      <c r="A112" s="13" t="s">
        <v>14</v>
      </c>
      <c r="B112" s="14" t="s">
        <v>67</v>
      </c>
      <c r="C112" s="14"/>
      <c r="D112" s="2">
        <v>200</v>
      </c>
      <c r="E112" s="2">
        <v>100</v>
      </c>
      <c r="F112" s="2" t="s">
        <v>24</v>
      </c>
      <c r="G112" s="2" t="s">
        <v>72</v>
      </c>
      <c r="H112" s="4">
        <v>1.5609999999999999</v>
      </c>
      <c r="I112" s="5">
        <v>1.8</v>
      </c>
      <c r="J112" s="2">
        <v>2</v>
      </c>
      <c r="K112" s="8">
        <f t="shared" si="8"/>
        <v>7.1999999999999995E-2</v>
      </c>
      <c r="L112" s="62"/>
    </row>
    <row r="113" spans="1:11" x14ac:dyDescent="0.35">
      <c r="A113" s="42" t="s">
        <v>15</v>
      </c>
      <c r="B113" s="15" t="s">
        <v>66</v>
      </c>
      <c r="C113" s="15"/>
      <c r="D113" s="3">
        <v>200</v>
      </c>
      <c r="E113" s="3">
        <v>100</v>
      </c>
      <c r="F113" s="3" t="s">
        <v>24</v>
      </c>
      <c r="G113" s="3" t="s">
        <v>72</v>
      </c>
      <c r="H113" s="43">
        <v>0.66300000000000003</v>
      </c>
      <c r="I113" s="44">
        <v>0.8</v>
      </c>
      <c r="J113" s="3">
        <v>2</v>
      </c>
      <c r="K113" s="45">
        <f t="shared" si="8"/>
        <v>3.2000000000000001E-2</v>
      </c>
    </row>
    <row r="114" spans="1:11" x14ac:dyDescent="0.35">
      <c r="A114" s="37"/>
      <c r="B114" s="1"/>
      <c r="C114" s="1"/>
      <c r="D114" s="7"/>
      <c r="E114" s="7"/>
      <c r="F114" s="7"/>
      <c r="G114" s="7"/>
      <c r="H114" s="38"/>
      <c r="I114" s="39"/>
      <c r="J114" s="7"/>
      <c r="K114" s="55">
        <f>SUM(K107:K113)</f>
        <v>1.486</v>
      </c>
    </row>
    <row r="115" spans="1:11" ht="15" thickBot="1" x14ac:dyDescent="0.4">
      <c r="A115" s="47"/>
      <c r="B115" s="10"/>
      <c r="C115" s="10"/>
      <c r="D115" s="12"/>
      <c r="E115" s="12"/>
      <c r="F115" s="12"/>
      <c r="G115" s="12"/>
      <c r="H115" s="48"/>
      <c r="I115" s="49"/>
      <c r="J115" s="12"/>
      <c r="K115" s="50"/>
    </row>
    <row r="116" spans="1:11" ht="19" thickBot="1" x14ac:dyDescent="0.5">
      <c r="A116" s="56"/>
      <c r="B116" s="63" t="s">
        <v>64</v>
      </c>
      <c r="C116" s="64"/>
      <c r="D116" s="65"/>
      <c r="E116" s="64"/>
      <c r="F116" s="64"/>
      <c r="G116" s="64"/>
      <c r="H116" s="58"/>
      <c r="I116" s="58"/>
      <c r="J116" s="58"/>
      <c r="K116" s="60"/>
    </row>
    <row r="117" spans="1:11" ht="15" thickTop="1" x14ac:dyDescent="0.35">
      <c r="A117" s="24"/>
      <c r="B117" s="25"/>
      <c r="C117" s="25"/>
      <c r="D117" s="89" t="s">
        <v>8</v>
      </c>
      <c r="E117" s="89"/>
      <c r="F117" s="25" t="s">
        <v>23</v>
      </c>
      <c r="G117" s="25" t="s">
        <v>70</v>
      </c>
      <c r="H117" s="27" t="s">
        <v>21</v>
      </c>
      <c r="I117" s="25" t="s">
        <v>22</v>
      </c>
      <c r="J117" s="25" t="s">
        <v>5</v>
      </c>
      <c r="K117" s="28" t="s">
        <v>7</v>
      </c>
    </row>
    <row r="118" spans="1:11" ht="17" thickBot="1" x14ac:dyDescent="0.4">
      <c r="A118" s="29" t="s">
        <v>0</v>
      </c>
      <c r="B118" s="90" t="s">
        <v>1</v>
      </c>
      <c r="C118" s="90"/>
      <c r="D118" s="30" t="s">
        <v>2</v>
      </c>
      <c r="E118" s="30" t="s">
        <v>3</v>
      </c>
      <c r="F118" s="30" t="s">
        <v>19</v>
      </c>
      <c r="G118" s="30" t="s">
        <v>71</v>
      </c>
      <c r="H118" s="2" t="s">
        <v>4</v>
      </c>
      <c r="I118" s="30" t="s">
        <v>4</v>
      </c>
      <c r="J118" s="30" t="s">
        <v>6</v>
      </c>
      <c r="K118" s="31" t="s">
        <v>116</v>
      </c>
    </row>
    <row r="119" spans="1:11" ht="15.5" x14ac:dyDescent="0.35">
      <c r="A119" s="32"/>
      <c r="B119" s="88" t="s">
        <v>29</v>
      </c>
      <c r="C119" s="88"/>
      <c r="D119" s="88"/>
      <c r="E119" s="88"/>
      <c r="F119" s="88"/>
      <c r="G119" s="33"/>
      <c r="H119" s="34"/>
      <c r="I119" s="34"/>
      <c r="J119" s="35"/>
      <c r="K119" s="36"/>
    </row>
    <row r="120" spans="1:11" x14ac:dyDescent="0.35">
      <c r="A120" s="37"/>
      <c r="B120" s="1"/>
      <c r="C120" s="1"/>
      <c r="D120" s="7"/>
      <c r="E120" s="7"/>
      <c r="F120" s="7"/>
      <c r="G120" s="7"/>
      <c r="H120" s="38"/>
      <c r="I120" s="39"/>
      <c r="J120" s="7"/>
      <c r="K120" s="40"/>
    </row>
    <row r="121" spans="1:11" x14ac:dyDescent="0.35">
      <c r="A121" s="13" t="s">
        <v>9</v>
      </c>
      <c r="B121" s="86" t="s">
        <v>75</v>
      </c>
      <c r="C121" s="86"/>
      <c r="D121" s="2">
        <v>200</v>
      </c>
      <c r="E121" s="2">
        <v>200</v>
      </c>
      <c r="F121" s="2" t="s">
        <v>24</v>
      </c>
      <c r="G121" s="2" t="s">
        <v>73</v>
      </c>
      <c r="H121" s="4">
        <v>8.5</v>
      </c>
      <c r="I121" s="5">
        <v>8.8000000000000007</v>
      </c>
      <c r="J121" s="2">
        <v>2</v>
      </c>
      <c r="K121" s="8">
        <f>D121*E121*I121*J121/1000000</f>
        <v>0.70399999999999996</v>
      </c>
    </row>
    <row r="122" spans="1:11" x14ac:dyDescent="0.35">
      <c r="A122" s="13" t="s">
        <v>10</v>
      </c>
      <c r="B122" s="86" t="s">
        <v>59</v>
      </c>
      <c r="C122" s="86"/>
      <c r="D122" s="2">
        <v>220</v>
      </c>
      <c r="E122" s="2">
        <v>200</v>
      </c>
      <c r="F122" s="2" t="s">
        <v>24</v>
      </c>
      <c r="G122" s="2" t="s">
        <v>73</v>
      </c>
      <c r="H122" s="4">
        <v>5.9</v>
      </c>
      <c r="I122" s="5">
        <v>6.2</v>
      </c>
      <c r="J122" s="2">
        <v>2</v>
      </c>
      <c r="K122" s="8">
        <f t="shared" ref="K122:K128" si="9">D122*E122*I122*J122/1000000</f>
        <v>0.54559999999999997</v>
      </c>
    </row>
    <row r="123" spans="1:11" x14ac:dyDescent="0.35">
      <c r="A123" s="13" t="s">
        <v>11</v>
      </c>
      <c r="B123" s="14" t="s">
        <v>63</v>
      </c>
      <c r="C123" s="14"/>
      <c r="D123" s="2">
        <v>200</v>
      </c>
      <c r="E123" s="2">
        <v>200</v>
      </c>
      <c r="F123" s="2" t="s">
        <v>24</v>
      </c>
      <c r="G123" s="2" t="s">
        <v>73</v>
      </c>
      <c r="H123" s="4">
        <v>1.7</v>
      </c>
      <c r="I123" s="5">
        <v>2</v>
      </c>
      <c r="J123" s="2">
        <v>1</v>
      </c>
      <c r="K123" s="8">
        <f t="shared" si="9"/>
        <v>0.08</v>
      </c>
    </row>
    <row r="124" spans="1:11" x14ac:dyDescent="0.35">
      <c r="A124" s="13"/>
      <c r="B124" s="14" t="s">
        <v>63</v>
      </c>
      <c r="C124" s="14"/>
      <c r="D124" s="2">
        <v>200</v>
      </c>
      <c r="E124" s="2">
        <v>200</v>
      </c>
      <c r="F124" s="2" t="s">
        <v>24</v>
      </c>
      <c r="G124" s="2" t="s">
        <v>73</v>
      </c>
      <c r="H124" s="4">
        <v>2.4900000000000002</v>
      </c>
      <c r="I124" s="5">
        <v>2.7</v>
      </c>
      <c r="J124" s="2">
        <v>1</v>
      </c>
      <c r="K124" s="8">
        <f t="shared" si="9"/>
        <v>0.108</v>
      </c>
    </row>
    <row r="125" spans="1:11" x14ac:dyDescent="0.35">
      <c r="A125" s="13"/>
      <c r="B125" s="14" t="s">
        <v>63</v>
      </c>
      <c r="C125" s="14"/>
      <c r="D125" s="2">
        <v>200</v>
      </c>
      <c r="E125" s="2">
        <v>200</v>
      </c>
      <c r="F125" s="2" t="s">
        <v>24</v>
      </c>
      <c r="G125" s="2" t="s">
        <v>73</v>
      </c>
      <c r="H125" s="4">
        <v>3.28</v>
      </c>
      <c r="I125" s="5">
        <v>3.5</v>
      </c>
      <c r="J125" s="2">
        <v>1</v>
      </c>
      <c r="K125" s="8">
        <f t="shared" si="9"/>
        <v>0.14000000000000001</v>
      </c>
    </row>
    <row r="126" spans="1:11" x14ac:dyDescent="0.35">
      <c r="A126" s="13"/>
      <c r="B126" s="14" t="s">
        <v>63</v>
      </c>
      <c r="C126" s="14"/>
      <c r="D126" s="2">
        <v>200</v>
      </c>
      <c r="E126" s="2">
        <v>200</v>
      </c>
      <c r="F126" s="2" t="s">
        <v>24</v>
      </c>
      <c r="G126" s="2" t="s">
        <v>73</v>
      </c>
      <c r="H126" s="4">
        <v>1.1299999999999999</v>
      </c>
      <c r="I126" s="5">
        <v>1.3</v>
      </c>
      <c r="J126" s="2">
        <v>1</v>
      </c>
      <c r="K126" s="8">
        <f t="shared" si="9"/>
        <v>5.1999999999999998E-2</v>
      </c>
    </row>
    <row r="127" spans="1:11" x14ac:dyDescent="0.35">
      <c r="A127" s="13"/>
      <c r="B127" s="14" t="s">
        <v>63</v>
      </c>
      <c r="C127" s="14"/>
      <c r="D127" s="2">
        <v>200</v>
      </c>
      <c r="E127" s="2">
        <v>200</v>
      </c>
      <c r="F127" s="2" t="s">
        <v>24</v>
      </c>
      <c r="G127" s="2" t="s">
        <v>73</v>
      </c>
      <c r="H127" s="4">
        <v>2.78</v>
      </c>
      <c r="I127" s="5">
        <v>3</v>
      </c>
      <c r="J127" s="2">
        <v>1</v>
      </c>
      <c r="K127" s="8">
        <f t="shared" si="9"/>
        <v>0.12</v>
      </c>
    </row>
    <row r="128" spans="1:11" x14ac:dyDescent="0.35">
      <c r="A128" s="13"/>
      <c r="B128" s="14" t="s">
        <v>63</v>
      </c>
      <c r="C128" s="14"/>
      <c r="D128" s="2">
        <v>200</v>
      </c>
      <c r="E128" s="2">
        <v>200</v>
      </c>
      <c r="F128" s="2" t="s">
        <v>24</v>
      </c>
      <c r="G128" s="2" t="s">
        <v>73</v>
      </c>
      <c r="H128" s="4">
        <v>1.91</v>
      </c>
      <c r="I128" s="5">
        <v>2.1</v>
      </c>
      <c r="J128" s="2">
        <v>1</v>
      </c>
      <c r="K128" s="8">
        <f t="shared" si="9"/>
        <v>8.4000000000000005E-2</v>
      </c>
    </row>
    <row r="129" spans="1:12" x14ac:dyDescent="0.35">
      <c r="A129" s="13" t="s">
        <v>14</v>
      </c>
      <c r="B129" s="14" t="s">
        <v>65</v>
      </c>
      <c r="C129" s="14"/>
      <c r="D129" s="2">
        <v>200</v>
      </c>
      <c r="E129" s="2">
        <v>200</v>
      </c>
      <c r="F129" s="2" t="s">
        <v>24</v>
      </c>
      <c r="G129" s="2" t="s">
        <v>73</v>
      </c>
      <c r="H129" s="4">
        <v>1.2</v>
      </c>
      <c r="I129" s="5">
        <v>1.4</v>
      </c>
      <c r="J129" s="2">
        <v>3</v>
      </c>
      <c r="K129" s="8">
        <f t="shared" ref="K129:K135" si="10">D129*E129*I129*J129/1000000</f>
        <v>0.16800000000000001</v>
      </c>
    </row>
    <row r="130" spans="1:12" x14ac:dyDescent="0.35">
      <c r="A130" s="13"/>
      <c r="B130" s="14" t="s">
        <v>65</v>
      </c>
      <c r="C130" s="14"/>
      <c r="D130" s="2">
        <v>200</v>
      </c>
      <c r="E130" s="2">
        <v>200</v>
      </c>
      <c r="F130" s="2" t="s">
        <v>24</v>
      </c>
      <c r="G130" s="2" t="s">
        <v>73</v>
      </c>
      <c r="H130" s="4">
        <v>0.39</v>
      </c>
      <c r="I130" s="5">
        <v>0.5</v>
      </c>
      <c r="J130" s="2">
        <v>1</v>
      </c>
      <c r="K130" s="8">
        <f t="shared" si="10"/>
        <v>0.02</v>
      </c>
    </row>
    <row r="131" spans="1:12" x14ac:dyDescent="0.35">
      <c r="A131" s="13"/>
      <c r="B131" s="14" t="s">
        <v>65</v>
      </c>
      <c r="C131" s="14"/>
      <c r="D131" s="2">
        <v>200</v>
      </c>
      <c r="E131" s="2">
        <v>200</v>
      </c>
      <c r="F131" s="2" t="s">
        <v>24</v>
      </c>
      <c r="G131" s="2" t="s">
        <v>73</v>
      </c>
      <c r="H131" s="4">
        <v>2.2999999999999998</v>
      </c>
      <c r="I131" s="5">
        <v>2.6</v>
      </c>
      <c r="J131" s="2">
        <v>1</v>
      </c>
      <c r="K131" s="8">
        <f t="shared" ref="K131" si="11">D131*E131*I131*J131/1000000</f>
        <v>0.104</v>
      </c>
    </row>
    <row r="132" spans="1:12" x14ac:dyDescent="0.35">
      <c r="A132" s="13"/>
      <c r="B132" s="14" t="s">
        <v>65</v>
      </c>
      <c r="C132" s="14"/>
      <c r="D132" s="2">
        <v>200</v>
      </c>
      <c r="E132" s="2">
        <v>200</v>
      </c>
      <c r="F132" s="2" t="s">
        <v>24</v>
      </c>
      <c r="G132" s="2" t="s">
        <v>73</v>
      </c>
      <c r="H132" s="4">
        <v>0.9</v>
      </c>
      <c r="I132" s="5">
        <v>1.1000000000000001</v>
      </c>
      <c r="J132" s="2">
        <v>1</v>
      </c>
      <c r="K132" s="8">
        <f>D132*E132*I132*J132/1000000</f>
        <v>4.3999999999999997E-2</v>
      </c>
    </row>
    <row r="133" spans="1:12" x14ac:dyDescent="0.35">
      <c r="A133" s="13"/>
      <c r="B133" s="14" t="s">
        <v>65</v>
      </c>
      <c r="C133" s="14"/>
      <c r="D133" s="2">
        <v>200</v>
      </c>
      <c r="E133" s="2">
        <v>200</v>
      </c>
      <c r="F133" s="2" t="s">
        <v>24</v>
      </c>
      <c r="G133" s="2" t="s">
        <v>73</v>
      </c>
      <c r="H133" s="4">
        <v>1.34</v>
      </c>
      <c r="I133" s="5">
        <v>1.5</v>
      </c>
      <c r="J133" s="2">
        <v>1</v>
      </c>
      <c r="K133" s="8">
        <f t="shared" si="10"/>
        <v>0.06</v>
      </c>
    </row>
    <row r="134" spans="1:12" x14ac:dyDescent="0.35">
      <c r="A134" s="13"/>
      <c r="B134" s="14" t="s">
        <v>65</v>
      </c>
      <c r="C134" s="14"/>
      <c r="D134" s="2">
        <v>200</v>
      </c>
      <c r="E134" s="2">
        <v>200</v>
      </c>
      <c r="F134" s="2" t="s">
        <v>24</v>
      </c>
      <c r="G134" s="2" t="s">
        <v>73</v>
      </c>
      <c r="H134" s="4">
        <v>1.72</v>
      </c>
      <c r="I134" s="5">
        <v>1.9</v>
      </c>
      <c r="J134" s="2">
        <v>1</v>
      </c>
      <c r="K134" s="8">
        <f t="shared" si="10"/>
        <v>7.5999999999999998E-2</v>
      </c>
    </row>
    <row r="135" spans="1:12" x14ac:dyDescent="0.35">
      <c r="A135" s="13" t="s">
        <v>15</v>
      </c>
      <c r="B135" s="14" t="s">
        <v>67</v>
      </c>
      <c r="C135" s="14"/>
      <c r="D135" s="2">
        <v>200</v>
      </c>
      <c r="E135" s="2">
        <v>100</v>
      </c>
      <c r="F135" s="2" t="s">
        <v>24</v>
      </c>
      <c r="G135" s="2" t="s">
        <v>72</v>
      </c>
      <c r="H135" s="4">
        <v>2.08</v>
      </c>
      <c r="I135" s="5">
        <v>2.2999999999999998</v>
      </c>
      <c r="J135" s="2">
        <v>1</v>
      </c>
      <c r="K135" s="8">
        <f t="shared" si="10"/>
        <v>4.5999999999999999E-2</v>
      </c>
    </row>
    <row r="136" spans="1:12" x14ac:dyDescent="0.35">
      <c r="A136" s="13"/>
      <c r="B136" s="14" t="s">
        <v>67</v>
      </c>
      <c r="C136" s="14"/>
      <c r="D136" s="2">
        <v>200</v>
      </c>
      <c r="E136" s="2">
        <v>100</v>
      </c>
      <c r="F136" s="2" t="s">
        <v>24</v>
      </c>
      <c r="G136" s="2" t="s">
        <v>72</v>
      </c>
      <c r="H136" s="4">
        <v>2.4700000000000002</v>
      </c>
      <c r="I136" s="5">
        <v>2.7</v>
      </c>
      <c r="J136" s="2">
        <v>1</v>
      </c>
      <c r="K136" s="8">
        <f>D136*E136*I136*J136/1000000</f>
        <v>5.3999999999999999E-2</v>
      </c>
    </row>
    <row r="137" spans="1:12" x14ac:dyDescent="0.35">
      <c r="A137" s="13"/>
      <c r="B137" s="14" t="s">
        <v>67</v>
      </c>
      <c r="C137" s="14"/>
      <c r="D137" s="2">
        <v>200</v>
      </c>
      <c r="E137" s="2">
        <v>100</v>
      </c>
      <c r="F137" s="2" t="s">
        <v>24</v>
      </c>
      <c r="G137" s="2" t="s">
        <v>72</v>
      </c>
      <c r="H137" s="4">
        <v>1.28</v>
      </c>
      <c r="I137" s="5">
        <v>1.4</v>
      </c>
      <c r="J137" s="2">
        <v>1</v>
      </c>
      <c r="K137" s="8">
        <f t="shared" ref="K137:K141" si="12">D137*E137*I137*J137/1000000</f>
        <v>2.8000000000000001E-2</v>
      </c>
    </row>
    <row r="138" spans="1:12" x14ac:dyDescent="0.35">
      <c r="A138" s="13"/>
      <c r="B138" s="14" t="s">
        <v>67</v>
      </c>
      <c r="C138" s="14"/>
      <c r="D138" s="2">
        <v>200</v>
      </c>
      <c r="E138" s="2">
        <v>100</v>
      </c>
      <c r="F138" s="2" t="s">
        <v>24</v>
      </c>
      <c r="G138" s="2" t="s">
        <v>72</v>
      </c>
      <c r="H138" s="4">
        <v>1.07</v>
      </c>
      <c r="I138" s="5">
        <v>1.2</v>
      </c>
      <c r="J138" s="2">
        <v>1</v>
      </c>
      <c r="K138" s="8">
        <f t="shared" si="12"/>
        <v>2.4E-2</v>
      </c>
    </row>
    <row r="139" spans="1:12" x14ac:dyDescent="0.35">
      <c r="A139" s="13"/>
      <c r="B139" s="14" t="s">
        <v>67</v>
      </c>
      <c r="C139" s="14"/>
      <c r="D139" s="2">
        <v>200</v>
      </c>
      <c r="E139" s="2">
        <v>100</v>
      </c>
      <c r="F139" s="2" t="s">
        <v>24</v>
      </c>
      <c r="G139" s="2" t="s">
        <v>72</v>
      </c>
      <c r="H139" s="4">
        <v>1.1299999999999999</v>
      </c>
      <c r="I139" s="5">
        <v>1.3</v>
      </c>
      <c r="J139" s="2">
        <v>1</v>
      </c>
      <c r="K139" s="8">
        <f>D139*E139*I139*J139/1000000</f>
        <v>2.5999999999999999E-2</v>
      </c>
    </row>
    <row r="140" spans="1:12" x14ac:dyDescent="0.35">
      <c r="A140" s="13"/>
      <c r="B140" s="14" t="s">
        <v>67</v>
      </c>
      <c r="C140" s="14"/>
      <c r="D140" s="2">
        <v>200</v>
      </c>
      <c r="E140" s="2">
        <v>100</v>
      </c>
      <c r="F140" s="2" t="s">
        <v>24</v>
      </c>
      <c r="G140" s="2" t="s">
        <v>72</v>
      </c>
      <c r="H140" s="4">
        <v>2.33</v>
      </c>
      <c r="I140" s="5">
        <v>2.5</v>
      </c>
      <c r="J140" s="2">
        <v>1</v>
      </c>
      <c r="K140" s="8">
        <f t="shared" si="12"/>
        <v>0.05</v>
      </c>
    </row>
    <row r="141" spans="1:12" x14ac:dyDescent="0.35">
      <c r="A141" s="42"/>
      <c r="B141" s="15" t="s">
        <v>67</v>
      </c>
      <c r="C141" s="15"/>
      <c r="D141" s="3">
        <v>200</v>
      </c>
      <c r="E141" s="3">
        <v>100</v>
      </c>
      <c r="F141" s="3" t="s">
        <v>24</v>
      </c>
      <c r="G141" s="3" t="s">
        <v>72</v>
      </c>
      <c r="H141" s="43">
        <v>2.27</v>
      </c>
      <c r="I141" s="44">
        <v>2.5</v>
      </c>
      <c r="J141" s="3">
        <v>1</v>
      </c>
      <c r="K141" s="45">
        <f t="shared" si="12"/>
        <v>0.05</v>
      </c>
    </row>
    <row r="142" spans="1:12" x14ac:dyDescent="0.35">
      <c r="A142" s="37"/>
      <c r="B142" s="1"/>
      <c r="C142" s="1"/>
      <c r="D142" s="7"/>
      <c r="E142" s="7"/>
      <c r="F142" s="7"/>
      <c r="G142" s="7"/>
      <c r="H142" s="38"/>
      <c r="I142" s="39"/>
      <c r="J142" s="7"/>
      <c r="K142" s="55">
        <f>SUM(K121:K141)</f>
        <v>2.5836000000000001</v>
      </c>
      <c r="L142" s="59"/>
    </row>
    <row r="143" spans="1:12" ht="15" thickBot="1" x14ac:dyDescent="0.4">
      <c r="A143" s="66"/>
      <c r="B143" s="67"/>
      <c r="C143" s="67"/>
      <c r="D143" s="67"/>
      <c r="E143" s="67"/>
      <c r="F143" s="67"/>
      <c r="G143" s="67"/>
      <c r="H143" s="67"/>
      <c r="I143" s="67"/>
      <c r="J143" s="67"/>
      <c r="K143" s="68"/>
      <c r="L143" s="59"/>
    </row>
    <row r="144" spans="1:12" ht="19" thickBot="1" x14ac:dyDescent="0.5">
      <c r="A144" s="19"/>
      <c r="B144" s="6" t="s">
        <v>94</v>
      </c>
      <c r="C144" s="53"/>
      <c r="D144" s="54"/>
      <c r="E144" s="53"/>
      <c r="F144" s="53"/>
      <c r="G144" s="53"/>
      <c r="H144" s="21"/>
      <c r="I144" s="21"/>
      <c r="J144" s="21"/>
      <c r="K144" s="23"/>
      <c r="L144" s="59"/>
    </row>
    <row r="145" spans="1:12" ht="15" thickTop="1" x14ac:dyDescent="0.35">
      <c r="A145" s="24"/>
      <c r="B145" s="25"/>
      <c r="C145" s="25"/>
      <c r="D145" s="89" t="s">
        <v>8</v>
      </c>
      <c r="E145" s="89"/>
      <c r="F145" s="25" t="s">
        <v>23</v>
      </c>
      <c r="G145" s="25" t="s">
        <v>70</v>
      </c>
      <c r="H145" s="27" t="s">
        <v>21</v>
      </c>
      <c r="I145" s="25" t="s">
        <v>22</v>
      </c>
      <c r="J145" s="25" t="s">
        <v>5</v>
      </c>
      <c r="K145" s="28" t="s">
        <v>7</v>
      </c>
      <c r="L145" s="59"/>
    </row>
    <row r="146" spans="1:12" ht="17" thickBot="1" x14ac:dyDescent="0.4">
      <c r="A146" s="29" t="s">
        <v>0</v>
      </c>
      <c r="B146" s="90" t="s">
        <v>1</v>
      </c>
      <c r="C146" s="90"/>
      <c r="D146" s="30" t="s">
        <v>2</v>
      </c>
      <c r="E146" s="30" t="s">
        <v>3</v>
      </c>
      <c r="F146" s="30" t="s">
        <v>19</v>
      </c>
      <c r="G146" s="30" t="s">
        <v>71</v>
      </c>
      <c r="H146" s="2" t="s">
        <v>4</v>
      </c>
      <c r="I146" s="30" t="s">
        <v>4</v>
      </c>
      <c r="J146" s="30" t="s">
        <v>6</v>
      </c>
      <c r="K146" s="31" t="s">
        <v>116</v>
      </c>
      <c r="L146" s="69"/>
    </row>
    <row r="147" spans="1:12" ht="15.5" x14ac:dyDescent="0.35">
      <c r="A147" s="32"/>
      <c r="B147" s="88" t="s">
        <v>29</v>
      </c>
      <c r="C147" s="88"/>
      <c r="D147" s="88"/>
      <c r="E147" s="88"/>
      <c r="F147" s="88"/>
      <c r="G147" s="33"/>
      <c r="H147" s="34"/>
      <c r="I147" s="34"/>
      <c r="J147" s="35"/>
      <c r="K147" s="36"/>
      <c r="L147" s="59"/>
    </row>
    <row r="148" spans="1:12" x14ac:dyDescent="0.35">
      <c r="A148" s="37"/>
      <c r="B148" s="1"/>
      <c r="C148" s="1"/>
      <c r="D148" s="7"/>
      <c r="E148" s="7"/>
      <c r="F148" s="7"/>
      <c r="G148" s="7"/>
      <c r="H148" s="38"/>
      <c r="I148" s="39"/>
      <c r="J148" s="7"/>
      <c r="K148" s="40"/>
      <c r="L148" s="59"/>
    </row>
    <row r="149" spans="1:12" x14ac:dyDescent="0.35">
      <c r="A149" s="13" t="s">
        <v>9</v>
      </c>
      <c r="B149" s="86" t="s">
        <v>89</v>
      </c>
      <c r="C149" s="86"/>
      <c r="D149" s="2">
        <v>100</v>
      </c>
      <c r="E149" s="2">
        <v>60</v>
      </c>
      <c r="F149" s="2" t="s">
        <v>24</v>
      </c>
      <c r="G149" s="2" t="s">
        <v>72</v>
      </c>
      <c r="H149" s="4">
        <v>3.2050000000000001</v>
      </c>
      <c r="I149" s="5">
        <v>3.5</v>
      </c>
      <c r="J149" s="2">
        <v>7</v>
      </c>
      <c r="K149" s="8">
        <f>D149*E149*I149*J149/1000000</f>
        <v>0.14699999999999999</v>
      </c>
      <c r="L149" s="59"/>
    </row>
    <row r="150" spans="1:12" x14ac:dyDescent="0.35">
      <c r="A150" s="13"/>
      <c r="B150" s="86" t="s">
        <v>89</v>
      </c>
      <c r="C150" s="86"/>
      <c r="D150" s="2">
        <v>100</v>
      </c>
      <c r="E150" s="2">
        <v>60</v>
      </c>
      <c r="F150" s="2" t="s">
        <v>24</v>
      </c>
      <c r="G150" s="2" t="s">
        <v>72</v>
      </c>
      <c r="H150" s="4">
        <v>2.1269999999999998</v>
      </c>
      <c r="I150" s="5">
        <v>2.4</v>
      </c>
      <c r="J150" s="2">
        <v>2</v>
      </c>
      <c r="K150" s="8">
        <f>D150*E150*I150*J150/1000000</f>
        <v>2.8799999999999999E-2</v>
      </c>
      <c r="L150" s="59"/>
    </row>
    <row r="151" spans="1:12" x14ac:dyDescent="0.35">
      <c r="A151" s="13"/>
      <c r="B151" s="86" t="s">
        <v>89</v>
      </c>
      <c r="C151" s="86"/>
      <c r="D151" s="2">
        <v>100</v>
      </c>
      <c r="E151" s="2">
        <v>60</v>
      </c>
      <c r="F151" s="2" t="s">
        <v>24</v>
      </c>
      <c r="G151" s="2" t="s">
        <v>72</v>
      </c>
      <c r="H151" s="4">
        <v>1.018</v>
      </c>
      <c r="I151" s="5">
        <v>1.2</v>
      </c>
      <c r="J151" s="2">
        <v>1</v>
      </c>
      <c r="K151" s="8">
        <f>D151*E151*I151*J151/1000000</f>
        <v>7.1999999999999998E-3</v>
      </c>
      <c r="L151" s="59"/>
    </row>
    <row r="152" spans="1:12" x14ac:dyDescent="0.35">
      <c r="A152" s="13" t="s">
        <v>10</v>
      </c>
      <c r="B152" s="14" t="s">
        <v>90</v>
      </c>
      <c r="C152" s="14"/>
      <c r="D152" s="2">
        <v>100</v>
      </c>
      <c r="E152" s="2">
        <v>60</v>
      </c>
      <c r="F152" s="2" t="s">
        <v>24</v>
      </c>
      <c r="G152" s="2" t="s">
        <v>72</v>
      </c>
      <c r="H152" s="4">
        <v>3.665</v>
      </c>
      <c r="I152" s="5">
        <v>4</v>
      </c>
      <c r="J152" s="2">
        <v>1</v>
      </c>
      <c r="K152" s="8">
        <f>D152*E152*I152*J152/1000000</f>
        <v>2.4E-2</v>
      </c>
      <c r="L152" s="59"/>
    </row>
    <row r="153" spans="1:12" x14ac:dyDescent="0.35">
      <c r="A153" s="13" t="s">
        <v>11</v>
      </c>
      <c r="B153" s="86" t="s">
        <v>91</v>
      </c>
      <c r="C153" s="86"/>
      <c r="D153" s="2">
        <v>100</v>
      </c>
      <c r="E153" s="2">
        <v>60</v>
      </c>
      <c r="F153" s="2" t="s">
        <v>24</v>
      </c>
      <c r="G153" s="2" t="s">
        <v>72</v>
      </c>
      <c r="H153" s="4">
        <v>3.665</v>
      </c>
      <c r="I153" s="5">
        <v>4</v>
      </c>
      <c r="J153" s="2">
        <v>1</v>
      </c>
      <c r="K153" s="8">
        <f t="shared" ref="K153:K155" si="13">D153*E153*I153*J153/1000000</f>
        <v>2.4E-2</v>
      </c>
      <c r="L153" s="59"/>
    </row>
    <row r="154" spans="1:12" x14ac:dyDescent="0.35">
      <c r="A154" s="13" t="s">
        <v>12</v>
      </c>
      <c r="B154" s="14" t="s">
        <v>92</v>
      </c>
      <c r="C154" s="14"/>
      <c r="D154" s="2">
        <v>100</v>
      </c>
      <c r="E154" s="2">
        <v>60</v>
      </c>
      <c r="F154" s="2" t="s">
        <v>24</v>
      </c>
      <c r="G154" s="2" t="s">
        <v>72</v>
      </c>
      <c r="H154" s="4">
        <v>1.02</v>
      </c>
      <c r="I154" s="5">
        <v>1.2</v>
      </c>
      <c r="J154" s="2">
        <v>1</v>
      </c>
      <c r="K154" s="8">
        <f t="shared" si="13"/>
        <v>7.1999999999999998E-3</v>
      </c>
      <c r="L154" s="59"/>
    </row>
    <row r="155" spans="1:12" x14ac:dyDescent="0.35">
      <c r="A155" s="42" t="s">
        <v>13</v>
      </c>
      <c r="B155" s="15" t="s">
        <v>93</v>
      </c>
      <c r="C155" s="15"/>
      <c r="D155" s="3">
        <v>100</v>
      </c>
      <c r="E155" s="3">
        <v>60</v>
      </c>
      <c r="F155" s="3" t="s">
        <v>24</v>
      </c>
      <c r="G155" s="3" t="s">
        <v>72</v>
      </c>
      <c r="H155" s="43">
        <v>3.665</v>
      </c>
      <c r="I155" s="44">
        <v>4</v>
      </c>
      <c r="J155" s="3">
        <v>2</v>
      </c>
      <c r="K155" s="45">
        <f t="shared" si="13"/>
        <v>4.8000000000000001E-2</v>
      </c>
      <c r="L155" s="59"/>
    </row>
    <row r="156" spans="1:12" x14ac:dyDescent="0.35">
      <c r="A156" s="37"/>
      <c r="B156" s="1"/>
      <c r="C156" s="1"/>
      <c r="D156" s="7"/>
      <c r="E156" s="7"/>
      <c r="F156" s="7"/>
      <c r="G156" s="7"/>
      <c r="H156" s="38"/>
      <c r="I156" s="39"/>
      <c r="J156" s="7"/>
      <c r="K156" s="55">
        <f>SUM(K149:K155)</f>
        <v>0.28620000000000001</v>
      </c>
      <c r="L156" s="59"/>
    </row>
    <row r="157" spans="1:12" ht="15" thickBot="1" x14ac:dyDescent="0.4">
      <c r="A157" s="47"/>
      <c r="B157" s="10"/>
      <c r="C157" s="10"/>
      <c r="D157" s="12"/>
      <c r="E157" s="12"/>
      <c r="F157" s="12"/>
      <c r="G157" s="12"/>
      <c r="H157" s="48"/>
      <c r="I157" s="49"/>
      <c r="J157" s="12"/>
      <c r="K157" s="50"/>
      <c r="L157" s="59"/>
    </row>
    <row r="158" spans="1:12" ht="19" thickBot="1" x14ac:dyDescent="0.5">
      <c r="A158" s="19"/>
      <c r="B158" s="6" t="s">
        <v>96</v>
      </c>
      <c r="C158" s="53"/>
      <c r="D158" s="54"/>
      <c r="E158" s="53"/>
      <c r="F158" s="53"/>
      <c r="G158" s="53"/>
      <c r="H158" s="21"/>
      <c r="I158" s="21"/>
      <c r="J158" s="21"/>
      <c r="K158" s="23"/>
      <c r="L158" s="59"/>
    </row>
    <row r="159" spans="1:12" ht="15" thickTop="1" x14ac:dyDescent="0.35">
      <c r="A159" s="24"/>
      <c r="B159" s="25"/>
      <c r="C159" s="25"/>
      <c r="D159" s="89" t="s">
        <v>8</v>
      </c>
      <c r="E159" s="89"/>
      <c r="F159" s="25" t="s">
        <v>23</v>
      </c>
      <c r="G159" s="25" t="s">
        <v>70</v>
      </c>
      <c r="H159" s="27" t="s">
        <v>21</v>
      </c>
      <c r="I159" s="25" t="s">
        <v>22</v>
      </c>
      <c r="J159" s="25" t="s">
        <v>5</v>
      </c>
      <c r="K159" s="28" t="s">
        <v>7</v>
      </c>
      <c r="L159" s="59"/>
    </row>
    <row r="160" spans="1:12" ht="17" thickBot="1" x14ac:dyDescent="0.4">
      <c r="A160" s="29" t="s">
        <v>0</v>
      </c>
      <c r="B160" s="90" t="s">
        <v>1</v>
      </c>
      <c r="C160" s="90"/>
      <c r="D160" s="30" t="s">
        <v>2</v>
      </c>
      <c r="E160" s="30" t="s">
        <v>3</v>
      </c>
      <c r="F160" s="30" t="s">
        <v>19</v>
      </c>
      <c r="G160" s="30" t="s">
        <v>71</v>
      </c>
      <c r="H160" s="2" t="s">
        <v>4</v>
      </c>
      <c r="I160" s="30" t="s">
        <v>4</v>
      </c>
      <c r="J160" s="30" t="s">
        <v>6</v>
      </c>
      <c r="K160" s="31" t="s">
        <v>116</v>
      </c>
      <c r="L160" s="59"/>
    </row>
    <row r="161" spans="1:12" ht="15.5" x14ac:dyDescent="0.35">
      <c r="A161" s="32"/>
      <c r="B161" s="88" t="s">
        <v>29</v>
      </c>
      <c r="C161" s="88"/>
      <c r="D161" s="88"/>
      <c r="E161" s="88"/>
      <c r="F161" s="88"/>
      <c r="G161" s="33"/>
      <c r="H161" s="34"/>
      <c r="I161" s="34"/>
      <c r="J161" s="35"/>
      <c r="K161" s="36"/>
      <c r="L161" s="59"/>
    </row>
    <row r="162" spans="1:12" x14ac:dyDescent="0.35">
      <c r="A162" s="37"/>
      <c r="B162" s="1"/>
      <c r="C162" s="1"/>
      <c r="D162" s="7"/>
      <c r="E162" s="7"/>
      <c r="F162" s="7"/>
      <c r="G162" s="7"/>
      <c r="H162" s="38"/>
      <c r="I162" s="39"/>
      <c r="J162" s="7"/>
      <c r="K162" s="40"/>
      <c r="L162" s="59"/>
    </row>
    <row r="163" spans="1:12" x14ac:dyDescent="0.35">
      <c r="A163" s="13" t="s">
        <v>9</v>
      </c>
      <c r="B163" s="86" t="s">
        <v>89</v>
      </c>
      <c r="C163" s="86"/>
      <c r="D163" s="2">
        <v>100</v>
      </c>
      <c r="E163" s="2">
        <v>60</v>
      </c>
      <c r="F163" s="2" t="s">
        <v>24</v>
      </c>
      <c r="G163" s="2" t="s">
        <v>72</v>
      </c>
      <c r="H163" s="4">
        <v>3.3090000000000002</v>
      </c>
      <c r="I163" s="5">
        <v>3.8</v>
      </c>
      <c r="J163" s="2">
        <v>5</v>
      </c>
      <c r="K163" s="8">
        <f>D163*E163*I163*J163/1000000</f>
        <v>0.114</v>
      </c>
      <c r="L163" s="59"/>
    </row>
    <row r="164" spans="1:12" x14ac:dyDescent="0.35">
      <c r="A164" s="13"/>
      <c r="B164" s="86" t="s">
        <v>89</v>
      </c>
      <c r="C164" s="86"/>
      <c r="D164" s="2">
        <v>100</v>
      </c>
      <c r="E164" s="2">
        <v>60</v>
      </c>
      <c r="F164" s="2" t="s">
        <v>24</v>
      </c>
      <c r="G164" s="2" t="s">
        <v>72</v>
      </c>
      <c r="H164" s="4">
        <v>2.1269999999999998</v>
      </c>
      <c r="I164" s="5">
        <v>2.4</v>
      </c>
      <c r="J164" s="2">
        <v>2</v>
      </c>
      <c r="K164" s="8">
        <f>D164*E164*I164*J164/1000000</f>
        <v>2.8799999999999999E-2</v>
      </c>
      <c r="L164" s="59"/>
    </row>
    <row r="165" spans="1:12" x14ac:dyDescent="0.35">
      <c r="A165" s="13"/>
      <c r="B165" s="86" t="s">
        <v>89</v>
      </c>
      <c r="C165" s="86"/>
      <c r="D165" s="2">
        <v>100</v>
      </c>
      <c r="E165" s="2">
        <v>60</v>
      </c>
      <c r="F165" s="2" t="s">
        <v>24</v>
      </c>
      <c r="G165" s="2" t="s">
        <v>72</v>
      </c>
      <c r="H165" s="4">
        <v>0.89600000000000002</v>
      </c>
      <c r="I165" s="5">
        <v>1.1000000000000001</v>
      </c>
      <c r="J165" s="2">
        <v>1</v>
      </c>
      <c r="K165" s="8">
        <f>D165*E165*I165*J165/1000000</f>
        <v>6.6000000000000008E-3</v>
      </c>
      <c r="L165" s="59"/>
    </row>
    <row r="166" spans="1:12" x14ac:dyDescent="0.35">
      <c r="A166" s="13" t="s">
        <v>10</v>
      </c>
      <c r="B166" s="14" t="s">
        <v>90</v>
      </c>
      <c r="C166" s="14"/>
      <c r="D166" s="2">
        <v>100</v>
      </c>
      <c r="E166" s="2">
        <v>60</v>
      </c>
      <c r="F166" s="2" t="s">
        <v>24</v>
      </c>
      <c r="G166" s="2" t="s">
        <v>72</v>
      </c>
      <c r="H166" s="4">
        <v>2.5339999999999998</v>
      </c>
      <c r="I166" s="5">
        <v>2.8</v>
      </c>
      <c r="J166" s="2">
        <v>1</v>
      </c>
      <c r="K166" s="8">
        <f>D166*E166*I166*J166/1000000</f>
        <v>1.6799999999999999E-2</v>
      </c>
      <c r="L166" s="59"/>
    </row>
    <row r="167" spans="1:12" x14ac:dyDescent="0.35">
      <c r="A167" s="13" t="s">
        <v>11</v>
      </c>
      <c r="B167" s="86" t="s">
        <v>91</v>
      </c>
      <c r="C167" s="86"/>
      <c r="D167" s="2">
        <v>100</v>
      </c>
      <c r="E167" s="2">
        <v>60</v>
      </c>
      <c r="F167" s="2" t="s">
        <v>24</v>
      </c>
      <c r="G167" s="2" t="s">
        <v>72</v>
      </c>
      <c r="H167" s="4">
        <v>2.5790000000000002</v>
      </c>
      <c r="I167" s="5">
        <v>2.8</v>
      </c>
      <c r="J167" s="2">
        <v>1</v>
      </c>
      <c r="K167" s="8">
        <f t="shared" ref="K167:K169" si="14">D167*E167*I167*J167/1000000</f>
        <v>1.6799999999999999E-2</v>
      </c>
      <c r="L167" s="59"/>
    </row>
    <row r="168" spans="1:12" x14ac:dyDescent="0.35">
      <c r="A168" s="13" t="s">
        <v>12</v>
      </c>
      <c r="B168" s="14" t="s">
        <v>92</v>
      </c>
      <c r="C168" s="14"/>
      <c r="D168" s="2">
        <v>100</v>
      </c>
      <c r="E168" s="2">
        <v>60</v>
      </c>
      <c r="F168" s="2" t="s">
        <v>24</v>
      </c>
      <c r="G168" s="2" t="s">
        <v>72</v>
      </c>
      <c r="H168" s="4">
        <v>1.02</v>
      </c>
      <c r="I168" s="5">
        <v>1.2</v>
      </c>
      <c r="J168" s="2">
        <v>1</v>
      </c>
      <c r="K168" s="8">
        <f t="shared" si="14"/>
        <v>7.1999999999999998E-3</v>
      </c>
      <c r="L168" s="59"/>
    </row>
    <row r="169" spans="1:12" x14ac:dyDescent="0.35">
      <c r="A169" s="42" t="s">
        <v>13</v>
      </c>
      <c r="B169" s="15" t="s">
        <v>93</v>
      </c>
      <c r="C169" s="15"/>
      <c r="D169" s="3">
        <v>100</v>
      </c>
      <c r="E169" s="3">
        <v>60</v>
      </c>
      <c r="F169" s="3" t="s">
        <v>24</v>
      </c>
      <c r="G169" s="3" t="s">
        <v>72</v>
      </c>
      <c r="H169" s="43">
        <v>2.4300000000000002</v>
      </c>
      <c r="I169" s="44">
        <v>2.7</v>
      </c>
      <c r="J169" s="3">
        <v>2</v>
      </c>
      <c r="K169" s="45">
        <f t="shared" si="14"/>
        <v>3.2400000000000005E-2</v>
      </c>
      <c r="L169" s="59"/>
    </row>
    <row r="170" spans="1:12" x14ac:dyDescent="0.35">
      <c r="A170" s="37"/>
      <c r="B170" s="1"/>
      <c r="C170" s="1"/>
      <c r="D170" s="7"/>
      <c r="E170" s="7"/>
      <c r="F170" s="7"/>
      <c r="G170" s="7"/>
      <c r="H170" s="38"/>
      <c r="I170" s="39"/>
      <c r="J170" s="7"/>
      <c r="K170" s="55">
        <f>SUM(K163:K169)</f>
        <v>0.22260000000000005</v>
      </c>
      <c r="L170" s="59"/>
    </row>
    <row r="171" spans="1:12" ht="15" thickBot="1" x14ac:dyDescent="0.4">
      <c r="A171" s="47"/>
      <c r="B171" s="10"/>
      <c r="C171" s="10"/>
      <c r="D171" s="12"/>
      <c r="E171" s="12"/>
      <c r="F171" s="12"/>
      <c r="G171" s="12"/>
      <c r="H171" s="48"/>
      <c r="I171" s="49"/>
      <c r="J171" s="12"/>
      <c r="K171" s="50"/>
      <c r="L171" s="59"/>
    </row>
    <row r="172" spans="1:12" ht="19" thickBot="1" x14ac:dyDescent="0.5">
      <c r="A172" s="19"/>
      <c r="B172" s="6" t="s">
        <v>95</v>
      </c>
      <c r="C172" s="53"/>
      <c r="D172" s="54"/>
      <c r="E172" s="53"/>
      <c r="F172" s="53"/>
      <c r="G172" s="53"/>
      <c r="H172" s="21"/>
      <c r="I172" s="21"/>
      <c r="J172" s="21"/>
      <c r="K172" s="23"/>
      <c r="L172" s="59"/>
    </row>
    <row r="173" spans="1:12" ht="15" thickTop="1" x14ac:dyDescent="0.35">
      <c r="A173" s="24"/>
      <c r="B173" s="25"/>
      <c r="C173" s="25"/>
      <c r="D173" s="89" t="s">
        <v>8</v>
      </c>
      <c r="E173" s="89"/>
      <c r="F173" s="25" t="s">
        <v>23</v>
      </c>
      <c r="G173" s="25" t="s">
        <v>70</v>
      </c>
      <c r="H173" s="27" t="s">
        <v>21</v>
      </c>
      <c r="I173" s="25" t="s">
        <v>22</v>
      </c>
      <c r="J173" s="25" t="s">
        <v>5</v>
      </c>
      <c r="K173" s="28" t="s">
        <v>7</v>
      </c>
      <c r="L173" s="59"/>
    </row>
    <row r="174" spans="1:12" ht="17" thickBot="1" x14ac:dyDescent="0.4">
      <c r="A174" s="29" t="s">
        <v>0</v>
      </c>
      <c r="B174" s="90" t="s">
        <v>1</v>
      </c>
      <c r="C174" s="90"/>
      <c r="D174" s="30" t="s">
        <v>2</v>
      </c>
      <c r="E174" s="30" t="s">
        <v>3</v>
      </c>
      <c r="F174" s="30" t="s">
        <v>19</v>
      </c>
      <c r="G174" s="30" t="s">
        <v>71</v>
      </c>
      <c r="H174" s="2" t="s">
        <v>4</v>
      </c>
      <c r="I174" s="30" t="s">
        <v>4</v>
      </c>
      <c r="J174" s="30" t="s">
        <v>6</v>
      </c>
      <c r="K174" s="31" t="s">
        <v>116</v>
      </c>
      <c r="L174" s="59"/>
    </row>
    <row r="175" spans="1:12" ht="15.5" x14ac:dyDescent="0.35">
      <c r="A175" s="32"/>
      <c r="B175" s="88" t="s">
        <v>29</v>
      </c>
      <c r="C175" s="88"/>
      <c r="D175" s="88"/>
      <c r="E175" s="88"/>
      <c r="F175" s="88"/>
      <c r="G175" s="33"/>
      <c r="H175" s="34"/>
      <c r="I175" s="34"/>
      <c r="J175" s="35"/>
      <c r="K175" s="36"/>
      <c r="L175" s="59"/>
    </row>
    <row r="176" spans="1:12" x14ac:dyDescent="0.35">
      <c r="A176" s="37"/>
      <c r="B176" s="1"/>
      <c r="C176" s="1"/>
      <c r="D176" s="7"/>
      <c r="E176" s="7"/>
      <c r="F176" s="7"/>
      <c r="G176" s="7"/>
      <c r="H176" s="38"/>
      <c r="I176" s="39"/>
      <c r="J176" s="7"/>
      <c r="K176" s="40"/>
      <c r="L176" s="59"/>
    </row>
    <row r="177" spans="1:12" x14ac:dyDescent="0.35">
      <c r="A177" s="13" t="s">
        <v>9</v>
      </c>
      <c r="B177" s="86" t="s">
        <v>89</v>
      </c>
      <c r="C177" s="86"/>
      <c r="D177" s="2">
        <v>100</v>
      </c>
      <c r="E177" s="2">
        <v>60</v>
      </c>
      <c r="F177" s="2" t="s">
        <v>24</v>
      </c>
      <c r="G177" s="2" t="s">
        <v>72</v>
      </c>
      <c r="H177" s="4">
        <v>3.38</v>
      </c>
      <c r="I177" s="5">
        <v>3.6</v>
      </c>
      <c r="J177" s="2">
        <v>4</v>
      </c>
      <c r="K177" s="8">
        <f>D177*E177*I177*J177/1000000</f>
        <v>8.6400000000000005E-2</v>
      </c>
      <c r="L177" s="59"/>
    </row>
    <row r="178" spans="1:12" x14ac:dyDescent="0.35">
      <c r="A178" s="13"/>
      <c r="B178" s="86" t="s">
        <v>89</v>
      </c>
      <c r="C178" s="86"/>
      <c r="D178" s="2">
        <v>100</v>
      </c>
      <c r="E178" s="2">
        <v>60</v>
      </c>
      <c r="F178" s="2" t="s">
        <v>24</v>
      </c>
      <c r="G178" s="2" t="s">
        <v>72</v>
      </c>
      <c r="H178" s="4">
        <v>2.1269999999999998</v>
      </c>
      <c r="I178" s="5">
        <v>2.4</v>
      </c>
      <c r="J178" s="2">
        <v>2</v>
      </c>
      <c r="K178" s="8">
        <f>D178*E178*I178*J178/1000000</f>
        <v>2.8799999999999999E-2</v>
      </c>
      <c r="L178" s="59"/>
    </row>
    <row r="179" spans="1:12" x14ac:dyDescent="0.35">
      <c r="A179" s="13"/>
      <c r="B179" s="86" t="s">
        <v>89</v>
      </c>
      <c r="C179" s="86"/>
      <c r="D179" s="2">
        <v>100</v>
      </c>
      <c r="E179" s="2">
        <v>60</v>
      </c>
      <c r="F179" s="2" t="s">
        <v>24</v>
      </c>
      <c r="G179" s="2" t="s">
        <v>72</v>
      </c>
      <c r="H179" s="4">
        <v>1.1930000000000001</v>
      </c>
      <c r="I179" s="5">
        <v>1.5</v>
      </c>
      <c r="J179" s="2">
        <v>2</v>
      </c>
      <c r="K179" s="8">
        <f>D179*E179*I179*J179/1000000</f>
        <v>1.7999999999999999E-2</v>
      </c>
      <c r="L179" s="59"/>
    </row>
    <row r="180" spans="1:12" x14ac:dyDescent="0.35">
      <c r="A180" s="13" t="s">
        <v>10</v>
      </c>
      <c r="B180" s="14" t="s">
        <v>90</v>
      </c>
      <c r="C180" s="14"/>
      <c r="D180" s="2">
        <v>100</v>
      </c>
      <c r="E180" s="2">
        <v>60</v>
      </c>
      <c r="F180" s="2" t="s">
        <v>24</v>
      </c>
      <c r="G180" s="2" t="s">
        <v>72</v>
      </c>
      <c r="H180" s="4">
        <v>2.004</v>
      </c>
      <c r="I180" s="5">
        <v>2.2000000000000002</v>
      </c>
      <c r="J180" s="2">
        <v>1</v>
      </c>
      <c r="K180" s="8">
        <f>D180*E180*I180*J180/1000000</f>
        <v>1.3200000000000002E-2</v>
      </c>
      <c r="L180" s="59"/>
    </row>
    <row r="181" spans="1:12" x14ac:dyDescent="0.35">
      <c r="A181" s="13" t="s">
        <v>11</v>
      </c>
      <c r="B181" s="86" t="s">
        <v>91</v>
      </c>
      <c r="C181" s="86"/>
      <c r="D181" s="2">
        <v>100</v>
      </c>
      <c r="E181" s="2">
        <v>60</v>
      </c>
      <c r="F181" s="2" t="s">
        <v>24</v>
      </c>
      <c r="G181" s="2" t="s">
        <v>72</v>
      </c>
      <c r="H181" s="4">
        <v>2.004</v>
      </c>
      <c r="I181" s="5">
        <v>2.2000000000000002</v>
      </c>
      <c r="J181" s="2">
        <v>1</v>
      </c>
      <c r="K181" s="8">
        <f t="shared" ref="K181:K183" si="15">D181*E181*I181*J181/1000000</f>
        <v>1.3200000000000002E-2</v>
      </c>
      <c r="L181" s="59"/>
    </row>
    <row r="182" spans="1:12" x14ac:dyDescent="0.35">
      <c r="A182" s="13" t="s">
        <v>12</v>
      </c>
      <c r="B182" s="14" t="s">
        <v>92</v>
      </c>
      <c r="C182" s="14"/>
      <c r="D182" s="2">
        <v>100</v>
      </c>
      <c r="E182" s="2">
        <v>60</v>
      </c>
      <c r="F182" s="2" t="s">
        <v>24</v>
      </c>
      <c r="G182" s="2" t="s">
        <v>72</v>
      </c>
      <c r="H182" s="4">
        <v>1.02</v>
      </c>
      <c r="I182" s="5">
        <v>1.2</v>
      </c>
      <c r="J182" s="2">
        <v>1</v>
      </c>
      <c r="K182" s="8">
        <f t="shared" si="15"/>
        <v>7.1999999999999998E-3</v>
      </c>
      <c r="L182" s="59"/>
    </row>
    <row r="183" spans="1:12" x14ac:dyDescent="0.35">
      <c r="A183" s="42" t="s">
        <v>13</v>
      </c>
      <c r="B183" s="15" t="s">
        <v>93</v>
      </c>
      <c r="C183" s="15"/>
      <c r="D183" s="3">
        <v>100</v>
      </c>
      <c r="E183" s="3">
        <v>60</v>
      </c>
      <c r="F183" s="3" t="s">
        <v>24</v>
      </c>
      <c r="G183" s="3" t="s">
        <v>72</v>
      </c>
      <c r="H183" s="43">
        <v>2.004</v>
      </c>
      <c r="I183" s="44">
        <v>2.2000000000000002</v>
      </c>
      <c r="J183" s="3">
        <v>2</v>
      </c>
      <c r="K183" s="45">
        <f t="shared" si="15"/>
        <v>2.6400000000000003E-2</v>
      </c>
      <c r="L183" s="59"/>
    </row>
    <row r="184" spans="1:12" x14ac:dyDescent="0.35">
      <c r="A184" s="13"/>
      <c r="B184" s="14"/>
      <c r="C184" s="14"/>
      <c r="D184" s="2"/>
      <c r="E184" s="2"/>
      <c r="F184" s="2"/>
      <c r="G184" s="2"/>
      <c r="H184" s="4"/>
      <c r="I184" s="5"/>
      <c r="J184" s="2"/>
      <c r="K184" s="55">
        <f>SUM(K176:K183)</f>
        <v>0.19319999999999998</v>
      </c>
      <c r="L184" s="59"/>
    </row>
    <row r="185" spans="1:12" ht="15" thickBot="1" x14ac:dyDescent="0.4">
      <c r="A185" s="47"/>
      <c r="B185" s="10"/>
      <c r="C185" s="10"/>
      <c r="D185" s="12"/>
      <c r="E185" s="12"/>
      <c r="F185" s="12"/>
      <c r="G185" s="12"/>
      <c r="H185" s="48"/>
      <c r="I185" s="49"/>
      <c r="J185" s="12"/>
      <c r="K185" s="70"/>
      <c r="L185" s="59"/>
    </row>
    <row r="186" spans="1:12" ht="19" thickBot="1" x14ac:dyDescent="0.5">
      <c r="A186" s="19"/>
      <c r="B186" s="6" t="s">
        <v>101</v>
      </c>
      <c r="C186" s="53"/>
      <c r="D186" s="54"/>
      <c r="E186" s="53"/>
      <c r="F186" s="53"/>
      <c r="G186" s="53"/>
      <c r="H186" s="21"/>
      <c r="I186" s="21"/>
      <c r="J186" s="21"/>
      <c r="K186" s="23"/>
      <c r="L186" s="59"/>
    </row>
    <row r="187" spans="1:12" ht="15" thickTop="1" x14ac:dyDescent="0.35">
      <c r="A187" s="24"/>
      <c r="B187" s="26"/>
      <c r="C187" s="26"/>
      <c r="D187" s="89" t="s">
        <v>8</v>
      </c>
      <c r="E187" s="89"/>
      <c r="F187" s="26" t="s">
        <v>23</v>
      </c>
      <c r="G187" s="26" t="s">
        <v>70</v>
      </c>
      <c r="H187" s="27" t="s">
        <v>21</v>
      </c>
      <c r="I187" s="26" t="s">
        <v>22</v>
      </c>
      <c r="J187" s="26" t="s">
        <v>5</v>
      </c>
      <c r="K187" s="28" t="s">
        <v>7</v>
      </c>
      <c r="L187" s="59"/>
    </row>
    <row r="188" spans="1:12" ht="17" thickBot="1" x14ac:dyDescent="0.4">
      <c r="A188" s="29" t="s">
        <v>0</v>
      </c>
      <c r="B188" s="90" t="s">
        <v>1</v>
      </c>
      <c r="C188" s="90"/>
      <c r="D188" s="30" t="s">
        <v>2</v>
      </c>
      <c r="E188" s="30" t="s">
        <v>3</v>
      </c>
      <c r="F188" s="30" t="s">
        <v>19</v>
      </c>
      <c r="G188" s="30" t="s">
        <v>71</v>
      </c>
      <c r="H188" s="2" t="s">
        <v>4</v>
      </c>
      <c r="I188" s="30" t="s">
        <v>4</v>
      </c>
      <c r="J188" s="30" t="s">
        <v>6</v>
      </c>
      <c r="K188" s="31" t="s">
        <v>116</v>
      </c>
      <c r="L188" s="59"/>
    </row>
    <row r="189" spans="1:12" ht="15.5" x14ac:dyDescent="0.35">
      <c r="A189" s="32"/>
      <c r="B189" s="88" t="s">
        <v>29</v>
      </c>
      <c r="C189" s="88"/>
      <c r="D189" s="88"/>
      <c r="E189" s="88"/>
      <c r="F189" s="88"/>
      <c r="G189" s="51"/>
      <c r="H189" s="34"/>
      <c r="I189" s="34"/>
      <c r="J189" s="81"/>
      <c r="K189" s="76"/>
      <c r="L189" s="59"/>
    </row>
    <row r="190" spans="1:12" x14ac:dyDescent="0.35">
      <c r="A190" s="37"/>
      <c r="B190" s="1"/>
      <c r="C190" s="1"/>
      <c r="D190" s="7"/>
      <c r="E190" s="7"/>
      <c r="F190" s="7"/>
      <c r="G190" s="7"/>
      <c r="H190" s="38"/>
      <c r="I190" s="39"/>
      <c r="J190" s="85"/>
      <c r="K190" s="77"/>
      <c r="L190" s="59"/>
    </row>
    <row r="191" spans="1:12" x14ac:dyDescent="0.35">
      <c r="A191" s="13" t="s">
        <v>9</v>
      </c>
      <c r="B191" s="86" t="s">
        <v>89</v>
      </c>
      <c r="C191" s="86"/>
      <c r="D191" s="2">
        <v>160</v>
      </c>
      <c r="E191" s="2">
        <v>60</v>
      </c>
      <c r="F191" s="2" t="s">
        <v>24</v>
      </c>
      <c r="G191" s="2" t="s">
        <v>72</v>
      </c>
      <c r="H191" s="4">
        <v>2.2599999999999998</v>
      </c>
      <c r="I191" s="5">
        <v>2.4</v>
      </c>
      <c r="J191" s="82">
        <v>10</v>
      </c>
      <c r="K191" s="75">
        <f>D191*E191*I191*J191/1000000</f>
        <v>0.23039999999999999</v>
      </c>
      <c r="L191" s="59"/>
    </row>
    <row r="192" spans="1:12" x14ac:dyDescent="0.35">
      <c r="A192" s="13"/>
      <c r="B192" s="86" t="s">
        <v>89</v>
      </c>
      <c r="C192" s="86"/>
      <c r="D192" s="2">
        <v>160</v>
      </c>
      <c r="E192" s="2">
        <v>60</v>
      </c>
      <c r="F192" s="2" t="s">
        <v>24</v>
      </c>
      <c r="G192" s="2" t="s">
        <v>72</v>
      </c>
      <c r="H192" s="4">
        <v>1.0069999999999999</v>
      </c>
      <c r="I192" s="5">
        <v>1.2</v>
      </c>
      <c r="J192" s="82">
        <v>8</v>
      </c>
      <c r="K192" s="75">
        <f>D192*E192*I192*J192/1000000</f>
        <v>9.2160000000000006E-2</v>
      </c>
      <c r="L192" s="59"/>
    </row>
    <row r="193" spans="1:12" x14ac:dyDescent="0.35">
      <c r="A193" s="13" t="s">
        <v>10</v>
      </c>
      <c r="B193" s="16" t="s">
        <v>90</v>
      </c>
      <c r="C193" s="16"/>
      <c r="D193" s="2">
        <v>160</v>
      </c>
      <c r="E193" s="2">
        <v>60</v>
      </c>
      <c r="F193" s="2" t="s">
        <v>24</v>
      </c>
      <c r="G193" s="2" t="s">
        <v>72</v>
      </c>
      <c r="H193" s="4">
        <v>6.86</v>
      </c>
      <c r="I193" s="5">
        <v>7</v>
      </c>
      <c r="J193" s="82">
        <v>1</v>
      </c>
      <c r="K193" s="75">
        <f>D193*E193*I193*J193/1000000</f>
        <v>6.7199999999999996E-2</v>
      </c>
      <c r="L193" s="59"/>
    </row>
    <row r="194" spans="1:12" x14ac:dyDescent="0.35">
      <c r="A194" s="13" t="s">
        <v>11</v>
      </c>
      <c r="B194" s="86" t="s">
        <v>91</v>
      </c>
      <c r="C194" s="86"/>
      <c r="D194" s="2">
        <v>160</v>
      </c>
      <c r="E194" s="2">
        <v>60</v>
      </c>
      <c r="F194" s="2" t="s">
        <v>24</v>
      </c>
      <c r="G194" s="2" t="s">
        <v>72</v>
      </c>
      <c r="H194" s="4">
        <v>6.86</v>
      </c>
      <c r="I194" s="5">
        <v>7</v>
      </c>
      <c r="J194" s="82">
        <v>1</v>
      </c>
      <c r="K194" s="75">
        <f t="shared" ref="K194" si="16">D194*E194*I194*J194/1000000</f>
        <v>6.7199999999999996E-2</v>
      </c>
      <c r="L194" s="59"/>
    </row>
    <row r="195" spans="1:12" x14ac:dyDescent="0.35">
      <c r="A195" s="42" t="s">
        <v>12</v>
      </c>
      <c r="B195" s="87" t="s">
        <v>117</v>
      </c>
      <c r="C195" s="87"/>
      <c r="D195" s="3">
        <v>160</v>
      </c>
      <c r="E195" s="3">
        <v>60</v>
      </c>
      <c r="F195" s="3" t="s">
        <v>24</v>
      </c>
      <c r="G195" s="3" t="s">
        <v>72</v>
      </c>
      <c r="H195" s="43">
        <v>0.5</v>
      </c>
      <c r="I195" s="44">
        <v>0.7</v>
      </c>
      <c r="J195" s="83">
        <v>3</v>
      </c>
      <c r="K195" s="78">
        <f t="shared" ref="K195" si="17">D195*E195*I195*J195/1000000</f>
        <v>2.0160000000000001E-2</v>
      </c>
      <c r="L195" s="59"/>
    </row>
    <row r="196" spans="1:12" ht="14.5" customHeight="1" x14ac:dyDescent="0.35">
      <c r="A196" s="13"/>
      <c r="B196" s="16"/>
      <c r="C196" s="16"/>
      <c r="D196" s="2"/>
      <c r="E196" s="2"/>
      <c r="F196" s="2"/>
      <c r="G196" s="2"/>
      <c r="H196" s="4"/>
      <c r="I196" s="5"/>
      <c r="J196" s="82"/>
      <c r="K196" s="79">
        <f>SUM(K187:K195)</f>
        <v>0.47711999999999999</v>
      </c>
      <c r="L196" s="59"/>
    </row>
    <row r="197" spans="1:12" ht="12" customHeight="1" thickBot="1" x14ac:dyDescent="0.4">
      <c r="A197" s="47"/>
      <c r="B197" s="10"/>
      <c r="C197" s="10"/>
      <c r="D197" s="12"/>
      <c r="E197" s="12"/>
      <c r="F197" s="12"/>
      <c r="G197" s="12"/>
      <c r="H197" s="48"/>
      <c r="I197" s="49"/>
      <c r="J197" s="84"/>
      <c r="K197" s="80"/>
      <c r="L197" s="59"/>
    </row>
    <row r="198" spans="1:12" x14ac:dyDescent="0.35">
      <c r="A198" s="71"/>
      <c r="B198" s="96"/>
      <c r="C198" s="96"/>
      <c r="D198" s="2"/>
      <c r="E198" s="2"/>
      <c r="F198" s="2"/>
      <c r="G198" s="2"/>
      <c r="H198" s="4"/>
      <c r="I198" s="5"/>
      <c r="J198" s="2"/>
      <c r="K198" s="4"/>
      <c r="L198" s="59"/>
    </row>
    <row r="199" spans="1:12" ht="15" thickBot="1" x14ac:dyDescent="0.4">
      <c r="A199" s="95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</row>
    <row r="200" spans="1:12" ht="19" thickBot="1" x14ac:dyDescent="0.5">
      <c r="A200" s="19"/>
      <c r="B200" s="6" t="s">
        <v>118</v>
      </c>
      <c r="C200" s="53"/>
      <c r="D200" s="53"/>
      <c r="E200" s="53"/>
      <c r="F200" s="53"/>
      <c r="G200" s="53"/>
      <c r="H200" s="21"/>
      <c r="I200" s="21"/>
      <c r="J200" s="21"/>
      <c r="K200" s="23"/>
    </row>
    <row r="201" spans="1:12" ht="15" thickTop="1" x14ac:dyDescent="0.35">
      <c r="A201" s="72" t="s">
        <v>107</v>
      </c>
      <c r="B201" s="59"/>
      <c r="C201" s="59"/>
      <c r="D201" s="59"/>
      <c r="E201" s="59"/>
      <c r="F201" s="59"/>
      <c r="G201" s="59"/>
      <c r="H201" s="59"/>
      <c r="I201" s="59"/>
      <c r="J201" s="59"/>
      <c r="K201" s="73"/>
    </row>
    <row r="202" spans="1:12" x14ac:dyDescent="0.35">
      <c r="A202" s="72" t="s">
        <v>108</v>
      </c>
      <c r="B202" s="59"/>
      <c r="C202" s="59"/>
      <c r="D202" s="59"/>
      <c r="E202" s="59"/>
      <c r="F202" s="59"/>
      <c r="G202" s="59"/>
      <c r="H202" s="59"/>
      <c r="I202" s="59"/>
      <c r="J202" s="59"/>
      <c r="K202" s="73"/>
    </row>
    <row r="203" spans="1:12" x14ac:dyDescent="0.35">
      <c r="A203" s="72" t="s">
        <v>111</v>
      </c>
      <c r="B203" s="59"/>
      <c r="C203" s="59"/>
      <c r="D203" s="59"/>
      <c r="E203" s="59"/>
      <c r="F203" s="59"/>
      <c r="G203" s="59"/>
      <c r="H203" s="59"/>
      <c r="I203" s="59"/>
      <c r="J203" s="59"/>
      <c r="K203" s="73"/>
    </row>
    <row r="204" spans="1:12" x14ac:dyDescent="0.35">
      <c r="A204" s="72" t="s">
        <v>112</v>
      </c>
      <c r="B204" s="59"/>
      <c r="C204" s="59"/>
      <c r="D204" s="59"/>
      <c r="E204" s="59"/>
      <c r="F204" s="59"/>
      <c r="G204" s="59"/>
      <c r="H204" s="59"/>
      <c r="I204" s="59"/>
      <c r="J204" s="59"/>
      <c r="K204" s="73"/>
    </row>
    <row r="205" spans="1:12" ht="15" thickBot="1" x14ac:dyDescent="0.4">
      <c r="A205" s="66"/>
      <c r="B205" s="67"/>
      <c r="C205" s="67"/>
      <c r="D205" s="67"/>
      <c r="E205" s="67"/>
      <c r="F205" s="67"/>
      <c r="G205" s="67"/>
      <c r="H205" s="67"/>
      <c r="I205" s="67"/>
      <c r="J205" s="67"/>
      <c r="K205" s="74"/>
    </row>
    <row r="206" spans="1:12" ht="19" thickBot="1" x14ac:dyDescent="0.5">
      <c r="A206" s="19"/>
      <c r="B206" s="6" t="s">
        <v>119</v>
      </c>
      <c r="C206" s="53"/>
      <c r="D206" s="53"/>
      <c r="E206" s="53"/>
      <c r="F206" s="53"/>
      <c r="G206" s="53"/>
      <c r="H206" s="21"/>
      <c r="I206" s="21"/>
      <c r="J206" s="21"/>
      <c r="K206" s="23"/>
    </row>
    <row r="207" spans="1:12" ht="15" thickTop="1" x14ac:dyDescent="0.35">
      <c r="A207" s="72" t="s">
        <v>107</v>
      </c>
      <c r="B207" s="59"/>
      <c r="C207" s="59"/>
      <c r="D207" s="59"/>
      <c r="E207" s="59"/>
      <c r="F207" s="59"/>
      <c r="G207" s="59"/>
      <c r="H207" s="59"/>
      <c r="I207" s="59"/>
      <c r="J207" s="59"/>
      <c r="K207" s="73"/>
    </row>
    <row r="208" spans="1:12" x14ac:dyDescent="0.35">
      <c r="A208" s="72" t="s">
        <v>111</v>
      </c>
      <c r="B208" s="59"/>
      <c r="C208" s="59"/>
      <c r="D208" s="59"/>
      <c r="E208" s="59"/>
      <c r="F208" s="59"/>
      <c r="G208" s="59"/>
      <c r="H208" s="59"/>
      <c r="I208" s="59"/>
      <c r="J208" s="59"/>
      <c r="K208" s="73"/>
    </row>
    <row r="209" spans="1:11" x14ac:dyDescent="0.35">
      <c r="A209" s="72" t="s">
        <v>115</v>
      </c>
      <c r="B209" s="59"/>
      <c r="C209" s="59"/>
      <c r="D209" s="59"/>
      <c r="E209" s="59"/>
      <c r="F209" s="59"/>
      <c r="G209" s="59"/>
      <c r="H209" s="59"/>
      <c r="I209" s="59"/>
      <c r="J209" s="59"/>
      <c r="K209" s="73"/>
    </row>
    <row r="210" spans="1:11" x14ac:dyDescent="0.35">
      <c r="A210" s="72" t="s">
        <v>113</v>
      </c>
      <c r="B210" s="59"/>
      <c r="C210" s="59"/>
      <c r="D210" s="59"/>
      <c r="E210" s="59"/>
      <c r="F210" s="59"/>
      <c r="G210" s="59"/>
      <c r="H210" s="59"/>
      <c r="I210" s="59"/>
      <c r="J210" s="59"/>
      <c r="K210" s="73"/>
    </row>
    <row r="211" spans="1:11" ht="15" thickBot="1" x14ac:dyDescent="0.4">
      <c r="A211" s="66"/>
      <c r="B211" s="67"/>
      <c r="C211" s="67"/>
      <c r="D211" s="67"/>
      <c r="E211" s="67"/>
      <c r="F211" s="67"/>
      <c r="G211" s="67"/>
      <c r="H211" s="67"/>
      <c r="I211" s="67"/>
      <c r="J211" s="67"/>
      <c r="K211" s="74"/>
    </row>
    <row r="212" spans="1:11" ht="19" thickBot="1" x14ac:dyDescent="0.5">
      <c r="A212" s="19"/>
      <c r="B212" s="6" t="s">
        <v>120</v>
      </c>
      <c r="C212" s="53"/>
      <c r="D212" s="53"/>
      <c r="E212" s="53"/>
      <c r="F212" s="53"/>
      <c r="G212" s="53"/>
      <c r="H212" s="21"/>
      <c r="I212" s="21"/>
      <c r="J212" s="21"/>
      <c r="K212" s="23"/>
    </row>
    <row r="213" spans="1:11" ht="15" thickTop="1" x14ac:dyDescent="0.35">
      <c r="A213" s="72" t="s">
        <v>111</v>
      </c>
      <c r="B213" s="59"/>
      <c r="C213" s="59"/>
      <c r="D213" s="59"/>
      <c r="E213" s="59"/>
      <c r="F213" s="59"/>
      <c r="G213" s="59"/>
      <c r="H213" s="59"/>
      <c r="I213" s="59"/>
      <c r="J213" s="59"/>
      <c r="K213" s="73"/>
    </row>
    <row r="214" spans="1:11" ht="15" thickBot="1" x14ac:dyDescent="0.4">
      <c r="A214" s="66" t="s">
        <v>114</v>
      </c>
      <c r="B214" s="67"/>
      <c r="C214" s="67"/>
      <c r="D214" s="67"/>
      <c r="E214" s="67"/>
      <c r="F214" s="67"/>
      <c r="G214" s="67"/>
      <c r="H214" s="67"/>
      <c r="I214" s="67"/>
      <c r="J214" s="67"/>
      <c r="K214" s="74"/>
    </row>
  </sheetData>
  <mergeCells count="82">
    <mergeCell ref="B121:C121"/>
    <mergeCell ref="B48:C48"/>
    <mergeCell ref="B49:C49"/>
    <mergeCell ref="B60:C60"/>
    <mergeCell ref="B61:C61"/>
    <mergeCell ref="B119:F119"/>
    <mergeCell ref="B86:C86"/>
    <mergeCell ref="B55:C55"/>
    <mergeCell ref="B56:F56"/>
    <mergeCell ref="A2:K2"/>
    <mergeCell ref="D145:E145"/>
    <mergeCell ref="B146:C146"/>
    <mergeCell ref="D67:E67"/>
    <mergeCell ref="B68:C68"/>
    <mergeCell ref="D92:E92"/>
    <mergeCell ref="B93:C93"/>
    <mergeCell ref="B94:F94"/>
    <mergeCell ref="B96:C96"/>
    <mergeCell ref="B97:C97"/>
    <mergeCell ref="B99:C99"/>
    <mergeCell ref="D103:E103"/>
    <mergeCell ref="B104:C104"/>
    <mergeCell ref="B105:F105"/>
    <mergeCell ref="D33:E33"/>
    <mergeCell ref="D54:E54"/>
    <mergeCell ref="B195:C195"/>
    <mergeCell ref="B191:C191"/>
    <mergeCell ref="B192:C192"/>
    <mergeCell ref="B164:C164"/>
    <mergeCell ref="B178:C178"/>
    <mergeCell ref="B189:F189"/>
    <mergeCell ref="B179:C179"/>
    <mergeCell ref="B165:C165"/>
    <mergeCell ref="B194:C194"/>
    <mergeCell ref="A1:K1"/>
    <mergeCell ref="B10:C10"/>
    <mergeCell ref="D6:E6"/>
    <mergeCell ref="B7:C7"/>
    <mergeCell ref="B20:C20"/>
    <mergeCell ref="B11:C11"/>
    <mergeCell ref="B12:C12"/>
    <mergeCell ref="B19:C19"/>
    <mergeCell ref="B18:C18"/>
    <mergeCell ref="B14:C14"/>
    <mergeCell ref="B13:C13"/>
    <mergeCell ref="B16:C16"/>
    <mergeCell ref="B17:C17"/>
    <mergeCell ref="B15:C15"/>
    <mergeCell ref="B8:F8"/>
    <mergeCell ref="A3:K3"/>
    <mergeCell ref="B34:C34"/>
    <mergeCell ref="B37:C37"/>
    <mergeCell ref="B35:F35"/>
    <mergeCell ref="D187:E187"/>
    <mergeCell ref="B188:C188"/>
    <mergeCell ref="D159:E159"/>
    <mergeCell ref="B160:C160"/>
    <mergeCell ref="B161:F161"/>
    <mergeCell ref="B163:C163"/>
    <mergeCell ref="B167:C167"/>
    <mergeCell ref="D173:E173"/>
    <mergeCell ref="B174:C174"/>
    <mergeCell ref="B175:F175"/>
    <mergeCell ref="B177:C177"/>
    <mergeCell ref="B181:C181"/>
    <mergeCell ref="B147:F147"/>
    <mergeCell ref="B153:C153"/>
    <mergeCell ref="B150:C150"/>
    <mergeCell ref="B149:C149"/>
    <mergeCell ref="B58:C58"/>
    <mergeCell ref="B63:C63"/>
    <mergeCell ref="B59:C59"/>
    <mergeCell ref="B151:C151"/>
    <mergeCell ref="B69:F69"/>
    <mergeCell ref="B71:C71"/>
    <mergeCell ref="B76:C76"/>
    <mergeCell ref="B122:C122"/>
    <mergeCell ref="B108:C108"/>
    <mergeCell ref="B110:C110"/>
    <mergeCell ref="D117:E117"/>
    <mergeCell ref="B118:C118"/>
    <mergeCell ref="B107:C107"/>
  </mergeCells>
  <pageMargins left="0.70866141732283472" right="0.70866141732283472" top="0.78740157480314965" bottom="0.78740157480314965" header="0.31496062992125984" footer="0.31496062992125984"/>
  <pageSetup paperSize="9" scale="74" orientation="portrait" r:id="rId1"/>
  <rowBreaks count="3" manualBreakCount="3">
    <brk id="52" max="10" man="1"/>
    <brk id="115" max="10" man="1"/>
    <brk id="17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KUBATURA</vt:lpstr>
      <vt:lpstr>KUBATURA!Oblast_tisku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Uzivatel</cp:lastModifiedBy>
  <cp:lastPrinted>2023-04-05T12:11:08Z</cp:lastPrinted>
  <dcterms:created xsi:type="dcterms:W3CDTF">2013-12-19T12:34:41Z</dcterms:created>
  <dcterms:modified xsi:type="dcterms:W3CDTF">2023-04-14T09:32:29Z</dcterms:modified>
</cp:coreProperties>
</file>