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7000" windowHeight="10845" activeTab="1"/>
  </bookViews>
  <sheets>
    <sheet name="Rekapitulace stavby" sheetId="1" r:id="rId1"/>
    <sheet name="VRN - Vedlejší a ostatní ..." sheetId="2" r:id="rId2"/>
    <sheet name="01_01 - Architektonicko -..." sheetId="3" r:id="rId3"/>
    <sheet name="02_01 - Architektonicko -..." sheetId="4" r:id="rId4"/>
    <sheet name="03_01 - Architektonicko -..." sheetId="5" r:id="rId5"/>
  </sheets>
  <definedNames>
    <definedName name="_xlnm._FilterDatabase" localSheetId="2" hidden="1">'01_01 - Architektonicko -...'!$C$130:$K$245</definedName>
    <definedName name="_xlnm._FilterDatabase" localSheetId="3" hidden="1">'02_01 - Architektonicko -...'!$C$131:$K$254</definedName>
    <definedName name="_xlnm._FilterDatabase" localSheetId="4" hidden="1">'03_01 - Architektonicko -...'!$C$127:$K$238</definedName>
    <definedName name="_xlnm._FilterDatabase" localSheetId="1" hidden="1">'VRN - Vedlejší a ostatní ...'!$C$121:$K$140</definedName>
    <definedName name="_xlnm.Print_Area" localSheetId="2">'01_01 - Architektonicko -...'!$C$4:$J$76,'01_01 - Architektonicko -...'!$C$82:$J$110,'01_01 - Architektonicko -...'!$C$116:$K$245</definedName>
    <definedName name="_xlnm.Print_Area" localSheetId="3">'02_01 - Architektonicko -...'!$C$4:$J$76,'02_01 - Architektonicko -...'!$C$82:$J$111,'02_01 - Architektonicko -...'!$C$117:$K$254</definedName>
    <definedName name="_xlnm.Print_Area" localSheetId="4">'03_01 - Architektonicko -...'!$C$4:$J$76,'03_01 - Architektonicko -...'!$C$82:$J$107,'03_01 - Architektonicko -...'!$C$113:$K$238</definedName>
    <definedName name="_xlnm.Print_Area" localSheetId="0">'Rekapitulace stavby'!$D$4:$AO$76,'Rekapitulace stavby'!$C$82:$AQ$103</definedName>
    <definedName name="_xlnm.Print_Area" localSheetId="1">'VRN - Vedlejší a ostatní ...'!$C$4:$J$76,'VRN - Vedlejší a ostatní ...'!$C$82:$J$101,'VRN - Vedlejší a ostatní ...'!$C$107:$K$140</definedName>
    <definedName name="_xlnm.Print_Titles" localSheetId="0">'Rekapitulace stavby'!$92:$92</definedName>
    <definedName name="_xlnm.Print_Titles" localSheetId="1">'VRN - Vedlejší a ostatní ...'!$121:$121</definedName>
    <definedName name="_xlnm.Print_Titles" localSheetId="2">'01_01 - Architektonicko -...'!$130:$130</definedName>
    <definedName name="_xlnm.Print_Titles" localSheetId="3">'02_01 - Architektonicko -...'!$131:$131</definedName>
    <definedName name="_xlnm.Print_Titles" localSheetId="4">'03_01 - Architektonicko -...'!$127:$127</definedName>
  </definedNames>
  <calcPr calcId="162913"/>
</workbook>
</file>

<file path=xl/sharedStrings.xml><?xml version="1.0" encoding="utf-8"?>
<sst xmlns="http://schemas.openxmlformats.org/spreadsheetml/2006/main" count="3990" uniqueCount="463">
  <si>
    <t>Export Komplet</t>
  </si>
  <si>
    <t/>
  </si>
  <si>
    <t>2.0</t>
  </si>
  <si>
    <t>False</t>
  </si>
  <si>
    <t>{b3f26cbd-2845-493a-b695-5719626fb867}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</si>
  <si>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</si>
  <si>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</si>
  <si>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</si>
  <si>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</si>
  <si>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</si>
  <si>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</si>
  <si>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</si>
  <si>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</si>
  <si>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</si>
  <si>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</si>
  <si>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</si>
  <si>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</si>
  <si>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Gymnázium a Obchodní akademie PE – zřízení přístřešků na jízdní kola</t>
  </si>
  <si>
    <t>KSO:</t>
  </si>
  <si>
    <t>CC-CZ:</t>
  </si>
  <si>
    <t>Místo:</t>
  </si>
  <si>
    <t>Pelhřimov, ul. Jirsíkova</t>
  </si>
  <si>
    <t>Datum:</t>
  </si>
  <si>
    <t>Zadavatel:</t>
  </si>
  <si>
    <t>IČ:</t>
  </si>
  <si>
    <t>DIČ:</t>
  </si>
  <si>
    <t>Uchazeč:</t>
  </si>
  <si>
    <t>Vyplň údaj</t>
  </si>
  <si>
    <t>Projektant:</t>
  </si>
  <si>
    <t>28094026</t>
  </si>
  <si>
    <t>PROJEKT CENTRUM NOVA s.r.o.</t>
  </si>
  <si>
    <t>CZ28094026</t>
  </si>
  <si>
    <t>True</t>
  </si>
  <si>
    <t>Zpracovatel:</t>
  </si>
  <si>
    <t xml:space="preserve"> </t>
  </si>
  <si>
    <t>Poznámka:</t>
  </si>
  <si>
    <t>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169/2016Sb. byla použita v převážné míře cenová soustava ÚRS.
- V případě nejasností u některé z položek uváděných v supisu prací, kontaktuje uchazeč zadavatele.
- Vlastní položky, komplety, soubory a položky s vyšší cenou než dle ceníku jsou stanoveny na základě zkušeností projektanta z období 3 let a odpovídají situaci na trhu.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</si>
  <si>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</si>
  <si>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</si>
  <si>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</si>
  <si>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</si>
  <si>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</si>
  <si>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</si>
  <si>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</si>
  <si>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</si>
  <si>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</si>
  <si>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</si>
  <si>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</si>
  <si>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</si>
  <si>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</si>
  <si>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</si>
  <si>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</si>
  <si>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</si>
  <si>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</si>
  <si>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</si>
  <si>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</si>
  <si>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</si>
  <si>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</si>
  <si>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</si>
  <si>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</si>
  <si>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</si>
  <si>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</si>
  <si>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</si>
  <si>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</si>
  <si>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</si>
  <si>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</si>
  <si>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</si>
  <si>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</si>
  <si>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</si>
  <si>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</si>
  <si>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</si>
  <si>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</si>
  <si>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</si>
  <si>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</si>
  <si>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</si>
  <si>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</si>
  <si>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</si>
  <si>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</si>
  <si>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</si>
  <si>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</si>
  <si>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</si>
  <si>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VRN</t>
  </si>
  <si>
    <t>Vedlejší a ostatní rozpočtové náklady</t>
  </si>
  <si>
    <t>VON</t>
  </si>
  <si>
    <t>1</t>
  </si>
  <si>
    <t>{30420825-f6ec-47f6-9c10-912b5ec808c0}</t>
  </si>
  <si>
    <t>2</t>
  </si>
  <si>
    <t>/</t>
  </si>
  <si>
    <t>Soupis</t>
  </si>
  <si>
    <t>{d7307849-7989-4020-893a-0e292b10f9ba}</t>
  </si>
  <si>
    <t>8013279</t>
  </si>
  <si>
    <t>SO-01</t>
  </si>
  <si>
    <t>Přístřešek na kola GY</t>
  </si>
  <si>
    <t>STA</t>
  </si>
  <si>
    <t>{76ee8b9d-ce77-4068-94dc-db6b90572e86}</t>
  </si>
  <si>
    <t>01_01</t>
  </si>
  <si>
    <t>Architektonicko - stavební řešení</t>
  </si>
  <si>
    <t>{d9eb80d7-a370-456d-86ff-c8697f8fc111}</t>
  </si>
  <si>
    <t>SO-02</t>
  </si>
  <si>
    <t>Přístřešek na kola OA</t>
  </si>
  <si>
    <t>{e4369a62-c498-4f42-8a9e-56426e76752c}</t>
  </si>
  <si>
    <t>02_01</t>
  </si>
  <si>
    <t>{16d37279-e777-4fbf-9d2c-f2e187c4635a}</t>
  </si>
  <si>
    <t>SO-03</t>
  </si>
  <si>
    <t>Vlastní přeložka</t>
  </si>
  <si>
    <t>{4e66f93d-3d58-4a90-9116-e100e7e8e062}</t>
  </si>
  <si>
    <t>03_01</t>
  </si>
  <si>
    <t>{8fab3f9c-db81-4da3-82d2-258646f7d59b}</t>
  </si>
  <si>
    <t>801 32 79</t>
  </si>
  <si>
    <t>KRYCÍ LIST SOUPISU PRACÍ</t>
  </si>
  <si>
    <t>Objekt:</t>
  </si>
  <si>
    <t>VRN - Vedlejší a ostatní rozpočtové náklady</t>
  </si>
  <si>
    <t>Soupis:</t>
  </si>
  <si>
    <t>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V případě nejasností u některé z položek uváděných v soupisu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Tento soupis prací řeší vedlejší a ostatní náklady dle vyhl. 169/2016Sb. §9 a 10 v tomto jediném společném soupisu pro všechny uváděné stavební, provozní a inženýrské objekty v zakázce, rovněž i pro všechny etapy výstavby.  - Vzhledem k výše uvedenému nelze stanovit jednotné JKSO pro tento objekt, zakázka obsahuje tyto objekty dle JKSO : 801 3279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</si>
  <si>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</si>
  <si>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</si>
  <si>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</si>
  <si>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</si>
  <si>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</si>
  <si>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</si>
  <si>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 xml:space="preserve">    O02 -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</si>
  <si>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</si>
  <si>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</si>
  <si>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</si>
  <si>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</si>
  <si>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</si>
  <si>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</si>
  <si>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</si>
  <si>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</si>
  <si>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</si>
  <si>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</si>
  <si>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</si>
  <si>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</si>
  <si>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</si>
  <si>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</si>
  <si>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</si>
  <si>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</si>
  <si>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</si>
  <si>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O02</t>
  </si>
  <si>
    <t>Vedlejší a ostatní náklady</t>
  </si>
  <si>
    <t>K</t>
  </si>
  <si>
    <t>0100</t>
  </si>
  <si>
    <t>Zařízení staveniště</t>
  </si>
  <si>
    <t>kpl</t>
  </si>
  <si>
    <t>1240126341</t>
  </si>
  <si>
    <t>PP</t>
  </si>
  <si>
    <t xml:space="preserve">Veškeré náklady a činnosti související s vybudováním, provozem a likvidací staveniště v rozsahu vyžadujícím řádné provedení  díla.
Stavební zařízení pro sklad, hygienické zázemí a administrativní činnost stavby (stavební buňky dle potřeby stavby).
Zajištění připojení staveniště na elektrickou energii, vodu, odpad a odvodnění staveniště. 
Provádění každodenního hrubého úklidu staveniště a průběžné likvidace vznikajících odpadů oprávněnou osobou. 
Pravidelné čištění a úklid příjezdových a přístupových komunikací.
Oplocení staveniště (trvalé a dočasné). Ostraha staveniště. 
Uvedení ploch dotčených stavbou do původního stavu před realizací záměru.
</t>
  </si>
  <si>
    <t>0101</t>
  </si>
  <si>
    <t>Bezpečnost a ochrana zdraví při práci (BOZP)</t>
  </si>
  <si>
    <t>1394522077</t>
  </si>
  <si>
    <t>Veškeré prvky zajišťující bezpečnost a ochranu zdraví při práci - dodávka, montáž, údržba, obnova a demontáž.
(trvalé oplocení, mobilní oplocení, výstražné značení, přechody výkopů, atd. ) 
Povinnosti vyplývající z plánu BOZP vč. připomínek příslušných úřadů.
Opatření k zajištění bezpečného provozu v areálu školy.</t>
  </si>
  <si>
    <t>3</t>
  </si>
  <si>
    <t>0105</t>
  </si>
  <si>
    <t>Náklady vyplývající z požadavků DOSS a správců inženýrských sítí.</t>
  </si>
  <si>
    <t>-1334955976</t>
  </si>
  <si>
    <t>Veškeré náklady vyplývající se zajištění plnění požadavků DOSS a správců inženýrských sítí (objednání vytýčení inženýrských sítí, komunikace se správci in. sítí a DOSS dle jejich vyjádření a rozhodnutí - viz. dokladová část, .....) vč. příslušných administratovních úkonů. 
O veškerých úkonech zhotovitele směrem k DOSS a správců inženýrských sítí, bude zhotovitelem informován TDI, TDS a investor.</t>
  </si>
  <si>
    <t>0301</t>
  </si>
  <si>
    <t xml:space="preserve">Vytýčení stávajících inženýrských sítí </t>
  </si>
  <si>
    <t>1880854393</t>
  </si>
  <si>
    <t>Vytýčení stávajících inženýrských sítí i jejich správci. Bude provedeno vč. stabilizace bodů pro potřeby stavby po celou dobu výstavby.</t>
  </si>
  <si>
    <t>5</t>
  </si>
  <si>
    <t>0305</t>
  </si>
  <si>
    <t>Geometrický plán</t>
  </si>
  <si>
    <t>-1224042796</t>
  </si>
  <si>
    <t xml:space="preserve">Geometrický plán objektů podléhajících vkladu do katastru nemovitostí (budovy, inženýrské sítě, věcná břemena k částem pozemků) v 6ti tištěných vyhotoveních + 1x elektronicky CD </t>
  </si>
  <si>
    <t>6</t>
  </si>
  <si>
    <t>0401</t>
  </si>
  <si>
    <t xml:space="preserve">Projektová dokumentace skutečného provedení </t>
  </si>
  <si>
    <t>-1773495778</t>
  </si>
  <si>
    <t>Projektová dokumentace skutečného provedení 3x tištěně a 1x elektronicky na CD</t>
  </si>
  <si>
    <t>7</t>
  </si>
  <si>
    <t>0505</t>
  </si>
  <si>
    <t>Kompletace dokladové části stavby k předání a převzetí díla</t>
  </si>
  <si>
    <t>1047780156</t>
  </si>
  <si>
    <t>Doklady o vlastnostech materiálů, o provedených zkouškách a měření, o výchozích kontrolách provozuschopnosti,  o zaškolení obsluhy, revizní zprávy-bez závad, doklady o oprávnění k provádění prací, doklady o likvidaci odpadů, návody k obsluze, kopie záručních listů   - 3x tištěně a 1x  na CD nosiči</t>
  </si>
  <si>
    <t>8</t>
  </si>
  <si>
    <t>0608</t>
  </si>
  <si>
    <t>Zkoušky toxicity jednotlivých druhů odpadů vzniklých na stavbě - výluhem</t>
  </si>
  <si>
    <t>soubor</t>
  </si>
  <si>
    <t>1564197909</t>
  </si>
  <si>
    <t>Zkoušky akutní toxicity s naředěním vodním výluhem odpadu dle přílohy č.10 vyhl. 294/2005 Sb. dle tabulky 10.1. a 10.2..</t>
  </si>
  <si>
    <t>SO-01 - Přístřešek na kola GY</t>
  </si>
  <si>
    <t>01_01 - Architektonicko - stavební řešení</t>
  </si>
  <si>
    <t>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rámci nabídkových cen nutno zohlednit max. možné odstávky technologií viz. průvodní zpráva.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Tato část soupisu prací vychází dle vyhlášky 169/2016 Sb. z následujících grafických a textových částí projektové dokumentace: A. PRŮVODNÍ A TECHNICKÁ ZPRÁVA C.1 SITUAČNÍ VÝKRES ŠIRŠÍCH VZTAHŮ C.2 VÝKRES PŘÍSTŘEŠKU – SO-01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</si>
  <si>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</si>
  <si>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</si>
  <si>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</si>
  <si>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</si>
  <si>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</si>
  <si>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</si>
  <si>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</si>
  <si>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741 - Elektroinstalace - silnoproud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</si>
  <si>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</si>
  <si>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</si>
  <si>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</si>
  <si>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</si>
  <si>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</si>
  <si>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131351102</t>
  </si>
  <si>
    <t>Hloubení jam nezapažených v hornině třídy těžitelnosti II skupiny 4 objem do 50 m3 strojně</t>
  </si>
  <si>
    <t>m3</t>
  </si>
  <si>
    <t>CS ÚRS 2023 01</t>
  </si>
  <si>
    <t>VV</t>
  </si>
  <si>
    <t>zpevněná plocha</t>
  </si>
  <si>
    <t>10,4*4,8*0,25*1,1</t>
  </si>
  <si>
    <t>stojany</t>
  </si>
  <si>
    <t>0,5*0,4*0,15*16</t>
  </si>
  <si>
    <t>Součet</t>
  </si>
  <si>
    <t>133212811</t>
  </si>
  <si>
    <t>Hloubení nezapažených šachet v hornině třídy těžitelnosti I skupiny 3 plocha výkopu do 4 m2 ručně</t>
  </si>
  <si>
    <t>0,5*0,5*(1-0,25)*6</t>
  </si>
  <si>
    <t>0,7*0,7*(1-0,25)*1</t>
  </si>
  <si>
    <t>162751137</t>
  </si>
  <si>
    <t>Vodorovné přemístění přes 9 000 do 10000 m výkopku/sypaniny z horniny třídy těžitelnosti II skupiny 4 a 5</t>
  </si>
  <si>
    <t>14,208</t>
  </si>
  <si>
    <t>1,493</t>
  </si>
  <si>
    <t>162751139</t>
  </si>
  <si>
    <t>Příplatek k vodorovnému přemístění výkopku/sypaniny z horniny třídy těžitelnosti II skupiny 4 a 5 ZKD 1000 m přes 10000 m</t>
  </si>
  <si>
    <t>15,701*25</t>
  </si>
  <si>
    <t>171201221</t>
  </si>
  <si>
    <t>Poplatek za uložení na skládce (skládkovné) zeminy a kamení kód odpadu 17 05 04</t>
  </si>
  <si>
    <t>t</t>
  </si>
  <si>
    <t>10</t>
  </si>
  <si>
    <t>15,701*2</t>
  </si>
  <si>
    <t>181913112</t>
  </si>
  <si>
    <t>Úprava pláně v hornině třídy těžitelnosti II skupiny 4 se zhutněním ručně</t>
  </si>
  <si>
    <t>m2</t>
  </si>
  <si>
    <t>12</t>
  </si>
  <si>
    <t>10,4*4,8*1,1</t>
  </si>
  <si>
    <t>Zakládání</t>
  </si>
  <si>
    <t>275313611</t>
  </si>
  <si>
    <t>Základové patky z betonu tř. C 16/20</t>
  </si>
  <si>
    <t>14</t>
  </si>
  <si>
    <t>přístřešek</t>
  </si>
  <si>
    <t>0,5*0,5*1*6*1,1</t>
  </si>
  <si>
    <t>0,7*0,7*1*1*1,1</t>
  </si>
  <si>
    <t>275351121</t>
  </si>
  <si>
    <t>Zřízení bednění základových patek</t>
  </si>
  <si>
    <t>16</t>
  </si>
  <si>
    <t>(0,5+0,5)*2*0,3*6</t>
  </si>
  <si>
    <t>(0,7+0,7)*2*0,3*1</t>
  </si>
  <si>
    <t>9</t>
  </si>
  <si>
    <t>275351122</t>
  </si>
  <si>
    <t>Odstranění bednění základových patek</t>
  </si>
  <si>
    <t>18</t>
  </si>
  <si>
    <t>279113145</t>
  </si>
  <si>
    <t>Základová zeď tl přes 300 do 400 mm z tvárnic ztraceného bednění včetně výplně z betonu tř. C 20/25</t>
  </si>
  <si>
    <t>20</t>
  </si>
  <si>
    <t>0,5*0,25*16</t>
  </si>
  <si>
    <t>Komunikace pozemní</t>
  </si>
  <si>
    <t>11</t>
  </si>
  <si>
    <t>564851011</t>
  </si>
  <si>
    <t>Podklad ze štěrkodrtě ŠD plochy do 100 m2 tl 150 mm</t>
  </si>
  <si>
    <t>22</t>
  </si>
  <si>
    <t>10,4*4,8</t>
  </si>
  <si>
    <t>596211110</t>
  </si>
  <si>
    <t>Kladení zámkové dlažby komunikací pro pěší ručně tl 60 mm skupiny A pl do 50 m2</t>
  </si>
  <si>
    <t>24</t>
  </si>
  <si>
    <t>13</t>
  </si>
  <si>
    <t>M</t>
  </si>
  <si>
    <t>59245018</t>
  </si>
  <si>
    <t>dlažba zámková betonová tl.60mm přírodní</t>
  </si>
  <si>
    <t>26</t>
  </si>
  <si>
    <t>49,92*1,03</t>
  </si>
  <si>
    <t>Ostatní konstrukce a práce, bourání</t>
  </si>
  <si>
    <t>916231213</t>
  </si>
  <si>
    <t>Osazení chodníkového obrubníku betonového stojatého s boční opěrou do lože z betonu prostého</t>
  </si>
  <si>
    <t>m</t>
  </si>
  <si>
    <t>28</t>
  </si>
  <si>
    <t>5+10,5</t>
  </si>
  <si>
    <t>59217003</t>
  </si>
  <si>
    <t>obrubník betonový 500x50x250mm</t>
  </si>
  <si>
    <t>30</t>
  </si>
  <si>
    <t>15,5*1,02</t>
  </si>
  <si>
    <t>916991121</t>
  </si>
  <si>
    <t>Lože pod obrubníky, krajníky nebo obruby z dlažebních kostek z betonu prostého</t>
  </si>
  <si>
    <t>32</t>
  </si>
  <si>
    <t>15,5*0,25*0,25</t>
  </si>
  <si>
    <t>998</t>
  </si>
  <si>
    <t>Přesun hmot</t>
  </si>
  <si>
    <t>17</t>
  </si>
  <si>
    <t>998223011</t>
  </si>
  <si>
    <t>Přesun hmot pro pozemní komunikace s krytem dlážděným</t>
  </si>
  <si>
    <t>34</t>
  </si>
  <si>
    <t>PSV</t>
  </si>
  <si>
    <t>Práce a dodávky PSV</t>
  </si>
  <si>
    <t>741</t>
  </si>
  <si>
    <t>Elektroinstalace - silnoproud</t>
  </si>
  <si>
    <t>741410021</t>
  </si>
  <si>
    <t>Montáž vodič uzemňovací pásek průřezu do 120 mm2 v městské zástavbě v zemi</t>
  </si>
  <si>
    <t>36</t>
  </si>
  <si>
    <t>19</t>
  </si>
  <si>
    <t>35442062</t>
  </si>
  <si>
    <t>pás zemnící 30x4mm FeZn</t>
  </si>
  <si>
    <t>kg</t>
  </si>
  <si>
    <t>38</t>
  </si>
  <si>
    <t>21*1,05*1,1</t>
  </si>
  <si>
    <t>741410041</t>
  </si>
  <si>
    <t>Montáž vodič uzemňovací drát nebo lano D do 10 mm v městské zástavbě</t>
  </si>
  <si>
    <t>40</t>
  </si>
  <si>
    <t>7*2</t>
  </si>
  <si>
    <t>35441073</t>
  </si>
  <si>
    <t>drát D 10mm FeZn</t>
  </si>
  <si>
    <t>42</t>
  </si>
  <si>
    <t>14*0,62*1,1</t>
  </si>
  <si>
    <t>741420022</t>
  </si>
  <si>
    <t>Montáž svorka hromosvodná se 3 a více šrouby</t>
  </si>
  <si>
    <t>kus</t>
  </si>
  <si>
    <t>44</t>
  </si>
  <si>
    <t>23</t>
  </si>
  <si>
    <t>35441986</t>
  </si>
  <si>
    <t>svorka odbočovací a spojovací pro pásek 30x4mm, FeZn</t>
  </si>
  <si>
    <t>46</t>
  </si>
  <si>
    <t>35441996</t>
  </si>
  <si>
    <t>svorka odbočovací a spojovací pro spojování kruhových a páskových vodičů, FeZn</t>
  </si>
  <si>
    <t>48</t>
  </si>
  <si>
    <t>25</t>
  </si>
  <si>
    <t>998741101</t>
  </si>
  <si>
    <t>Přesun hmot tonážní pro silnoproud v objektech v do 6 m</t>
  </si>
  <si>
    <t>50</t>
  </si>
  <si>
    <t>Práce a dodávky M</t>
  </si>
  <si>
    <t>46-M</t>
  </si>
  <si>
    <t>Zemní práce při extr.mont.pracích</t>
  </si>
  <si>
    <t>460161163</t>
  </si>
  <si>
    <t>Hloubení kabelových rýh ručně š 35 cm hl 70 cm v hornině tř II skupiny 4</t>
  </si>
  <si>
    <t>64</t>
  </si>
  <si>
    <t>52</t>
  </si>
  <si>
    <t>27</t>
  </si>
  <si>
    <t>460431173</t>
  </si>
  <si>
    <t>Zásyp kabelových rýh ručně se zhutněním š 35 cm hl 70 cm z horniny tř II skupiny 4</t>
  </si>
  <si>
    <t>54</t>
  </si>
  <si>
    <t>90001</t>
  </si>
  <si>
    <t>M+D přístřešku pro kola, rozměry 6360x2404x2595mm, specifikace viz projektová dokumentace</t>
  </si>
  <si>
    <t>262144</t>
  </si>
  <si>
    <t>56</t>
  </si>
  <si>
    <t>29</t>
  </si>
  <si>
    <t>90002</t>
  </si>
  <si>
    <t>M+D servisního stojanu, specifikace viz projektová dokumentace - specifikace viz projektová dokumentace</t>
  </si>
  <si>
    <t>58</t>
  </si>
  <si>
    <t>90003</t>
  </si>
  <si>
    <t>M+D stojanu na kola - specifikace viz projektová dokumentace</t>
  </si>
  <si>
    <t>60</t>
  </si>
  <si>
    <t>SO-02 - Přístřešek na kola OA</t>
  </si>
  <si>
    <t>02_01 - Architektonicko - stavební řešení</t>
  </si>
  <si>
    <t>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rámci nabídkových cen nutno zohlednit max. možné odstávky technologií viz. průvodní zpráva.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Tato část soupisu prací vychází dle vyhlášky 169/2016 Sb. z následujících grafických a textových částí projektové dokumentace: A. PRŮVODNÍ A TECHNICKÁ ZPRÁVA C.1 SITUAČNÍ VÝKRES ŠIRŠÍCH VZTAHŮ C.3 VÝKRES PŘÍSTŘEŠKU – SO-02</t>
  </si>
  <si>
    <t xml:space="preserve">    997 - Přesun sutě</t>
  </si>
  <si>
    <t>113106021</t>
  </si>
  <si>
    <t>Rozebrání dlažeb při překopech komunikací pro pěší z betonových dlaždic ručně</t>
  </si>
  <si>
    <t>113107122</t>
  </si>
  <si>
    <t>Odstranění podkladu z kameniva drceného tl přes 100 do 200 mm ručně</t>
  </si>
  <si>
    <t>131313701</t>
  </si>
  <si>
    <t>Hloubení nezapažených jam v soudržných horninách třídy těžitelnosti II skupiny 4 ručně</t>
  </si>
  <si>
    <t>0,5*0,4*0,15*8</t>
  </si>
  <si>
    <t>0,5*0,5*(1-0,25)*4</t>
  </si>
  <si>
    <t>162211321</t>
  </si>
  <si>
    <t>Vodorovné přemístění výkopku z horniny třídy těžitelnosti II skupiny 4 a 5 stavebním kolečkem do 10 m</t>
  </si>
  <si>
    <t>0,24</t>
  </si>
  <si>
    <t>1,118</t>
  </si>
  <si>
    <t>162211329</t>
  </si>
  <si>
    <t>Příplatek k vodorovnému přemístění výkopku z horniny třídy těžitelnosti II skupiny 4 a 5 stavebním kolečkem za každých dalších 10 m</t>
  </si>
  <si>
    <t>1,358*3</t>
  </si>
  <si>
    <t>1,358*25</t>
  </si>
  <si>
    <t>1,358*2</t>
  </si>
  <si>
    <t>0,5*0,5*1*4*1,1</t>
  </si>
  <si>
    <t>(0,5+0,5)*2*0,3*4</t>
  </si>
  <si>
    <t>59245013</t>
  </si>
  <si>
    <t>dlažba zámková tvaru I 200x165x80mm přírodní včetně tvarovek</t>
  </si>
  <si>
    <t>20% doplnění</t>
  </si>
  <si>
    <t>26*0,20</t>
  </si>
  <si>
    <t>979051121</t>
  </si>
  <si>
    <t>Očištění zámkových dlaždic se spárováním z kameniva těženého při překopech inženýrských sítí</t>
  </si>
  <si>
    <t>997</t>
  </si>
  <si>
    <t>Přesun sutě</t>
  </si>
  <si>
    <t>997221141</t>
  </si>
  <si>
    <t>Vodorovná doprava suti ze sypkých materiálů stavebním kolečkem do 50 m</t>
  </si>
  <si>
    <t>6,63*0,20</t>
  </si>
  <si>
    <t>7,54</t>
  </si>
  <si>
    <t>997221611</t>
  </si>
  <si>
    <t>Nakládání suti na dopravní prostředky pro vodorovnou dopravu</t>
  </si>
  <si>
    <t>997221551</t>
  </si>
  <si>
    <t>Vodorovná doprava suti ze sypkých materiálů do 1 km</t>
  </si>
  <si>
    <t>997221559</t>
  </si>
  <si>
    <t>Příplatek ZKD 1 km u vodorovné dopravy suti ze sypkých materiálů</t>
  </si>
  <si>
    <t>8,866*34</t>
  </si>
  <si>
    <t>997221615</t>
  </si>
  <si>
    <t>Poplatek za uložení na skládce (skládkovné) stavebního odpadu betonového kód odpadu 17 01 01</t>
  </si>
  <si>
    <t>997221655</t>
  </si>
  <si>
    <t>998229112</t>
  </si>
  <si>
    <t>Přesun hmot ruční pro pozemní komunikace s krytem dlážděným na vzdálenost do 50 m</t>
  </si>
  <si>
    <t>16*1,05*1,1</t>
  </si>
  <si>
    <t>5*2</t>
  </si>
  <si>
    <t>10*0,62*1,1</t>
  </si>
  <si>
    <t>31</t>
  </si>
  <si>
    <t>62</t>
  </si>
  <si>
    <t>33</t>
  </si>
  <si>
    <t>66</t>
  </si>
  <si>
    <t>68</t>
  </si>
  <si>
    <t>35</t>
  </si>
  <si>
    <t>M+D přístřešku pro kola, rozměry 3300x2404x2595mm, specifikace viz projektová dokumentace</t>
  </si>
  <si>
    <t>70</t>
  </si>
  <si>
    <t>72</t>
  </si>
  <si>
    <t>37</t>
  </si>
  <si>
    <t>74</t>
  </si>
  <si>
    <t>SO-03 - Vlastní přeložka</t>
  </si>
  <si>
    <t>03_01 - Architektonicko - stavební řešení</t>
  </si>
  <si>
    <t>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rámci nabídkových cen nutno zohlednit max. možné odstávky technologií viz. průvodní zpráva.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Tato část soupisu prací vychází dle vyhlášky 169/2016 Sb. z následujících grafických a textových částí projektové dokumentace: A. PRŮVODNÍ A TECHNICKÁ ZPRÁVA C.1 SITUAČNÍ VÝKRES ŠIRŠÍCH VZTAHŮ C.2 VÝKRES PŘÍSTŘEŠKU – SO-01 C.3 VÝKRES PŘÍSTŘEŠKU – SO-02</t>
  </si>
  <si>
    <t xml:space="preserve">    4 - Vodorovné konstrukce</t>
  </si>
  <si>
    <t xml:space="preserve">    8 - Trubní vedení</t>
  </si>
  <si>
    <t>113106023</t>
  </si>
  <si>
    <t>Rozebrání dlažeb při překopech komunikací pro pěší ze zámkové dlažby ručně</t>
  </si>
  <si>
    <t>6*1,5</t>
  </si>
  <si>
    <t>113107422</t>
  </si>
  <si>
    <t>Odstranění podkladu z kameniva drceného tl přes 100 do 200 mm při překopech strojně pl do 15 m2</t>
  </si>
  <si>
    <t>132312221</t>
  </si>
  <si>
    <t>Hloubení zapažených rýh šířky do 2000 mm v soudržných horninách třídy těžitelnosti II skupiny 4 ručně</t>
  </si>
  <si>
    <t>10*0,8*(1,5-0,25)</t>
  </si>
  <si>
    <t>129001101</t>
  </si>
  <si>
    <t>Příplatek za ztížení odkopávky nebo prokopávky v blízkosti inženýrských sítí</t>
  </si>
  <si>
    <t>10*0,25</t>
  </si>
  <si>
    <t>151101101</t>
  </si>
  <si>
    <t>Zřízení příložného pažení a rozepření stěn rýh hl do 2 m</t>
  </si>
  <si>
    <t>10*1,5*2</t>
  </si>
  <si>
    <t>151101111</t>
  </si>
  <si>
    <t>Odstranění příložného pažení a rozepření stěn rýh hl do 2 m</t>
  </si>
  <si>
    <t>3,2</t>
  </si>
  <si>
    <t>0,8</t>
  </si>
  <si>
    <t>4*3</t>
  </si>
  <si>
    <t>4*15</t>
  </si>
  <si>
    <t>4*2,1</t>
  </si>
  <si>
    <t>174151101</t>
  </si>
  <si>
    <t>Zásyp jam, šachet rýh nebo kolem objektů sypaninou se zhutněním</t>
  </si>
  <si>
    <t>-3,2</t>
  </si>
  <si>
    <t>-0,8</t>
  </si>
  <si>
    <t>175151101</t>
  </si>
  <si>
    <t>Obsypání potrubí strojně sypaninou bez prohození, uloženou do 3 m</t>
  </si>
  <si>
    <t>10*0,8*0,4</t>
  </si>
  <si>
    <t>58337308</t>
  </si>
  <si>
    <t>štěrkopísek frakce 0/2</t>
  </si>
  <si>
    <t>3,2*2 "Přepočtené koeficientem množství</t>
  </si>
  <si>
    <t>Vodorovné konstrukce</t>
  </si>
  <si>
    <t>451572111</t>
  </si>
  <si>
    <t>Lože pod potrubí otevřený výkop z kameniva drobného těženého</t>
  </si>
  <si>
    <t>10*0,8*0,1</t>
  </si>
  <si>
    <t>566901132</t>
  </si>
  <si>
    <t>Vyspravení podkladu po překopech inženýrských sítí plochy do 15 m2 štěrkodrtí tl. 150 mm</t>
  </si>
  <si>
    <t>9*0,20</t>
  </si>
  <si>
    <t>Trubní vedení</t>
  </si>
  <si>
    <t>871315221</t>
  </si>
  <si>
    <t>Kanalizační potrubí z tvrdého PVC jednovrstvé tuhost třídy SN8 DN 160</t>
  </si>
  <si>
    <t>877315211</t>
  </si>
  <si>
    <t>Montáž tvarovek z tvrdého PVC-systém KG nebo z polypropylenu-systém KG 2000 jednoosé DN 160</t>
  </si>
  <si>
    <t>28611361</t>
  </si>
  <si>
    <t>koleno kanalizační PVC KG 160x45°</t>
  </si>
  <si>
    <t>28611970</t>
  </si>
  <si>
    <t>přesuvka kanalizační PP KG DN 160</t>
  </si>
  <si>
    <t>892312121</t>
  </si>
  <si>
    <t>Tlaková zkouška vzduchem potrubí DN 150 těsnícím vakem ucpávkovým</t>
  </si>
  <si>
    <t>úsek</t>
  </si>
  <si>
    <t>2,34*0,20</t>
  </si>
  <si>
    <t>2,61</t>
  </si>
  <si>
    <t>3,078*34</t>
  </si>
  <si>
    <t>998276101</t>
  </si>
  <si>
    <t>Přesun hmot pro trubní vedení z trub z plastických hmot otevřený výkop</t>
  </si>
  <si>
    <t>Gymnázium a Obchodní akademie Pelhřimov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</si>
</sst>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workbookViewId="0" topLeftCell="A13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46" t="s">
        <v>5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0" t="s">
        <v>14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R5" s="20"/>
      <c r="BE5" s="227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32" t="s">
        <v>17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R6" s="20"/>
      <c r="BE6" s="228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8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/>
      <c r="AR8" s="20"/>
      <c r="BE8" s="228"/>
      <c r="BS8" s="17" t="s">
        <v>6</v>
      </c>
    </row>
    <row r="9" spans="2:71" s="1" customFormat="1" ht="14.45" customHeight="1">
      <c r="B9" s="20"/>
      <c r="AR9" s="20"/>
      <c r="BE9" s="228"/>
      <c r="BS9" s="17" t="s">
        <v>6</v>
      </c>
    </row>
    <row r="10" spans="2:71" s="1" customFormat="1" ht="12" customHeight="1">
      <c r="B10" s="20"/>
      <c r="D10" s="27" t="s">
        <v>23</v>
      </c>
      <c r="AK10" s="27" t="s">
        <v>24</v>
      </c>
      <c r="AN10" s="25">
        <v>62540009</v>
      </c>
      <c r="AR10" s="20"/>
      <c r="BE10" s="228"/>
      <c r="BS10" s="17" t="s">
        <v>6</v>
      </c>
    </row>
    <row r="11" spans="2:71" s="1" customFormat="1" ht="18.4" customHeight="1">
      <c r="B11" s="20"/>
      <c r="E11" s="25" t="s">
        <v>462</v>
      </c>
      <c r="AK11" s="27" t="s">
        <v>25</v>
      </c>
      <c r="AN11" s="25"/>
      <c r="AR11" s="20"/>
      <c r="BE11" s="228"/>
      <c r="BS11" s="17" t="s">
        <v>6</v>
      </c>
    </row>
    <row r="12" spans="2:71" s="1" customFormat="1" ht="6.95" customHeight="1">
      <c r="B12" s="20"/>
      <c r="AR12" s="20"/>
      <c r="BE12" s="228"/>
      <c r="BS12" s="17" t="s">
        <v>6</v>
      </c>
    </row>
    <row r="13" spans="2:71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28"/>
      <c r="BS13" s="17" t="s">
        <v>6</v>
      </c>
    </row>
    <row r="14" spans="2:71" ht="12.75">
      <c r="B14" s="20"/>
      <c r="E14" s="233" t="s">
        <v>27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7" t="s">
        <v>25</v>
      </c>
      <c r="AN14" s="29" t="s">
        <v>27</v>
      </c>
      <c r="AR14" s="20"/>
      <c r="BE14" s="228"/>
      <c r="BS14" s="17" t="s">
        <v>6</v>
      </c>
    </row>
    <row r="15" spans="2:71" s="1" customFormat="1" ht="6.95" customHeight="1">
      <c r="B15" s="20"/>
      <c r="AR15" s="20"/>
      <c r="BE15" s="228"/>
      <c r="BS15" s="17" t="s">
        <v>3</v>
      </c>
    </row>
    <row r="16" spans="2:71" s="1" customFormat="1" ht="12" customHeight="1">
      <c r="B16" s="20"/>
      <c r="D16" s="27" t="s">
        <v>28</v>
      </c>
      <c r="AK16" s="27" t="s">
        <v>24</v>
      </c>
      <c r="AN16" s="25" t="s">
        <v>29</v>
      </c>
      <c r="AR16" s="20"/>
      <c r="BE16" s="228"/>
      <c r="BS16" s="17" t="s">
        <v>3</v>
      </c>
    </row>
    <row r="17" spans="2:71" s="1" customFormat="1" ht="18.4" customHeight="1">
      <c r="B17" s="20"/>
      <c r="E17" s="25" t="s">
        <v>30</v>
      </c>
      <c r="AK17" s="27" t="s">
        <v>25</v>
      </c>
      <c r="AN17" s="25" t="s">
        <v>31</v>
      </c>
      <c r="AR17" s="20"/>
      <c r="BE17" s="228"/>
      <c r="BS17" s="17" t="s">
        <v>32</v>
      </c>
    </row>
    <row r="18" spans="2:71" s="1" customFormat="1" ht="6.95" customHeight="1">
      <c r="B18" s="20"/>
      <c r="AR18" s="20"/>
      <c r="BE18" s="228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24</v>
      </c>
      <c r="AN19" s="25" t="s">
        <v>1</v>
      </c>
      <c r="AR19" s="20"/>
      <c r="BE19" s="228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25</v>
      </c>
      <c r="AN20" s="25" t="s">
        <v>1</v>
      </c>
      <c r="AR20" s="20"/>
      <c r="BE20" s="228"/>
      <c r="BS20" s="17" t="s">
        <v>32</v>
      </c>
    </row>
    <row r="21" spans="2:57" s="1" customFormat="1" ht="6.95" customHeight="1">
      <c r="B21" s="20"/>
      <c r="AR21" s="20"/>
      <c r="BE21" s="228"/>
    </row>
    <row r="22" spans="2:57" s="1" customFormat="1" ht="12" customHeight="1">
      <c r="B22" s="20"/>
      <c r="D22" s="27" t="s">
        <v>35</v>
      </c>
      <c r="AR22" s="20"/>
      <c r="BE22" s="228"/>
    </row>
    <row r="23" spans="2:57" s="1" customFormat="1" ht="107.25" customHeight="1">
      <c r="B23" s="20"/>
      <c r="E23" s="235" t="s">
        <v>36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20"/>
      <c r="BE23" s="228"/>
    </row>
    <row r="24" spans="2:57" s="1" customFormat="1" ht="6.95" customHeight="1">
      <c r="B24" s="20"/>
      <c r="AR24" s="20"/>
      <c r="BE24" s="228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8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6">
        <f>ROUND(AG94,2)</f>
        <v>0</v>
      </c>
      <c r="AL26" s="237"/>
      <c r="AM26" s="237"/>
      <c r="AN26" s="237"/>
      <c r="AO26" s="237"/>
      <c r="AP26" s="32"/>
      <c r="AQ26" s="32"/>
      <c r="AR26" s="33"/>
      <c r="BE26" s="228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8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8" t="s">
        <v>38</v>
      </c>
      <c r="M28" s="238"/>
      <c r="N28" s="238"/>
      <c r="O28" s="238"/>
      <c r="P28" s="238"/>
      <c r="Q28" s="32"/>
      <c r="R28" s="32"/>
      <c r="S28" s="32"/>
      <c r="T28" s="32"/>
      <c r="U28" s="32"/>
      <c r="V28" s="32"/>
      <c r="W28" s="238" t="s">
        <v>39</v>
      </c>
      <c r="X28" s="238"/>
      <c r="Y28" s="238"/>
      <c r="Z28" s="238"/>
      <c r="AA28" s="238"/>
      <c r="AB28" s="238"/>
      <c r="AC28" s="238"/>
      <c r="AD28" s="238"/>
      <c r="AE28" s="238"/>
      <c r="AF28" s="32"/>
      <c r="AG28" s="32"/>
      <c r="AH28" s="32"/>
      <c r="AI28" s="32"/>
      <c r="AJ28" s="32"/>
      <c r="AK28" s="238" t="s">
        <v>40</v>
      </c>
      <c r="AL28" s="238"/>
      <c r="AM28" s="238"/>
      <c r="AN28" s="238"/>
      <c r="AO28" s="238"/>
      <c r="AP28" s="32"/>
      <c r="AQ28" s="32"/>
      <c r="AR28" s="33"/>
      <c r="BE28" s="228"/>
    </row>
    <row r="29" spans="2:57" s="3" customFormat="1" ht="14.45" customHeight="1">
      <c r="B29" s="37"/>
      <c r="D29" s="27" t="s">
        <v>41</v>
      </c>
      <c r="F29" s="27" t="s">
        <v>42</v>
      </c>
      <c r="L29" s="241">
        <v>0.21</v>
      </c>
      <c r="M29" s="240"/>
      <c r="N29" s="240"/>
      <c r="O29" s="240"/>
      <c r="P29" s="240"/>
      <c r="W29" s="239">
        <f>ROUND(AZ94,2)</f>
        <v>0</v>
      </c>
      <c r="X29" s="240"/>
      <c r="Y29" s="240"/>
      <c r="Z29" s="240"/>
      <c r="AA29" s="240"/>
      <c r="AB29" s="240"/>
      <c r="AC29" s="240"/>
      <c r="AD29" s="240"/>
      <c r="AE29" s="240"/>
      <c r="AK29" s="239">
        <f>ROUND(AV94,2)</f>
        <v>0</v>
      </c>
      <c r="AL29" s="240"/>
      <c r="AM29" s="240"/>
      <c r="AN29" s="240"/>
      <c r="AO29" s="240"/>
      <c r="AR29" s="37"/>
      <c r="BE29" s="229"/>
    </row>
    <row r="30" spans="2:57" s="3" customFormat="1" ht="14.45" customHeight="1">
      <c r="B30" s="37"/>
      <c r="F30" s="27" t="s">
        <v>43</v>
      </c>
      <c r="L30" s="241">
        <v>0.15</v>
      </c>
      <c r="M30" s="240"/>
      <c r="N30" s="240"/>
      <c r="O30" s="240"/>
      <c r="P30" s="240"/>
      <c r="W30" s="239">
        <f>ROUND(BA94,2)</f>
        <v>0</v>
      </c>
      <c r="X30" s="240"/>
      <c r="Y30" s="240"/>
      <c r="Z30" s="240"/>
      <c r="AA30" s="240"/>
      <c r="AB30" s="240"/>
      <c r="AC30" s="240"/>
      <c r="AD30" s="240"/>
      <c r="AE30" s="240"/>
      <c r="AK30" s="239">
        <f>ROUND(AW94,2)</f>
        <v>0</v>
      </c>
      <c r="AL30" s="240"/>
      <c r="AM30" s="240"/>
      <c r="AN30" s="240"/>
      <c r="AO30" s="240"/>
      <c r="AR30" s="37"/>
      <c r="BE30" s="229"/>
    </row>
    <row r="31" spans="2:57" s="3" customFormat="1" ht="14.45" customHeight="1" hidden="1">
      <c r="B31" s="37"/>
      <c r="F31" s="27" t="s">
        <v>44</v>
      </c>
      <c r="L31" s="241">
        <v>0.21</v>
      </c>
      <c r="M31" s="240"/>
      <c r="N31" s="240"/>
      <c r="O31" s="240"/>
      <c r="P31" s="240"/>
      <c r="W31" s="239">
        <f>ROUND(BB94,2)</f>
        <v>0</v>
      </c>
      <c r="X31" s="240"/>
      <c r="Y31" s="240"/>
      <c r="Z31" s="240"/>
      <c r="AA31" s="240"/>
      <c r="AB31" s="240"/>
      <c r="AC31" s="240"/>
      <c r="AD31" s="240"/>
      <c r="AE31" s="240"/>
      <c r="AK31" s="239">
        <v>0</v>
      </c>
      <c r="AL31" s="240"/>
      <c r="AM31" s="240"/>
      <c r="AN31" s="240"/>
      <c r="AO31" s="240"/>
      <c r="AR31" s="37"/>
      <c r="BE31" s="229"/>
    </row>
    <row r="32" spans="2:57" s="3" customFormat="1" ht="14.45" customHeight="1" hidden="1">
      <c r="B32" s="37"/>
      <c r="F32" s="27" t="s">
        <v>45</v>
      </c>
      <c r="L32" s="241">
        <v>0.15</v>
      </c>
      <c r="M32" s="240"/>
      <c r="N32" s="240"/>
      <c r="O32" s="240"/>
      <c r="P32" s="240"/>
      <c r="W32" s="239">
        <f>ROUND(BC94,2)</f>
        <v>0</v>
      </c>
      <c r="X32" s="240"/>
      <c r="Y32" s="240"/>
      <c r="Z32" s="240"/>
      <c r="AA32" s="240"/>
      <c r="AB32" s="240"/>
      <c r="AC32" s="240"/>
      <c r="AD32" s="240"/>
      <c r="AE32" s="240"/>
      <c r="AK32" s="239">
        <v>0</v>
      </c>
      <c r="AL32" s="240"/>
      <c r="AM32" s="240"/>
      <c r="AN32" s="240"/>
      <c r="AO32" s="240"/>
      <c r="AR32" s="37"/>
      <c r="BE32" s="229"/>
    </row>
    <row r="33" spans="2:57" s="3" customFormat="1" ht="14.45" customHeight="1" hidden="1">
      <c r="B33" s="37"/>
      <c r="F33" s="27" t="s">
        <v>46</v>
      </c>
      <c r="L33" s="241">
        <v>0</v>
      </c>
      <c r="M33" s="240"/>
      <c r="N33" s="240"/>
      <c r="O33" s="240"/>
      <c r="P33" s="240"/>
      <c r="W33" s="239">
        <f>ROUND(BD94,2)</f>
        <v>0</v>
      </c>
      <c r="X33" s="240"/>
      <c r="Y33" s="240"/>
      <c r="Z33" s="240"/>
      <c r="AA33" s="240"/>
      <c r="AB33" s="240"/>
      <c r="AC33" s="240"/>
      <c r="AD33" s="240"/>
      <c r="AE33" s="240"/>
      <c r="AK33" s="239">
        <v>0</v>
      </c>
      <c r="AL33" s="240"/>
      <c r="AM33" s="240"/>
      <c r="AN33" s="240"/>
      <c r="AO33" s="240"/>
      <c r="AR33" s="37"/>
      <c r="BE33" s="229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8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45" t="s">
        <v>49</v>
      </c>
      <c r="Y35" s="243"/>
      <c r="Z35" s="243"/>
      <c r="AA35" s="243"/>
      <c r="AB35" s="243"/>
      <c r="AC35" s="40"/>
      <c r="AD35" s="40"/>
      <c r="AE35" s="40"/>
      <c r="AF35" s="40"/>
      <c r="AG35" s="40"/>
      <c r="AH35" s="40"/>
      <c r="AI35" s="40"/>
      <c r="AJ35" s="40"/>
      <c r="AK35" s="242">
        <f>SUM(AK26:AK33)</f>
        <v>0</v>
      </c>
      <c r="AL35" s="243"/>
      <c r="AM35" s="243"/>
      <c r="AN35" s="243"/>
      <c r="AO35" s="24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23-020</v>
      </c>
      <c r="AR84" s="51"/>
    </row>
    <row r="85" spans="2:44" s="5" customFormat="1" ht="36.95" customHeight="1">
      <c r="B85" s="52"/>
      <c r="C85" s="53" t="s">
        <v>16</v>
      </c>
      <c r="L85" s="204" t="str">
        <f>K6</f>
        <v>Gymnázium a Obchodní akademie PE – zřízení přístřešků na jízdní kola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Pelhřimov, ul. Jirsíkova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06" t="str">
        <f>IF(AN8="","",AN8)</f>
        <v/>
      </c>
      <c r="AN87" s="20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7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Gymnázium a Obchodní akademie Pelhřimov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07" t="str">
        <f>IF(E17="","",E17)</f>
        <v>PROJEKT CENTRUM NOVA s.r.o.</v>
      </c>
      <c r="AN89" s="208"/>
      <c r="AO89" s="208"/>
      <c r="AP89" s="208"/>
      <c r="AQ89" s="32"/>
      <c r="AR89" s="33"/>
      <c r="AS89" s="209" t="s">
        <v>57</v>
      </c>
      <c r="AT89" s="21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07" t="str">
        <f>IF(E20="","",E20)</f>
        <v xml:space="preserve"> </v>
      </c>
      <c r="AN90" s="208"/>
      <c r="AO90" s="208"/>
      <c r="AP90" s="208"/>
      <c r="AQ90" s="32"/>
      <c r="AR90" s="33"/>
      <c r="AS90" s="211"/>
      <c r="AT90" s="21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1"/>
      <c r="AT91" s="21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3" t="s">
        <v>58</v>
      </c>
      <c r="D92" s="214"/>
      <c r="E92" s="214"/>
      <c r="F92" s="214"/>
      <c r="G92" s="214"/>
      <c r="H92" s="60"/>
      <c r="I92" s="216" t="s">
        <v>59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5" t="s">
        <v>60</v>
      </c>
      <c r="AH92" s="214"/>
      <c r="AI92" s="214"/>
      <c r="AJ92" s="214"/>
      <c r="AK92" s="214"/>
      <c r="AL92" s="214"/>
      <c r="AM92" s="214"/>
      <c r="AN92" s="216" t="s">
        <v>61</v>
      </c>
      <c r="AO92" s="214"/>
      <c r="AP92" s="217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5">
        <f>ROUND(AG95+AG97+AG99+AG101,2)</f>
        <v>0</v>
      </c>
      <c r="AH94" s="225"/>
      <c r="AI94" s="225"/>
      <c r="AJ94" s="225"/>
      <c r="AK94" s="225"/>
      <c r="AL94" s="225"/>
      <c r="AM94" s="225"/>
      <c r="AN94" s="226">
        <f aca="true" t="shared" si="0" ref="AN94:AN102">SUM(AG94,AT94)</f>
        <v>0</v>
      </c>
      <c r="AO94" s="226"/>
      <c r="AP94" s="226"/>
      <c r="AQ94" s="72" t="s">
        <v>1</v>
      </c>
      <c r="AR94" s="68"/>
      <c r="AS94" s="73">
        <f>ROUND(AS95+AS97+AS99+AS101,2)</f>
        <v>0</v>
      </c>
      <c r="AT94" s="74">
        <f aca="true" t="shared" si="1" ref="AT94:AT102">ROUND(SUM(AV94:AW94),2)</f>
        <v>0</v>
      </c>
      <c r="AU94" s="75">
        <f>ROUND(AU95+AU97+AU99+AU101,5)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ROUND(AZ95+AZ97+AZ99+AZ101,2)</f>
        <v>0</v>
      </c>
      <c r="BA94" s="74">
        <f>ROUND(BA95+BA97+BA99+BA101,2)</f>
        <v>0</v>
      </c>
      <c r="BB94" s="74">
        <f>ROUND(BB95+BB97+BB99+BB101,2)</f>
        <v>0</v>
      </c>
      <c r="BC94" s="74">
        <f>ROUND(BC95+BC97+BC99+BC101,2)</f>
        <v>0</v>
      </c>
      <c r="BD94" s="76">
        <f>ROUND(BD95+BD97+BD99+BD101,2)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2:91" s="7" customFormat="1" ht="16.5" customHeight="1">
      <c r="B95" s="79"/>
      <c r="C95" s="80"/>
      <c r="D95" s="220" t="s">
        <v>81</v>
      </c>
      <c r="E95" s="220"/>
      <c r="F95" s="220"/>
      <c r="G95" s="220"/>
      <c r="H95" s="220"/>
      <c r="I95" s="81"/>
      <c r="J95" s="220" t="s">
        <v>82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1">
        <f>ROUND(AG96,2)</f>
        <v>0</v>
      </c>
      <c r="AH95" s="219"/>
      <c r="AI95" s="219"/>
      <c r="AJ95" s="219"/>
      <c r="AK95" s="219"/>
      <c r="AL95" s="219"/>
      <c r="AM95" s="219"/>
      <c r="AN95" s="218">
        <f t="shared" si="0"/>
        <v>0</v>
      </c>
      <c r="AO95" s="219"/>
      <c r="AP95" s="219"/>
      <c r="AQ95" s="82" t="s">
        <v>83</v>
      </c>
      <c r="AR95" s="79"/>
      <c r="AS95" s="83">
        <f>ROUND(AS96,2)</f>
        <v>0</v>
      </c>
      <c r="AT95" s="84">
        <f t="shared" si="1"/>
        <v>0</v>
      </c>
      <c r="AU95" s="85">
        <f>ROUND(AU96,5)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ROUND(AZ96,2)</f>
        <v>0</v>
      </c>
      <c r="BA95" s="84">
        <f>ROUND(BA96,2)</f>
        <v>0</v>
      </c>
      <c r="BB95" s="84">
        <f>ROUND(BB96,2)</f>
        <v>0</v>
      </c>
      <c r="BC95" s="84">
        <f>ROUND(BC96,2)</f>
        <v>0</v>
      </c>
      <c r="BD95" s="86">
        <f>ROUND(BD96,2)</f>
        <v>0</v>
      </c>
      <c r="BS95" s="87" t="s">
        <v>76</v>
      </c>
      <c r="BT95" s="87" t="s">
        <v>84</v>
      </c>
      <c r="BU95" s="87" t="s">
        <v>78</v>
      </c>
      <c r="BV95" s="87" t="s">
        <v>79</v>
      </c>
      <c r="BW95" s="87" t="s">
        <v>85</v>
      </c>
      <c r="BX95" s="87" t="s">
        <v>4</v>
      </c>
      <c r="CL95" s="87" t="s">
        <v>1</v>
      </c>
      <c r="CM95" s="87" t="s">
        <v>86</v>
      </c>
    </row>
    <row r="96" spans="1:90" s="4" customFormat="1" ht="16.5" customHeight="1">
      <c r="A96" s="88" t="s">
        <v>87</v>
      </c>
      <c r="B96" s="51"/>
      <c r="C96" s="10"/>
      <c r="D96" s="10"/>
      <c r="E96" s="222" t="s">
        <v>81</v>
      </c>
      <c r="F96" s="222"/>
      <c r="G96" s="222"/>
      <c r="H96" s="222"/>
      <c r="I96" s="222"/>
      <c r="J96" s="10"/>
      <c r="K96" s="222" t="s">
        <v>82</v>
      </c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3">
        <f>'VRN - Vedlejší a ostatní ...'!J32</f>
        <v>0</v>
      </c>
      <c r="AH96" s="224"/>
      <c r="AI96" s="224"/>
      <c r="AJ96" s="224"/>
      <c r="AK96" s="224"/>
      <c r="AL96" s="224"/>
      <c r="AM96" s="224"/>
      <c r="AN96" s="223">
        <f t="shared" si="0"/>
        <v>0</v>
      </c>
      <c r="AO96" s="224"/>
      <c r="AP96" s="224"/>
      <c r="AQ96" s="89" t="s">
        <v>88</v>
      </c>
      <c r="AR96" s="51"/>
      <c r="AS96" s="90">
        <v>0</v>
      </c>
      <c r="AT96" s="91">
        <f t="shared" si="1"/>
        <v>0</v>
      </c>
      <c r="AU96" s="92">
        <f>'VRN - Vedlejší a ostatní ...'!P122</f>
        <v>0</v>
      </c>
      <c r="AV96" s="91">
        <f>'VRN - Vedlejší a ostatní ...'!J35</f>
        <v>0</v>
      </c>
      <c r="AW96" s="91">
        <f>'VRN - Vedlejší a ostatní ...'!J36</f>
        <v>0</v>
      </c>
      <c r="AX96" s="91">
        <f>'VRN - Vedlejší a ostatní ...'!J37</f>
        <v>0</v>
      </c>
      <c r="AY96" s="91">
        <f>'VRN - Vedlejší a ostatní ...'!J38</f>
        <v>0</v>
      </c>
      <c r="AZ96" s="91">
        <f>'VRN - Vedlejší a ostatní ...'!F35</f>
        <v>0</v>
      </c>
      <c r="BA96" s="91">
        <f>'VRN - Vedlejší a ostatní ...'!F36</f>
        <v>0</v>
      </c>
      <c r="BB96" s="91">
        <f>'VRN - Vedlejší a ostatní ...'!F37</f>
        <v>0</v>
      </c>
      <c r="BC96" s="91">
        <f>'VRN - Vedlejší a ostatní ...'!F38</f>
        <v>0</v>
      </c>
      <c r="BD96" s="93">
        <f>'VRN - Vedlejší a ostatní ...'!F39</f>
        <v>0</v>
      </c>
      <c r="BT96" s="25" t="s">
        <v>86</v>
      </c>
      <c r="BV96" s="25" t="s">
        <v>79</v>
      </c>
      <c r="BW96" s="25" t="s">
        <v>89</v>
      </c>
      <c r="BX96" s="25" t="s">
        <v>85</v>
      </c>
      <c r="CL96" s="25" t="s">
        <v>90</v>
      </c>
    </row>
    <row r="97" spans="2:91" s="7" customFormat="1" ht="16.5" customHeight="1">
      <c r="B97" s="79"/>
      <c r="C97" s="80"/>
      <c r="D97" s="220" t="s">
        <v>91</v>
      </c>
      <c r="E97" s="220"/>
      <c r="F97" s="220"/>
      <c r="G97" s="220"/>
      <c r="H97" s="220"/>
      <c r="I97" s="81"/>
      <c r="J97" s="220" t="s">
        <v>92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1">
        <f>ROUND(AG98,2)</f>
        <v>0</v>
      </c>
      <c r="AH97" s="219"/>
      <c r="AI97" s="219"/>
      <c r="AJ97" s="219"/>
      <c r="AK97" s="219"/>
      <c r="AL97" s="219"/>
      <c r="AM97" s="219"/>
      <c r="AN97" s="218">
        <f t="shared" si="0"/>
        <v>0</v>
      </c>
      <c r="AO97" s="219"/>
      <c r="AP97" s="219"/>
      <c r="AQ97" s="82" t="s">
        <v>93</v>
      </c>
      <c r="AR97" s="79"/>
      <c r="AS97" s="83">
        <f>ROUND(AS98,2)</f>
        <v>0</v>
      </c>
      <c r="AT97" s="84">
        <f t="shared" si="1"/>
        <v>0</v>
      </c>
      <c r="AU97" s="85">
        <f>ROUND(AU98,5)</f>
        <v>0</v>
      </c>
      <c r="AV97" s="84">
        <f>ROUND(AZ97*L29,2)</f>
        <v>0</v>
      </c>
      <c r="AW97" s="84">
        <f>ROUND(BA97*L30,2)</f>
        <v>0</v>
      </c>
      <c r="AX97" s="84">
        <f>ROUND(BB97*L29,2)</f>
        <v>0</v>
      </c>
      <c r="AY97" s="84">
        <f>ROUND(BC97*L30,2)</f>
        <v>0</v>
      </c>
      <c r="AZ97" s="84">
        <f>ROUND(AZ98,2)</f>
        <v>0</v>
      </c>
      <c r="BA97" s="84">
        <f>ROUND(BA98,2)</f>
        <v>0</v>
      </c>
      <c r="BB97" s="84">
        <f>ROUND(BB98,2)</f>
        <v>0</v>
      </c>
      <c r="BC97" s="84">
        <f>ROUND(BC98,2)</f>
        <v>0</v>
      </c>
      <c r="BD97" s="86">
        <f>ROUND(BD98,2)</f>
        <v>0</v>
      </c>
      <c r="BS97" s="87" t="s">
        <v>76</v>
      </c>
      <c r="BT97" s="87" t="s">
        <v>84</v>
      </c>
      <c r="BU97" s="87" t="s">
        <v>78</v>
      </c>
      <c r="BV97" s="87" t="s">
        <v>79</v>
      </c>
      <c r="BW97" s="87" t="s">
        <v>94</v>
      </c>
      <c r="BX97" s="87" t="s">
        <v>4</v>
      </c>
      <c r="CL97" s="87" t="s">
        <v>1</v>
      </c>
      <c r="CM97" s="87" t="s">
        <v>86</v>
      </c>
    </row>
    <row r="98" spans="1:90" s="4" customFormat="1" ht="16.5" customHeight="1">
      <c r="A98" s="88" t="s">
        <v>87</v>
      </c>
      <c r="B98" s="51"/>
      <c r="C98" s="10"/>
      <c r="D98" s="10"/>
      <c r="E98" s="222" t="s">
        <v>95</v>
      </c>
      <c r="F98" s="222"/>
      <c r="G98" s="222"/>
      <c r="H98" s="222"/>
      <c r="I98" s="222"/>
      <c r="J98" s="10"/>
      <c r="K98" s="222" t="s">
        <v>96</v>
      </c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3">
        <f>'01_01 - Architektonicko -...'!J32</f>
        <v>0</v>
      </c>
      <c r="AH98" s="224"/>
      <c r="AI98" s="224"/>
      <c r="AJ98" s="224"/>
      <c r="AK98" s="224"/>
      <c r="AL98" s="224"/>
      <c r="AM98" s="224"/>
      <c r="AN98" s="223">
        <f t="shared" si="0"/>
        <v>0</v>
      </c>
      <c r="AO98" s="224"/>
      <c r="AP98" s="224"/>
      <c r="AQ98" s="89" t="s">
        <v>88</v>
      </c>
      <c r="AR98" s="51"/>
      <c r="AS98" s="90">
        <v>0</v>
      </c>
      <c r="AT98" s="91">
        <f t="shared" si="1"/>
        <v>0</v>
      </c>
      <c r="AU98" s="92">
        <f>'01_01 - Architektonicko -...'!P131</f>
        <v>0</v>
      </c>
      <c r="AV98" s="91">
        <f>'01_01 - Architektonicko -...'!J35</f>
        <v>0</v>
      </c>
      <c r="AW98" s="91">
        <f>'01_01 - Architektonicko -...'!J36</f>
        <v>0</v>
      </c>
      <c r="AX98" s="91">
        <f>'01_01 - Architektonicko -...'!J37</f>
        <v>0</v>
      </c>
      <c r="AY98" s="91">
        <f>'01_01 - Architektonicko -...'!J38</f>
        <v>0</v>
      </c>
      <c r="AZ98" s="91">
        <f>'01_01 - Architektonicko -...'!F35</f>
        <v>0</v>
      </c>
      <c r="BA98" s="91">
        <f>'01_01 - Architektonicko -...'!F36</f>
        <v>0</v>
      </c>
      <c r="BB98" s="91">
        <f>'01_01 - Architektonicko -...'!F37</f>
        <v>0</v>
      </c>
      <c r="BC98" s="91">
        <f>'01_01 - Architektonicko -...'!F38</f>
        <v>0</v>
      </c>
      <c r="BD98" s="93">
        <f>'01_01 - Architektonicko -...'!F39</f>
        <v>0</v>
      </c>
      <c r="BT98" s="25" t="s">
        <v>86</v>
      </c>
      <c r="BV98" s="25" t="s">
        <v>79</v>
      </c>
      <c r="BW98" s="25" t="s">
        <v>97</v>
      </c>
      <c r="BX98" s="25" t="s">
        <v>94</v>
      </c>
      <c r="CL98" s="25" t="s">
        <v>90</v>
      </c>
    </row>
    <row r="99" spans="2:91" s="7" customFormat="1" ht="16.5" customHeight="1">
      <c r="B99" s="79"/>
      <c r="C99" s="80"/>
      <c r="D99" s="220" t="s">
        <v>98</v>
      </c>
      <c r="E99" s="220"/>
      <c r="F99" s="220"/>
      <c r="G99" s="220"/>
      <c r="H99" s="220"/>
      <c r="I99" s="81"/>
      <c r="J99" s="220" t="s">
        <v>99</v>
      </c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1">
        <f>ROUND(AG100,2)</f>
        <v>0</v>
      </c>
      <c r="AH99" s="219"/>
      <c r="AI99" s="219"/>
      <c r="AJ99" s="219"/>
      <c r="AK99" s="219"/>
      <c r="AL99" s="219"/>
      <c r="AM99" s="219"/>
      <c r="AN99" s="218">
        <f t="shared" si="0"/>
        <v>0</v>
      </c>
      <c r="AO99" s="219"/>
      <c r="AP99" s="219"/>
      <c r="AQ99" s="82" t="s">
        <v>93</v>
      </c>
      <c r="AR99" s="79"/>
      <c r="AS99" s="83">
        <f>ROUND(AS100,2)</f>
        <v>0</v>
      </c>
      <c r="AT99" s="84">
        <f t="shared" si="1"/>
        <v>0</v>
      </c>
      <c r="AU99" s="85">
        <f>ROUND(AU100,5)</f>
        <v>0</v>
      </c>
      <c r="AV99" s="84">
        <f>ROUND(AZ99*L29,2)</f>
        <v>0</v>
      </c>
      <c r="AW99" s="84">
        <f>ROUND(BA99*L30,2)</f>
        <v>0</v>
      </c>
      <c r="AX99" s="84">
        <f>ROUND(BB99*L29,2)</f>
        <v>0</v>
      </c>
      <c r="AY99" s="84">
        <f>ROUND(BC99*L30,2)</f>
        <v>0</v>
      </c>
      <c r="AZ99" s="84">
        <f>ROUND(AZ100,2)</f>
        <v>0</v>
      </c>
      <c r="BA99" s="84">
        <f>ROUND(BA100,2)</f>
        <v>0</v>
      </c>
      <c r="BB99" s="84">
        <f>ROUND(BB100,2)</f>
        <v>0</v>
      </c>
      <c r="BC99" s="84">
        <f>ROUND(BC100,2)</f>
        <v>0</v>
      </c>
      <c r="BD99" s="86">
        <f>ROUND(BD100,2)</f>
        <v>0</v>
      </c>
      <c r="BS99" s="87" t="s">
        <v>76</v>
      </c>
      <c r="BT99" s="87" t="s">
        <v>84</v>
      </c>
      <c r="BU99" s="87" t="s">
        <v>78</v>
      </c>
      <c r="BV99" s="87" t="s">
        <v>79</v>
      </c>
      <c r="BW99" s="87" t="s">
        <v>100</v>
      </c>
      <c r="BX99" s="87" t="s">
        <v>4</v>
      </c>
      <c r="CL99" s="87" t="s">
        <v>1</v>
      </c>
      <c r="CM99" s="87" t="s">
        <v>86</v>
      </c>
    </row>
    <row r="100" spans="1:90" s="4" customFormat="1" ht="16.5" customHeight="1">
      <c r="A100" s="88" t="s">
        <v>87</v>
      </c>
      <c r="B100" s="51"/>
      <c r="C100" s="10"/>
      <c r="D100" s="10"/>
      <c r="E100" s="222" t="s">
        <v>101</v>
      </c>
      <c r="F100" s="222"/>
      <c r="G100" s="222"/>
      <c r="H100" s="222"/>
      <c r="I100" s="222"/>
      <c r="J100" s="10"/>
      <c r="K100" s="222" t="s">
        <v>96</v>
      </c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3">
        <f>'02_01 - Architektonicko -...'!J32</f>
        <v>0</v>
      </c>
      <c r="AH100" s="224"/>
      <c r="AI100" s="224"/>
      <c r="AJ100" s="224"/>
      <c r="AK100" s="224"/>
      <c r="AL100" s="224"/>
      <c r="AM100" s="224"/>
      <c r="AN100" s="223">
        <f t="shared" si="0"/>
        <v>0</v>
      </c>
      <c r="AO100" s="224"/>
      <c r="AP100" s="224"/>
      <c r="AQ100" s="89" t="s">
        <v>88</v>
      </c>
      <c r="AR100" s="51"/>
      <c r="AS100" s="90">
        <v>0</v>
      </c>
      <c r="AT100" s="91">
        <f t="shared" si="1"/>
        <v>0</v>
      </c>
      <c r="AU100" s="92">
        <f>'02_01 - Architektonicko -...'!P132</f>
        <v>0</v>
      </c>
      <c r="AV100" s="91">
        <f>'02_01 - Architektonicko -...'!J35</f>
        <v>0</v>
      </c>
      <c r="AW100" s="91">
        <f>'02_01 - Architektonicko -...'!J36</f>
        <v>0</v>
      </c>
      <c r="AX100" s="91">
        <f>'02_01 - Architektonicko -...'!J37</f>
        <v>0</v>
      </c>
      <c r="AY100" s="91">
        <f>'02_01 - Architektonicko -...'!J38</f>
        <v>0</v>
      </c>
      <c r="AZ100" s="91">
        <f>'02_01 - Architektonicko -...'!F35</f>
        <v>0</v>
      </c>
      <c r="BA100" s="91">
        <f>'02_01 - Architektonicko -...'!F36</f>
        <v>0</v>
      </c>
      <c r="BB100" s="91">
        <f>'02_01 - Architektonicko -...'!F37</f>
        <v>0</v>
      </c>
      <c r="BC100" s="91">
        <f>'02_01 - Architektonicko -...'!F38</f>
        <v>0</v>
      </c>
      <c r="BD100" s="93">
        <f>'02_01 - Architektonicko -...'!F39</f>
        <v>0</v>
      </c>
      <c r="BT100" s="25" t="s">
        <v>86</v>
      </c>
      <c r="BV100" s="25" t="s">
        <v>79</v>
      </c>
      <c r="BW100" s="25" t="s">
        <v>102</v>
      </c>
      <c r="BX100" s="25" t="s">
        <v>100</v>
      </c>
      <c r="CL100" s="25" t="s">
        <v>90</v>
      </c>
    </row>
    <row r="101" spans="2:91" s="7" customFormat="1" ht="16.5" customHeight="1">
      <c r="B101" s="79"/>
      <c r="C101" s="80"/>
      <c r="D101" s="220" t="s">
        <v>103</v>
      </c>
      <c r="E101" s="220"/>
      <c r="F101" s="220"/>
      <c r="G101" s="220"/>
      <c r="H101" s="220"/>
      <c r="I101" s="81"/>
      <c r="J101" s="220" t="s">
        <v>104</v>
      </c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1">
        <f>ROUND(AG102,2)</f>
        <v>0</v>
      </c>
      <c r="AH101" s="219"/>
      <c r="AI101" s="219"/>
      <c r="AJ101" s="219"/>
      <c r="AK101" s="219"/>
      <c r="AL101" s="219"/>
      <c r="AM101" s="219"/>
      <c r="AN101" s="218">
        <f t="shared" si="0"/>
        <v>0</v>
      </c>
      <c r="AO101" s="219"/>
      <c r="AP101" s="219"/>
      <c r="AQ101" s="82" t="s">
        <v>93</v>
      </c>
      <c r="AR101" s="79"/>
      <c r="AS101" s="83">
        <f>ROUND(AS102,2)</f>
        <v>0</v>
      </c>
      <c r="AT101" s="84">
        <f t="shared" si="1"/>
        <v>0</v>
      </c>
      <c r="AU101" s="85">
        <f>ROUND(AU102,5)</f>
        <v>0</v>
      </c>
      <c r="AV101" s="84">
        <f>ROUND(AZ101*L29,2)</f>
        <v>0</v>
      </c>
      <c r="AW101" s="84">
        <f>ROUND(BA101*L30,2)</f>
        <v>0</v>
      </c>
      <c r="AX101" s="84">
        <f>ROUND(BB101*L29,2)</f>
        <v>0</v>
      </c>
      <c r="AY101" s="84">
        <f>ROUND(BC101*L30,2)</f>
        <v>0</v>
      </c>
      <c r="AZ101" s="84">
        <f>ROUND(AZ102,2)</f>
        <v>0</v>
      </c>
      <c r="BA101" s="84">
        <f>ROUND(BA102,2)</f>
        <v>0</v>
      </c>
      <c r="BB101" s="84">
        <f>ROUND(BB102,2)</f>
        <v>0</v>
      </c>
      <c r="BC101" s="84">
        <f>ROUND(BC102,2)</f>
        <v>0</v>
      </c>
      <c r="BD101" s="86">
        <f>ROUND(BD102,2)</f>
        <v>0</v>
      </c>
      <c r="BS101" s="87" t="s">
        <v>76</v>
      </c>
      <c r="BT101" s="87" t="s">
        <v>84</v>
      </c>
      <c r="BU101" s="87" t="s">
        <v>78</v>
      </c>
      <c r="BV101" s="87" t="s">
        <v>79</v>
      </c>
      <c r="BW101" s="87" t="s">
        <v>105</v>
      </c>
      <c r="BX101" s="87" t="s">
        <v>4</v>
      </c>
      <c r="CL101" s="87" t="s">
        <v>1</v>
      </c>
      <c r="CM101" s="87" t="s">
        <v>86</v>
      </c>
    </row>
    <row r="102" spans="1:90" s="4" customFormat="1" ht="16.5" customHeight="1">
      <c r="A102" s="88" t="s">
        <v>87</v>
      </c>
      <c r="B102" s="51"/>
      <c r="C102" s="10"/>
      <c r="D102" s="10"/>
      <c r="E102" s="222" t="s">
        <v>106</v>
      </c>
      <c r="F102" s="222"/>
      <c r="G102" s="222"/>
      <c r="H102" s="222"/>
      <c r="I102" s="222"/>
      <c r="J102" s="10"/>
      <c r="K102" s="222" t="s">
        <v>96</v>
      </c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3">
        <f>'03_01 - Architektonicko -...'!J32</f>
        <v>0</v>
      </c>
      <c r="AH102" s="224"/>
      <c r="AI102" s="224"/>
      <c r="AJ102" s="224"/>
      <c r="AK102" s="224"/>
      <c r="AL102" s="224"/>
      <c r="AM102" s="224"/>
      <c r="AN102" s="223">
        <f t="shared" si="0"/>
        <v>0</v>
      </c>
      <c r="AO102" s="224"/>
      <c r="AP102" s="224"/>
      <c r="AQ102" s="89" t="s">
        <v>88</v>
      </c>
      <c r="AR102" s="51"/>
      <c r="AS102" s="94">
        <v>0</v>
      </c>
      <c r="AT102" s="95">
        <f t="shared" si="1"/>
        <v>0</v>
      </c>
      <c r="AU102" s="96">
        <f>'03_01 - Architektonicko -...'!P128</f>
        <v>0</v>
      </c>
      <c r="AV102" s="95">
        <f>'03_01 - Architektonicko -...'!J35</f>
        <v>0</v>
      </c>
      <c r="AW102" s="95">
        <f>'03_01 - Architektonicko -...'!J36</f>
        <v>0</v>
      </c>
      <c r="AX102" s="95">
        <f>'03_01 - Architektonicko -...'!J37</f>
        <v>0</v>
      </c>
      <c r="AY102" s="95">
        <f>'03_01 - Architektonicko -...'!J38</f>
        <v>0</v>
      </c>
      <c r="AZ102" s="95">
        <f>'03_01 - Architektonicko -...'!F35</f>
        <v>0</v>
      </c>
      <c r="BA102" s="95">
        <f>'03_01 - Architektonicko -...'!F36</f>
        <v>0</v>
      </c>
      <c r="BB102" s="95">
        <f>'03_01 - Architektonicko -...'!F37</f>
        <v>0</v>
      </c>
      <c r="BC102" s="95">
        <f>'03_01 - Architektonicko -...'!F38</f>
        <v>0</v>
      </c>
      <c r="BD102" s="97">
        <f>'03_01 - Architektonicko -...'!F39</f>
        <v>0</v>
      </c>
      <c r="BT102" s="25" t="s">
        <v>86</v>
      </c>
      <c r="BV102" s="25" t="s">
        <v>79</v>
      </c>
      <c r="BW102" s="25" t="s">
        <v>107</v>
      </c>
      <c r="BX102" s="25" t="s">
        <v>105</v>
      </c>
      <c r="CL102" s="25" t="s">
        <v>108</v>
      </c>
    </row>
    <row r="103" spans="1:57" s="2" customFormat="1" ht="30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3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33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</sheetData>
  <mergeCells count="70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AN102:AP102"/>
    <mergeCell ref="AG102:AM102"/>
    <mergeCell ref="E102:I102"/>
    <mergeCell ref="K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K96:AF96"/>
    <mergeCell ref="AN96:AP96"/>
    <mergeCell ref="AG96:AM96"/>
    <mergeCell ref="E96:I96"/>
    <mergeCell ref="D97:H97"/>
    <mergeCell ref="J97:AF97"/>
    <mergeCell ref="AN97:AP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L85:AO85"/>
    <mergeCell ref="AM87:AN87"/>
    <mergeCell ref="AM89:AP89"/>
    <mergeCell ref="AS89:AT91"/>
    <mergeCell ref="AM90:AP90"/>
  </mergeCells>
  <hyperlinks>
    <hyperlink ref="A96" location="'VRN - Vedlejší a ostatní ...'!C2" display="/"/>
    <hyperlink ref="A98" location="'01_01 - Architektonicko -...'!C2" display="/"/>
    <hyperlink ref="A100" location="'02_01 - Architektonicko -...'!C2" display="/"/>
    <hyperlink ref="A102" location="'03_01 - Architektonicko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tabSelected="1" workbookViewId="0" topLeftCell="A127">
      <selection activeCell="E17" sqref="E1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109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7" t="str">
        <f>'Rekapitulace stavby'!K6</f>
        <v>Gymnázium a Obchodní akademie PE – zřízení přístřešků na jízdní kola</v>
      </c>
      <c r="F7" s="248"/>
      <c r="G7" s="248"/>
      <c r="H7" s="248"/>
      <c r="L7" s="20"/>
    </row>
    <row r="8" spans="2:12" s="1" customFormat="1" ht="12" customHeight="1">
      <c r="B8" s="20"/>
      <c r="D8" s="27" t="s">
        <v>110</v>
      </c>
      <c r="L8" s="20"/>
    </row>
    <row r="9" spans="1:31" s="2" customFormat="1" ht="16.5" customHeight="1">
      <c r="A9" s="32"/>
      <c r="B9" s="33"/>
      <c r="C9" s="32"/>
      <c r="D9" s="32"/>
      <c r="E9" s="247" t="s">
        <v>111</v>
      </c>
      <c r="F9" s="249"/>
      <c r="G9" s="249"/>
      <c r="H9" s="249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112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4" t="s">
        <v>111</v>
      </c>
      <c r="F11" s="249"/>
      <c r="G11" s="249"/>
      <c r="H11" s="249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90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/>
      <c r="F17" s="32"/>
      <c r="G17" s="32"/>
      <c r="H17" s="32"/>
      <c r="I17" s="27" t="s">
        <v>25</v>
      </c>
      <c r="J17" s="25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0" t="str">
        <f>'Rekapitulace stavby'!E14</f>
        <v>Vyplň údaj</v>
      </c>
      <c r="F20" s="230"/>
      <c r="G20" s="230"/>
      <c r="H20" s="230"/>
      <c r="I20" s="27" t="s">
        <v>25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29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30</v>
      </c>
      <c r="F23" s="32"/>
      <c r="G23" s="32"/>
      <c r="H23" s="32"/>
      <c r="I23" s="27" t="s">
        <v>25</v>
      </c>
      <c r="J23" s="25" t="s">
        <v>31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24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25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91.25" customHeight="1">
      <c r="A29" s="99"/>
      <c r="B29" s="100"/>
      <c r="C29" s="99"/>
      <c r="D29" s="99"/>
      <c r="E29" s="235" t="s">
        <v>113</v>
      </c>
      <c r="F29" s="235"/>
      <c r="G29" s="235"/>
      <c r="H29" s="23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37</v>
      </c>
      <c r="E32" s="32"/>
      <c r="F32" s="32"/>
      <c r="G32" s="32"/>
      <c r="H32" s="32"/>
      <c r="I32" s="32"/>
      <c r="J32" s="71">
        <f>ROUND(J122,2)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39</v>
      </c>
      <c r="G34" s="32"/>
      <c r="H34" s="32"/>
      <c r="I34" s="36" t="s">
        <v>38</v>
      </c>
      <c r="J34" s="36" t="s">
        <v>40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41</v>
      </c>
      <c r="E35" s="27" t="s">
        <v>42</v>
      </c>
      <c r="F35" s="104">
        <f>ROUND((SUM(BE122:BE140)),2)</f>
        <v>0</v>
      </c>
      <c r="G35" s="32"/>
      <c r="H35" s="32"/>
      <c r="I35" s="105">
        <v>0.21</v>
      </c>
      <c r="J35" s="104">
        <f>ROUND(((SUM(BE122:BE140))*I35),2)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43</v>
      </c>
      <c r="F36" s="104">
        <f>ROUND((SUM(BF122:BF140)),2)</f>
        <v>0</v>
      </c>
      <c r="G36" s="32"/>
      <c r="H36" s="32"/>
      <c r="I36" s="105">
        <v>0.15</v>
      </c>
      <c r="J36" s="104">
        <f>ROUND(((SUM(BF122:BF140))*I36),2)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4">
        <f>ROUND((SUM(BG122:BG140)),2)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45</v>
      </c>
      <c r="F38" s="104">
        <f>ROUND((SUM(BH122:BH140)),2)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46</v>
      </c>
      <c r="F39" s="104">
        <f>ROUND((SUM(BI122:BI140)),2)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47</v>
      </c>
      <c r="E41" s="60"/>
      <c r="F41" s="60"/>
      <c r="G41" s="108" t="s">
        <v>48</v>
      </c>
      <c r="H41" s="109" t="s">
        <v>49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2" t="s">
        <v>53</v>
      </c>
      <c r="G61" s="45" t="s">
        <v>52</v>
      </c>
      <c r="H61" s="35"/>
      <c r="I61" s="35"/>
      <c r="J61" s="113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2" t="s">
        <v>53</v>
      </c>
      <c r="G76" s="45" t="s">
        <v>52</v>
      </c>
      <c r="H76" s="35"/>
      <c r="I76" s="35"/>
      <c r="J76" s="113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7" t="str">
        <f>E7</f>
        <v>Gymnázium a Obchodní akademie PE – zřízení přístřešků na jízdní kola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110</v>
      </c>
      <c r="L86" s="20"/>
    </row>
    <row r="87" spans="1:31" s="2" customFormat="1" ht="16.5" customHeight="1">
      <c r="A87" s="32"/>
      <c r="B87" s="33"/>
      <c r="C87" s="32"/>
      <c r="D87" s="32"/>
      <c r="E87" s="247" t="s">
        <v>111</v>
      </c>
      <c r="F87" s="249"/>
      <c r="G87" s="249"/>
      <c r="H87" s="249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112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4" t="str">
        <f>E11</f>
        <v>VRN - Vedlejší a ostatní rozpočtové náklady</v>
      </c>
      <c r="F89" s="249"/>
      <c r="G89" s="249"/>
      <c r="H89" s="249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Pelhřimov, ul. Jirsíkova</v>
      </c>
      <c r="G91" s="32"/>
      <c r="H91" s="32"/>
      <c r="I91" s="27" t="s">
        <v>22</v>
      </c>
      <c r="J91" s="55" t="str">
        <f>IF(J14="","",J14)</f>
        <v/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23</v>
      </c>
      <c r="D93" s="32"/>
      <c r="E93" s="32"/>
      <c r="F93" s="25">
        <f>E17</f>
        <v>0</v>
      </c>
      <c r="G93" s="32"/>
      <c r="H93" s="32"/>
      <c r="I93" s="27" t="s">
        <v>28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115</v>
      </c>
      <c r="D96" s="106"/>
      <c r="E96" s="106"/>
      <c r="F96" s="106"/>
      <c r="G96" s="106"/>
      <c r="H96" s="106"/>
      <c r="I96" s="106"/>
      <c r="J96" s="115" t="s">
        <v>116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117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118</v>
      </c>
    </row>
    <row r="99" spans="2:12" s="9" customFormat="1" ht="24.95" customHeight="1">
      <c r="B99" s="117"/>
      <c r="D99" s="118" t="s">
        <v>119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2:12" s="10" customFormat="1" ht="19.9" customHeight="1">
      <c r="B100" s="121"/>
      <c r="D100" s="122" t="s">
        <v>120</v>
      </c>
      <c r="E100" s="123"/>
      <c r="F100" s="123"/>
      <c r="G100" s="123"/>
      <c r="H100" s="123"/>
      <c r="I100" s="123"/>
      <c r="J100" s="124">
        <f>J124</f>
        <v>0</v>
      </c>
      <c r="L100" s="121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121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6.25" customHeight="1">
      <c r="A110" s="32"/>
      <c r="B110" s="33"/>
      <c r="C110" s="32"/>
      <c r="D110" s="32"/>
      <c r="E110" s="247" t="str">
        <f>E7</f>
        <v>Gymnázium a Obchodní akademie PE – zřízení přístřešků na jízdní kola</v>
      </c>
      <c r="F110" s="248"/>
      <c r="G110" s="248"/>
      <c r="H110" s="248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12" s="1" customFormat="1" ht="12" customHeight="1">
      <c r="B111" s="20"/>
      <c r="C111" s="27" t="s">
        <v>110</v>
      </c>
      <c r="L111" s="20"/>
    </row>
    <row r="112" spans="1:31" s="2" customFormat="1" ht="16.5" customHeight="1">
      <c r="A112" s="32"/>
      <c r="B112" s="33"/>
      <c r="C112" s="32"/>
      <c r="D112" s="32"/>
      <c r="E112" s="247" t="s">
        <v>111</v>
      </c>
      <c r="F112" s="249"/>
      <c r="G112" s="249"/>
      <c r="H112" s="249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112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04" t="str">
        <f>E11</f>
        <v>VRN - Vedlejší a ostatní rozpočtové náklady</v>
      </c>
      <c r="F114" s="249"/>
      <c r="G114" s="249"/>
      <c r="H114" s="249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F14</f>
        <v>Pelhřimov, ul. Jirsíkova</v>
      </c>
      <c r="G116" s="32"/>
      <c r="H116" s="32"/>
      <c r="I116" s="27" t="s">
        <v>22</v>
      </c>
      <c r="J116" s="55" t="str">
        <f>IF(J14="","",J14)</f>
        <v/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5.7" customHeight="1">
      <c r="A118" s="32"/>
      <c r="B118" s="33"/>
      <c r="C118" s="27" t="s">
        <v>23</v>
      </c>
      <c r="D118" s="32"/>
      <c r="E118" s="32"/>
      <c r="F118" s="25">
        <f>E17</f>
        <v>0</v>
      </c>
      <c r="G118" s="32"/>
      <c r="H118" s="32"/>
      <c r="I118" s="27" t="s">
        <v>28</v>
      </c>
      <c r="J118" s="30" t="str">
        <f>E23</f>
        <v>PROJEKT CENTRUM NOVA s.r.o.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33</v>
      </c>
      <c r="J119" s="30" t="str">
        <f>E26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5"/>
      <c r="B121" s="126"/>
      <c r="C121" s="127" t="s">
        <v>122</v>
      </c>
      <c r="D121" s="128" t="s">
        <v>62</v>
      </c>
      <c r="E121" s="128" t="s">
        <v>58</v>
      </c>
      <c r="F121" s="128" t="s">
        <v>59</v>
      </c>
      <c r="G121" s="128" t="s">
        <v>123</v>
      </c>
      <c r="H121" s="128" t="s">
        <v>124</v>
      </c>
      <c r="I121" s="128" t="s">
        <v>125</v>
      </c>
      <c r="J121" s="128" t="s">
        <v>116</v>
      </c>
      <c r="K121" s="129" t="s">
        <v>126</v>
      </c>
      <c r="L121" s="130"/>
      <c r="M121" s="62" t="s">
        <v>1</v>
      </c>
      <c r="N121" s="63" t="s">
        <v>41</v>
      </c>
      <c r="O121" s="63" t="s">
        <v>127</v>
      </c>
      <c r="P121" s="63" t="s">
        <v>128</v>
      </c>
      <c r="Q121" s="63" t="s">
        <v>129</v>
      </c>
      <c r="R121" s="63" t="s">
        <v>130</v>
      </c>
      <c r="S121" s="63" t="s">
        <v>131</v>
      </c>
      <c r="T121" s="64" t="s">
        <v>132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3" s="2" customFormat="1" ht="22.9" customHeight="1">
      <c r="A122" s="32"/>
      <c r="B122" s="33"/>
      <c r="C122" s="69" t="s">
        <v>133</v>
      </c>
      <c r="D122" s="32"/>
      <c r="E122" s="32"/>
      <c r="F122" s="32"/>
      <c r="G122" s="32"/>
      <c r="H122" s="32"/>
      <c r="I122" s="32"/>
      <c r="J122" s="131">
        <f>BK122</f>
        <v>0</v>
      </c>
      <c r="K122" s="32"/>
      <c r="L122" s="33"/>
      <c r="M122" s="65"/>
      <c r="N122" s="56"/>
      <c r="O122" s="66"/>
      <c r="P122" s="132">
        <f>P123</f>
        <v>0</v>
      </c>
      <c r="Q122" s="66"/>
      <c r="R122" s="132">
        <f>R123</f>
        <v>0</v>
      </c>
      <c r="S122" s="66"/>
      <c r="T122" s="133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76</v>
      </c>
      <c r="AU122" s="17" t="s">
        <v>118</v>
      </c>
      <c r="BK122" s="134">
        <f>BK123</f>
        <v>0</v>
      </c>
    </row>
    <row r="123" spans="2:63" s="12" customFormat="1" ht="25.9" customHeight="1">
      <c r="B123" s="135"/>
      <c r="D123" s="136" t="s">
        <v>76</v>
      </c>
      <c r="E123" s="137" t="s">
        <v>134</v>
      </c>
      <c r="F123" s="137" t="s">
        <v>135</v>
      </c>
      <c r="I123" s="138"/>
      <c r="J123" s="139">
        <f>BK123</f>
        <v>0</v>
      </c>
      <c r="L123" s="135"/>
      <c r="M123" s="140"/>
      <c r="N123" s="141"/>
      <c r="O123" s="141"/>
      <c r="P123" s="142">
        <f>P124</f>
        <v>0</v>
      </c>
      <c r="Q123" s="141"/>
      <c r="R123" s="142">
        <f>R124</f>
        <v>0</v>
      </c>
      <c r="S123" s="141"/>
      <c r="T123" s="143">
        <f>T124</f>
        <v>0</v>
      </c>
      <c r="AR123" s="136" t="s">
        <v>136</v>
      </c>
      <c r="AT123" s="144" t="s">
        <v>76</v>
      </c>
      <c r="AU123" s="144" t="s">
        <v>77</v>
      </c>
      <c r="AY123" s="136" t="s">
        <v>137</v>
      </c>
      <c r="BK123" s="145">
        <f>BK124</f>
        <v>0</v>
      </c>
    </row>
    <row r="124" spans="2:63" s="12" customFormat="1" ht="22.9" customHeight="1">
      <c r="B124" s="135"/>
      <c r="D124" s="136" t="s">
        <v>76</v>
      </c>
      <c r="E124" s="146" t="s">
        <v>138</v>
      </c>
      <c r="F124" s="146" t="s">
        <v>139</v>
      </c>
      <c r="I124" s="138"/>
      <c r="J124" s="147">
        <f>BK124</f>
        <v>0</v>
      </c>
      <c r="L124" s="135"/>
      <c r="M124" s="140"/>
      <c r="N124" s="141"/>
      <c r="O124" s="141"/>
      <c r="P124" s="142">
        <f>SUM(P125:P140)</f>
        <v>0</v>
      </c>
      <c r="Q124" s="141"/>
      <c r="R124" s="142">
        <f>SUM(R125:R140)</f>
        <v>0</v>
      </c>
      <c r="S124" s="141"/>
      <c r="T124" s="143">
        <f>SUM(T125:T140)</f>
        <v>0</v>
      </c>
      <c r="AR124" s="136" t="s">
        <v>136</v>
      </c>
      <c r="AT124" s="144" t="s">
        <v>76</v>
      </c>
      <c r="AU124" s="144" t="s">
        <v>84</v>
      </c>
      <c r="AY124" s="136" t="s">
        <v>137</v>
      </c>
      <c r="BK124" s="145">
        <f>SUM(BK125:BK140)</f>
        <v>0</v>
      </c>
    </row>
    <row r="125" spans="1:65" s="2" customFormat="1" ht="16.5" customHeight="1">
      <c r="A125" s="32"/>
      <c r="B125" s="148"/>
      <c r="C125" s="149" t="s">
        <v>84</v>
      </c>
      <c r="D125" s="149" t="s">
        <v>140</v>
      </c>
      <c r="E125" s="150" t="s">
        <v>141</v>
      </c>
      <c r="F125" s="151" t="s">
        <v>142</v>
      </c>
      <c r="G125" s="152" t="s">
        <v>143</v>
      </c>
      <c r="H125" s="153">
        <v>1</v>
      </c>
      <c r="I125" s="154"/>
      <c r="J125" s="155">
        <f>ROUND(I125*H125,2)</f>
        <v>0</v>
      </c>
      <c r="K125" s="151" t="s">
        <v>1</v>
      </c>
      <c r="L125" s="33"/>
      <c r="M125" s="156" t="s">
        <v>1</v>
      </c>
      <c r="N125" s="157" t="s">
        <v>42</v>
      </c>
      <c r="O125" s="58"/>
      <c r="P125" s="158">
        <f>O125*H125</f>
        <v>0</v>
      </c>
      <c r="Q125" s="158">
        <v>0</v>
      </c>
      <c r="R125" s="158">
        <f>Q125*H125</f>
        <v>0</v>
      </c>
      <c r="S125" s="158">
        <v>0</v>
      </c>
      <c r="T125" s="159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0" t="s">
        <v>136</v>
      </c>
      <c r="AT125" s="160" t="s">
        <v>140</v>
      </c>
      <c r="AU125" s="160" t="s">
        <v>86</v>
      </c>
      <c r="AY125" s="17" t="s">
        <v>137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7" t="s">
        <v>84</v>
      </c>
      <c r="BK125" s="161">
        <f>ROUND(I125*H125,2)</f>
        <v>0</v>
      </c>
      <c r="BL125" s="17" t="s">
        <v>136</v>
      </c>
      <c r="BM125" s="160" t="s">
        <v>144</v>
      </c>
    </row>
    <row r="126" spans="1:47" s="2" customFormat="1" ht="146.25">
      <c r="A126" s="32"/>
      <c r="B126" s="33"/>
      <c r="C126" s="32"/>
      <c r="D126" s="162" t="s">
        <v>145</v>
      </c>
      <c r="E126" s="32"/>
      <c r="F126" s="163" t="s">
        <v>146</v>
      </c>
      <c r="G126" s="32"/>
      <c r="H126" s="32"/>
      <c r="I126" s="164"/>
      <c r="J126" s="32"/>
      <c r="K126" s="32"/>
      <c r="L126" s="33"/>
      <c r="M126" s="165"/>
      <c r="N126" s="166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145</v>
      </c>
      <c r="AU126" s="17" t="s">
        <v>86</v>
      </c>
    </row>
    <row r="127" spans="1:65" s="2" customFormat="1" ht="16.5" customHeight="1">
      <c r="A127" s="32"/>
      <c r="B127" s="148"/>
      <c r="C127" s="149" t="s">
        <v>86</v>
      </c>
      <c r="D127" s="149" t="s">
        <v>140</v>
      </c>
      <c r="E127" s="150" t="s">
        <v>147</v>
      </c>
      <c r="F127" s="151" t="s">
        <v>148</v>
      </c>
      <c r="G127" s="152" t="s">
        <v>143</v>
      </c>
      <c r="H127" s="153">
        <v>1</v>
      </c>
      <c r="I127" s="154"/>
      <c r="J127" s="155">
        <f>ROUND(I127*H127,2)</f>
        <v>0</v>
      </c>
      <c r="K127" s="151" t="s">
        <v>1</v>
      </c>
      <c r="L127" s="33"/>
      <c r="M127" s="156" t="s">
        <v>1</v>
      </c>
      <c r="N127" s="157" t="s">
        <v>42</v>
      </c>
      <c r="O127" s="58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0" t="s">
        <v>136</v>
      </c>
      <c r="AT127" s="160" t="s">
        <v>140</v>
      </c>
      <c r="AU127" s="160" t="s">
        <v>86</v>
      </c>
      <c r="AY127" s="17" t="s">
        <v>137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7" t="s">
        <v>84</v>
      </c>
      <c r="BK127" s="161">
        <f>ROUND(I127*H127,2)</f>
        <v>0</v>
      </c>
      <c r="BL127" s="17" t="s">
        <v>136</v>
      </c>
      <c r="BM127" s="160" t="s">
        <v>149</v>
      </c>
    </row>
    <row r="128" spans="1:47" s="2" customFormat="1" ht="68.25">
      <c r="A128" s="32"/>
      <c r="B128" s="33"/>
      <c r="C128" s="32"/>
      <c r="D128" s="162" t="s">
        <v>145</v>
      </c>
      <c r="E128" s="32"/>
      <c r="F128" s="163" t="s">
        <v>150</v>
      </c>
      <c r="G128" s="32"/>
      <c r="H128" s="32"/>
      <c r="I128" s="164"/>
      <c r="J128" s="32"/>
      <c r="K128" s="32"/>
      <c r="L128" s="33"/>
      <c r="M128" s="165"/>
      <c r="N128" s="166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145</v>
      </c>
      <c r="AU128" s="17" t="s">
        <v>86</v>
      </c>
    </row>
    <row r="129" spans="1:65" s="2" customFormat="1" ht="24.2" customHeight="1">
      <c r="A129" s="32"/>
      <c r="B129" s="148"/>
      <c r="C129" s="149" t="s">
        <v>151</v>
      </c>
      <c r="D129" s="149" t="s">
        <v>140</v>
      </c>
      <c r="E129" s="150" t="s">
        <v>152</v>
      </c>
      <c r="F129" s="151" t="s">
        <v>153</v>
      </c>
      <c r="G129" s="152" t="s">
        <v>143</v>
      </c>
      <c r="H129" s="153">
        <v>1</v>
      </c>
      <c r="I129" s="154"/>
      <c r="J129" s="155">
        <f>ROUND(I129*H129,2)</f>
        <v>0</v>
      </c>
      <c r="K129" s="151" t="s">
        <v>1</v>
      </c>
      <c r="L129" s="33"/>
      <c r="M129" s="156" t="s">
        <v>1</v>
      </c>
      <c r="N129" s="157" t="s">
        <v>42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0" t="s">
        <v>136</v>
      </c>
      <c r="AT129" s="160" t="s">
        <v>140</v>
      </c>
      <c r="AU129" s="160" t="s">
        <v>86</v>
      </c>
      <c r="AY129" s="17" t="s">
        <v>137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7" t="s">
        <v>84</v>
      </c>
      <c r="BK129" s="161">
        <f>ROUND(I129*H129,2)</f>
        <v>0</v>
      </c>
      <c r="BL129" s="17" t="s">
        <v>136</v>
      </c>
      <c r="BM129" s="160" t="s">
        <v>154</v>
      </c>
    </row>
    <row r="130" spans="1:47" s="2" customFormat="1" ht="87.75">
      <c r="A130" s="32"/>
      <c r="B130" s="33"/>
      <c r="C130" s="32"/>
      <c r="D130" s="162" t="s">
        <v>145</v>
      </c>
      <c r="E130" s="32"/>
      <c r="F130" s="163" t="s">
        <v>155</v>
      </c>
      <c r="G130" s="32"/>
      <c r="H130" s="32"/>
      <c r="I130" s="164"/>
      <c r="J130" s="32"/>
      <c r="K130" s="32"/>
      <c r="L130" s="33"/>
      <c r="M130" s="165"/>
      <c r="N130" s="166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145</v>
      </c>
      <c r="AU130" s="17" t="s">
        <v>86</v>
      </c>
    </row>
    <row r="131" spans="1:65" s="2" customFormat="1" ht="16.5" customHeight="1">
      <c r="A131" s="32"/>
      <c r="B131" s="148"/>
      <c r="C131" s="149" t="s">
        <v>136</v>
      </c>
      <c r="D131" s="149" t="s">
        <v>140</v>
      </c>
      <c r="E131" s="150" t="s">
        <v>156</v>
      </c>
      <c r="F131" s="151" t="s">
        <v>157</v>
      </c>
      <c r="G131" s="152" t="s">
        <v>143</v>
      </c>
      <c r="H131" s="153">
        <v>1</v>
      </c>
      <c r="I131" s="154"/>
      <c r="J131" s="155">
        <f>ROUND(I131*H131,2)</f>
        <v>0</v>
      </c>
      <c r="K131" s="151" t="s">
        <v>1</v>
      </c>
      <c r="L131" s="33"/>
      <c r="M131" s="156" t="s">
        <v>1</v>
      </c>
      <c r="N131" s="157" t="s">
        <v>42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136</v>
      </c>
      <c r="AT131" s="160" t="s">
        <v>140</v>
      </c>
      <c r="AU131" s="160" t="s">
        <v>86</v>
      </c>
      <c r="AY131" s="17" t="s">
        <v>137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84</v>
      </c>
      <c r="BK131" s="161">
        <f>ROUND(I131*H131,2)</f>
        <v>0</v>
      </c>
      <c r="BL131" s="17" t="s">
        <v>136</v>
      </c>
      <c r="BM131" s="160" t="s">
        <v>158</v>
      </c>
    </row>
    <row r="132" spans="1:47" s="2" customFormat="1" ht="29.25">
      <c r="A132" s="32"/>
      <c r="B132" s="33"/>
      <c r="C132" s="32"/>
      <c r="D132" s="162" t="s">
        <v>145</v>
      </c>
      <c r="E132" s="32"/>
      <c r="F132" s="163" t="s">
        <v>159</v>
      </c>
      <c r="G132" s="32"/>
      <c r="H132" s="32"/>
      <c r="I132" s="164"/>
      <c r="J132" s="32"/>
      <c r="K132" s="32"/>
      <c r="L132" s="33"/>
      <c r="M132" s="165"/>
      <c r="N132" s="166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145</v>
      </c>
      <c r="AU132" s="17" t="s">
        <v>86</v>
      </c>
    </row>
    <row r="133" spans="1:65" s="2" customFormat="1" ht="16.5" customHeight="1">
      <c r="A133" s="32"/>
      <c r="B133" s="148"/>
      <c r="C133" s="149" t="s">
        <v>160</v>
      </c>
      <c r="D133" s="149" t="s">
        <v>140</v>
      </c>
      <c r="E133" s="150" t="s">
        <v>161</v>
      </c>
      <c r="F133" s="151" t="s">
        <v>162</v>
      </c>
      <c r="G133" s="152" t="s">
        <v>143</v>
      </c>
      <c r="H133" s="153">
        <v>1</v>
      </c>
      <c r="I133" s="154"/>
      <c r="J133" s="155">
        <f>ROUND(I133*H133,2)</f>
        <v>0</v>
      </c>
      <c r="K133" s="151" t="s">
        <v>1</v>
      </c>
      <c r="L133" s="33"/>
      <c r="M133" s="156" t="s">
        <v>1</v>
      </c>
      <c r="N133" s="157" t="s">
        <v>42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136</v>
      </c>
      <c r="AT133" s="160" t="s">
        <v>140</v>
      </c>
      <c r="AU133" s="160" t="s">
        <v>86</v>
      </c>
      <c r="AY133" s="17" t="s">
        <v>137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84</v>
      </c>
      <c r="BK133" s="161">
        <f>ROUND(I133*H133,2)</f>
        <v>0</v>
      </c>
      <c r="BL133" s="17" t="s">
        <v>136</v>
      </c>
      <c r="BM133" s="160" t="s">
        <v>163</v>
      </c>
    </row>
    <row r="134" spans="1:47" s="2" customFormat="1" ht="29.25">
      <c r="A134" s="32"/>
      <c r="B134" s="33"/>
      <c r="C134" s="32"/>
      <c r="D134" s="162" t="s">
        <v>145</v>
      </c>
      <c r="E134" s="32"/>
      <c r="F134" s="163" t="s">
        <v>164</v>
      </c>
      <c r="G134" s="32"/>
      <c r="H134" s="32"/>
      <c r="I134" s="164"/>
      <c r="J134" s="32"/>
      <c r="K134" s="32"/>
      <c r="L134" s="33"/>
      <c r="M134" s="165"/>
      <c r="N134" s="166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145</v>
      </c>
      <c r="AU134" s="17" t="s">
        <v>86</v>
      </c>
    </row>
    <row r="135" spans="1:65" s="2" customFormat="1" ht="16.5" customHeight="1">
      <c r="A135" s="32"/>
      <c r="B135" s="148"/>
      <c r="C135" s="149" t="s">
        <v>165</v>
      </c>
      <c r="D135" s="149" t="s">
        <v>140</v>
      </c>
      <c r="E135" s="150" t="s">
        <v>166</v>
      </c>
      <c r="F135" s="151" t="s">
        <v>167</v>
      </c>
      <c r="G135" s="152" t="s">
        <v>143</v>
      </c>
      <c r="H135" s="153">
        <v>1</v>
      </c>
      <c r="I135" s="154"/>
      <c r="J135" s="155">
        <f>ROUND(I135*H135,2)</f>
        <v>0</v>
      </c>
      <c r="K135" s="151" t="s">
        <v>1</v>
      </c>
      <c r="L135" s="33"/>
      <c r="M135" s="156" t="s">
        <v>1</v>
      </c>
      <c r="N135" s="157" t="s">
        <v>42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136</v>
      </c>
      <c r="AT135" s="160" t="s">
        <v>140</v>
      </c>
      <c r="AU135" s="160" t="s">
        <v>86</v>
      </c>
      <c r="AY135" s="17" t="s">
        <v>137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84</v>
      </c>
      <c r="BK135" s="161">
        <f>ROUND(I135*H135,2)</f>
        <v>0</v>
      </c>
      <c r="BL135" s="17" t="s">
        <v>136</v>
      </c>
      <c r="BM135" s="160" t="s">
        <v>168</v>
      </c>
    </row>
    <row r="136" spans="1:47" s="2" customFormat="1" ht="19.5">
      <c r="A136" s="32"/>
      <c r="B136" s="33"/>
      <c r="C136" s="32"/>
      <c r="D136" s="162" t="s">
        <v>145</v>
      </c>
      <c r="E136" s="32"/>
      <c r="F136" s="163" t="s">
        <v>169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145</v>
      </c>
      <c r="AU136" s="17" t="s">
        <v>86</v>
      </c>
    </row>
    <row r="137" spans="1:65" s="2" customFormat="1" ht="24.2" customHeight="1">
      <c r="A137" s="32"/>
      <c r="B137" s="148"/>
      <c r="C137" s="149" t="s">
        <v>170</v>
      </c>
      <c r="D137" s="149" t="s">
        <v>140</v>
      </c>
      <c r="E137" s="150" t="s">
        <v>171</v>
      </c>
      <c r="F137" s="151" t="s">
        <v>172</v>
      </c>
      <c r="G137" s="152" t="s">
        <v>143</v>
      </c>
      <c r="H137" s="153">
        <v>1</v>
      </c>
      <c r="I137" s="154"/>
      <c r="J137" s="155">
        <f>ROUND(I137*H137,2)</f>
        <v>0</v>
      </c>
      <c r="K137" s="151" t="s">
        <v>1</v>
      </c>
      <c r="L137" s="33"/>
      <c r="M137" s="156" t="s">
        <v>1</v>
      </c>
      <c r="N137" s="157" t="s">
        <v>42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136</v>
      </c>
      <c r="AT137" s="160" t="s">
        <v>140</v>
      </c>
      <c r="AU137" s="160" t="s">
        <v>86</v>
      </c>
      <c r="AY137" s="17" t="s">
        <v>137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7" t="s">
        <v>84</v>
      </c>
      <c r="BK137" s="161">
        <f>ROUND(I137*H137,2)</f>
        <v>0</v>
      </c>
      <c r="BL137" s="17" t="s">
        <v>136</v>
      </c>
      <c r="BM137" s="160" t="s">
        <v>173</v>
      </c>
    </row>
    <row r="138" spans="1:47" s="2" customFormat="1" ht="48.75">
      <c r="A138" s="32"/>
      <c r="B138" s="33"/>
      <c r="C138" s="32"/>
      <c r="D138" s="162" t="s">
        <v>145</v>
      </c>
      <c r="E138" s="32"/>
      <c r="F138" s="163" t="s">
        <v>174</v>
      </c>
      <c r="G138" s="32"/>
      <c r="H138" s="32"/>
      <c r="I138" s="164"/>
      <c r="J138" s="32"/>
      <c r="K138" s="32"/>
      <c r="L138" s="33"/>
      <c r="M138" s="165"/>
      <c r="N138" s="166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145</v>
      </c>
      <c r="AU138" s="17" t="s">
        <v>86</v>
      </c>
    </row>
    <row r="139" spans="1:65" s="2" customFormat="1" ht="24.2" customHeight="1">
      <c r="A139" s="32"/>
      <c r="B139" s="148"/>
      <c r="C139" s="149" t="s">
        <v>175</v>
      </c>
      <c r="D139" s="149" t="s">
        <v>140</v>
      </c>
      <c r="E139" s="150" t="s">
        <v>176</v>
      </c>
      <c r="F139" s="151" t="s">
        <v>177</v>
      </c>
      <c r="G139" s="152" t="s">
        <v>178</v>
      </c>
      <c r="H139" s="153">
        <v>1</v>
      </c>
      <c r="I139" s="154"/>
      <c r="J139" s="155">
        <f>ROUND(I139*H139,2)</f>
        <v>0</v>
      </c>
      <c r="K139" s="151" t="s">
        <v>1</v>
      </c>
      <c r="L139" s="33"/>
      <c r="M139" s="156" t="s">
        <v>1</v>
      </c>
      <c r="N139" s="157" t="s">
        <v>42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136</v>
      </c>
      <c r="AT139" s="160" t="s">
        <v>140</v>
      </c>
      <c r="AU139" s="160" t="s">
        <v>86</v>
      </c>
      <c r="AY139" s="17" t="s">
        <v>137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84</v>
      </c>
      <c r="BK139" s="161">
        <f>ROUND(I139*H139,2)</f>
        <v>0</v>
      </c>
      <c r="BL139" s="17" t="s">
        <v>136</v>
      </c>
      <c r="BM139" s="160" t="s">
        <v>179</v>
      </c>
    </row>
    <row r="140" spans="1:47" s="2" customFormat="1" ht="19.5">
      <c r="A140" s="32"/>
      <c r="B140" s="33"/>
      <c r="C140" s="32"/>
      <c r="D140" s="162" t="s">
        <v>145</v>
      </c>
      <c r="E140" s="32"/>
      <c r="F140" s="163" t="s">
        <v>180</v>
      </c>
      <c r="G140" s="32"/>
      <c r="H140" s="32"/>
      <c r="I140" s="164"/>
      <c r="J140" s="32"/>
      <c r="K140" s="32"/>
      <c r="L140" s="33"/>
      <c r="M140" s="167"/>
      <c r="N140" s="168"/>
      <c r="O140" s="169"/>
      <c r="P140" s="169"/>
      <c r="Q140" s="169"/>
      <c r="R140" s="169"/>
      <c r="S140" s="169"/>
      <c r="T140" s="1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145</v>
      </c>
      <c r="AU140" s="17" t="s">
        <v>86</v>
      </c>
    </row>
    <row r="141" spans="1:31" s="2" customFormat="1" ht="6.95" customHeight="1">
      <c r="A141" s="32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33"/>
      <c r="M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</sheetData>
  <autoFilter ref="C121:K14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6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97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109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7" t="str">
        <f>'Rekapitulace stavby'!K6</f>
        <v>Gymnázium a Obchodní akademie PE – zřízení přístřešků na jízdní kola</v>
      </c>
      <c r="F7" s="248"/>
      <c r="G7" s="248"/>
      <c r="H7" s="248"/>
      <c r="L7" s="20"/>
    </row>
    <row r="8" spans="2:12" s="1" customFormat="1" ht="12" customHeight="1">
      <c r="B8" s="20"/>
      <c r="D8" s="27" t="s">
        <v>110</v>
      </c>
      <c r="L8" s="20"/>
    </row>
    <row r="9" spans="1:31" s="2" customFormat="1" ht="16.5" customHeight="1">
      <c r="A9" s="32"/>
      <c r="B9" s="33"/>
      <c r="C9" s="32"/>
      <c r="D9" s="32"/>
      <c r="E9" s="247" t="s">
        <v>181</v>
      </c>
      <c r="F9" s="249"/>
      <c r="G9" s="249"/>
      <c r="H9" s="249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112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4" t="s">
        <v>182</v>
      </c>
      <c r="F11" s="249"/>
      <c r="G11" s="249"/>
      <c r="H11" s="249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90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/>
      <c r="F17" s="32"/>
      <c r="G17" s="32"/>
      <c r="H17" s="32"/>
      <c r="I17" s="27" t="s">
        <v>25</v>
      </c>
      <c r="J17" s="25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0" t="str">
        <f>'Rekapitulace stavby'!E14</f>
        <v>Vyplň údaj</v>
      </c>
      <c r="F20" s="230"/>
      <c r="G20" s="230"/>
      <c r="H20" s="230"/>
      <c r="I20" s="27" t="s">
        <v>25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29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30</v>
      </c>
      <c r="F23" s="32"/>
      <c r="G23" s="32"/>
      <c r="H23" s="32"/>
      <c r="I23" s="27" t="s">
        <v>25</v>
      </c>
      <c r="J23" s="25" t="s">
        <v>31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24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25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5" t="s">
        <v>183</v>
      </c>
      <c r="F29" s="235"/>
      <c r="G29" s="235"/>
      <c r="H29" s="23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37</v>
      </c>
      <c r="E32" s="32"/>
      <c r="F32" s="32"/>
      <c r="G32" s="32"/>
      <c r="H32" s="32"/>
      <c r="I32" s="32"/>
      <c r="J32" s="71">
        <f>ROUND(J131,2)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39</v>
      </c>
      <c r="G34" s="32"/>
      <c r="H34" s="32"/>
      <c r="I34" s="36" t="s">
        <v>38</v>
      </c>
      <c r="J34" s="36" t="s">
        <v>40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41</v>
      </c>
      <c r="E35" s="27" t="s">
        <v>42</v>
      </c>
      <c r="F35" s="104">
        <f>ROUND((SUM(BE131:BE245)),2)</f>
        <v>0</v>
      </c>
      <c r="G35" s="32"/>
      <c r="H35" s="32"/>
      <c r="I35" s="105">
        <v>0.21</v>
      </c>
      <c r="J35" s="104">
        <f>ROUND(((SUM(BE131:BE245))*I35),2)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43</v>
      </c>
      <c r="F36" s="104">
        <f>ROUND((SUM(BF131:BF245)),2)</f>
        <v>0</v>
      </c>
      <c r="G36" s="32"/>
      <c r="H36" s="32"/>
      <c r="I36" s="105">
        <v>0.15</v>
      </c>
      <c r="J36" s="104">
        <f>ROUND(((SUM(BF131:BF245))*I36),2)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4">
        <f>ROUND((SUM(BG131:BG245)),2)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45</v>
      </c>
      <c r="F38" s="104">
        <f>ROUND((SUM(BH131:BH245)),2)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46</v>
      </c>
      <c r="F39" s="104">
        <f>ROUND((SUM(BI131:BI245)),2)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47</v>
      </c>
      <c r="E41" s="60"/>
      <c r="F41" s="60"/>
      <c r="G41" s="108" t="s">
        <v>48</v>
      </c>
      <c r="H41" s="109" t="s">
        <v>49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2" t="s">
        <v>53</v>
      </c>
      <c r="G61" s="45" t="s">
        <v>52</v>
      </c>
      <c r="H61" s="35"/>
      <c r="I61" s="35"/>
      <c r="J61" s="113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2" t="s">
        <v>53</v>
      </c>
      <c r="G76" s="45" t="s">
        <v>52</v>
      </c>
      <c r="H76" s="35"/>
      <c r="I76" s="35"/>
      <c r="J76" s="113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7" t="str">
        <f>E7</f>
        <v>Gymnázium a Obchodní akademie PE – zřízení přístřešků na jízdní kola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110</v>
      </c>
      <c r="L86" s="20"/>
    </row>
    <row r="87" spans="1:31" s="2" customFormat="1" ht="16.5" customHeight="1">
      <c r="A87" s="32"/>
      <c r="B87" s="33"/>
      <c r="C87" s="32"/>
      <c r="D87" s="32"/>
      <c r="E87" s="247" t="s">
        <v>181</v>
      </c>
      <c r="F87" s="249"/>
      <c r="G87" s="249"/>
      <c r="H87" s="249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112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4" t="str">
        <f>E11</f>
        <v>01_01 - Architektonicko - stavební řešení</v>
      </c>
      <c r="F89" s="249"/>
      <c r="G89" s="249"/>
      <c r="H89" s="249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Pelhřimov, ul. Jirsíkova</v>
      </c>
      <c r="G91" s="32"/>
      <c r="H91" s="32"/>
      <c r="I91" s="27" t="s">
        <v>22</v>
      </c>
      <c r="J91" s="55" t="str">
        <f>IF(J14="","",J14)</f>
        <v/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23</v>
      </c>
      <c r="D93" s="32"/>
      <c r="E93" s="32"/>
      <c r="F93" s="25">
        <f>E17</f>
        <v>0</v>
      </c>
      <c r="G93" s="32"/>
      <c r="H93" s="32"/>
      <c r="I93" s="27" t="s">
        <v>28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115</v>
      </c>
      <c r="D96" s="106"/>
      <c r="E96" s="106"/>
      <c r="F96" s="106"/>
      <c r="G96" s="106"/>
      <c r="H96" s="106"/>
      <c r="I96" s="106"/>
      <c r="J96" s="115" t="s">
        <v>116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117</v>
      </c>
      <c r="D98" s="32"/>
      <c r="E98" s="32"/>
      <c r="F98" s="32"/>
      <c r="G98" s="32"/>
      <c r="H98" s="32"/>
      <c r="I98" s="32"/>
      <c r="J98" s="71">
        <f>J131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118</v>
      </c>
    </row>
    <row r="99" spans="2:12" s="9" customFormat="1" ht="24.95" customHeight="1">
      <c r="B99" s="117"/>
      <c r="D99" s="118" t="s">
        <v>184</v>
      </c>
      <c r="E99" s="119"/>
      <c r="F99" s="119"/>
      <c r="G99" s="119"/>
      <c r="H99" s="119"/>
      <c r="I99" s="119"/>
      <c r="J99" s="120">
        <f>J132</f>
        <v>0</v>
      </c>
      <c r="L99" s="117"/>
    </row>
    <row r="100" spans="2:12" s="10" customFormat="1" ht="19.9" customHeight="1">
      <c r="B100" s="121"/>
      <c r="D100" s="122" t="s">
        <v>185</v>
      </c>
      <c r="E100" s="123"/>
      <c r="F100" s="123"/>
      <c r="G100" s="123"/>
      <c r="H100" s="123"/>
      <c r="I100" s="123"/>
      <c r="J100" s="124">
        <f>J133</f>
        <v>0</v>
      </c>
      <c r="L100" s="121"/>
    </row>
    <row r="101" spans="2:12" s="10" customFormat="1" ht="19.9" customHeight="1">
      <c r="B101" s="121"/>
      <c r="D101" s="122" t="s">
        <v>186</v>
      </c>
      <c r="E101" s="123"/>
      <c r="F101" s="123"/>
      <c r="G101" s="123"/>
      <c r="H101" s="123"/>
      <c r="I101" s="123"/>
      <c r="J101" s="124">
        <f>J163</f>
        <v>0</v>
      </c>
      <c r="L101" s="121"/>
    </row>
    <row r="102" spans="2:12" s="10" customFormat="1" ht="19.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J182</f>
        <v>0</v>
      </c>
      <c r="L102" s="121"/>
    </row>
    <row r="103" spans="2:12" s="10" customFormat="1" ht="19.9" customHeight="1">
      <c r="B103" s="121"/>
      <c r="D103" s="122" t="s">
        <v>188</v>
      </c>
      <c r="E103" s="123"/>
      <c r="F103" s="123"/>
      <c r="G103" s="123"/>
      <c r="H103" s="123"/>
      <c r="I103" s="123"/>
      <c r="J103" s="124">
        <f>J193</f>
        <v>0</v>
      </c>
      <c r="L103" s="121"/>
    </row>
    <row r="104" spans="2:12" s="10" customFormat="1" ht="19.9" customHeight="1">
      <c r="B104" s="121"/>
      <c r="D104" s="122" t="s">
        <v>189</v>
      </c>
      <c r="E104" s="123"/>
      <c r="F104" s="123"/>
      <c r="G104" s="123"/>
      <c r="H104" s="123"/>
      <c r="I104" s="123"/>
      <c r="J104" s="124">
        <f>J206</f>
        <v>0</v>
      </c>
      <c r="L104" s="121"/>
    </row>
    <row r="105" spans="2:12" s="9" customFormat="1" ht="24.95" customHeight="1">
      <c r="B105" s="117"/>
      <c r="D105" s="118" t="s">
        <v>190</v>
      </c>
      <c r="E105" s="119"/>
      <c r="F105" s="119"/>
      <c r="G105" s="119"/>
      <c r="H105" s="119"/>
      <c r="I105" s="119"/>
      <c r="J105" s="120">
        <f>J209</f>
        <v>0</v>
      </c>
      <c r="L105" s="117"/>
    </row>
    <row r="106" spans="2:12" s="10" customFormat="1" ht="19.9" customHeight="1">
      <c r="B106" s="121"/>
      <c r="D106" s="122" t="s">
        <v>191</v>
      </c>
      <c r="E106" s="123"/>
      <c r="F106" s="123"/>
      <c r="G106" s="123"/>
      <c r="H106" s="123"/>
      <c r="I106" s="123"/>
      <c r="J106" s="124">
        <f>J210</f>
        <v>0</v>
      </c>
      <c r="L106" s="121"/>
    </row>
    <row r="107" spans="2:12" s="9" customFormat="1" ht="24.95" customHeight="1">
      <c r="B107" s="117"/>
      <c r="D107" s="118" t="s">
        <v>192</v>
      </c>
      <c r="E107" s="119"/>
      <c r="F107" s="119"/>
      <c r="G107" s="119"/>
      <c r="H107" s="119"/>
      <c r="I107" s="119"/>
      <c r="J107" s="120">
        <f>J233</f>
        <v>0</v>
      </c>
      <c r="L107" s="117"/>
    </row>
    <row r="108" spans="2:12" s="10" customFormat="1" ht="19.9" customHeight="1">
      <c r="B108" s="121"/>
      <c r="D108" s="122" t="s">
        <v>193</v>
      </c>
      <c r="E108" s="123"/>
      <c r="F108" s="123"/>
      <c r="G108" s="123"/>
      <c r="H108" s="123"/>
      <c r="I108" s="123"/>
      <c r="J108" s="124">
        <f>J234</f>
        <v>0</v>
      </c>
      <c r="L108" s="121"/>
    </row>
    <row r="109" spans="2:12" s="9" customFormat="1" ht="24.95" customHeight="1">
      <c r="B109" s="117"/>
      <c r="D109" s="118" t="s">
        <v>119</v>
      </c>
      <c r="E109" s="119"/>
      <c r="F109" s="119"/>
      <c r="G109" s="119"/>
      <c r="H109" s="119"/>
      <c r="I109" s="119"/>
      <c r="J109" s="120">
        <f>J239</f>
        <v>0</v>
      </c>
      <c r="L109" s="117"/>
    </row>
    <row r="110" spans="1:31" s="2" customFormat="1" ht="21.7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6.95" customHeight="1">
      <c r="A115" s="32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1" t="s">
        <v>121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16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6.25" customHeight="1">
      <c r="A119" s="32"/>
      <c r="B119" s="33"/>
      <c r="C119" s="32"/>
      <c r="D119" s="32"/>
      <c r="E119" s="247" t="str">
        <f>E7</f>
        <v>Gymnázium a Obchodní akademie PE – zřízení přístřešků na jízdní kola</v>
      </c>
      <c r="F119" s="248"/>
      <c r="G119" s="248"/>
      <c r="H119" s="248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2:12" s="1" customFormat="1" ht="12" customHeight="1">
      <c r="B120" s="20"/>
      <c r="C120" s="27" t="s">
        <v>110</v>
      </c>
      <c r="L120" s="20"/>
    </row>
    <row r="121" spans="1:31" s="2" customFormat="1" ht="16.5" customHeight="1">
      <c r="A121" s="32"/>
      <c r="B121" s="33"/>
      <c r="C121" s="32"/>
      <c r="D121" s="32"/>
      <c r="E121" s="247" t="s">
        <v>181</v>
      </c>
      <c r="F121" s="249"/>
      <c r="G121" s="249"/>
      <c r="H121" s="249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112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04" t="str">
        <f>E11</f>
        <v>01_01 - Architektonicko - stavební řešení</v>
      </c>
      <c r="F123" s="249"/>
      <c r="G123" s="249"/>
      <c r="H123" s="249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F14</f>
        <v>Pelhřimov, ul. Jirsíkova</v>
      </c>
      <c r="G125" s="32"/>
      <c r="H125" s="32"/>
      <c r="I125" s="27" t="s">
        <v>22</v>
      </c>
      <c r="J125" s="55" t="str">
        <f>IF(J14="","",J14)</f>
        <v/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5.7" customHeight="1">
      <c r="A127" s="32"/>
      <c r="B127" s="33"/>
      <c r="C127" s="27" t="s">
        <v>23</v>
      </c>
      <c r="D127" s="32"/>
      <c r="E127" s="32"/>
      <c r="F127" s="25">
        <f>E17</f>
        <v>0</v>
      </c>
      <c r="G127" s="32"/>
      <c r="H127" s="32"/>
      <c r="I127" s="27" t="s">
        <v>28</v>
      </c>
      <c r="J127" s="30" t="str">
        <f>E23</f>
        <v>PROJEKT CENTRUM NOVA s.r.o.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26</v>
      </c>
      <c r="D128" s="32"/>
      <c r="E128" s="32"/>
      <c r="F128" s="25" t="str">
        <f>IF(E20="","",E20)</f>
        <v>Vyplň údaj</v>
      </c>
      <c r="G128" s="32"/>
      <c r="H128" s="32"/>
      <c r="I128" s="27" t="s">
        <v>33</v>
      </c>
      <c r="J128" s="30" t="str">
        <f>E26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11" customFormat="1" ht="29.25" customHeight="1">
      <c r="A130" s="125"/>
      <c r="B130" s="126"/>
      <c r="C130" s="127" t="s">
        <v>122</v>
      </c>
      <c r="D130" s="128" t="s">
        <v>62</v>
      </c>
      <c r="E130" s="128" t="s">
        <v>58</v>
      </c>
      <c r="F130" s="128" t="s">
        <v>59</v>
      </c>
      <c r="G130" s="128" t="s">
        <v>123</v>
      </c>
      <c r="H130" s="128" t="s">
        <v>124</v>
      </c>
      <c r="I130" s="128" t="s">
        <v>125</v>
      </c>
      <c r="J130" s="128" t="s">
        <v>116</v>
      </c>
      <c r="K130" s="129" t="s">
        <v>126</v>
      </c>
      <c r="L130" s="130"/>
      <c r="M130" s="62" t="s">
        <v>1</v>
      </c>
      <c r="N130" s="63" t="s">
        <v>41</v>
      </c>
      <c r="O130" s="63" t="s">
        <v>127</v>
      </c>
      <c r="P130" s="63" t="s">
        <v>128</v>
      </c>
      <c r="Q130" s="63" t="s">
        <v>129</v>
      </c>
      <c r="R130" s="63" t="s">
        <v>130</v>
      </c>
      <c r="S130" s="63" t="s">
        <v>131</v>
      </c>
      <c r="T130" s="64" t="s">
        <v>132</v>
      </c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</row>
    <row r="131" spans="1:63" s="2" customFormat="1" ht="22.9" customHeight="1">
      <c r="A131" s="32"/>
      <c r="B131" s="33"/>
      <c r="C131" s="69" t="s">
        <v>133</v>
      </c>
      <c r="D131" s="32"/>
      <c r="E131" s="32"/>
      <c r="F131" s="32"/>
      <c r="G131" s="32"/>
      <c r="H131" s="32"/>
      <c r="I131" s="32"/>
      <c r="J131" s="131">
        <f>BK131</f>
        <v>0</v>
      </c>
      <c r="K131" s="32"/>
      <c r="L131" s="33"/>
      <c r="M131" s="65"/>
      <c r="N131" s="56"/>
      <c r="O131" s="66"/>
      <c r="P131" s="132">
        <f>P132+P209+P233+P239</f>
        <v>0</v>
      </c>
      <c r="Q131" s="66"/>
      <c r="R131" s="132">
        <f>R132+R209+R233+R239</f>
        <v>40.17746124</v>
      </c>
      <c r="S131" s="66"/>
      <c r="T131" s="133">
        <f>T132+T209+T233+T239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76</v>
      </c>
      <c r="AU131" s="17" t="s">
        <v>118</v>
      </c>
      <c r="BK131" s="134">
        <f>BK132+BK209+BK233+BK239</f>
        <v>0</v>
      </c>
    </row>
    <row r="132" spans="2:63" s="12" customFormat="1" ht="25.9" customHeight="1">
      <c r="B132" s="135"/>
      <c r="D132" s="136" t="s">
        <v>76</v>
      </c>
      <c r="E132" s="137" t="s">
        <v>194</v>
      </c>
      <c r="F132" s="137" t="s">
        <v>195</v>
      </c>
      <c r="I132" s="138"/>
      <c r="J132" s="139">
        <f>BK132</f>
        <v>0</v>
      </c>
      <c r="L132" s="135"/>
      <c r="M132" s="140"/>
      <c r="N132" s="141"/>
      <c r="O132" s="141"/>
      <c r="P132" s="142">
        <f>P133+P163+P182+P193+P206</f>
        <v>0</v>
      </c>
      <c r="Q132" s="141"/>
      <c r="R132" s="142">
        <f>R133+R163+R182+R193+R206</f>
        <v>40.13771824</v>
      </c>
      <c r="S132" s="141"/>
      <c r="T132" s="143">
        <f>T133+T163+T182+T193+T206</f>
        <v>0</v>
      </c>
      <c r="AR132" s="136" t="s">
        <v>84</v>
      </c>
      <c r="AT132" s="144" t="s">
        <v>76</v>
      </c>
      <c r="AU132" s="144" t="s">
        <v>77</v>
      </c>
      <c r="AY132" s="136" t="s">
        <v>137</v>
      </c>
      <c r="BK132" s="145">
        <f>BK133+BK163+BK182+BK193+BK206</f>
        <v>0</v>
      </c>
    </row>
    <row r="133" spans="2:63" s="12" customFormat="1" ht="22.9" customHeight="1">
      <c r="B133" s="135"/>
      <c r="D133" s="136" t="s">
        <v>76</v>
      </c>
      <c r="E133" s="146" t="s">
        <v>84</v>
      </c>
      <c r="F133" s="146" t="s">
        <v>196</v>
      </c>
      <c r="I133" s="138"/>
      <c r="J133" s="147">
        <f>BK133</f>
        <v>0</v>
      </c>
      <c r="L133" s="135"/>
      <c r="M133" s="140"/>
      <c r="N133" s="141"/>
      <c r="O133" s="141"/>
      <c r="P133" s="142">
        <f>SUM(P134:P162)</f>
        <v>0</v>
      </c>
      <c r="Q133" s="141"/>
      <c r="R133" s="142">
        <f>SUM(R134:R162)</f>
        <v>0</v>
      </c>
      <c r="S133" s="141"/>
      <c r="T133" s="143">
        <f>SUM(T134:T162)</f>
        <v>0</v>
      </c>
      <c r="AR133" s="136" t="s">
        <v>84</v>
      </c>
      <c r="AT133" s="144" t="s">
        <v>76</v>
      </c>
      <c r="AU133" s="144" t="s">
        <v>84</v>
      </c>
      <c r="AY133" s="136" t="s">
        <v>137</v>
      </c>
      <c r="BK133" s="145">
        <f>SUM(BK134:BK162)</f>
        <v>0</v>
      </c>
    </row>
    <row r="134" spans="1:65" s="2" customFormat="1" ht="33" customHeight="1">
      <c r="A134" s="32"/>
      <c r="B134" s="148"/>
      <c r="C134" s="149" t="s">
        <v>84</v>
      </c>
      <c r="D134" s="149" t="s">
        <v>140</v>
      </c>
      <c r="E134" s="150" t="s">
        <v>197</v>
      </c>
      <c r="F134" s="151" t="s">
        <v>198</v>
      </c>
      <c r="G134" s="152" t="s">
        <v>199</v>
      </c>
      <c r="H134" s="153">
        <v>14.208</v>
      </c>
      <c r="I134" s="154"/>
      <c r="J134" s="155">
        <f>ROUND(I134*H134,2)</f>
        <v>0</v>
      </c>
      <c r="K134" s="151" t="s">
        <v>200</v>
      </c>
      <c r="L134" s="33"/>
      <c r="M134" s="156" t="s">
        <v>1</v>
      </c>
      <c r="N134" s="157" t="s">
        <v>42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136</v>
      </c>
      <c r="AT134" s="160" t="s">
        <v>140</v>
      </c>
      <c r="AU134" s="160" t="s">
        <v>86</v>
      </c>
      <c r="AY134" s="17" t="s">
        <v>137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84</v>
      </c>
      <c r="BK134" s="161">
        <f>ROUND(I134*H134,2)</f>
        <v>0</v>
      </c>
      <c r="BL134" s="17" t="s">
        <v>136</v>
      </c>
      <c r="BM134" s="160" t="s">
        <v>86</v>
      </c>
    </row>
    <row r="135" spans="1:47" s="2" customFormat="1" ht="19.5">
      <c r="A135" s="32"/>
      <c r="B135" s="33"/>
      <c r="C135" s="32"/>
      <c r="D135" s="162" t="s">
        <v>145</v>
      </c>
      <c r="E135" s="32"/>
      <c r="F135" s="163" t="s">
        <v>198</v>
      </c>
      <c r="G135" s="32"/>
      <c r="H135" s="32"/>
      <c r="I135" s="164"/>
      <c r="J135" s="32"/>
      <c r="K135" s="32"/>
      <c r="L135" s="33"/>
      <c r="M135" s="165"/>
      <c r="N135" s="166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145</v>
      </c>
      <c r="AU135" s="17" t="s">
        <v>86</v>
      </c>
    </row>
    <row r="136" spans="2:51" s="13" customFormat="1" ht="11.25">
      <c r="B136" s="171"/>
      <c r="D136" s="162" t="s">
        <v>201</v>
      </c>
      <c r="E136" s="172" t="s">
        <v>1</v>
      </c>
      <c r="F136" s="173" t="s">
        <v>202</v>
      </c>
      <c r="H136" s="172" t="s">
        <v>1</v>
      </c>
      <c r="I136" s="174"/>
      <c r="L136" s="171"/>
      <c r="M136" s="175"/>
      <c r="N136" s="176"/>
      <c r="O136" s="176"/>
      <c r="P136" s="176"/>
      <c r="Q136" s="176"/>
      <c r="R136" s="176"/>
      <c r="S136" s="176"/>
      <c r="T136" s="177"/>
      <c r="AT136" s="172" t="s">
        <v>201</v>
      </c>
      <c r="AU136" s="172" t="s">
        <v>86</v>
      </c>
      <c r="AV136" s="13" t="s">
        <v>84</v>
      </c>
      <c r="AW136" s="13" t="s">
        <v>32</v>
      </c>
      <c r="AX136" s="13" t="s">
        <v>77</v>
      </c>
      <c r="AY136" s="172" t="s">
        <v>137</v>
      </c>
    </row>
    <row r="137" spans="2:51" s="14" customFormat="1" ht="11.25">
      <c r="B137" s="178"/>
      <c r="D137" s="162" t="s">
        <v>201</v>
      </c>
      <c r="E137" s="179" t="s">
        <v>1</v>
      </c>
      <c r="F137" s="180" t="s">
        <v>203</v>
      </c>
      <c r="H137" s="181">
        <v>13.728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79" t="s">
        <v>201</v>
      </c>
      <c r="AU137" s="179" t="s">
        <v>86</v>
      </c>
      <c r="AV137" s="14" t="s">
        <v>86</v>
      </c>
      <c r="AW137" s="14" t="s">
        <v>32</v>
      </c>
      <c r="AX137" s="14" t="s">
        <v>77</v>
      </c>
      <c r="AY137" s="179" t="s">
        <v>137</v>
      </c>
    </row>
    <row r="138" spans="2:51" s="13" customFormat="1" ht="11.25">
      <c r="B138" s="171"/>
      <c r="D138" s="162" t="s">
        <v>201</v>
      </c>
      <c r="E138" s="172" t="s">
        <v>1</v>
      </c>
      <c r="F138" s="173" t="s">
        <v>204</v>
      </c>
      <c r="H138" s="172" t="s">
        <v>1</v>
      </c>
      <c r="I138" s="174"/>
      <c r="L138" s="171"/>
      <c r="M138" s="175"/>
      <c r="N138" s="176"/>
      <c r="O138" s="176"/>
      <c r="P138" s="176"/>
      <c r="Q138" s="176"/>
      <c r="R138" s="176"/>
      <c r="S138" s="176"/>
      <c r="T138" s="177"/>
      <c r="AT138" s="172" t="s">
        <v>201</v>
      </c>
      <c r="AU138" s="172" t="s">
        <v>86</v>
      </c>
      <c r="AV138" s="13" t="s">
        <v>84</v>
      </c>
      <c r="AW138" s="13" t="s">
        <v>32</v>
      </c>
      <c r="AX138" s="13" t="s">
        <v>77</v>
      </c>
      <c r="AY138" s="172" t="s">
        <v>137</v>
      </c>
    </row>
    <row r="139" spans="2:51" s="14" customFormat="1" ht="11.25">
      <c r="B139" s="178"/>
      <c r="D139" s="162" t="s">
        <v>201</v>
      </c>
      <c r="E139" s="179" t="s">
        <v>1</v>
      </c>
      <c r="F139" s="180" t="s">
        <v>205</v>
      </c>
      <c r="H139" s="181">
        <v>0.48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79" t="s">
        <v>201</v>
      </c>
      <c r="AU139" s="179" t="s">
        <v>86</v>
      </c>
      <c r="AV139" s="14" t="s">
        <v>86</v>
      </c>
      <c r="AW139" s="14" t="s">
        <v>32</v>
      </c>
      <c r="AX139" s="14" t="s">
        <v>77</v>
      </c>
      <c r="AY139" s="179" t="s">
        <v>137</v>
      </c>
    </row>
    <row r="140" spans="2:51" s="15" customFormat="1" ht="11.25">
      <c r="B140" s="186"/>
      <c r="D140" s="162" t="s">
        <v>201</v>
      </c>
      <c r="E140" s="187" t="s">
        <v>1</v>
      </c>
      <c r="F140" s="188" t="s">
        <v>206</v>
      </c>
      <c r="H140" s="189">
        <v>14.208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7" t="s">
        <v>201</v>
      </c>
      <c r="AU140" s="187" t="s">
        <v>86</v>
      </c>
      <c r="AV140" s="15" t="s">
        <v>136</v>
      </c>
      <c r="AW140" s="15" t="s">
        <v>32</v>
      </c>
      <c r="AX140" s="15" t="s">
        <v>84</v>
      </c>
      <c r="AY140" s="187" t="s">
        <v>137</v>
      </c>
    </row>
    <row r="141" spans="1:65" s="2" customFormat="1" ht="33" customHeight="1">
      <c r="A141" s="32"/>
      <c r="B141" s="148"/>
      <c r="C141" s="149" t="s">
        <v>86</v>
      </c>
      <c r="D141" s="149" t="s">
        <v>140</v>
      </c>
      <c r="E141" s="150" t="s">
        <v>207</v>
      </c>
      <c r="F141" s="151" t="s">
        <v>208</v>
      </c>
      <c r="G141" s="152" t="s">
        <v>199</v>
      </c>
      <c r="H141" s="153">
        <v>1.493</v>
      </c>
      <c r="I141" s="154"/>
      <c r="J141" s="155">
        <f>ROUND(I141*H141,2)</f>
        <v>0</v>
      </c>
      <c r="K141" s="151" t="s">
        <v>200</v>
      </c>
      <c r="L141" s="33"/>
      <c r="M141" s="156" t="s">
        <v>1</v>
      </c>
      <c r="N141" s="157" t="s">
        <v>42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136</v>
      </c>
      <c r="AT141" s="160" t="s">
        <v>140</v>
      </c>
      <c r="AU141" s="160" t="s">
        <v>86</v>
      </c>
      <c r="AY141" s="17" t="s">
        <v>137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84</v>
      </c>
      <c r="BK141" s="161">
        <f>ROUND(I141*H141,2)</f>
        <v>0</v>
      </c>
      <c r="BL141" s="17" t="s">
        <v>136</v>
      </c>
      <c r="BM141" s="160" t="s">
        <v>136</v>
      </c>
    </row>
    <row r="142" spans="1:47" s="2" customFormat="1" ht="19.5">
      <c r="A142" s="32"/>
      <c r="B142" s="33"/>
      <c r="C142" s="32"/>
      <c r="D142" s="162" t="s">
        <v>145</v>
      </c>
      <c r="E142" s="32"/>
      <c r="F142" s="163" t="s">
        <v>208</v>
      </c>
      <c r="G142" s="32"/>
      <c r="H142" s="32"/>
      <c r="I142" s="164"/>
      <c r="J142" s="32"/>
      <c r="K142" s="32"/>
      <c r="L142" s="33"/>
      <c r="M142" s="165"/>
      <c r="N142" s="166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145</v>
      </c>
      <c r="AU142" s="17" t="s">
        <v>86</v>
      </c>
    </row>
    <row r="143" spans="2:51" s="14" customFormat="1" ht="11.25">
      <c r="B143" s="178"/>
      <c r="D143" s="162" t="s">
        <v>201</v>
      </c>
      <c r="E143" s="179" t="s">
        <v>1</v>
      </c>
      <c r="F143" s="180" t="s">
        <v>209</v>
      </c>
      <c r="H143" s="181">
        <v>1.125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201</v>
      </c>
      <c r="AU143" s="179" t="s">
        <v>86</v>
      </c>
      <c r="AV143" s="14" t="s">
        <v>86</v>
      </c>
      <c r="AW143" s="14" t="s">
        <v>32</v>
      </c>
      <c r="AX143" s="14" t="s">
        <v>77</v>
      </c>
      <c r="AY143" s="179" t="s">
        <v>137</v>
      </c>
    </row>
    <row r="144" spans="2:51" s="14" customFormat="1" ht="11.25">
      <c r="B144" s="178"/>
      <c r="D144" s="162" t="s">
        <v>201</v>
      </c>
      <c r="E144" s="179" t="s">
        <v>1</v>
      </c>
      <c r="F144" s="180" t="s">
        <v>210</v>
      </c>
      <c r="H144" s="181">
        <v>0.368</v>
      </c>
      <c r="I144" s="182"/>
      <c r="L144" s="178"/>
      <c r="M144" s="183"/>
      <c r="N144" s="184"/>
      <c r="O144" s="184"/>
      <c r="P144" s="184"/>
      <c r="Q144" s="184"/>
      <c r="R144" s="184"/>
      <c r="S144" s="184"/>
      <c r="T144" s="185"/>
      <c r="AT144" s="179" t="s">
        <v>201</v>
      </c>
      <c r="AU144" s="179" t="s">
        <v>86</v>
      </c>
      <c r="AV144" s="14" t="s">
        <v>86</v>
      </c>
      <c r="AW144" s="14" t="s">
        <v>32</v>
      </c>
      <c r="AX144" s="14" t="s">
        <v>77</v>
      </c>
      <c r="AY144" s="179" t="s">
        <v>137</v>
      </c>
    </row>
    <row r="145" spans="2:51" s="15" customFormat="1" ht="11.25">
      <c r="B145" s="186"/>
      <c r="D145" s="162" t="s">
        <v>201</v>
      </c>
      <c r="E145" s="187" t="s">
        <v>1</v>
      </c>
      <c r="F145" s="188" t="s">
        <v>206</v>
      </c>
      <c r="H145" s="189">
        <v>1.4929999999999999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201</v>
      </c>
      <c r="AU145" s="187" t="s">
        <v>86</v>
      </c>
      <c r="AV145" s="15" t="s">
        <v>136</v>
      </c>
      <c r="AW145" s="15" t="s">
        <v>32</v>
      </c>
      <c r="AX145" s="15" t="s">
        <v>84</v>
      </c>
      <c r="AY145" s="187" t="s">
        <v>137</v>
      </c>
    </row>
    <row r="146" spans="1:65" s="2" customFormat="1" ht="37.9" customHeight="1">
      <c r="A146" s="32"/>
      <c r="B146" s="148"/>
      <c r="C146" s="149" t="s">
        <v>151</v>
      </c>
      <c r="D146" s="149" t="s">
        <v>140</v>
      </c>
      <c r="E146" s="150" t="s">
        <v>211</v>
      </c>
      <c r="F146" s="151" t="s">
        <v>212</v>
      </c>
      <c r="G146" s="152" t="s">
        <v>199</v>
      </c>
      <c r="H146" s="153">
        <v>15.701</v>
      </c>
      <c r="I146" s="154"/>
      <c r="J146" s="155">
        <f>ROUND(I146*H146,2)</f>
        <v>0</v>
      </c>
      <c r="K146" s="151" t="s">
        <v>200</v>
      </c>
      <c r="L146" s="33"/>
      <c r="M146" s="156" t="s">
        <v>1</v>
      </c>
      <c r="N146" s="157" t="s">
        <v>42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136</v>
      </c>
      <c r="AT146" s="160" t="s">
        <v>140</v>
      </c>
      <c r="AU146" s="160" t="s">
        <v>86</v>
      </c>
      <c r="AY146" s="17" t="s">
        <v>137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84</v>
      </c>
      <c r="BK146" s="161">
        <f>ROUND(I146*H146,2)</f>
        <v>0</v>
      </c>
      <c r="BL146" s="17" t="s">
        <v>136</v>
      </c>
      <c r="BM146" s="160" t="s">
        <v>165</v>
      </c>
    </row>
    <row r="147" spans="1:47" s="2" customFormat="1" ht="19.5">
      <c r="A147" s="32"/>
      <c r="B147" s="33"/>
      <c r="C147" s="32"/>
      <c r="D147" s="162" t="s">
        <v>145</v>
      </c>
      <c r="E147" s="32"/>
      <c r="F147" s="163" t="s">
        <v>212</v>
      </c>
      <c r="G147" s="32"/>
      <c r="H147" s="32"/>
      <c r="I147" s="164"/>
      <c r="J147" s="32"/>
      <c r="K147" s="32"/>
      <c r="L147" s="33"/>
      <c r="M147" s="165"/>
      <c r="N147" s="166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145</v>
      </c>
      <c r="AU147" s="17" t="s">
        <v>86</v>
      </c>
    </row>
    <row r="148" spans="2:51" s="14" customFormat="1" ht="11.25">
      <c r="B148" s="178"/>
      <c r="D148" s="162" t="s">
        <v>201</v>
      </c>
      <c r="E148" s="179" t="s">
        <v>1</v>
      </c>
      <c r="F148" s="180" t="s">
        <v>213</v>
      </c>
      <c r="H148" s="181">
        <v>14.208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201</v>
      </c>
      <c r="AU148" s="179" t="s">
        <v>86</v>
      </c>
      <c r="AV148" s="14" t="s">
        <v>86</v>
      </c>
      <c r="AW148" s="14" t="s">
        <v>32</v>
      </c>
      <c r="AX148" s="14" t="s">
        <v>77</v>
      </c>
      <c r="AY148" s="179" t="s">
        <v>137</v>
      </c>
    </row>
    <row r="149" spans="2:51" s="14" customFormat="1" ht="11.25">
      <c r="B149" s="178"/>
      <c r="D149" s="162" t="s">
        <v>201</v>
      </c>
      <c r="E149" s="179" t="s">
        <v>1</v>
      </c>
      <c r="F149" s="180" t="s">
        <v>214</v>
      </c>
      <c r="H149" s="181">
        <v>1.493</v>
      </c>
      <c r="I149" s="182"/>
      <c r="L149" s="178"/>
      <c r="M149" s="183"/>
      <c r="N149" s="184"/>
      <c r="O149" s="184"/>
      <c r="P149" s="184"/>
      <c r="Q149" s="184"/>
      <c r="R149" s="184"/>
      <c r="S149" s="184"/>
      <c r="T149" s="185"/>
      <c r="AT149" s="179" t="s">
        <v>201</v>
      </c>
      <c r="AU149" s="179" t="s">
        <v>86</v>
      </c>
      <c r="AV149" s="14" t="s">
        <v>86</v>
      </c>
      <c r="AW149" s="14" t="s">
        <v>32</v>
      </c>
      <c r="AX149" s="14" t="s">
        <v>77</v>
      </c>
      <c r="AY149" s="179" t="s">
        <v>137</v>
      </c>
    </row>
    <row r="150" spans="2:51" s="15" customFormat="1" ht="11.25">
      <c r="B150" s="186"/>
      <c r="D150" s="162" t="s">
        <v>201</v>
      </c>
      <c r="E150" s="187" t="s">
        <v>1</v>
      </c>
      <c r="F150" s="188" t="s">
        <v>206</v>
      </c>
      <c r="H150" s="189">
        <v>15.701</v>
      </c>
      <c r="I150" s="190"/>
      <c r="L150" s="186"/>
      <c r="M150" s="191"/>
      <c r="N150" s="192"/>
      <c r="O150" s="192"/>
      <c r="P150" s="192"/>
      <c r="Q150" s="192"/>
      <c r="R150" s="192"/>
      <c r="S150" s="192"/>
      <c r="T150" s="193"/>
      <c r="AT150" s="187" t="s">
        <v>201</v>
      </c>
      <c r="AU150" s="187" t="s">
        <v>86</v>
      </c>
      <c r="AV150" s="15" t="s">
        <v>136</v>
      </c>
      <c r="AW150" s="15" t="s">
        <v>32</v>
      </c>
      <c r="AX150" s="15" t="s">
        <v>84</v>
      </c>
      <c r="AY150" s="187" t="s">
        <v>137</v>
      </c>
    </row>
    <row r="151" spans="1:65" s="2" customFormat="1" ht="37.9" customHeight="1">
      <c r="A151" s="32"/>
      <c r="B151" s="148"/>
      <c r="C151" s="149" t="s">
        <v>136</v>
      </c>
      <c r="D151" s="149" t="s">
        <v>140</v>
      </c>
      <c r="E151" s="150" t="s">
        <v>215</v>
      </c>
      <c r="F151" s="151" t="s">
        <v>216</v>
      </c>
      <c r="G151" s="152" t="s">
        <v>199</v>
      </c>
      <c r="H151" s="153">
        <v>392.525</v>
      </c>
      <c r="I151" s="154"/>
      <c r="J151" s="155">
        <f>ROUND(I151*H151,2)</f>
        <v>0</v>
      </c>
      <c r="K151" s="151" t="s">
        <v>200</v>
      </c>
      <c r="L151" s="33"/>
      <c r="M151" s="156" t="s">
        <v>1</v>
      </c>
      <c r="N151" s="157" t="s">
        <v>42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136</v>
      </c>
      <c r="AT151" s="160" t="s">
        <v>140</v>
      </c>
      <c r="AU151" s="160" t="s">
        <v>86</v>
      </c>
      <c r="AY151" s="17" t="s">
        <v>137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84</v>
      </c>
      <c r="BK151" s="161">
        <f>ROUND(I151*H151,2)</f>
        <v>0</v>
      </c>
      <c r="BL151" s="17" t="s">
        <v>136</v>
      </c>
      <c r="BM151" s="160" t="s">
        <v>175</v>
      </c>
    </row>
    <row r="152" spans="1:47" s="2" customFormat="1" ht="19.5">
      <c r="A152" s="32"/>
      <c r="B152" s="33"/>
      <c r="C152" s="32"/>
      <c r="D152" s="162" t="s">
        <v>145</v>
      </c>
      <c r="E152" s="32"/>
      <c r="F152" s="163" t="s">
        <v>216</v>
      </c>
      <c r="G152" s="32"/>
      <c r="H152" s="32"/>
      <c r="I152" s="164"/>
      <c r="J152" s="32"/>
      <c r="K152" s="32"/>
      <c r="L152" s="33"/>
      <c r="M152" s="165"/>
      <c r="N152" s="16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145</v>
      </c>
      <c r="AU152" s="17" t="s">
        <v>86</v>
      </c>
    </row>
    <row r="153" spans="2:51" s="14" customFormat="1" ht="11.25">
      <c r="B153" s="178"/>
      <c r="D153" s="162" t="s">
        <v>201</v>
      </c>
      <c r="E153" s="179" t="s">
        <v>1</v>
      </c>
      <c r="F153" s="180" t="s">
        <v>217</v>
      </c>
      <c r="H153" s="181">
        <v>392.525</v>
      </c>
      <c r="I153" s="182"/>
      <c r="L153" s="178"/>
      <c r="M153" s="183"/>
      <c r="N153" s="184"/>
      <c r="O153" s="184"/>
      <c r="P153" s="184"/>
      <c r="Q153" s="184"/>
      <c r="R153" s="184"/>
      <c r="S153" s="184"/>
      <c r="T153" s="185"/>
      <c r="AT153" s="179" t="s">
        <v>201</v>
      </c>
      <c r="AU153" s="179" t="s">
        <v>86</v>
      </c>
      <c r="AV153" s="14" t="s">
        <v>86</v>
      </c>
      <c r="AW153" s="14" t="s">
        <v>32</v>
      </c>
      <c r="AX153" s="14" t="s">
        <v>77</v>
      </c>
      <c r="AY153" s="179" t="s">
        <v>137</v>
      </c>
    </row>
    <row r="154" spans="2:51" s="15" customFormat="1" ht="11.25">
      <c r="B154" s="186"/>
      <c r="D154" s="162" t="s">
        <v>201</v>
      </c>
      <c r="E154" s="187" t="s">
        <v>1</v>
      </c>
      <c r="F154" s="188" t="s">
        <v>206</v>
      </c>
      <c r="H154" s="189">
        <v>392.525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7" t="s">
        <v>201</v>
      </c>
      <c r="AU154" s="187" t="s">
        <v>86</v>
      </c>
      <c r="AV154" s="15" t="s">
        <v>136</v>
      </c>
      <c r="AW154" s="15" t="s">
        <v>32</v>
      </c>
      <c r="AX154" s="15" t="s">
        <v>84</v>
      </c>
      <c r="AY154" s="187" t="s">
        <v>137</v>
      </c>
    </row>
    <row r="155" spans="1:65" s="2" customFormat="1" ht="24.2" customHeight="1">
      <c r="A155" s="32"/>
      <c r="B155" s="148"/>
      <c r="C155" s="149" t="s">
        <v>160</v>
      </c>
      <c r="D155" s="149" t="s">
        <v>140</v>
      </c>
      <c r="E155" s="150" t="s">
        <v>218</v>
      </c>
      <c r="F155" s="151" t="s">
        <v>219</v>
      </c>
      <c r="G155" s="152" t="s">
        <v>220</v>
      </c>
      <c r="H155" s="153">
        <v>31.402</v>
      </c>
      <c r="I155" s="154"/>
      <c r="J155" s="155">
        <f>ROUND(I155*H155,2)</f>
        <v>0</v>
      </c>
      <c r="K155" s="151" t="s">
        <v>200</v>
      </c>
      <c r="L155" s="33"/>
      <c r="M155" s="156" t="s">
        <v>1</v>
      </c>
      <c r="N155" s="157" t="s">
        <v>42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136</v>
      </c>
      <c r="AT155" s="160" t="s">
        <v>140</v>
      </c>
      <c r="AU155" s="160" t="s">
        <v>86</v>
      </c>
      <c r="AY155" s="17" t="s">
        <v>137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84</v>
      </c>
      <c r="BK155" s="161">
        <f>ROUND(I155*H155,2)</f>
        <v>0</v>
      </c>
      <c r="BL155" s="17" t="s">
        <v>136</v>
      </c>
      <c r="BM155" s="160" t="s">
        <v>221</v>
      </c>
    </row>
    <row r="156" spans="1:47" s="2" customFormat="1" ht="19.5">
      <c r="A156" s="32"/>
      <c r="B156" s="33"/>
      <c r="C156" s="32"/>
      <c r="D156" s="162" t="s">
        <v>145</v>
      </c>
      <c r="E156" s="32"/>
      <c r="F156" s="163" t="s">
        <v>219</v>
      </c>
      <c r="G156" s="32"/>
      <c r="H156" s="32"/>
      <c r="I156" s="164"/>
      <c r="J156" s="32"/>
      <c r="K156" s="32"/>
      <c r="L156" s="33"/>
      <c r="M156" s="165"/>
      <c r="N156" s="166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145</v>
      </c>
      <c r="AU156" s="17" t="s">
        <v>86</v>
      </c>
    </row>
    <row r="157" spans="2:51" s="14" customFormat="1" ht="11.25">
      <c r="B157" s="178"/>
      <c r="D157" s="162" t="s">
        <v>201</v>
      </c>
      <c r="E157" s="179" t="s">
        <v>1</v>
      </c>
      <c r="F157" s="180" t="s">
        <v>222</v>
      </c>
      <c r="H157" s="181">
        <v>31.402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201</v>
      </c>
      <c r="AU157" s="179" t="s">
        <v>86</v>
      </c>
      <c r="AV157" s="14" t="s">
        <v>86</v>
      </c>
      <c r="AW157" s="14" t="s">
        <v>32</v>
      </c>
      <c r="AX157" s="14" t="s">
        <v>77</v>
      </c>
      <c r="AY157" s="179" t="s">
        <v>137</v>
      </c>
    </row>
    <row r="158" spans="2:51" s="15" customFormat="1" ht="11.25">
      <c r="B158" s="186"/>
      <c r="D158" s="162" t="s">
        <v>201</v>
      </c>
      <c r="E158" s="187" t="s">
        <v>1</v>
      </c>
      <c r="F158" s="188" t="s">
        <v>206</v>
      </c>
      <c r="H158" s="189">
        <v>31.402</v>
      </c>
      <c r="I158" s="190"/>
      <c r="L158" s="186"/>
      <c r="M158" s="191"/>
      <c r="N158" s="192"/>
      <c r="O158" s="192"/>
      <c r="P158" s="192"/>
      <c r="Q158" s="192"/>
      <c r="R158" s="192"/>
      <c r="S158" s="192"/>
      <c r="T158" s="193"/>
      <c r="AT158" s="187" t="s">
        <v>201</v>
      </c>
      <c r="AU158" s="187" t="s">
        <v>86</v>
      </c>
      <c r="AV158" s="15" t="s">
        <v>136</v>
      </c>
      <c r="AW158" s="15" t="s">
        <v>32</v>
      </c>
      <c r="AX158" s="15" t="s">
        <v>84</v>
      </c>
      <c r="AY158" s="187" t="s">
        <v>137</v>
      </c>
    </row>
    <row r="159" spans="1:65" s="2" customFormat="1" ht="24.2" customHeight="1">
      <c r="A159" s="32"/>
      <c r="B159" s="148"/>
      <c r="C159" s="149" t="s">
        <v>165</v>
      </c>
      <c r="D159" s="149" t="s">
        <v>140</v>
      </c>
      <c r="E159" s="150" t="s">
        <v>223</v>
      </c>
      <c r="F159" s="151" t="s">
        <v>224</v>
      </c>
      <c r="G159" s="152" t="s">
        <v>225</v>
      </c>
      <c r="H159" s="153">
        <v>54.912</v>
      </c>
      <c r="I159" s="154"/>
      <c r="J159" s="155">
        <f>ROUND(I159*H159,2)</f>
        <v>0</v>
      </c>
      <c r="K159" s="151" t="s">
        <v>200</v>
      </c>
      <c r="L159" s="33"/>
      <c r="M159" s="156" t="s">
        <v>1</v>
      </c>
      <c r="N159" s="157" t="s">
        <v>42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136</v>
      </c>
      <c r="AT159" s="160" t="s">
        <v>140</v>
      </c>
      <c r="AU159" s="160" t="s">
        <v>86</v>
      </c>
      <c r="AY159" s="17" t="s">
        <v>137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84</v>
      </c>
      <c r="BK159" s="161">
        <f>ROUND(I159*H159,2)</f>
        <v>0</v>
      </c>
      <c r="BL159" s="17" t="s">
        <v>136</v>
      </c>
      <c r="BM159" s="160" t="s">
        <v>226</v>
      </c>
    </row>
    <row r="160" spans="1:47" s="2" customFormat="1" ht="19.5">
      <c r="A160" s="32"/>
      <c r="B160" s="33"/>
      <c r="C160" s="32"/>
      <c r="D160" s="162" t="s">
        <v>145</v>
      </c>
      <c r="E160" s="32"/>
      <c r="F160" s="163" t="s">
        <v>224</v>
      </c>
      <c r="G160" s="32"/>
      <c r="H160" s="32"/>
      <c r="I160" s="164"/>
      <c r="J160" s="32"/>
      <c r="K160" s="32"/>
      <c r="L160" s="33"/>
      <c r="M160" s="165"/>
      <c r="N160" s="166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145</v>
      </c>
      <c r="AU160" s="17" t="s">
        <v>86</v>
      </c>
    </row>
    <row r="161" spans="2:51" s="14" customFormat="1" ht="11.25">
      <c r="B161" s="178"/>
      <c r="D161" s="162" t="s">
        <v>201</v>
      </c>
      <c r="E161" s="179" t="s">
        <v>1</v>
      </c>
      <c r="F161" s="180" t="s">
        <v>227</v>
      </c>
      <c r="H161" s="181">
        <v>54.912</v>
      </c>
      <c r="I161" s="182"/>
      <c r="L161" s="178"/>
      <c r="M161" s="183"/>
      <c r="N161" s="184"/>
      <c r="O161" s="184"/>
      <c r="P161" s="184"/>
      <c r="Q161" s="184"/>
      <c r="R161" s="184"/>
      <c r="S161" s="184"/>
      <c r="T161" s="185"/>
      <c r="AT161" s="179" t="s">
        <v>201</v>
      </c>
      <c r="AU161" s="179" t="s">
        <v>86</v>
      </c>
      <c r="AV161" s="14" t="s">
        <v>86</v>
      </c>
      <c r="AW161" s="14" t="s">
        <v>32</v>
      </c>
      <c r="AX161" s="14" t="s">
        <v>77</v>
      </c>
      <c r="AY161" s="179" t="s">
        <v>137</v>
      </c>
    </row>
    <row r="162" spans="2:51" s="15" customFormat="1" ht="11.25">
      <c r="B162" s="186"/>
      <c r="D162" s="162" t="s">
        <v>201</v>
      </c>
      <c r="E162" s="187" t="s">
        <v>1</v>
      </c>
      <c r="F162" s="188" t="s">
        <v>206</v>
      </c>
      <c r="H162" s="189">
        <v>54.912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7" t="s">
        <v>201</v>
      </c>
      <c r="AU162" s="187" t="s">
        <v>86</v>
      </c>
      <c r="AV162" s="15" t="s">
        <v>136</v>
      </c>
      <c r="AW162" s="15" t="s">
        <v>32</v>
      </c>
      <c r="AX162" s="15" t="s">
        <v>84</v>
      </c>
      <c r="AY162" s="187" t="s">
        <v>137</v>
      </c>
    </row>
    <row r="163" spans="2:63" s="12" customFormat="1" ht="22.9" customHeight="1">
      <c r="B163" s="135"/>
      <c r="D163" s="136" t="s">
        <v>76</v>
      </c>
      <c r="E163" s="146" t="s">
        <v>86</v>
      </c>
      <c r="F163" s="146" t="s">
        <v>228</v>
      </c>
      <c r="I163" s="138"/>
      <c r="J163" s="147">
        <f>BK163</f>
        <v>0</v>
      </c>
      <c r="L163" s="135"/>
      <c r="M163" s="140"/>
      <c r="N163" s="141"/>
      <c r="O163" s="141"/>
      <c r="P163" s="142">
        <f>SUM(P164:P181)</f>
        <v>0</v>
      </c>
      <c r="Q163" s="141"/>
      <c r="R163" s="142">
        <f>SUM(R164:R181)</f>
        <v>7.089374380000001</v>
      </c>
      <c r="S163" s="141"/>
      <c r="T163" s="143">
        <f>SUM(T164:T181)</f>
        <v>0</v>
      </c>
      <c r="AR163" s="136" t="s">
        <v>84</v>
      </c>
      <c r="AT163" s="144" t="s">
        <v>76</v>
      </c>
      <c r="AU163" s="144" t="s">
        <v>84</v>
      </c>
      <c r="AY163" s="136" t="s">
        <v>137</v>
      </c>
      <c r="BK163" s="145">
        <f>SUM(BK164:BK181)</f>
        <v>0</v>
      </c>
    </row>
    <row r="164" spans="1:65" s="2" customFormat="1" ht="16.5" customHeight="1">
      <c r="A164" s="32"/>
      <c r="B164" s="148"/>
      <c r="C164" s="149" t="s">
        <v>170</v>
      </c>
      <c r="D164" s="149" t="s">
        <v>140</v>
      </c>
      <c r="E164" s="150" t="s">
        <v>229</v>
      </c>
      <c r="F164" s="151" t="s">
        <v>230</v>
      </c>
      <c r="G164" s="152" t="s">
        <v>199</v>
      </c>
      <c r="H164" s="153">
        <v>2.189</v>
      </c>
      <c r="I164" s="154"/>
      <c r="J164" s="155">
        <f>ROUND(I164*H164,2)</f>
        <v>0</v>
      </c>
      <c r="K164" s="151" t="s">
        <v>200</v>
      </c>
      <c r="L164" s="33"/>
      <c r="M164" s="156" t="s">
        <v>1</v>
      </c>
      <c r="N164" s="157" t="s">
        <v>42</v>
      </c>
      <c r="O164" s="58"/>
      <c r="P164" s="158">
        <f>O164*H164</f>
        <v>0</v>
      </c>
      <c r="Q164" s="158">
        <v>2.30102</v>
      </c>
      <c r="R164" s="158">
        <f>Q164*H164</f>
        <v>5.03693278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136</v>
      </c>
      <c r="AT164" s="160" t="s">
        <v>140</v>
      </c>
      <c r="AU164" s="160" t="s">
        <v>86</v>
      </c>
      <c r="AY164" s="17" t="s">
        <v>137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84</v>
      </c>
      <c r="BK164" s="161">
        <f>ROUND(I164*H164,2)</f>
        <v>0</v>
      </c>
      <c r="BL164" s="17" t="s">
        <v>136</v>
      </c>
      <c r="BM164" s="160" t="s">
        <v>231</v>
      </c>
    </row>
    <row r="165" spans="1:47" s="2" customFormat="1" ht="11.25">
      <c r="A165" s="32"/>
      <c r="B165" s="33"/>
      <c r="C165" s="32"/>
      <c r="D165" s="162" t="s">
        <v>145</v>
      </c>
      <c r="E165" s="32"/>
      <c r="F165" s="163" t="s">
        <v>230</v>
      </c>
      <c r="G165" s="32"/>
      <c r="H165" s="32"/>
      <c r="I165" s="164"/>
      <c r="J165" s="32"/>
      <c r="K165" s="32"/>
      <c r="L165" s="33"/>
      <c r="M165" s="165"/>
      <c r="N165" s="166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145</v>
      </c>
      <c r="AU165" s="17" t="s">
        <v>86</v>
      </c>
    </row>
    <row r="166" spans="2:51" s="13" customFormat="1" ht="11.25">
      <c r="B166" s="171"/>
      <c r="D166" s="162" t="s">
        <v>201</v>
      </c>
      <c r="E166" s="172" t="s">
        <v>1</v>
      </c>
      <c r="F166" s="173" t="s">
        <v>232</v>
      </c>
      <c r="H166" s="172" t="s">
        <v>1</v>
      </c>
      <c r="I166" s="174"/>
      <c r="L166" s="171"/>
      <c r="M166" s="175"/>
      <c r="N166" s="176"/>
      <c r="O166" s="176"/>
      <c r="P166" s="176"/>
      <c r="Q166" s="176"/>
      <c r="R166" s="176"/>
      <c r="S166" s="176"/>
      <c r="T166" s="177"/>
      <c r="AT166" s="172" t="s">
        <v>201</v>
      </c>
      <c r="AU166" s="172" t="s">
        <v>86</v>
      </c>
      <c r="AV166" s="13" t="s">
        <v>84</v>
      </c>
      <c r="AW166" s="13" t="s">
        <v>32</v>
      </c>
      <c r="AX166" s="13" t="s">
        <v>77</v>
      </c>
      <c r="AY166" s="172" t="s">
        <v>137</v>
      </c>
    </row>
    <row r="167" spans="2:51" s="14" customFormat="1" ht="11.25">
      <c r="B167" s="178"/>
      <c r="D167" s="162" t="s">
        <v>201</v>
      </c>
      <c r="E167" s="179" t="s">
        <v>1</v>
      </c>
      <c r="F167" s="180" t="s">
        <v>233</v>
      </c>
      <c r="H167" s="181">
        <v>1.65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201</v>
      </c>
      <c r="AU167" s="179" t="s">
        <v>86</v>
      </c>
      <c r="AV167" s="14" t="s">
        <v>86</v>
      </c>
      <c r="AW167" s="14" t="s">
        <v>32</v>
      </c>
      <c r="AX167" s="14" t="s">
        <v>77</v>
      </c>
      <c r="AY167" s="179" t="s">
        <v>137</v>
      </c>
    </row>
    <row r="168" spans="2:51" s="14" customFormat="1" ht="11.25">
      <c r="B168" s="178"/>
      <c r="D168" s="162" t="s">
        <v>201</v>
      </c>
      <c r="E168" s="179" t="s">
        <v>1</v>
      </c>
      <c r="F168" s="180" t="s">
        <v>234</v>
      </c>
      <c r="H168" s="181">
        <v>0.539</v>
      </c>
      <c r="I168" s="182"/>
      <c r="L168" s="178"/>
      <c r="M168" s="183"/>
      <c r="N168" s="184"/>
      <c r="O168" s="184"/>
      <c r="P168" s="184"/>
      <c r="Q168" s="184"/>
      <c r="R168" s="184"/>
      <c r="S168" s="184"/>
      <c r="T168" s="185"/>
      <c r="AT168" s="179" t="s">
        <v>201</v>
      </c>
      <c r="AU168" s="179" t="s">
        <v>86</v>
      </c>
      <c r="AV168" s="14" t="s">
        <v>86</v>
      </c>
      <c r="AW168" s="14" t="s">
        <v>32</v>
      </c>
      <c r="AX168" s="14" t="s">
        <v>77</v>
      </c>
      <c r="AY168" s="179" t="s">
        <v>137</v>
      </c>
    </row>
    <row r="169" spans="2:51" s="15" customFormat="1" ht="11.25">
      <c r="B169" s="186"/>
      <c r="D169" s="162" t="s">
        <v>201</v>
      </c>
      <c r="E169" s="187" t="s">
        <v>1</v>
      </c>
      <c r="F169" s="188" t="s">
        <v>206</v>
      </c>
      <c r="H169" s="189">
        <v>2.189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201</v>
      </c>
      <c r="AU169" s="187" t="s">
        <v>86</v>
      </c>
      <c r="AV169" s="15" t="s">
        <v>136</v>
      </c>
      <c r="AW169" s="15" t="s">
        <v>32</v>
      </c>
      <c r="AX169" s="15" t="s">
        <v>84</v>
      </c>
      <c r="AY169" s="187" t="s">
        <v>137</v>
      </c>
    </row>
    <row r="170" spans="1:65" s="2" customFormat="1" ht="16.5" customHeight="1">
      <c r="A170" s="32"/>
      <c r="B170" s="148"/>
      <c r="C170" s="149" t="s">
        <v>175</v>
      </c>
      <c r="D170" s="149" t="s">
        <v>140</v>
      </c>
      <c r="E170" s="150" t="s">
        <v>235</v>
      </c>
      <c r="F170" s="151" t="s">
        <v>236</v>
      </c>
      <c r="G170" s="152" t="s">
        <v>225</v>
      </c>
      <c r="H170" s="153">
        <v>4.44</v>
      </c>
      <c r="I170" s="154"/>
      <c r="J170" s="155">
        <f>ROUND(I170*H170,2)</f>
        <v>0</v>
      </c>
      <c r="K170" s="151" t="s">
        <v>200</v>
      </c>
      <c r="L170" s="33"/>
      <c r="M170" s="156" t="s">
        <v>1</v>
      </c>
      <c r="N170" s="157" t="s">
        <v>42</v>
      </c>
      <c r="O170" s="58"/>
      <c r="P170" s="158">
        <f>O170*H170</f>
        <v>0</v>
      </c>
      <c r="Q170" s="158">
        <v>0.00264</v>
      </c>
      <c r="R170" s="158">
        <f>Q170*H170</f>
        <v>0.0117216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136</v>
      </c>
      <c r="AT170" s="160" t="s">
        <v>140</v>
      </c>
      <c r="AU170" s="160" t="s">
        <v>86</v>
      </c>
      <c r="AY170" s="17" t="s">
        <v>137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84</v>
      </c>
      <c r="BK170" s="161">
        <f>ROUND(I170*H170,2)</f>
        <v>0</v>
      </c>
      <c r="BL170" s="17" t="s">
        <v>136</v>
      </c>
      <c r="BM170" s="160" t="s">
        <v>237</v>
      </c>
    </row>
    <row r="171" spans="1:47" s="2" customFormat="1" ht="11.25">
      <c r="A171" s="32"/>
      <c r="B171" s="33"/>
      <c r="C171" s="32"/>
      <c r="D171" s="162" t="s">
        <v>145</v>
      </c>
      <c r="E171" s="32"/>
      <c r="F171" s="163" t="s">
        <v>236</v>
      </c>
      <c r="G171" s="32"/>
      <c r="H171" s="32"/>
      <c r="I171" s="164"/>
      <c r="J171" s="32"/>
      <c r="K171" s="32"/>
      <c r="L171" s="33"/>
      <c r="M171" s="165"/>
      <c r="N171" s="166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145</v>
      </c>
      <c r="AU171" s="17" t="s">
        <v>86</v>
      </c>
    </row>
    <row r="172" spans="2:51" s="14" customFormat="1" ht="11.25">
      <c r="B172" s="178"/>
      <c r="D172" s="162" t="s">
        <v>201</v>
      </c>
      <c r="E172" s="179" t="s">
        <v>1</v>
      </c>
      <c r="F172" s="180" t="s">
        <v>238</v>
      </c>
      <c r="H172" s="181">
        <v>3.6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201</v>
      </c>
      <c r="AU172" s="179" t="s">
        <v>86</v>
      </c>
      <c r="AV172" s="14" t="s">
        <v>86</v>
      </c>
      <c r="AW172" s="14" t="s">
        <v>32</v>
      </c>
      <c r="AX172" s="14" t="s">
        <v>77</v>
      </c>
      <c r="AY172" s="179" t="s">
        <v>137</v>
      </c>
    </row>
    <row r="173" spans="2:51" s="14" customFormat="1" ht="11.25">
      <c r="B173" s="178"/>
      <c r="D173" s="162" t="s">
        <v>201</v>
      </c>
      <c r="E173" s="179" t="s">
        <v>1</v>
      </c>
      <c r="F173" s="180" t="s">
        <v>239</v>
      </c>
      <c r="H173" s="181">
        <v>0.84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79" t="s">
        <v>201</v>
      </c>
      <c r="AU173" s="179" t="s">
        <v>86</v>
      </c>
      <c r="AV173" s="14" t="s">
        <v>86</v>
      </c>
      <c r="AW173" s="14" t="s">
        <v>32</v>
      </c>
      <c r="AX173" s="14" t="s">
        <v>77</v>
      </c>
      <c r="AY173" s="179" t="s">
        <v>137</v>
      </c>
    </row>
    <row r="174" spans="2:51" s="15" customFormat="1" ht="11.25">
      <c r="B174" s="186"/>
      <c r="D174" s="162" t="s">
        <v>201</v>
      </c>
      <c r="E174" s="187" t="s">
        <v>1</v>
      </c>
      <c r="F174" s="188" t="s">
        <v>206</v>
      </c>
      <c r="H174" s="189">
        <v>4.44</v>
      </c>
      <c r="I174" s="190"/>
      <c r="L174" s="186"/>
      <c r="M174" s="191"/>
      <c r="N174" s="192"/>
      <c r="O174" s="192"/>
      <c r="P174" s="192"/>
      <c r="Q174" s="192"/>
      <c r="R174" s="192"/>
      <c r="S174" s="192"/>
      <c r="T174" s="193"/>
      <c r="AT174" s="187" t="s">
        <v>201</v>
      </c>
      <c r="AU174" s="187" t="s">
        <v>86</v>
      </c>
      <c r="AV174" s="15" t="s">
        <v>136</v>
      </c>
      <c r="AW174" s="15" t="s">
        <v>32</v>
      </c>
      <c r="AX174" s="15" t="s">
        <v>84</v>
      </c>
      <c r="AY174" s="187" t="s">
        <v>137</v>
      </c>
    </row>
    <row r="175" spans="1:65" s="2" customFormat="1" ht="16.5" customHeight="1">
      <c r="A175" s="32"/>
      <c r="B175" s="148"/>
      <c r="C175" s="149" t="s">
        <v>240</v>
      </c>
      <c r="D175" s="149" t="s">
        <v>140</v>
      </c>
      <c r="E175" s="150" t="s">
        <v>241</v>
      </c>
      <c r="F175" s="151" t="s">
        <v>242</v>
      </c>
      <c r="G175" s="152" t="s">
        <v>225</v>
      </c>
      <c r="H175" s="153">
        <v>4.44</v>
      </c>
      <c r="I175" s="154"/>
      <c r="J175" s="155">
        <f>ROUND(I175*H175,2)</f>
        <v>0</v>
      </c>
      <c r="K175" s="151" t="s">
        <v>200</v>
      </c>
      <c r="L175" s="33"/>
      <c r="M175" s="156" t="s">
        <v>1</v>
      </c>
      <c r="N175" s="157" t="s">
        <v>42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136</v>
      </c>
      <c r="AT175" s="160" t="s">
        <v>140</v>
      </c>
      <c r="AU175" s="160" t="s">
        <v>86</v>
      </c>
      <c r="AY175" s="17" t="s">
        <v>137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84</v>
      </c>
      <c r="BK175" s="161">
        <f>ROUND(I175*H175,2)</f>
        <v>0</v>
      </c>
      <c r="BL175" s="17" t="s">
        <v>136</v>
      </c>
      <c r="BM175" s="160" t="s">
        <v>243</v>
      </c>
    </row>
    <row r="176" spans="1:47" s="2" customFormat="1" ht="11.25">
      <c r="A176" s="32"/>
      <c r="B176" s="33"/>
      <c r="C176" s="32"/>
      <c r="D176" s="162" t="s">
        <v>145</v>
      </c>
      <c r="E176" s="32"/>
      <c r="F176" s="163" t="s">
        <v>242</v>
      </c>
      <c r="G176" s="32"/>
      <c r="H176" s="32"/>
      <c r="I176" s="164"/>
      <c r="J176" s="32"/>
      <c r="K176" s="32"/>
      <c r="L176" s="33"/>
      <c r="M176" s="165"/>
      <c r="N176" s="166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145</v>
      </c>
      <c r="AU176" s="17" t="s">
        <v>86</v>
      </c>
    </row>
    <row r="177" spans="1:65" s="2" customFormat="1" ht="33" customHeight="1">
      <c r="A177" s="32"/>
      <c r="B177" s="148"/>
      <c r="C177" s="149" t="s">
        <v>221</v>
      </c>
      <c r="D177" s="149" t="s">
        <v>140</v>
      </c>
      <c r="E177" s="150" t="s">
        <v>244</v>
      </c>
      <c r="F177" s="151" t="s">
        <v>245</v>
      </c>
      <c r="G177" s="152" t="s">
        <v>225</v>
      </c>
      <c r="H177" s="153">
        <v>2</v>
      </c>
      <c r="I177" s="154"/>
      <c r="J177" s="155">
        <f>ROUND(I177*H177,2)</f>
        <v>0</v>
      </c>
      <c r="K177" s="151" t="s">
        <v>200</v>
      </c>
      <c r="L177" s="33"/>
      <c r="M177" s="156" t="s">
        <v>1</v>
      </c>
      <c r="N177" s="157" t="s">
        <v>42</v>
      </c>
      <c r="O177" s="58"/>
      <c r="P177" s="158">
        <f>O177*H177</f>
        <v>0</v>
      </c>
      <c r="Q177" s="158">
        <v>1.02036</v>
      </c>
      <c r="R177" s="158">
        <f>Q177*H177</f>
        <v>2.04072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136</v>
      </c>
      <c r="AT177" s="160" t="s">
        <v>140</v>
      </c>
      <c r="AU177" s="160" t="s">
        <v>86</v>
      </c>
      <c r="AY177" s="17" t="s">
        <v>137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84</v>
      </c>
      <c r="BK177" s="161">
        <f>ROUND(I177*H177,2)</f>
        <v>0</v>
      </c>
      <c r="BL177" s="17" t="s">
        <v>136</v>
      </c>
      <c r="BM177" s="160" t="s">
        <v>246</v>
      </c>
    </row>
    <row r="178" spans="1:47" s="2" customFormat="1" ht="19.5">
      <c r="A178" s="32"/>
      <c r="B178" s="33"/>
      <c r="C178" s="32"/>
      <c r="D178" s="162" t="s">
        <v>145</v>
      </c>
      <c r="E178" s="32"/>
      <c r="F178" s="163" t="s">
        <v>245</v>
      </c>
      <c r="G178" s="32"/>
      <c r="H178" s="32"/>
      <c r="I178" s="164"/>
      <c r="J178" s="32"/>
      <c r="K178" s="32"/>
      <c r="L178" s="33"/>
      <c r="M178" s="165"/>
      <c r="N178" s="166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145</v>
      </c>
      <c r="AU178" s="17" t="s">
        <v>86</v>
      </c>
    </row>
    <row r="179" spans="2:51" s="13" customFormat="1" ht="11.25">
      <c r="B179" s="171"/>
      <c r="D179" s="162" t="s">
        <v>201</v>
      </c>
      <c r="E179" s="172" t="s">
        <v>1</v>
      </c>
      <c r="F179" s="173" t="s">
        <v>204</v>
      </c>
      <c r="H179" s="172" t="s">
        <v>1</v>
      </c>
      <c r="I179" s="174"/>
      <c r="L179" s="171"/>
      <c r="M179" s="175"/>
      <c r="N179" s="176"/>
      <c r="O179" s="176"/>
      <c r="P179" s="176"/>
      <c r="Q179" s="176"/>
      <c r="R179" s="176"/>
      <c r="S179" s="176"/>
      <c r="T179" s="177"/>
      <c r="AT179" s="172" t="s">
        <v>201</v>
      </c>
      <c r="AU179" s="172" t="s">
        <v>86</v>
      </c>
      <c r="AV179" s="13" t="s">
        <v>84</v>
      </c>
      <c r="AW179" s="13" t="s">
        <v>32</v>
      </c>
      <c r="AX179" s="13" t="s">
        <v>77</v>
      </c>
      <c r="AY179" s="172" t="s">
        <v>137</v>
      </c>
    </row>
    <row r="180" spans="2:51" s="14" customFormat="1" ht="11.25">
      <c r="B180" s="178"/>
      <c r="D180" s="162" t="s">
        <v>201</v>
      </c>
      <c r="E180" s="179" t="s">
        <v>1</v>
      </c>
      <c r="F180" s="180" t="s">
        <v>247</v>
      </c>
      <c r="H180" s="181">
        <v>2</v>
      </c>
      <c r="I180" s="182"/>
      <c r="L180" s="178"/>
      <c r="M180" s="183"/>
      <c r="N180" s="184"/>
      <c r="O180" s="184"/>
      <c r="P180" s="184"/>
      <c r="Q180" s="184"/>
      <c r="R180" s="184"/>
      <c r="S180" s="184"/>
      <c r="T180" s="185"/>
      <c r="AT180" s="179" t="s">
        <v>201</v>
      </c>
      <c r="AU180" s="179" t="s">
        <v>86</v>
      </c>
      <c r="AV180" s="14" t="s">
        <v>86</v>
      </c>
      <c r="AW180" s="14" t="s">
        <v>32</v>
      </c>
      <c r="AX180" s="14" t="s">
        <v>77</v>
      </c>
      <c r="AY180" s="179" t="s">
        <v>137</v>
      </c>
    </row>
    <row r="181" spans="2:51" s="15" customFormat="1" ht="11.25">
      <c r="B181" s="186"/>
      <c r="D181" s="162" t="s">
        <v>201</v>
      </c>
      <c r="E181" s="187" t="s">
        <v>1</v>
      </c>
      <c r="F181" s="188" t="s">
        <v>206</v>
      </c>
      <c r="H181" s="189">
        <v>2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201</v>
      </c>
      <c r="AU181" s="187" t="s">
        <v>86</v>
      </c>
      <c r="AV181" s="15" t="s">
        <v>136</v>
      </c>
      <c r="AW181" s="15" t="s">
        <v>32</v>
      </c>
      <c r="AX181" s="15" t="s">
        <v>84</v>
      </c>
      <c r="AY181" s="187" t="s">
        <v>137</v>
      </c>
    </row>
    <row r="182" spans="2:63" s="12" customFormat="1" ht="22.9" customHeight="1">
      <c r="B182" s="135"/>
      <c r="D182" s="136" t="s">
        <v>76</v>
      </c>
      <c r="E182" s="146" t="s">
        <v>160</v>
      </c>
      <c r="F182" s="146" t="s">
        <v>248</v>
      </c>
      <c r="I182" s="138"/>
      <c r="J182" s="147">
        <f>BK182</f>
        <v>0</v>
      </c>
      <c r="L182" s="135"/>
      <c r="M182" s="140"/>
      <c r="N182" s="141"/>
      <c r="O182" s="141"/>
      <c r="P182" s="142">
        <f>SUM(P183:P192)</f>
        <v>0</v>
      </c>
      <c r="Q182" s="141"/>
      <c r="R182" s="142">
        <f>SUM(R183:R192)</f>
        <v>28.4120204</v>
      </c>
      <c r="S182" s="141"/>
      <c r="T182" s="143">
        <f>SUM(T183:T192)</f>
        <v>0</v>
      </c>
      <c r="AR182" s="136" t="s">
        <v>84</v>
      </c>
      <c r="AT182" s="144" t="s">
        <v>76</v>
      </c>
      <c r="AU182" s="144" t="s">
        <v>84</v>
      </c>
      <c r="AY182" s="136" t="s">
        <v>137</v>
      </c>
      <c r="BK182" s="145">
        <f>SUM(BK183:BK192)</f>
        <v>0</v>
      </c>
    </row>
    <row r="183" spans="1:65" s="2" customFormat="1" ht="21.75" customHeight="1">
      <c r="A183" s="32"/>
      <c r="B183" s="148"/>
      <c r="C183" s="149" t="s">
        <v>249</v>
      </c>
      <c r="D183" s="149" t="s">
        <v>140</v>
      </c>
      <c r="E183" s="150" t="s">
        <v>250</v>
      </c>
      <c r="F183" s="151" t="s">
        <v>251</v>
      </c>
      <c r="G183" s="152" t="s">
        <v>225</v>
      </c>
      <c r="H183" s="153">
        <v>49.92</v>
      </c>
      <c r="I183" s="154"/>
      <c r="J183" s="155">
        <f>ROUND(I183*H183,2)</f>
        <v>0</v>
      </c>
      <c r="K183" s="151" t="s">
        <v>200</v>
      </c>
      <c r="L183" s="33"/>
      <c r="M183" s="156" t="s">
        <v>1</v>
      </c>
      <c r="N183" s="157" t="s">
        <v>42</v>
      </c>
      <c r="O183" s="58"/>
      <c r="P183" s="158">
        <f>O183*H183</f>
        <v>0</v>
      </c>
      <c r="Q183" s="158">
        <v>0.345</v>
      </c>
      <c r="R183" s="158">
        <f>Q183*H183</f>
        <v>17.2224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136</v>
      </c>
      <c r="AT183" s="160" t="s">
        <v>140</v>
      </c>
      <c r="AU183" s="160" t="s">
        <v>86</v>
      </c>
      <c r="AY183" s="17" t="s">
        <v>137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84</v>
      </c>
      <c r="BK183" s="161">
        <f>ROUND(I183*H183,2)</f>
        <v>0</v>
      </c>
      <c r="BL183" s="17" t="s">
        <v>136</v>
      </c>
      <c r="BM183" s="160" t="s">
        <v>252</v>
      </c>
    </row>
    <row r="184" spans="1:47" s="2" customFormat="1" ht="11.25">
      <c r="A184" s="32"/>
      <c r="B184" s="33"/>
      <c r="C184" s="32"/>
      <c r="D184" s="162" t="s">
        <v>145</v>
      </c>
      <c r="E184" s="32"/>
      <c r="F184" s="163" t="s">
        <v>251</v>
      </c>
      <c r="G184" s="32"/>
      <c r="H184" s="32"/>
      <c r="I184" s="164"/>
      <c r="J184" s="32"/>
      <c r="K184" s="32"/>
      <c r="L184" s="33"/>
      <c r="M184" s="165"/>
      <c r="N184" s="166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145</v>
      </c>
      <c r="AU184" s="17" t="s">
        <v>86</v>
      </c>
    </row>
    <row r="185" spans="2:51" s="14" customFormat="1" ht="11.25">
      <c r="B185" s="178"/>
      <c r="D185" s="162" t="s">
        <v>201</v>
      </c>
      <c r="E185" s="179" t="s">
        <v>1</v>
      </c>
      <c r="F185" s="180" t="s">
        <v>253</v>
      </c>
      <c r="H185" s="181">
        <v>49.92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79" t="s">
        <v>201</v>
      </c>
      <c r="AU185" s="179" t="s">
        <v>86</v>
      </c>
      <c r="AV185" s="14" t="s">
        <v>86</v>
      </c>
      <c r="AW185" s="14" t="s">
        <v>32</v>
      </c>
      <c r="AX185" s="14" t="s">
        <v>77</v>
      </c>
      <c r="AY185" s="179" t="s">
        <v>137</v>
      </c>
    </row>
    <row r="186" spans="2:51" s="15" customFormat="1" ht="11.25">
      <c r="B186" s="186"/>
      <c r="D186" s="162" t="s">
        <v>201</v>
      </c>
      <c r="E186" s="187" t="s">
        <v>1</v>
      </c>
      <c r="F186" s="188" t="s">
        <v>206</v>
      </c>
      <c r="H186" s="189">
        <v>49.92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7" t="s">
        <v>201</v>
      </c>
      <c r="AU186" s="187" t="s">
        <v>86</v>
      </c>
      <c r="AV186" s="15" t="s">
        <v>136</v>
      </c>
      <c r="AW186" s="15" t="s">
        <v>32</v>
      </c>
      <c r="AX186" s="15" t="s">
        <v>84</v>
      </c>
      <c r="AY186" s="187" t="s">
        <v>137</v>
      </c>
    </row>
    <row r="187" spans="1:65" s="2" customFormat="1" ht="24.2" customHeight="1">
      <c r="A187" s="32"/>
      <c r="B187" s="148"/>
      <c r="C187" s="149" t="s">
        <v>226</v>
      </c>
      <c r="D187" s="149" t="s">
        <v>140</v>
      </c>
      <c r="E187" s="150" t="s">
        <v>254</v>
      </c>
      <c r="F187" s="151" t="s">
        <v>255</v>
      </c>
      <c r="G187" s="152" t="s">
        <v>225</v>
      </c>
      <c r="H187" s="153">
        <v>49.92</v>
      </c>
      <c r="I187" s="154"/>
      <c r="J187" s="155">
        <f>ROUND(I187*H187,2)</f>
        <v>0</v>
      </c>
      <c r="K187" s="151" t="s">
        <v>200</v>
      </c>
      <c r="L187" s="33"/>
      <c r="M187" s="156" t="s">
        <v>1</v>
      </c>
      <c r="N187" s="157" t="s">
        <v>42</v>
      </c>
      <c r="O187" s="58"/>
      <c r="P187" s="158">
        <f>O187*H187</f>
        <v>0</v>
      </c>
      <c r="Q187" s="158">
        <v>0.08922</v>
      </c>
      <c r="R187" s="158">
        <f>Q187*H187</f>
        <v>4.4538624</v>
      </c>
      <c r="S187" s="158">
        <v>0</v>
      </c>
      <c r="T187" s="15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0" t="s">
        <v>136</v>
      </c>
      <c r="AT187" s="160" t="s">
        <v>140</v>
      </c>
      <c r="AU187" s="160" t="s">
        <v>86</v>
      </c>
      <c r="AY187" s="17" t="s">
        <v>137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7" t="s">
        <v>84</v>
      </c>
      <c r="BK187" s="161">
        <f>ROUND(I187*H187,2)</f>
        <v>0</v>
      </c>
      <c r="BL187" s="17" t="s">
        <v>136</v>
      </c>
      <c r="BM187" s="160" t="s">
        <v>256</v>
      </c>
    </row>
    <row r="188" spans="1:47" s="2" customFormat="1" ht="19.5">
      <c r="A188" s="32"/>
      <c r="B188" s="33"/>
      <c r="C188" s="32"/>
      <c r="D188" s="162" t="s">
        <v>145</v>
      </c>
      <c r="E188" s="32"/>
      <c r="F188" s="163" t="s">
        <v>255</v>
      </c>
      <c r="G188" s="32"/>
      <c r="H188" s="32"/>
      <c r="I188" s="164"/>
      <c r="J188" s="32"/>
      <c r="K188" s="32"/>
      <c r="L188" s="33"/>
      <c r="M188" s="165"/>
      <c r="N188" s="166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145</v>
      </c>
      <c r="AU188" s="17" t="s">
        <v>86</v>
      </c>
    </row>
    <row r="189" spans="1:65" s="2" customFormat="1" ht="16.5" customHeight="1">
      <c r="A189" s="32"/>
      <c r="B189" s="148"/>
      <c r="C189" s="194" t="s">
        <v>257</v>
      </c>
      <c r="D189" s="194" t="s">
        <v>258</v>
      </c>
      <c r="E189" s="195" t="s">
        <v>259</v>
      </c>
      <c r="F189" s="196" t="s">
        <v>260</v>
      </c>
      <c r="G189" s="197" t="s">
        <v>225</v>
      </c>
      <c r="H189" s="198">
        <v>51.418</v>
      </c>
      <c r="I189" s="199"/>
      <c r="J189" s="200">
        <f>ROUND(I189*H189,2)</f>
        <v>0</v>
      </c>
      <c r="K189" s="196" t="s">
        <v>200</v>
      </c>
      <c r="L189" s="201"/>
      <c r="M189" s="202" t="s">
        <v>1</v>
      </c>
      <c r="N189" s="203" t="s">
        <v>42</v>
      </c>
      <c r="O189" s="58"/>
      <c r="P189" s="158">
        <f>O189*H189</f>
        <v>0</v>
      </c>
      <c r="Q189" s="158">
        <v>0.131</v>
      </c>
      <c r="R189" s="158">
        <f>Q189*H189</f>
        <v>6.735758000000001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175</v>
      </c>
      <c r="AT189" s="160" t="s">
        <v>258</v>
      </c>
      <c r="AU189" s="160" t="s">
        <v>86</v>
      </c>
      <c r="AY189" s="17" t="s">
        <v>137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84</v>
      </c>
      <c r="BK189" s="161">
        <f>ROUND(I189*H189,2)</f>
        <v>0</v>
      </c>
      <c r="BL189" s="17" t="s">
        <v>136</v>
      </c>
      <c r="BM189" s="160" t="s">
        <v>261</v>
      </c>
    </row>
    <row r="190" spans="1:47" s="2" customFormat="1" ht="11.25">
      <c r="A190" s="32"/>
      <c r="B190" s="33"/>
      <c r="C190" s="32"/>
      <c r="D190" s="162" t="s">
        <v>145</v>
      </c>
      <c r="E190" s="32"/>
      <c r="F190" s="163" t="s">
        <v>260</v>
      </c>
      <c r="G190" s="32"/>
      <c r="H190" s="32"/>
      <c r="I190" s="164"/>
      <c r="J190" s="32"/>
      <c r="K190" s="32"/>
      <c r="L190" s="33"/>
      <c r="M190" s="165"/>
      <c r="N190" s="166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145</v>
      </c>
      <c r="AU190" s="17" t="s">
        <v>86</v>
      </c>
    </row>
    <row r="191" spans="2:51" s="14" customFormat="1" ht="11.25">
      <c r="B191" s="178"/>
      <c r="D191" s="162" t="s">
        <v>201</v>
      </c>
      <c r="E191" s="179" t="s">
        <v>1</v>
      </c>
      <c r="F191" s="180" t="s">
        <v>262</v>
      </c>
      <c r="H191" s="181">
        <v>51.418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201</v>
      </c>
      <c r="AU191" s="179" t="s">
        <v>86</v>
      </c>
      <c r="AV191" s="14" t="s">
        <v>86</v>
      </c>
      <c r="AW191" s="14" t="s">
        <v>32</v>
      </c>
      <c r="AX191" s="14" t="s">
        <v>77</v>
      </c>
      <c r="AY191" s="179" t="s">
        <v>137</v>
      </c>
    </row>
    <row r="192" spans="2:51" s="15" customFormat="1" ht="11.25">
      <c r="B192" s="186"/>
      <c r="D192" s="162" t="s">
        <v>201</v>
      </c>
      <c r="E192" s="187" t="s">
        <v>1</v>
      </c>
      <c r="F192" s="188" t="s">
        <v>206</v>
      </c>
      <c r="H192" s="189">
        <v>51.418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7" t="s">
        <v>201</v>
      </c>
      <c r="AU192" s="187" t="s">
        <v>86</v>
      </c>
      <c r="AV192" s="15" t="s">
        <v>136</v>
      </c>
      <c r="AW192" s="15" t="s">
        <v>32</v>
      </c>
      <c r="AX192" s="15" t="s">
        <v>84</v>
      </c>
      <c r="AY192" s="187" t="s">
        <v>137</v>
      </c>
    </row>
    <row r="193" spans="2:63" s="12" customFormat="1" ht="22.9" customHeight="1">
      <c r="B193" s="135"/>
      <c r="D193" s="136" t="s">
        <v>76</v>
      </c>
      <c r="E193" s="146" t="s">
        <v>240</v>
      </c>
      <c r="F193" s="146" t="s">
        <v>263</v>
      </c>
      <c r="I193" s="138"/>
      <c r="J193" s="147">
        <f>BK193</f>
        <v>0</v>
      </c>
      <c r="L193" s="135"/>
      <c r="M193" s="140"/>
      <c r="N193" s="141"/>
      <c r="O193" s="141"/>
      <c r="P193" s="142">
        <f>SUM(P194:P205)</f>
        <v>0</v>
      </c>
      <c r="Q193" s="141"/>
      <c r="R193" s="142">
        <f>SUM(R194:R205)</f>
        <v>4.63632346</v>
      </c>
      <c r="S193" s="141"/>
      <c r="T193" s="143">
        <f>SUM(T194:T205)</f>
        <v>0</v>
      </c>
      <c r="AR193" s="136" t="s">
        <v>84</v>
      </c>
      <c r="AT193" s="144" t="s">
        <v>76</v>
      </c>
      <c r="AU193" s="144" t="s">
        <v>84</v>
      </c>
      <c r="AY193" s="136" t="s">
        <v>137</v>
      </c>
      <c r="BK193" s="145">
        <f>SUM(BK194:BK205)</f>
        <v>0</v>
      </c>
    </row>
    <row r="194" spans="1:65" s="2" customFormat="1" ht="33" customHeight="1">
      <c r="A194" s="32"/>
      <c r="B194" s="148"/>
      <c r="C194" s="149" t="s">
        <v>231</v>
      </c>
      <c r="D194" s="149" t="s">
        <v>140</v>
      </c>
      <c r="E194" s="150" t="s">
        <v>264</v>
      </c>
      <c r="F194" s="151" t="s">
        <v>265</v>
      </c>
      <c r="G194" s="152" t="s">
        <v>266</v>
      </c>
      <c r="H194" s="153">
        <v>15.5</v>
      </c>
      <c r="I194" s="154"/>
      <c r="J194" s="155">
        <f>ROUND(I194*H194,2)</f>
        <v>0</v>
      </c>
      <c r="K194" s="151" t="s">
        <v>200</v>
      </c>
      <c r="L194" s="33"/>
      <c r="M194" s="156" t="s">
        <v>1</v>
      </c>
      <c r="N194" s="157" t="s">
        <v>42</v>
      </c>
      <c r="O194" s="58"/>
      <c r="P194" s="158">
        <f>O194*H194</f>
        <v>0</v>
      </c>
      <c r="Q194" s="158">
        <v>0.1295</v>
      </c>
      <c r="R194" s="158">
        <f>Q194*H194</f>
        <v>2.00725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136</v>
      </c>
      <c r="AT194" s="160" t="s">
        <v>140</v>
      </c>
      <c r="AU194" s="160" t="s">
        <v>86</v>
      </c>
      <c r="AY194" s="17" t="s">
        <v>137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84</v>
      </c>
      <c r="BK194" s="161">
        <f>ROUND(I194*H194,2)</f>
        <v>0</v>
      </c>
      <c r="BL194" s="17" t="s">
        <v>136</v>
      </c>
      <c r="BM194" s="160" t="s">
        <v>267</v>
      </c>
    </row>
    <row r="195" spans="1:47" s="2" customFormat="1" ht="19.5">
      <c r="A195" s="32"/>
      <c r="B195" s="33"/>
      <c r="C195" s="32"/>
      <c r="D195" s="162" t="s">
        <v>145</v>
      </c>
      <c r="E195" s="32"/>
      <c r="F195" s="163" t="s">
        <v>265</v>
      </c>
      <c r="G195" s="32"/>
      <c r="H195" s="32"/>
      <c r="I195" s="164"/>
      <c r="J195" s="32"/>
      <c r="K195" s="32"/>
      <c r="L195" s="33"/>
      <c r="M195" s="165"/>
      <c r="N195" s="166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145</v>
      </c>
      <c r="AU195" s="17" t="s">
        <v>86</v>
      </c>
    </row>
    <row r="196" spans="2:51" s="14" customFormat="1" ht="11.25">
      <c r="B196" s="178"/>
      <c r="D196" s="162" t="s">
        <v>201</v>
      </c>
      <c r="E196" s="179" t="s">
        <v>1</v>
      </c>
      <c r="F196" s="180" t="s">
        <v>268</v>
      </c>
      <c r="H196" s="181">
        <v>15.5</v>
      </c>
      <c r="I196" s="182"/>
      <c r="L196" s="178"/>
      <c r="M196" s="183"/>
      <c r="N196" s="184"/>
      <c r="O196" s="184"/>
      <c r="P196" s="184"/>
      <c r="Q196" s="184"/>
      <c r="R196" s="184"/>
      <c r="S196" s="184"/>
      <c r="T196" s="185"/>
      <c r="AT196" s="179" t="s">
        <v>201</v>
      </c>
      <c r="AU196" s="179" t="s">
        <v>86</v>
      </c>
      <c r="AV196" s="14" t="s">
        <v>86</v>
      </c>
      <c r="AW196" s="14" t="s">
        <v>32</v>
      </c>
      <c r="AX196" s="14" t="s">
        <v>77</v>
      </c>
      <c r="AY196" s="179" t="s">
        <v>137</v>
      </c>
    </row>
    <row r="197" spans="2:51" s="15" customFormat="1" ht="11.25">
      <c r="B197" s="186"/>
      <c r="D197" s="162" t="s">
        <v>201</v>
      </c>
      <c r="E197" s="187" t="s">
        <v>1</v>
      </c>
      <c r="F197" s="188" t="s">
        <v>206</v>
      </c>
      <c r="H197" s="189">
        <v>15.5</v>
      </c>
      <c r="I197" s="190"/>
      <c r="L197" s="186"/>
      <c r="M197" s="191"/>
      <c r="N197" s="192"/>
      <c r="O197" s="192"/>
      <c r="P197" s="192"/>
      <c r="Q197" s="192"/>
      <c r="R197" s="192"/>
      <c r="S197" s="192"/>
      <c r="T197" s="193"/>
      <c r="AT197" s="187" t="s">
        <v>201</v>
      </c>
      <c r="AU197" s="187" t="s">
        <v>86</v>
      </c>
      <c r="AV197" s="15" t="s">
        <v>136</v>
      </c>
      <c r="AW197" s="15" t="s">
        <v>32</v>
      </c>
      <c r="AX197" s="15" t="s">
        <v>84</v>
      </c>
      <c r="AY197" s="187" t="s">
        <v>137</v>
      </c>
    </row>
    <row r="198" spans="1:65" s="2" customFormat="1" ht="16.5" customHeight="1">
      <c r="A198" s="32"/>
      <c r="B198" s="148"/>
      <c r="C198" s="194" t="s">
        <v>8</v>
      </c>
      <c r="D198" s="194" t="s">
        <v>258</v>
      </c>
      <c r="E198" s="195" t="s">
        <v>269</v>
      </c>
      <c r="F198" s="196" t="s">
        <v>270</v>
      </c>
      <c r="G198" s="197" t="s">
        <v>266</v>
      </c>
      <c r="H198" s="198">
        <v>15.81</v>
      </c>
      <c r="I198" s="199"/>
      <c r="J198" s="200">
        <f>ROUND(I198*H198,2)</f>
        <v>0</v>
      </c>
      <c r="K198" s="196" t="s">
        <v>200</v>
      </c>
      <c r="L198" s="201"/>
      <c r="M198" s="202" t="s">
        <v>1</v>
      </c>
      <c r="N198" s="203" t="s">
        <v>42</v>
      </c>
      <c r="O198" s="58"/>
      <c r="P198" s="158">
        <f>O198*H198</f>
        <v>0</v>
      </c>
      <c r="Q198" s="158">
        <v>0.028</v>
      </c>
      <c r="R198" s="158">
        <f>Q198*H198</f>
        <v>0.44268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175</v>
      </c>
      <c r="AT198" s="160" t="s">
        <v>258</v>
      </c>
      <c r="AU198" s="160" t="s">
        <v>86</v>
      </c>
      <c r="AY198" s="17" t="s">
        <v>137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84</v>
      </c>
      <c r="BK198" s="161">
        <f>ROUND(I198*H198,2)</f>
        <v>0</v>
      </c>
      <c r="BL198" s="17" t="s">
        <v>136</v>
      </c>
      <c r="BM198" s="160" t="s">
        <v>271</v>
      </c>
    </row>
    <row r="199" spans="1:47" s="2" customFormat="1" ht="11.25">
      <c r="A199" s="32"/>
      <c r="B199" s="33"/>
      <c r="C199" s="32"/>
      <c r="D199" s="162" t="s">
        <v>145</v>
      </c>
      <c r="E199" s="32"/>
      <c r="F199" s="163" t="s">
        <v>270</v>
      </c>
      <c r="G199" s="32"/>
      <c r="H199" s="32"/>
      <c r="I199" s="164"/>
      <c r="J199" s="32"/>
      <c r="K199" s="32"/>
      <c r="L199" s="33"/>
      <c r="M199" s="165"/>
      <c r="N199" s="166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145</v>
      </c>
      <c r="AU199" s="17" t="s">
        <v>86</v>
      </c>
    </row>
    <row r="200" spans="2:51" s="14" customFormat="1" ht="11.25">
      <c r="B200" s="178"/>
      <c r="D200" s="162" t="s">
        <v>201</v>
      </c>
      <c r="E200" s="179" t="s">
        <v>1</v>
      </c>
      <c r="F200" s="180" t="s">
        <v>272</v>
      </c>
      <c r="H200" s="181">
        <v>15.81</v>
      </c>
      <c r="I200" s="182"/>
      <c r="L200" s="178"/>
      <c r="M200" s="183"/>
      <c r="N200" s="184"/>
      <c r="O200" s="184"/>
      <c r="P200" s="184"/>
      <c r="Q200" s="184"/>
      <c r="R200" s="184"/>
      <c r="S200" s="184"/>
      <c r="T200" s="185"/>
      <c r="AT200" s="179" t="s">
        <v>201</v>
      </c>
      <c r="AU200" s="179" t="s">
        <v>86</v>
      </c>
      <c r="AV200" s="14" t="s">
        <v>86</v>
      </c>
      <c r="AW200" s="14" t="s">
        <v>32</v>
      </c>
      <c r="AX200" s="14" t="s">
        <v>77</v>
      </c>
      <c r="AY200" s="179" t="s">
        <v>137</v>
      </c>
    </row>
    <row r="201" spans="2:51" s="15" customFormat="1" ht="11.25">
      <c r="B201" s="186"/>
      <c r="D201" s="162" t="s">
        <v>201</v>
      </c>
      <c r="E201" s="187" t="s">
        <v>1</v>
      </c>
      <c r="F201" s="188" t="s">
        <v>206</v>
      </c>
      <c r="H201" s="189">
        <v>15.81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87" t="s">
        <v>201</v>
      </c>
      <c r="AU201" s="187" t="s">
        <v>86</v>
      </c>
      <c r="AV201" s="15" t="s">
        <v>136</v>
      </c>
      <c r="AW201" s="15" t="s">
        <v>32</v>
      </c>
      <c r="AX201" s="15" t="s">
        <v>84</v>
      </c>
      <c r="AY201" s="187" t="s">
        <v>137</v>
      </c>
    </row>
    <row r="202" spans="1:65" s="2" customFormat="1" ht="24.2" customHeight="1">
      <c r="A202" s="32"/>
      <c r="B202" s="148"/>
      <c r="C202" s="149" t="s">
        <v>237</v>
      </c>
      <c r="D202" s="149" t="s">
        <v>140</v>
      </c>
      <c r="E202" s="150" t="s">
        <v>273</v>
      </c>
      <c r="F202" s="151" t="s">
        <v>274</v>
      </c>
      <c r="G202" s="152" t="s">
        <v>199</v>
      </c>
      <c r="H202" s="153">
        <v>0.969</v>
      </c>
      <c r="I202" s="154"/>
      <c r="J202" s="155">
        <f>ROUND(I202*H202,2)</f>
        <v>0</v>
      </c>
      <c r="K202" s="151" t="s">
        <v>200</v>
      </c>
      <c r="L202" s="33"/>
      <c r="M202" s="156" t="s">
        <v>1</v>
      </c>
      <c r="N202" s="157" t="s">
        <v>42</v>
      </c>
      <c r="O202" s="58"/>
      <c r="P202" s="158">
        <f>O202*H202</f>
        <v>0</v>
      </c>
      <c r="Q202" s="158">
        <v>2.25634</v>
      </c>
      <c r="R202" s="158">
        <f>Q202*H202</f>
        <v>2.1863934599999997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136</v>
      </c>
      <c r="AT202" s="160" t="s">
        <v>140</v>
      </c>
      <c r="AU202" s="160" t="s">
        <v>86</v>
      </c>
      <c r="AY202" s="17" t="s">
        <v>137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84</v>
      </c>
      <c r="BK202" s="161">
        <f>ROUND(I202*H202,2)</f>
        <v>0</v>
      </c>
      <c r="BL202" s="17" t="s">
        <v>136</v>
      </c>
      <c r="BM202" s="160" t="s">
        <v>275</v>
      </c>
    </row>
    <row r="203" spans="1:47" s="2" customFormat="1" ht="19.5">
      <c r="A203" s="32"/>
      <c r="B203" s="33"/>
      <c r="C203" s="32"/>
      <c r="D203" s="162" t="s">
        <v>145</v>
      </c>
      <c r="E203" s="32"/>
      <c r="F203" s="163" t="s">
        <v>274</v>
      </c>
      <c r="G203" s="32"/>
      <c r="H203" s="32"/>
      <c r="I203" s="164"/>
      <c r="J203" s="32"/>
      <c r="K203" s="32"/>
      <c r="L203" s="33"/>
      <c r="M203" s="165"/>
      <c r="N203" s="166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145</v>
      </c>
      <c r="AU203" s="17" t="s">
        <v>86</v>
      </c>
    </row>
    <row r="204" spans="2:51" s="14" customFormat="1" ht="11.25">
      <c r="B204" s="178"/>
      <c r="D204" s="162" t="s">
        <v>201</v>
      </c>
      <c r="E204" s="179" t="s">
        <v>1</v>
      </c>
      <c r="F204" s="180" t="s">
        <v>276</v>
      </c>
      <c r="H204" s="181">
        <v>0.969</v>
      </c>
      <c r="I204" s="182"/>
      <c r="L204" s="178"/>
      <c r="M204" s="183"/>
      <c r="N204" s="184"/>
      <c r="O204" s="184"/>
      <c r="P204" s="184"/>
      <c r="Q204" s="184"/>
      <c r="R204" s="184"/>
      <c r="S204" s="184"/>
      <c r="T204" s="185"/>
      <c r="AT204" s="179" t="s">
        <v>201</v>
      </c>
      <c r="AU204" s="179" t="s">
        <v>86</v>
      </c>
      <c r="AV204" s="14" t="s">
        <v>86</v>
      </c>
      <c r="AW204" s="14" t="s">
        <v>32</v>
      </c>
      <c r="AX204" s="14" t="s">
        <v>77</v>
      </c>
      <c r="AY204" s="179" t="s">
        <v>137</v>
      </c>
    </row>
    <row r="205" spans="2:51" s="15" customFormat="1" ht="11.25">
      <c r="B205" s="186"/>
      <c r="D205" s="162" t="s">
        <v>201</v>
      </c>
      <c r="E205" s="187" t="s">
        <v>1</v>
      </c>
      <c r="F205" s="188" t="s">
        <v>206</v>
      </c>
      <c r="H205" s="189">
        <v>0.969</v>
      </c>
      <c r="I205" s="190"/>
      <c r="L205" s="186"/>
      <c r="M205" s="191"/>
      <c r="N205" s="192"/>
      <c r="O205" s="192"/>
      <c r="P205" s="192"/>
      <c r="Q205" s="192"/>
      <c r="R205" s="192"/>
      <c r="S205" s="192"/>
      <c r="T205" s="193"/>
      <c r="AT205" s="187" t="s">
        <v>201</v>
      </c>
      <c r="AU205" s="187" t="s">
        <v>86</v>
      </c>
      <c r="AV205" s="15" t="s">
        <v>136</v>
      </c>
      <c r="AW205" s="15" t="s">
        <v>32</v>
      </c>
      <c r="AX205" s="15" t="s">
        <v>84</v>
      </c>
      <c r="AY205" s="187" t="s">
        <v>137</v>
      </c>
    </row>
    <row r="206" spans="2:63" s="12" customFormat="1" ht="22.9" customHeight="1">
      <c r="B206" s="135"/>
      <c r="D206" s="136" t="s">
        <v>76</v>
      </c>
      <c r="E206" s="146" t="s">
        <v>277</v>
      </c>
      <c r="F206" s="146" t="s">
        <v>278</v>
      </c>
      <c r="I206" s="138"/>
      <c r="J206" s="147">
        <f>BK206</f>
        <v>0</v>
      </c>
      <c r="L206" s="135"/>
      <c r="M206" s="140"/>
      <c r="N206" s="141"/>
      <c r="O206" s="141"/>
      <c r="P206" s="142">
        <f>SUM(P207:P208)</f>
        <v>0</v>
      </c>
      <c r="Q206" s="141"/>
      <c r="R206" s="142">
        <f>SUM(R207:R208)</f>
        <v>0</v>
      </c>
      <c r="S206" s="141"/>
      <c r="T206" s="143">
        <f>SUM(T207:T208)</f>
        <v>0</v>
      </c>
      <c r="AR206" s="136" t="s">
        <v>84</v>
      </c>
      <c r="AT206" s="144" t="s">
        <v>76</v>
      </c>
      <c r="AU206" s="144" t="s">
        <v>84</v>
      </c>
      <c r="AY206" s="136" t="s">
        <v>137</v>
      </c>
      <c r="BK206" s="145">
        <f>SUM(BK207:BK208)</f>
        <v>0</v>
      </c>
    </row>
    <row r="207" spans="1:65" s="2" customFormat="1" ht="24.2" customHeight="1">
      <c r="A207" s="32"/>
      <c r="B207" s="148"/>
      <c r="C207" s="149" t="s">
        <v>279</v>
      </c>
      <c r="D207" s="149" t="s">
        <v>140</v>
      </c>
      <c r="E207" s="150" t="s">
        <v>280</v>
      </c>
      <c r="F207" s="151" t="s">
        <v>281</v>
      </c>
      <c r="G207" s="152" t="s">
        <v>220</v>
      </c>
      <c r="H207" s="153">
        <v>40.138</v>
      </c>
      <c r="I207" s="154"/>
      <c r="J207" s="155">
        <f>ROUND(I207*H207,2)</f>
        <v>0</v>
      </c>
      <c r="K207" s="151" t="s">
        <v>200</v>
      </c>
      <c r="L207" s="33"/>
      <c r="M207" s="156" t="s">
        <v>1</v>
      </c>
      <c r="N207" s="157" t="s">
        <v>42</v>
      </c>
      <c r="O207" s="58"/>
      <c r="P207" s="158">
        <f>O207*H207</f>
        <v>0</v>
      </c>
      <c r="Q207" s="158">
        <v>0</v>
      </c>
      <c r="R207" s="158">
        <f>Q207*H207</f>
        <v>0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136</v>
      </c>
      <c r="AT207" s="160" t="s">
        <v>140</v>
      </c>
      <c r="AU207" s="160" t="s">
        <v>86</v>
      </c>
      <c r="AY207" s="17" t="s">
        <v>137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84</v>
      </c>
      <c r="BK207" s="161">
        <f>ROUND(I207*H207,2)</f>
        <v>0</v>
      </c>
      <c r="BL207" s="17" t="s">
        <v>136</v>
      </c>
      <c r="BM207" s="160" t="s">
        <v>282</v>
      </c>
    </row>
    <row r="208" spans="1:47" s="2" customFormat="1" ht="11.25">
      <c r="A208" s="32"/>
      <c r="B208" s="33"/>
      <c r="C208" s="32"/>
      <c r="D208" s="162" t="s">
        <v>145</v>
      </c>
      <c r="E208" s="32"/>
      <c r="F208" s="163" t="s">
        <v>281</v>
      </c>
      <c r="G208" s="32"/>
      <c r="H208" s="32"/>
      <c r="I208" s="164"/>
      <c r="J208" s="32"/>
      <c r="K208" s="32"/>
      <c r="L208" s="33"/>
      <c r="M208" s="165"/>
      <c r="N208" s="166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145</v>
      </c>
      <c r="AU208" s="17" t="s">
        <v>86</v>
      </c>
    </row>
    <row r="209" spans="2:63" s="12" customFormat="1" ht="25.9" customHeight="1">
      <c r="B209" s="135"/>
      <c r="D209" s="136" t="s">
        <v>76</v>
      </c>
      <c r="E209" s="137" t="s">
        <v>283</v>
      </c>
      <c r="F209" s="137" t="s">
        <v>284</v>
      </c>
      <c r="I209" s="138"/>
      <c r="J209" s="139">
        <f>BK209</f>
        <v>0</v>
      </c>
      <c r="L209" s="135"/>
      <c r="M209" s="140"/>
      <c r="N209" s="141"/>
      <c r="O209" s="141"/>
      <c r="P209" s="142">
        <f>P210</f>
        <v>0</v>
      </c>
      <c r="Q209" s="141"/>
      <c r="R209" s="142">
        <f>R210</f>
        <v>0.039743</v>
      </c>
      <c r="S209" s="141"/>
      <c r="T209" s="143">
        <f>T210</f>
        <v>0</v>
      </c>
      <c r="AR209" s="136" t="s">
        <v>86</v>
      </c>
      <c r="AT209" s="144" t="s">
        <v>76</v>
      </c>
      <c r="AU209" s="144" t="s">
        <v>77</v>
      </c>
      <c r="AY209" s="136" t="s">
        <v>137</v>
      </c>
      <c r="BK209" s="145">
        <f>BK210</f>
        <v>0</v>
      </c>
    </row>
    <row r="210" spans="2:63" s="12" customFormat="1" ht="22.9" customHeight="1">
      <c r="B210" s="135"/>
      <c r="D210" s="136" t="s">
        <v>76</v>
      </c>
      <c r="E210" s="146" t="s">
        <v>285</v>
      </c>
      <c r="F210" s="146" t="s">
        <v>286</v>
      </c>
      <c r="I210" s="138"/>
      <c r="J210" s="147">
        <f>BK210</f>
        <v>0</v>
      </c>
      <c r="L210" s="135"/>
      <c r="M210" s="140"/>
      <c r="N210" s="141"/>
      <c r="O210" s="141"/>
      <c r="P210" s="142">
        <f>SUM(P211:P232)</f>
        <v>0</v>
      </c>
      <c r="Q210" s="141"/>
      <c r="R210" s="142">
        <f>SUM(R211:R232)</f>
        <v>0.039743</v>
      </c>
      <c r="S210" s="141"/>
      <c r="T210" s="143">
        <f>SUM(T211:T232)</f>
        <v>0</v>
      </c>
      <c r="AR210" s="136" t="s">
        <v>86</v>
      </c>
      <c r="AT210" s="144" t="s">
        <v>76</v>
      </c>
      <c r="AU210" s="144" t="s">
        <v>84</v>
      </c>
      <c r="AY210" s="136" t="s">
        <v>137</v>
      </c>
      <c r="BK210" s="145">
        <f>SUM(BK211:BK232)</f>
        <v>0</v>
      </c>
    </row>
    <row r="211" spans="1:65" s="2" customFormat="1" ht="24.2" customHeight="1">
      <c r="A211" s="32"/>
      <c r="B211" s="148"/>
      <c r="C211" s="149" t="s">
        <v>243</v>
      </c>
      <c r="D211" s="149" t="s">
        <v>140</v>
      </c>
      <c r="E211" s="150" t="s">
        <v>287</v>
      </c>
      <c r="F211" s="151" t="s">
        <v>288</v>
      </c>
      <c r="G211" s="152" t="s">
        <v>266</v>
      </c>
      <c r="H211" s="153">
        <v>21</v>
      </c>
      <c r="I211" s="154"/>
      <c r="J211" s="155">
        <f>ROUND(I211*H211,2)</f>
        <v>0</v>
      </c>
      <c r="K211" s="151" t="s">
        <v>200</v>
      </c>
      <c r="L211" s="33"/>
      <c r="M211" s="156" t="s">
        <v>1</v>
      </c>
      <c r="N211" s="157" t="s">
        <v>42</v>
      </c>
      <c r="O211" s="58"/>
      <c r="P211" s="158">
        <f>O211*H211</f>
        <v>0</v>
      </c>
      <c r="Q211" s="158">
        <v>0</v>
      </c>
      <c r="R211" s="158">
        <f>Q211*H211</f>
        <v>0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237</v>
      </c>
      <c r="AT211" s="160" t="s">
        <v>140</v>
      </c>
      <c r="AU211" s="160" t="s">
        <v>86</v>
      </c>
      <c r="AY211" s="17" t="s">
        <v>137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84</v>
      </c>
      <c r="BK211" s="161">
        <f>ROUND(I211*H211,2)</f>
        <v>0</v>
      </c>
      <c r="BL211" s="17" t="s">
        <v>237</v>
      </c>
      <c r="BM211" s="160" t="s">
        <v>289</v>
      </c>
    </row>
    <row r="212" spans="1:47" s="2" customFormat="1" ht="19.5">
      <c r="A212" s="32"/>
      <c r="B212" s="33"/>
      <c r="C212" s="32"/>
      <c r="D212" s="162" t="s">
        <v>145</v>
      </c>
      <c r="E212" s="32"/>
      <c r="F212" s="163" t="s">
        <v>288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145</v>
      </c>
      <c r="AU212" s="17" t="s">
        <v>86</v>
      </c>
    </row>
    <row r="213" spans="1:65" s="2" customFormat="1" ht="16.5" customHeight="1">
      <c r="A213" s="32"/>
      <c r="B213" s="148"/>
      <c r="C213" s="194" t="s">
        <v>290</v>
      </c>
      <c r="D213" s="194" t="s">
        <v>258</v>
      </c>
      <c r="E213" s="195" t="s">
        <v>291</v>
      </c>
      <c r="F213" s="196" t="s">
        <v>292</v>
      </c>
      <c r="G213" s="197" t="s">
        <v>293</v>
      </c>
      <c r="H213" s="198">
        <v>24.255</v>
      </c>
      <c r="I213" s="199"/>
      <c r="J213" s="200">
        <f>ROUND(I213*H213,2)</f>
        <v>0</v>
      </c>
      <c r="K213" s="196" t="s">
        <v>200</v>
      </c>
      <c r="L213" s="201"/>
      <c r="M213" s="202" t="s">
        <v>1</v>
      </c>
      <c r="N213" s="203" t="s">
        <v>42</v>
      </c>
      <c r="O213" s="58"/>
      <c r="P213" s="158">
        <f>O213*H213</f>
        <v>0</v>
      </c>
      <c r="Q213" s="158">
        <v>0.001</v>
      </c>
      <c r="R213" s="158">
        <f>Q213*H213</f>
        <v>0.024255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275</v>
      </c>
      <c r="AT213" s="160" t="s">
        <v>258</v>
      </c>
      <c r="AU213" s="160" t="s">
        <v>86</v>
      </c>
      <c r="AY213" s="17" t="s">
        <v>137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84</v>
      </c>
      <c r="BK213" s="161">
        <f>ROUND(I213*H213,2)</f>
        <v>0</v>
      </c>
      <c r="BL213" s="17" t="s">
        <v>237</v>
      </c>
      <c r="BM213" s="160" t="s">
        <v>294</v>
      </c>
    </row>
    <row r="214" spans="1:47" s="2" customFormat="1" ht="11.25">
      <c r="A214" s="32"/>
      <c r="B214" s="33"/>
      <c r="C214" s="32"/>
      <c r="D214" s="162" t="s">
        <v>145</v>
      </c>
      <c r="E214" s="32"/>
      <c r="F214" s="163" t="s">
        <v>292</v>
      </c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145</v>
      </c>
      <c r="AU214" s="17" t="s">
        <v>86</v>
      </c>
    </row>
    <row r="215" spans="2:51" s="14" customFormat="1" ht="11.25">
      <c r="B215" s="178"/>
      <c r="D215" s="162" t="s">
        <v>201</v>
      </c>
      <c r="E215" s="179" t="s">
        <v>1</v>
      </c>
      <c r="F215" s="180" t="s">
        <v>295</v>
      </c>
      <c r="H215" s="181">
        <v>24.255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201</v>
      </c>
      <c r="AU215" s="179" t="s">
        <v>86</v>
      </c>
      <c r="AV215" s="14" t="s">
        <v>86</v>
      </c>
      <c r="AW215" s="14" t="s">
        <v>32</v>
      </c>
      <c r="AX215" s="14" t="s">
        <v>77</v>
      </c>
      <c r="AY215" s="179" t="s">
        <v>137</v>
      </c>
    </row>
    <row r="216" spans="2:51" s="15" customFormat="1" ht="11.25">
      <c r="B216" s="186"/>
      <c r="D216" s="162" t="s">
        <v>201</v>
      </c>
      <c r="E216" s="187" t="s">
        <v>1</v>
      </c>
      <c r="F216" s="188" t="s">
        <v>206</v>
      </c>
      <c r="H216" s="189">
        <v>24.255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7" t="s">
        <v>201</v>
      </c>
      <c r="AU216" s="187" t="s">
        <v>86</v>
      </c>
      <c r="AV216" s="15" t="s">
        <v>136</v>
      </c>
      <c r="AW216" s="15" t="s">
        <v>32</v>
      </c>
      <c r="AX216" s="15" t="s">
        <v>84</v>
      </c>
      <c r="AY216" s="187" t="s">
        <v>137</v>
      </c>
    </row>
    <row r="217" spans="1:65" s="2" customFormat="1" ht="24.2" customHeight="1">
      <c r="A217" s="32"/>
      <c r="B217" s="148"/>
      <c r="C217" s="149" t="s">
        <v>246</v>
      </c>
      <c r="D217" s="149" t="s">
        <v>140</v>
      </c>
      <c r="E217" s="150" t="s">
        <v>296</v>
      </c>
      <c r="F217" s="151" t="s">
        <v>297</v>
      </c>
      <c r="G217" s="152" t="s">
        <v>266</v>
      </c>
      <c r="H217" s="153">
        <v>14</v>
      </c>
      <c r="I217" s="154"/>
      <c r="J217" s="155">
        <f>ROUND(I217*H217,2)</f>
        <v>0</v>
      </c>
      <c r="K217" s="151" t="s">
        <v>200</v>
      </c>
      <c r="L217" s="33"/>
      <c r="M217" s="156" t="s">
        <v>1</v>
      </c>
      <c r="N217" s="157" t="s">
        <v>42</v>
      </c>
      <c r="O217" s="58"/>
      <c r="P217" s="158">
        <f>O217*H217</f>
        <v>0</v>
      </c>
      <c r="Q217" s="158">
        <v>0</v>
      </c>
      <c r="R217" s="158">
        <f>Q217*H217</f>
        <v>0</v>
      </c>
      <c r="S217" s="158">
        <v>0</v>
      </c>
      <c r="T217" s="15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0" t="s">
        <v>237</v>
      </c>
      <c r="AT217" s="160" t="s">
        <v>140</v>
      </c>
      <c r="AU217" s="160" t="s">
        <v>86</v>
      </c>
      <c r="AY217" s="17" t="s">
        <v>137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7" t="s">
        <v>84</v>
      </c>
      <c r="BK217" s="161">
        <f>ROUND(I217*H217,2)</f>
        <v>0</v>
      </c>
      <c r="BL217" s="17" t="s">
        <v>237</v>
      </c>
      <c r="BM217" s="160" t="s">
        <v>298</v>
      </c>
    </row>
    <row r="218" spans="1:47" s="2" customFormat="1" ht="19.5">
      <c r="A218" s="32"/>
      <c r="B218" s="33"/>
      <c r="C218" s="32"/>
      <c r="D218" s="162" t="s">
        <v>145</v>
      </c>
      <c r="E218" s="32"/>
      <c r="F218" s="163" t="s">
        <v>297</v>
      </c>
      <c r="G218" s="32"/>
      <c r="H218" s="32"/>
      <c r="I218" s="164"/>
      <c r="J218" s="32"/>
      <c r="K218" s="32"/>
      <c r="L218" s="33"/>
      <c r="M218" s="165"/>
      <c r="N218" s="166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145</v>
      </c>
      <c r="AU218" s="17" t="s">
        <v>86</v>
      </c>
    </row>
    <row r="219" spans="2:51" s="14" customFormat="1" ht="11.25">
      <c r="B219" s="178"/>
      <c r="D219" s="162" t="s">
        <v>201</v>
      </c>
      <c r="E219" s="179" t="s">
        <v>1</v>
      </c>
      <c r="F219" s="180" t="s">
        <v>299</v>
      </c>
      <c r="H219" s="181">
        <v>14</v>
      </c>
      <c r="I219" s="182"/>
      <c r="L219" s="178"/>
      <c r="M219" s="183"/>
      <c r="N219" s="184"/>
      <c r="O219" s="184"/>
      <c r="P219" s="184"/>
      <c r="Q219" s="184"/>
      <c r="R219" s="184"/>
      <c r="S219" s="184"/>
      <c r="T219" s="185"/>
      <c r="AT219" s="179" t="s">
        <v>201</v>
      </c>
      <c r="AU219" s="179" t="s">
        <v>86</v>
      </c>
      <c r="AV219" s="14" t="s">
        <v>86</v>
      </c>
      <c r="AW219" s="14" t="s">
        <v>32</v>
      </c>
      <c r="AX219" s="14" t="s">
        <v>77</v>
      </c>
      <c r="AY219" s="179" t="s">
        <v>137</v>
      </c>
    </row>
    <row r="220" spans="2:51" s="15" customFormat="1" ht="11.25">
      <c r="B220" s="186"/>
      <c r="D220" s="162" t="s">
        <v>201</v>
      </c>
      <c r="E220" s="187" t="s">
        <v>1</v>
      </c>
      <c r="F220" s="188" t="s">
        <v>206</v>
      </c>
      <c r="H220" s="189">
        <v>14</v>
      </c>
      <c r="I220" s="190"/>
      <c r="L220" s="186"/>
      <c r="M220" s="191"/>
      <c r="N220" s="192"/>
      <c r="O220" s="192"/>
      <c r="P220" s="192"/>
      <c r="Q220" s="192"/>
      <c r="R220" s="192"/>
      <c r="S220" s="192"/>
      <c r="T220" s="193"/>
      <c r="AT220" s="187" t="s">
        <v>201</v>
      </c>
      <c r="AU220" s="187" t="s">
        <v>86</v>
      </c>
      <c r="AV220" s="15" t="s">
        <v>136</v>
      </c>
      <c r="AW220" s="15" t="s">
        <v>32</v>
      </c>
      <c r="AX220" s="15" t="s">
        <v>84</v>
      </c>
      <c r="AY220" s="187" t="s">
        <v>137</v>
      </c>
    </row>
    <row r="221" spans="1:65" s="2" customFormat="1" ht="16.5" customHeight="1">
      <c r="A221" s="32"/>
      <c r="B221" s="148"/>
      <c r="C221" s="194" t="s">
        <v>7</v>
      </c>
      <c r="D221" s="194" t="s">
        <v>258</v>
      </c>
      <c r="E221" s="195" t="s">
        <v>300</v>
      </c>
      <c r="F221" s="196" t="s">
        <v>301</v>
      </c>
      <c r="G221" s="197" t="s">
        <v>293</v>
      </c>
      <c r="H221" s="198">
        <v>9.548</v>
      </c>
      <c r="I221" s="199"/>
      <c r="J221" s="200">
        <f>ROUND(I221*H221,2)</f>
        <v>0</v>
      </c>
      <c r="K221" s="196" t="s">
        <v>200</v>
      </c>
      <c r="L221" s="201"/>
      <c r="M221" s="202" t="s">
        <v>1</v>
      </c>
      <c r="N221" s="203" t="s">
        <v>42</v>
      </c>
      <c r="O221" s="58"/>
      <c r="P221" s="158">
        <f>O221*H221</f>
        <v>0</v>
      </c>
      <c r="Q221" s="158">
        <v>0.001</v>
      </c>
      <c r="R221" s="158">
        <f>Q221*H221</f>
        <v>0.009548000000000001</v>
      </c>
      <c r="S221" s="158">
        <v>0</v>
      </c>
      <c r="T221" s="15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0" t="s">
        <v>275</v>
      </c>
      <c r="AT221" s="160" t="s">
        <v>258</v>
      </c>
      <c r="AU221" s="160" t="s">
        <v>86</v>
      </c>
      <c r="AY221" s="17" t="s">
        <v>137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7" t="s">
        <v>84</v>
      </c>
      <c r="BK221" s="161">
        <f>ROUND(I221*H221,2)</f>
        <v>0</v>
      </c>
      <c r="BL221" s="17" t="s">
        <v>237</v>
      </c>
      <c r="BM221" s="160" t="s">
        <v>302</v>
      </c>
    </row>
    <row r="222" spans="1:47" s="2" customFormat="1" ht="11.25">
      <c r="A222" s="32"/>
      <c r="B222" s="33"/>
      <c r="C222" s="32"/>
      <c r="D222" s="162" t="s">
        <v>145</v>
      </c>
      <c r="E222" s="32"/>
      <c r="F222" s="163" t="s">
        <v>301</v>
      </c>
      <c r="G222" s="32"/>
      <c r="H222" s="32"/>
      <c r="I222" s="164"/>
      <c r="J222" s="32"/>
      <c r="K222" s="32"/>
      <c r="L222" s="33"/>
      <c r="M222" s="165"/>
      <c r="N222" s="166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145</v>
      </c>
      <c r="AU222" s="17" t="s">
        <v>86</v>
      </c>
    </row>
    <row r="223" spans="2:51" s="14" customFormat="1" ht="11.25">
      <c r="B223" s="178"/>
      <c r="D223" s="162" t="s">
        <v>201</v>
      </c>
      <c r="E223" s="179" t="s">
        <v>1</v>
      </c>
      <c r="F223" s="180" t="s">
        <v>303</v>
      </c>
      <c r="H223" s="181">
        <v>9.548</v>
      </c>
      <c r="I223" s="182"/>
      <c r="L223" s="178"/>
      <c r="M223" s="183"/>
      <c r="N223" s="184"/>
      <c r="O223" s="184"/>
      <c r="P223" s="184"/>
      <c r="Q223" s="184"/>
      <c r="R223" s="184"/>
      <c r="S223" s="184"/>
      <c r="T223" s="185"/>
      <c r="AT223" s="179" t="s">
        <v>201</v>
      </c>
      <c r="AU223" s="179" t="s">
        <v>86</v>
      </c>
      <c r="AV223" s="14" t="s">
        <v>86</v>
      </c>
      <c r="AW223" s="14" t="s">
        <v>32</v>
      </c>
      <c r="AX223" s="14" t="s">
        <v>77</v>
      </c>
      <c r="AY223" s="179" t="s">
        <v>137</v>
      </c>
    </row>
    <row r="224" spans="2:51" s="15" customFormat="1" ht="11.25">
      <c r="B224" s="186"/>
      <c r="D224" s="162" t="s">
        <v>201</v>
      </c>
      <c r="E224" s="187" t="s">
        <v>1</v>
      </c>
      <c r="F224" s="188" t="s">
        <v>206</v>
      </c>
      <c r="H224" s="189">
        <v>9.548</v>
      </c>
      <c r="I224" s="190"/>
      <c r="L224" s="186"/>
      <c r="M224" s="191"/>
      <c r="N224" s="192"/>
      <c r="O224" s="192"/>
      <c r="P224" s="192"/>
      <c r="Q224" s="192"/>
      <c r="R224" s="192"/>
      <c r="S224" s="192"/>
      <c r="T224" s="193"/>
      <c r="AT224" s="187" t="s">
        <v>201</v>
      </c>
      <c r="AU224" s="187" t="s">
        <v>86</v>
      </c>
      <c r="AV224" s="15" t="s">
        <v>136</v>
      </c>
      <c r="AW224" s="15" t="s">
        <v>32</v>
      </c>
      <c r="AX224" s="15" t="s">
        <v>84</v>
      </c>
      <c r="AY224" s="187" t="s">
        <v>137</v>
      </c>
    </row>
    <row r="225" spans="1:65" s="2" customFormat="1" ht="16.5" customHeight="1">
      <c r="A225" s="32"/>
      <c r="B225" s="148"/>
      <c r="C225" s="149" t="s">
        <v>252</v>
      </c>
      <c r="D225" s="149" t="s">
        <v>140</v>
      </c>
      <c r="E225" s="150" t="s">
        <v>304</v>
      </c>
      <c r="F225" s="151" t="s">
        <v>305</v>
      </c>
      <c r="G225" s="152" t="s">
        <v>306</v>
      </c>
      <c r="H225" s="153">
        <v>11</v>
      </c>
      <c r="I225" s="154"/>
      <c r="J225" s="155">
        <f>ROUND(I225*H225,2)</f>
        <v>0</v>
      </c>
      <c r="K225" s="151" t="s">
        <v>200</v>
      </c>
      <c r="L225" s="33"/>
      <c r="M225" s="156" t="s">
        <v>1</v>
      </c>
      <c r="N225" s="157" t="s">
        <v>42</v>
      </c>
      <c r="O225" s="58"/>
      <c r="P225" s="158">
        <f>O225*H225</f>
        <v>0</v>
      </c>
      <c r="Q225" s="158">
        <v>0</v>
      </c>
      <c r="R225" s="158">
        <f>Q225*H225</f>
        <v>0</v>
      </c>
      <c r="S225" s="158">
        <v>0</v>
      </c>
      <c r="T225" s="15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0" t="s">
        <v>237</v>
      </c>
      <c r="AT225" s="160" t="s">
        <v>140</v>
      </c>
      <c r="AU225" s="160" t="s">
        <v>86</v>
      </c>
      <c r="AY225" s="17" t="s">
        <v>137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17" t="s">
        <v>84</v>
      </c>
      <c r="BK225" s="161">
        <f>ROUND(I225*H225,2)</f>
        <v>0</v>
      </c>
      <c r="BL225" s="17" t="s">
        <v>237</v>
      </c>
      <c r="BM225" s="160" t="s">
        <v>307</v>
      </c>
    </row>
    <row r="226" spans="1:47" s="2" customFormat="1" ht="11.25">
      <c r="A226" s="32"/>
      <c r="B226" s="33"/>
      <c r="C226" s="32"/>
      <c r="D226" s="162" t="s">
        <v>145</v>
      </c>
      <c r="E226" s="32"/>
      <c r="F226" s="163" t="s">
        <v>305</v>
      </c>
      <c r="G226" s="32"/>
      <c r="H226" s="32"/>
      <c r="I226" s="164"/>
      <c r="J226" s="32"/>
      <c r="K226" s="32"/>
      <c r="L226" s="33"/>
      <c r="M226" s="165"/>
      <c r="N226" s="166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145</v>
      </c>
      <c r="AU226" s="17" t="s">
        <v>86</v>
      </c>
    </row>
    <row r="227" spans="1:65" s="2" customFormat="1" ht="24.2" customHeight="1">
      <c r="A227" s="32"/>
      <c r="B227" s="148"/>
      <c r="C227" s="194" t="s">
        <v>308</v>
      </c>
      <c r="D227" s="194" t="s">
        <v>258</v>
      </c>
      <c r="E227" s="195" t="s">
        <v>309</v>
      </c>
      <c r="F227" s="196" t="s">
        <v>310</v>
      </c>
      <c r="G227" s="197" t="s">
        <v>306</v>
      </c>
      <c r="H227" s="198">
        <v>4</v>
      </c>
      <c r="I227" s="199"/>
      <c r="J227" s="200">
        <f>ROUND(I227*H227,2)</f>
        <v>0</v>
      </c>
      <c r="K227" s="196" t="s">
        <v>200</v>
      </c>
      <c r="L227" s="201"/>
      <c r="M227" s="202" t="s">
        <v>1</v>
      </c>
      <c r="N227" s="203" t="s">
        <v>42</v>
      </c>
      <c r="O227" s="58"/>
      <c r="P227" s="158">
        <f>O227*H227</f>
        <v>0</v>
      </c>
      <c r="Q227" s="158">
        <v>0.00026</v>
      </c>
      <c r="R227" s="158">
        <f>Q227*H227</f>
        <v>0.00104</v>
      </c>
      <c r="S227" s="158">
        <v>0</v>
      </c>
      <c r="T227" s="15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0" t="s">
        <v>275</v>
      </c>
      <c r="AT227" s="160" t="s">
        <v>258</v>
      </c>
      <c r="AU227" s="160" t="s">
        <v>86</v>
      </c>
      <c r="AY227" s="17" t="s">
        <v>137</v>
      </c>
      <c r="BE227" s="161">
        <f>IF(N227="základní",J227,0)</f>
        <v>0</v>
      </c>
      <c r="BF227" s="161">
        <f>IF(N227="snížená",J227,0)</f>
        <v>0</v>
      </c>
      <c r="BG227" s="161">
        <f>IF(N227="zákl. přenesená",J227,0)</f>
        <v>0</v>
      </c>
      <c r="BH227" s="161">
        <f>IF(N227="sníž. přenesená",J227,0)</f>
        <v>0</v>
      </c>
      <c r="BI227" s="161">
        <f>IF(N227="nulová",J227,0)</f>
        <v>0</v>
      </c>
      <c r="BJ227" s="17" t="s">
        <v>84</v>
      </c>
      <c r="BK227" s="161">
        <f>ROUND(I227*H227,2)</f>
        <v>0</v>
      </c>
      <c r="BL227" s="17" t="s">
        <v>237</v>
      </c>
      <c r="BM227" s="160" t="s">
        <v>311</v>
      </c>
    </row>
    <row r="228" spans="1:47" s="2" customFormat="1" ht="11.25">
      <c r="A228" s="32"/>
      <c r="B228" s="33"/>
      <c r="C228" s="32"/>
      <c r="D228" s="162" t="s">
        <v>145</v>
      </c>
      <c r="E228" s="32"/>
      <c r="F228" s="163" t="s">
        <v>310</v>
      </c>
      <c r="G228" s="32"/>
      <c r="H228" s="32"/>
      <c r="I228" s="164"/>
      <c r="J228" s="32"/>
      <c r="K228" s="32"/>
      <c r="L228" s="33"/>
      <c r="M228" s="165"/>
      <c r="N228" s="166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145</v>
      </c>
      <c r="AU228" s="17" t="s">
        <v>86</v>
      </c>
    </row>
    <row r="229" spans="1:65" s="2" customFormat="1" ht="24.2" customHeight="1">
      <c r="A229" s="32"/>
      <c r="B229" s="148"/>
      <c r="C229" s="194" t="s">
        <v>256</v>
      </c>
      <c r="D229" s="194" t="s">
        <v>258</v>
      </c>
      <c r="E229" s="195" t="s">
        <v>312</v>
      </c>
      <c r="F229" s="196" t="s">
        <v>313</v>
      </c>
      <c r="G229" s="197" t="s">
        <v>306</v>
      </c>
      <c r="H229" s="198">
        <v>7</v>
      </c>
      <c r="I229" s="199"/>
      <c r="J229" s="200">
        <f>ROUND(I229*H229,2)</f>
        <v>0</v>
      </c>
      <c r="K229" s="196" t="s">
        <v>200</v>
      </c>
      <c r="L229" s="201"/>
      <c r="M229" s="202" t="s">
        <v>1</v>
      </c>
      <c r="N229" s="203" t="s">
        <v>42</v>
      </c>
      <c r="O229" s="58"/>
      <c r="P229" s="158">
        <f>O229*H229</f>
        <v>0</v>
      </c>
      <c r="Q229" s="158">
        <v>0.0007</v>
      </c>
      <c r="R229" s="158">
        <f>Q229*H229</f>
        <v>0.0049</v>
      </c>
      <c r="S229" s="158">
        <v>0</v>
      </c>
      <c r="T229" s="15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0" t="s">
        <v>275</v>
      </c>
      <c r="AT229" s="160" t="s">
        <v>258</v>
      </c>
      <c r="AU229" s="160" t="s">
        <v>86</v>
      </c>
      <c r="AY229" s="17" t="s">
        <v>137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7" t="s">
        <v>84</v>
      </c>
      <c r="BK229" s="161">
        <f>ROUND(I229*H229,2)</f>
        <v>0</v>
      </c>
      <c r="BL229" s="17" t="s">
        <v>237</v>
      </c>
      <c r="BM229" s="160" t="s">
        <v>314</v>
      </c>
    </row>
    <row r="230" spans="1:47" s="2" customFormat="1" ht="19.5">
      <c r="A230" s="32"/>
      <c r="B230" s="33"/>
      <c r="C230" s="32"/>
      <c r="D230" s="162" t="s">
        <v>145</v>
      </c>
      <c r="E230" s="32"/>
      <c r="F230" s="163" t="s">
        <v>313</v>
      </c>
      <c r="G230" s="32"/>
      <c r="H230" s="32"/>
      <c r="I230" s="164"/>
      <c r="J230" s="32"/>
      <c r="K230" s="32"/>
      <c r="L230" s="33"/>
      <c r="M230" s="165"/>
      <c r="N230" s="166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145</v>
      </c>
      <c r="AU230" s="17" t="s">
        <v>86</v>
      </c>
    </row>
    <row r="231" spans="1:65" s="2" customFormat="1" ht="24.2" customHeight="1">
      <c r="A231" s="32"/>
      <c r="B231" s="148"/>
      <c r="C231" s="149" t="s">
        <v>315</v>
      </c>
      <c r="D231" s="149" t="s">
        <v>140</v>
      </c>
      <c r="E231" s="150" t="s">
        <v>316</v>
      </c>
      <c r="F231" s="151" t="s">
        <v>317</v>
      </c>
      <c r="G231" s="152" t="s">
        <v>220</v>
      </c>
      <c r="H231" s="153">
        <v>0.04</v>
      </c>
      <c r="I231" s="154"/>
      <c r="J231" s="155">
        <f>ROUND(I231*H231,2)</f>
        <v>0</v>
      </c>
      <c r="K231" s="151" t="s">
        <v>200</v>
      </c>
      <c r="L231" s="33"/>
      <c r="M231" s="156" t="s">
        <v>1</v>
      </c>
      <c r="N231" s="157" t="s">
        <v>42</v>
      </c>
      <c r="O231" s="58"/>
      <c r="P231" s="158">
        <f>O231*H231</f>
        <v>0</v>
      </c>
      <c r="Q231" s="158">
        <v>0</v>
      </c>
      <c r="R231" s="158">
        <f>Q231*H231</f>
        <v>0</v>
      </c>
      <c r="S231" s="158">
        <v>0</v>
      </c>
      <c r="T231" s="15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0" t="s">
        <v>237</v>
      </c>
      <c r="AT231" s="160" t="s">
        <v>140</v>
      </c>
      <c r="AU231" s="160" t="s">
        <v>86</v>
      </c>
      <c r="AY231" s="17" t="s">
        <v>137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84</v>
      </c>
      <c r="BK231" s="161">
        <f>ROUND(I231*H231,2)</f>
        <v>0</v>
      </c>
      <c r="BL231" s="17" t="s">
        <v>237</v>
      </c>
      <c r="BM231" s="160" t="s">
        <v>318</v>
      </c>
    </row>
    <row r="232" spans="1:47" s="2" customFormat="1" ht="11.25">
      <c r="A232" s="32"/>
      <c r="B232" s="33"/>
      <c r="C232" s="32"/>
      <c r="D232" s="162" t="s">
        <v>145</v>
      </c>
      <c r="E232" s="32"/>
      <c r="F232" s="163" t="s">
        <v>317</v>
      </c>
      <c r="G232" s="32"/>
      <c r="H232" s="32"/>
      <c r="I232" s="164"/>
      <c r="J232" s="32"/>
      <c r="K232" s="32"/>
      <c r="L232" s="33"/>
      <c r="M232" s="165"/>
      <c r="N232" s="166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145</v>
      </c>
      <c r="AU232" s="17" t="s">
        <v>86</v>
      </c>
    </row>
    <row r="233" spans="2:63" s="12" customFormat="1" ht="25.9" customHeight="1">
      <c r="B233" s="135"/>
      <c r="D233" s="136" t="s">
        <v>76</v>
      </c>
      <c r="E233" s="137" t="s">
        <v>258</v>
      </c>
      <c r="F233" s="137" t="s">
        <v>319</v>
      </c>
      <c r="I233" s="138"/>
      <c r="J233" s="139">
        <f>BK233</f>
        <v>0</v>
      </c>
      <c r="L233" s="135"/>
      <c r="M233" s="140"/>
      <c r="N233" s="141"/>
      <c r="O233" s="141"/>
      <c r="P233" s="142">
        <f>P234</f>
        <v>0</v>
      </c>
      <c r="Q233" s="141"/>
      <c r="R233" s="142">
        <f>R234</f>
        <v>0</v>
      </c>
      <c r="S233" s="141"/>
      <c r="T233" s="143">
        <f>T234</f>
        <v>0</v>
      </c>
      <c r="AR233" s="136" t="s">
        <v>151</v>
      </c>
      <c r="AT233" s="144" t="s">
        <v>76</v>
      </c>
      <c r="AU233" s="144" t="s">
        <v>77</v>
      </c>
      <c r="AY233" s="136" t="s">
        <v>137</v>
      </c>
      <c r="BK233" s="145">
        <f>BK234</f>
        <v>0</v>
      </c>
    </row>
    <row r="234" spans="2:63" s="12" customFormat="1" ht="22.9" customHeight="1">
      <c r="B234" s="135"/>
      <c r="D234" s="136" t="s">
        <v>76</v>
      </c>
      <c r="E234" s="146" t="s">
        <v>320</v>
      </c>
      <c r="F234" s="146" t="s">
        <v>321</v>
      </c>
      <c r="I234" s="138"/>
      <c r="J234" s="147">
        <f>BK234</f>
        <v>0</v>
      </c>
      <c r="L234" s="135"/>
      <c r="M234" s="140"/>
      <c r="N234" s="141"/>
      <c r="O234" s="141"/>
      <c r="P234" s="142">
        <f>SUM(P235:P238)</f>
        <v>0</v>
      </c>
      <c r="Q234" s="141"/>
      <c r="R234" s="142">
        <f>SUM(R235:R238)</f>
        <v>0</v>
      </c>
      <c r="S234" s="141"/>
      <c r="T234" s="143">
        <f>SUM(T235:T238)</f>
        <v>0</v>
      </c>
      <c r="AR234" s="136" t="s">
        <v>151</v>
      </c>
      <c r="AT234" s="144" t="s">
        <v>76</v>
      </c>
      <c r="AU234" s="144" t="s">
        <v>84</v>
      </c>
      <c r="AY234" s="136" t="s">
        <v>137</v>
      </c>
      <c r="BK234" s="145">
        <f>SUM(BK235:BK238)</f>
        <v>0</v>
      </c>
    </row>
    <row r="235" spans="1:65" s="2" customFormat="1" ht="24.2" customHeight="1">
      <c r="A235" s="32"/>
      <c r="B235" s="148"/>
      <c r="C235" s="149" t="s">
        <v>261</v>
      </c>
      <c r="D235" s="149" t="s">
        <v>140</v>
      </c>
      <c r="E235" s="150" t="s">
        <v>322</v>
      </c>
      <c r="F235" s="151" t="s">
        <v>323</v>
      </c>
      <c r="G235" s="152" t="s">
        <v>266</v>
      </c>
      <c r="H235" s="153">
        <v>21</v>
      </c>
      <c r="I235" s="154"/>
      <c r="J235" s="155">
        <f>ROUND(I235*H235,2)</f>
        <v>0</v>
      </c>
      <c r="K235" s="151" t="s">
        <v>200</v>
      </c>
      <c r="L235" s="33"/>
      <c r="M235" s="156" t="s">
        <v>1</v>
      </c>
      <c r="N235" s="157" t="s">
        <v>42</v>
      </c>
      <c r="O235" s="58"/>
      <c r="P235" s="158">
        <f>O235*H235</f>
        <v>0</v>
      </c>
      <c r="Q235" s="158">
        <v>0</v>
      </c>
      <c r="R235" s="158">
        <f>Q235*H235</f>
        <v>0</v>
      </c>
      <c r="S235" s="158">
        <v>0</v>
      </c>
      <c r="T235" s="15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0" t="s">
        <v>324</v>
      </c>
      <c r="AT235" s="160" t="s">
        <v>140</v>
      </c>
      <c r="AU235" s="160" t="s">
        <v>86</v>
      </c>
      <c r="AY235" s="17" t="s">
        <v>137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17" t="s">
        <v>84</v>
      </c>
      <c r="BK235" s="161">
        <f>ROUND(I235*H235,2)</f>
        <v>0</v>
      </c>
      <c r="BL235" s="17" t="s">
        <v>324</v>
      </c>
      <c r="BM235" s="160" t="s">
        <v>325</v>
      </c>
    </row>
    <row r="236" spans="1:47" s="2" customFormat="1" ht="19.5">
      <c r="A236" s="32"/>
      <c r="B236" s="33"/>
      <c r="C236" s="32"/>
      <c r="D236" s="162" t="s">
        <v>145</v>
      </c>
      <c r="E236" s="32"/>
      <c r="F236" s="163" t="s">
        <v>323</v>
      </c>
      <c r="G236" s="32"/>
      <c r="H236" s="32"/>
      <c r="I236" s="164"/>
      <c r="J236" s="32"/>
      <c r="K236" s="32"/>
      <c r="L236" s="33"/>
      <c r="M236" s="165"/>
      <c r="N236" s="166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145</v>
      </c>
      <c r="AU236" s="17" t="s">
        <v>86</v>
      </c>
    </row>
    <row r="237" spans="1:65" s="2" customFormat="1" ht="24.2" customHeight="1">
      <c r="A237" s="32"/>
      <c r="B237" s="148"/>
      <c r="C237" s="149" t="s">
        <v>326</v>
      </c>
      <c r="D237" s="149" t="s">
        <v>140</v>
      </c>
      <c r="E237" s="150" t="s">
        <v>327</v>
      </c>
      <c r="F237" s="151" t="s">
        <v>328</v>
      </c>
      <c r="G237" s="152" t="s">
        <v>266</v>
      </c>
      <c r="H237" s="153">
        <v>21</v>
      </c>
      <c r="I237" s="154"/>
      <c r="J237" s="155">
        <f>ROUND(I237*H237,2)</f>
        <v>0</v>
      </c>
      <c r="K237" s="151" t="s">
        <v>200</v>
      </c>
      <c r="L237" s="33"/>
      <c r="M237" s="156" t="s">
        <v>1</v>
      </c>
      <c r="N237" s="157" t="s">
        <v>42</v>
      </c>
      <c r="O237" s="58"/>
      <c r="P237" s="158">
        <f>O237*H237</f>
        <v>0</v>
      </c>
      <c r="Q237" s="158">
        <v>0</v>
      </c>
      <c r="R237" s="158">
        <f>Q237*H237</f>
        <v>0</v>
      </c>
      <c r="S237" s="158">
        <v>0</v>
      </c>
      <c r="T237" s="15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0" t="s">
        <v>324</v>
      </c>
      <c r="AT237" s="160" t="s">
        <v>140</v>
      </c>
      <c r="AU237" s="160" t="s">
        <v>86</v>
      </c>
      <c r="AY237" s="17" t="s">
        <v>137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17" t="s">
        <v>84</v>
      </c>
      <c r="BK237" s="161">
        <f>ROUND(I237*H237,2)</f>
        <v>0</v>
      </c>
      <c r="BL237" s="17" t="s">
        <v>324</v>
      </c>
      <c r="BM237" s="160" t="s">
        <v>329</v>
      </c>
    </row>
    <row r="238" spans="1:47" s="2" customFormat="1" ht="19.5">
      <c r="A238" s="32"/>
      <c r="B238" s="33"/>
      <c r="C238" s="32"/>
      <c r="D238" s="162" t="s">
        <v>145</v>
      </c>
      <c r="E238" s="32"/>
      <c r="F238" s="163" t="s">
        <v>328</v>
      </c>
      <c r="G238" s="32"/>
      <c r="H238" s="32"/>
      <c r="I238" s="164"/>
      <c r="J238" s="32"/>
      <c r="K238" s="32"/>
      <c r="L238" s="33"/>
      <c r="M238" s="165"/>
      <c r="N238" s="166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145</v>
      </c>
      <c r="AU238" s="17" t="s">
        <v>86</v>
      </c>
    </row>
    <row r="239" spans="2:63" s="12" customFormat="1" ht="25.9" customHeight="1">
      <c r="B239" s="135"/>
      <c r="D239" s="136" t="s">
        <v>76</v>
      </c>
      <c r="E239" s="137" t="s">
        <v>134</v>
      </c>
      <c r="F239" s="137" t="s">
        <v>135</v>
      </c>
      <c r="I239" s="138"/>
      <c r="J239" s="139">
        <f>BK239</f>
        <v>0</v>
      </c>
      <c r="L239" s="135"/>
      <c r="M239" s="140"/>
      <c r="N239" s="141"/>
      <c r="O239" s="141"/>
      <c r="P239" s="142">
        <f>SUM(P240:P245)</f>
        <v>0</v>
      </c>
      <c r="Q239" s="141"/>
      <c r="R239" s="142">
        <f>SUM(R240:R245)</f>
        <v>0</v>
      </c>
      <c r="S239" s="141"/>
      <c r="T239" s="143">
        <f>SUM(T240:T245)</f>
        <v>0</v>
      </c>
      <c r="AR239" s="136" t="s">
        <v>136</v>
      </c>
      <c r="AT239" s="144" t="s">
        <v>76</v>
      </c>
      <c r="AU239" s="144" t="s">
        <v>77</v>
      </c>
      <c r="AY239" s="136" t="s">
        <v>137</v>
      </c>
      <c r="BK239" s="145">
        <f>SUM(BK240:BK245)</f>
        <v>0</v>
      </c>
    </row>
    <row r="240" spans="1:65" s="2" customFormat="1" ht="33" customHeight="1">
      <c r="A240" s="32"/>
      <c r="B240" s="148"/>
      <c r="C240" s="149" t="s">
        <v>267</v>
      </c>
      <c r="D240" s="149" t="s">
        <v>140</v>
      </c>
      <c r="E240" s="150" t="s">
        <v>330</v>
      </c>
      <c r="F240" s="151" t="s">
        <v>331</v>
      </c>
      <c r="G240" s="152" t="s">
        <v>306</v>
      </c>
      <c r="H240" s="153">
        <v>1</v>
      </c>
      <c r="I240" s="154"/>
      <c r="J240" s="155">
        <f>ROUND(I240*H240,2)</f>
        <v>0</v>
      </c>
      <c r="K240" s="151" t="s">
        <v>1</v>
      </c>
      <c r="L240" s="33"/>
      <c r="M240" s="156" t="s">
        <v>1</v>
      </c>
      <c r="N240" s="157" t="s">
        <v>42</v>
      </c>
      <c r="O240" s="58"/>
      <c r="P240" s="158">
        <f>O240*H240</f>
        <v>0</v>
      </c>
      <c r="Q240" s="158">
        <v>0</v>
      </c>
      <c r="R240" s="158">
        <f>Q240*H240</f>
        <v>0</v>
      </c>
      <c r="S240" s="158">
        <v>0</v>
      </c>
      <c r="T240" s="15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0" t="s">
        <v>332</v>
      </c>
      <c r="AT240" s="160" t="s">
        <v>140</v>
      </c>
      <c r="AU240" s="160" t="s">
        <v>84</v>
      </c>
      <c r="AY240" s="17" t="s">
        <v>137</v>
      </c>
      <c r="BE240" s="161">
        <f>IF(N240="základní",J240,0)</f>
        <v>0</v>
      </c>
      <c r="BF240" s="161">
        <f>IF(N240="snížená",J240,0)</f>
        <v>0</v>
      </c>
      <c r="BG240" s="161">
        <f>IF(N240="zákl. přenesená",J240,0)</f>
        <v>0</v>
      </c>
      <c r="BH240" s="161">
        <f>IF(N240="sníž. přenesená",J240,0)</f>
        <v>0</v>
      </c>
      <c r="BI240" s="161">
        <f>IF(N240="nulová",J240,0)</f>
        <v>0</v>
      </c>
      <c r="BJ240" s="17" t="s">
        <v>84</v>
      </c>
      <c r="BK240" s="161">
        <f>ROUND(I240*H240,2)</f>
        <v>0</v>
      </c>
      <c r="BL240" s="17" t="s">
        <v>332</v>
      </c>
      <c r="BM240" s="160" t="s">
        <v>333</v>
      </c>
    </row>
    <row r="241" spans="1:47" s="2" customFormat="1" ht="19.5">
      <c r="A241" s="32"/>
      <c r="B241" s="33"/>
      <c r="C241" s="32"/>
      <c r="D241" s="162" t="s">
        <v>145</v>
      </c>
      <c r="E241" s="32"/>
      <c r="F241" s="163" t="s">
        <v>331</v>
      </c>
      <c r="G241" s="32"/>
      <c r="H241" s="32"/>
      <c r="I241" s="164"/>
      <c r="J241" s="32"/>
      <c r="K241" s="32"/>
      <c r="L241" s="33"/>
      <c r="M241" s="165"/>
      <c r="N241" s="166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145</v>
      </c>
      <c r="AU241" s="17" t="s">
        <v>84</v>
      </c>
    </row>
    <row r="242" spans="1:65" s="2" customFormat="1" ht="33" customHeight="1">
      <c r="A242" s="32"/>
      <c r="B242" s="148"/>
      <c r="C242" s="149" t="s">
        <v>334</v>
      </c>
      <c r="D242" s="149" t="s">
        <v>140</v>
      </c>
      <c r="E242" s="150" t="s">
        <v>335</v>
      </c>
      <c r="F242" s="151" t="s">
        <v>336</v>
      </c>
      <c r="G242" s="152" t="s">
        <v>306</v>
      </c>
      <c r="H242" s="153">
        <v>1</v>
      </c>
      <c r="I242" s="154"/>
      <c r="J242" s="155">
        <f>ROUND(I242*H242,2)</f>
        <v>0</v>
      </c>
      <c r="K242" s="151" t="s">
        <v>1</v>
      </c>
      <c r="L242" s="33"/>
      <c r="M242" s="156" t="s">
        <v>1</v>
      </c>
      <c r="N242" s="157" t="s">
        <v>42</v>
      </c>
      <c r="O242" s="58"/>
      <c r="P242" s="158">
        <f>O242*H242</f>
        <v>0</v>
      </c>
      <c r="Q242" s="158">
        <v>0</v>
      </c>
      <c r="R242" s="158">
        <f>Q242*H242</f>
        <v>0</v>
      </c>
      <c r="S242" s="158">
        <v>0</v>
      </c>
      <c r="T242" s="15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0" t="s">
        <v>332</v>
      </c>
      <c r="AT242" s="160" t="s">
        <v>140</v>
      </c>
      <c r="AU242" s="160" t="s">
        <v>84</v>
      </c>
      <c r="AY242" s="17" t="s">
        <v>137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7" t="s">
        <v>84</v>
      </c>
      <c r="BK242" s="161">
        <f>ROUND(I242*H242,2)</f>
        <v>0</v>
      </c>
      <c r="BL242" s="17" t="s">
        <v>332</v>
      </c>
      <c r="BM242" s="160" t="s">
        <v>337</v>
      </c>
    </row>
    <row r="243" spans="1:47" s="2" customFormat="1" ht="19.5">
      <c r="A243" s="32"/>
      <c r="B243" s="33"/>
      <c r="C243" s="32"/>
      <c r="D243" s="162" t="s">
        <v>145</v>
      </c>
      <c r="E243" s="32"/>
      <c r="F243" s="163" t="s">
        <v>336</v>
      </c>
      <c r="G243" s="32"/>
      <c r="H243" s="32"/>
      <c r="I243" s="164"/>
      <c r="J243" s="32"/>
      <c r="K243" s="32"/>
      <c r="L243" s="33"/>
      <c r="M243" s="165"/>
      <c r="N243" s="166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145</v>
      </c>
      <c r="AU243" s="17" t="s">
        <v>84</v>
      </c>
    </row>
    <row r="244" spans="1:65" s="2" customFormat="1" ht="24.2" customHeight="1">
      <c r="A244" s="32"/>
      <c r="B244" s="148"/>
      <c r="C244" s="149" t="s">
        <v>271</v>
      </c>
      <c r="D244" s="149" t="s">
        <v>140</v>
      </c>
      <c r="E244" s="150" t="s">
        <v>338</v>
      </c>
      <c r="F244" s="151" t="s">
        <v>339</v>
      </c>
      <c r="G244" s="152" t="s">
        <v>306</v>
      </c>
      <c r="H244" s="153">
        <v>8</v>
      </c>
      <c r="I244" s="154"/>
      <c r="J244" s="155">
        <f>ROUND(I244*H244,2)</f>
        <v>0</v>
      </c>
      <c r="K244" s="151" t="s">
        <v>1</v>
      </c>
      <c r="L244" s="33"/>
      <c r="M244" s="156" t="s">
        <v>1</v>
      </c>
      <c r="N244" s="157" t="s">
        <v>42</v>
      </c>
      <c r="O244" s="58"/>
      <c r="P244" s="158">
        <f>O244*H244</f>
        <v>0</v>
      </c>
      <c r="Q244" s="158">
        <v>0</v>
      </c>
      <c r="R244" s="158">
        <f>Q244*H244</f>
        <v>0</v>
      </c>
      <c r="S244" s="158">
        <v>0</v>
      </c>
      <c r="T244" s="15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0" t="s">
        <v>332</v>
      </c>
      <c r="AT244" s="160" t="s">
        <v>140</v>
      </c>
      <c r="AU244" s="160" t="s">
        <v>84</v>
      </c>
      <c r="AY244" s="17" t="s">
        <v>137</v>
      </c>
      <c r="BE244" s="161">
        <f>IF(N244="základní",J244,0)</f>
        <v>0</v>
      </c>
      <c r="BF244" s="161">
        <f>IF(N244="snížená",J244,0)</f>
        <v>0</v>
      </c>
      <c r="BG244" s="161">
        <f>IF(N244="zákl. přenesená",J244,0)</f>
        <v>0</v>
      </c>
      <c r="BH244" s="161">
        <f>IF(N244="sníž. přenesená",J244,0)</f>
        <v>0</v>
      </c>
      <c r="BI244" s="161">
        <f>IF(N244="nulová",J244,0)</f>
        <v>0</v>
      </c>
      <c r="BJ244" s="17" t="s">
        <v>84</v>
      </c>
      <c r="BK244" s="161">
        <f>ROUND(I244*H244,2)</f>
        <v>0</v>
      </c>
      <c r="BL244" s="17" t="s">
        <v>332</v>
      </c>
      <c r="BM244" s="160" t="s">
        <v>340</v>
      </c>
    </row>
    <row r="245" spans="1:47" s="2" customFormat="1" ht="11.25">
      <c r="A245" s="32"/>
      <c r="B245" s="33"/>
      <c r="C245" s="32"/>
      <c r="D245" s="162" t="s">
        <v>145</v>
      </c>
      <c r="E245" s="32"/>
      <c r="F245" s="163" t="s">
        <v>339</v>
      </c>
      <c r="G245" s="32"/>
      <c r="H245" s="32"/>
      <c r="I245" s="164"/>
      <c r="J245" s="32"/>
      <c r="K245" s="32"/>
      <c r="L245" s="33"/>
      <c r="M245" s="167"/>
      <c r="N245" s="168"/>
      <c r="O245" s="169"/>
      <c r="P245" s="169"/>
      <c r="Q245" s="169"/>
      <c r="R245" s="169"/>
      <c r="S245" s="169"/>
      <c r="T245" s="17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145</v>
      </c>
      <c r="AU245" s="17" t="s">
        <v>84</v>
      </c>
    </row>
    <row r="246" spans="1:31" s="2" customFormat="1" ht="6.95" customHeight="1">
      <c r="A246" s="32"/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33"/>
      <c r="M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</row>
  </sheetData>
  <autoFilter ref="C130:K245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5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102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109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7" t="str">
        <f>'Rekapitulace stavby'!K6</f>
        <v>Gymnázium a Obchodní akademie PE – zřízení přístřešků na jízdní kola</v>
      </c>
      <c r="F7" s="248"/>
      <c r="G7" s="248"/>
      <c r="H7" s="248"/>
      <c r="L7" s="20"/>
    </row>
    <row r="8" spans="2:12" s="1" customFormat="1" ht="12" customHeight="1">
      <c r="B8" s="20"/>
      <c r="D8" s="27" t="s">
        <v>110</v>
      </c>
      <c r="L8" s="20"/>
    </row>
    <row r="9" spans="1:31" s="2" customFormat="1" ht="16.5" customHeight="1">
      <c r="A9" s="32"/>
      <c r="B9" s="33"/>
      <c r="C9" s="32"/>
      <c r="D9" s="32"/>
      <c r="E9" s="247" t="s">
        <v>341</v>
      </c>
      <c r="F9" s="249"/>
      <c r="G9" s="249"/>
      <c r="H9" s="249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112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4" t="s">
        <v>342</v>
      </c>
      <c r="F11" s="249"/>
      <c r="G11" s="249"/>
      <c r="H11" s="249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90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/>
      <c r="F17" s="32"/>
      <c r="G17" s="32"/>
      <c r="H17" s="32"/>
      <c r="I17" s="27" t="s">
        <v>25</v>
      </c>
      <c r="J17" s="25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0" t="str">
        <f>'Rekapitulace stavby'!E14</f>
        <v>Vyplň údaj</v>
      </c>
      <c r="F20" s="230"/>
      <c r="G20" s="230"/>
      <c r="H20" s="230"/>
      <c r="I20" s="27" t="s">
        <v>25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29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30</v>
      </c>
      <c r="F23" s="32"/>
      <c r="G23" s="32"/>
      <c r="H23" s="32"/>
      <c r="I23" s="27" t="s">
        <v>25</v>
      </c>
      <c r="J23" s="25" t="s">
        <v>31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24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25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5" t="s">
        <v>343</v>
      </c>
      <c r="F29" s="235"/>
      <c r="G29" s="235"/>
      <c r="H29" s="23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37</v>
      </c>
      <c r="E32" s="32"/>
      <c r="F32" s="32"/>
      <c r="G32" s="32"/>
      <c r="H32" s="32"/>
      <c r="I32" s="32"/>
      <c r="J32" s="71">
        <f>ROUND(J132,2)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39</v>
      </c>
      <c r="G34" s="32"/>
      <c r="H34" s="32"/>
      <c r="I34" s="36" t="s">
        <v>38</v>
      </c>
      <c r="J34" s="36" t="s">
        <v>40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41</v>
      </c>
      <c r="E35" s="27" t="s">
        <v>42</v>
      </c>
      <c r="F35" s="104">
        <f>ROUND((SUM(BE132:BE254)),2)</f>
        <v>0</v>
      </c>
      <c r="G35" s="32"/>
      <c r="H35" s="32"/>
      <c r="I35" s="105">
        <v>0.21</v>
      </c>
      <c r="J35" s="104">
        <f>ROUND(((SUM(BE132:BE254))*I35),2)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43</v>
      </c>
      <c r="F36" s="104">
        <f>ROUND((SUM(BF132:BF254)),2)</f>
        <v>0</v>
      </c>
      <c r="G36" s="32"/>
      <c r="H36" s="32"/>
      <c r="I36" s="105">
        <v>0.15</v>
      </c>
      <c r="J36" s="104">
        <f>ROUND(((SUM(BF132:BF254))*I36),2)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4">
        <f>ROUND((SUM(BG132:BG254)),2)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45</v>
      </c>
      <c r="F38" s="104">
        <f>ROUND((SUM(BH132:BH254)),2)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46</v>
      </c>
      <c r="F39" s="104">
        <f>ROUND((SUM(BI132:BI254)),2)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47</v>
      </c>
      <c r="E41" s="60"/>
      <c r="F41" s="60"/>
      <c r="G41" s="108" t="s">
        <v>48</v>
      </c>
      <c r="H41" s="109" t="s">
        <v>49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2" t="s">
        <v>53</v>
      </c>
      <c r="G61" s="45" t="s">
        <v>52</v>
      </c>
      <c r="H61" s="35"/>
      <c r="I61" s="35"/>
      <c r="J61" s="113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2" t="s">
        <v>53</v>
      </c>
      <c r="G76" s="45" t="s">
        <v>52</v>
      </c>
      <c r="H76" s="35"/>
      <c r="I76" s="35"/>
      <c r="J76" s="113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7" t="str">
        <f>E7</f>
        <v>Gymnázium a Obchodní akademie PE – zřízení přístřešků na jízdní kola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110</v>
      </c>
      <c r="L86" s="20"/>
    </row>
    <row r="87" spans="1:31" s="2" customFormat="1" ht="16.5" customHeight="1">
      <c r="A87" s="32"/>
      <c r="B87" s="33"/>
      <c r="C87" s="32"/>
      <c r="D87" s="32"/>
      <c r="E87" s="247" t="s">
        <v>341</v>
      </c>
      <c r="F87" s="249"/>
      <c r="G87" s="249"/>
      <c r="H87" s="249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112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4" t="str">
        <f>E11</f>
        <v>02_01 - Architektonicko - stavební řešení</v>
      </c>
      <c r="F89" s="249"/>
      <c r="G89" s="249"/>
      <c r="H89" s="249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Pelhřimov, ul. Jirsíkova</v>
      </c>
      <c r="G91" s="32"/>
      <c r="H91" s="32"/>
      <c r="I91" s="27" t="s">
        <v>22</v>
      </c>
      <c r="J91" s="55" t="str">
        <f>IF(J14="","",J14)</f>
        <v/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23</v>
      </c>
      <c r="D93" s="32"/>
      <c r="E93" s="32"/>
      <c r="F93" s="25">
        <f>E17</f>
        <v>0</v>
      </c>
      <c r="G93" s="32"/>
      <c r="H93" s="32"/>
      <c r="I93" s="27" t="s">
        <v>28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115</v>
      </c>
      <c r="D96" s="106"/>
      <c r="E96" s="106"/>
      <c r="F96" s="106"/>
      <c r="G96" s="106"/>
      <c r="H96" s="106"/>
      <c r="I96" s="106"/>
      <c r="J96" s="115" t="s">
        <v>116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117</v>
      </c>
      <c r="D98" s="32"/>
      <c r="E98" s="32"/>
      <c r="F98" s="32"/>
      <c r="G98" s="32"/>
      <c r="H98" s="32"/>
      <c r="I98" s="32"/>
      <c r="J98" s="71">
        <f>J132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118</v>
      </c>
    </row>
    <row r="99" spans="2:12" s="9" customFormat="1" ht="24.95" customHeight="1">
      <c r="B99" s="117"/>
      <c r="D99" s="118" t="s">
        <v>184</v>
      </c>
      <c r="E99" s="119"/>
      <c r="F99" s="119"/>
      <c r="G99" s="119"/>
      <c r="H99" s="119"/>
      <c r="I99" s="119"/>
      <c r="J99" s="120">
        <f>J133</f>
        <v>0</v>
      </c>
      <c r="L99" s="117"/>
    </row>
    <row r="100" spans="2:12" s="10" customFormat="1" ht="19.9" customHeight="1">
      <c r="B100" s="121"/>
      <c r="D100" s="122" t="s">
        <v>185</v>
      </c>
      <c r="E100" s="123"/>
      <c r="F100" s="123"/>
      <c r="G100" s="123"/>
      <c r="H100" s="123"/>
      <c r="I100" s="123"/>
      <c r="J100" s="124">
        <f>J134</f>
        <v>0</v>
      </c>
      <c r="L100" s="121"/>
    </row>
    <row r="101" spans="2:12" s="10" customFormat="1" ht="19.9" customHeight="1">
      <c r="B101" s="121"/>
      <c r="D101" s="122" t="s">
        <v>186</v>
      </c>
      <c r="E101" s="123"/>
      <c r="F101" s="123"/>
      <c r="G101" s="123"/>
      <c r="H101" s="123"/>
      <c r="I101" s="123"/>
      <c r="J101" s="124">
        <f>J170</f>
        <v>0</v>
      </c>
      <c r="L101" s="121"/>
    </row>
    <row r="102" spans="2:12" s="10" customFormat="1" ht="19.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J184</f>
        <v>0</v>
      </c>
      <c r="L102" s="121"/>
    </row>
    <row r="103" spans="2:12" s="10" customFormat="1" ht="19.9" customHeight="1">
      <c r="B103" s="121"/>
      <c r="D103" s="122" t="s">
        <v>188</v>
      </c>
      <c r="E103" s="123"/>
      <c r="F103" s="123"/>
      <c r="G103" s="123"/>
      <c r="H103" s="123"/>
      <c r="I103" s="123"/>
      <c r="J103" s="124">
        <f>J194</f>
        <v>0</v>
      </c>
      <c r="L103" s="121"/>
    </row>
    <row r="104" spans="2:12" s="10" customFormat="1" ht="19.9" customHeight="1">
      <c r="B104" s="121"/>
      <c r="D104" s="122" t="s">
        <v>344</v>
      </c>
      <c r="E104" s="123"/>
      <c r="F104" s="123"/>
      <c r="G104" s="123"/>
      <c r="H104" s="123"/>
      <c r="I104" s="123"/>
      <c r="J104" s="124">
        <f>J197</f>
        <v>0</v>
      </c>
      <c r="L104" s="121"/>
    </row>
    <row r="105" spans="2:12" s="10" customFormat="1" ht="19.9" customHeight="1">
      <c r="B105" s="121"/>
      <c r="D105" s="122" t="s">
        <v>189</v>
      </c>
      <c r="E105" s="123"/>
      <c r="F105" s="123"/>
      <c r="G105" s="123"/>
      <c r="H105" s="123"/>
      <c r="I105" s="123"/>
      <c r="J105" s="124">
        <f>J215</f>
        <v>0</v>
      </c>
      <c r="L105" s="121"/>
    </row>
    <row r="106" spans="2:12" s="9" customFormat="1" ht="24.95" customHeight="1">
      <c r="B106" s="117"/>
      <c r="D106" s="118" t="s">
        <v>190</v>
      </c>
      <c r="E106" s="119"/>
      <c r="F106" s="119"/>
      <c r="G106" s="119"/>
      <c r="H106" s="119"/>
      <c r="I106" s="119"/>
      <c r="J106" s="120">
        <f>J218</f>
        <v>0</v>
      </c>
      <c r="L106" s="117"/>
    </row>
    <row r="107" spans="2:12" s="10" customFormat="1" ht="19.9" customHeight="1">
      <c r="B107" s="121"/>
      <c r="D107" s="122" t="s">
        <v>191</v>
      </c>
      <c r="E107" s="123"/>
      <c r="F107" s="123"/>
      <c r="G107" s="123"/>
      <c r="H107" s="123"/>
      <c r="I107" s="123"/>
      <c r="J107" s="124">
        <f>J219</f>
        <v>0</v>
      </c>
      <c r="L107" s="121"/>
    </row>
    <row r="108" spans="2:12" s="9" customFormat="1" ht="24.95" customHeight="1">
      <c r="B108" s="117"/>
      <c r="D108" s="118" t="s">
        <v>192</v>
      </c>
      <c r="E108" s="119"/>
      <c r="F108" s="119"/>
      <c r="G108" s="119"/>
      <c r="H108" s="119"/>
      <c r="I108" s="119"/>
      <c r="J108" s="120">
        <f>J242</f>
        <v>0</v>
      </c>
      <c r="L108" s="117"/>
    </row>
    <row r="109" spans="2:12" s="10" customFormat="1" ht="19.9" customHeight="1">
      <c r="B109" s="121"/>
      <c r="D109" s="122" t="s">
        <v>193</v>
      </c>
      <c r="E109" s="123"/>
      <c r="F109" s="123"/>
      <c r="G109" s="123"/>
      <c r="H109" s="123"/>
      <c r="I109" s="123"/>
      <c r="J109" s="124">
        <f>J243</f>
        <v>0</v>
      </c>
      <c r="L109" s="121"/>
    </row>
    <row r="110" spans="2:12" s="9" customFormat="1" ht="24.95" customHeight="1">
      <c r="B110" s="117"/>
      <c r="D110" s="118" t="s">
        <v>119</v>
      </c>
      <c r="E110" s="119"/>
      <c r="F110" s="119"/>
      <c r="G110" s="119"/>
      <c r="H110" s="119"/>
      <c r="I110" s="119"/>
      <c r="J110" s="120">
        <f>J248</f>
        <v>0</v>
      </c>
      <c r="L110" s="117"/>
    </row>
    <row r="111" spans="1:31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121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16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6.25" customHeight="1">
      <c r="A120" s="32"/>
      <c r="B120" s="33"/>
      <c r="C120" s="32"/>
      <c r="D120" s="32"/>
      <c r="E120" s="247" t="str">
        <f>E7</f>
        <v>Gymnázium a Obchodní akademie PE – zřízení přístřešků na jízdní kola</v>
      </c>
      <c r="F120" s="248"/>
      <c r="G120" s="248"/>
      <c r="H120" s="248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2:12" s="1" customFormat="1" ht="12" customHeight="1">
      <c r="B121" s="20"/>
      <c r="C121" s="27" t="s">
        <v>110</v>
      </c>
      <c r="L121" s="20"/>
    </row>
    <row r="122" spans="1:31" s="2" customFormat="1" ht="16.5" customHeight="1">
      <c r="A122" s="32"/>
      <c r="B122" s="33"/>
      <c r="C122" s="32"/>
      <c r="D122" s="32"/>
      <c r="E122" s="247" t="s">
        <v>341</v>
      </c>
      <c r="F122" s="249"/>
      <c r="G122" s="249"/>
      <c r="H122" s="249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112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04" t="str">
        <f>E11</f>
        <v>02_01 - Architektonicko - stavební řešení</v>
      </c>
      <c r="F124" s="249"/>
      <c r="G124" s="249"/>
      <c r="H124" s="249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2"/>
      <c r="E126" s="32"/>
      <c r="F126" s="25" t="str">
        <f>F14</f>
        <v>Pelhřimov, ul. Jirsíkova</v>
      </c>
      <c r="G126" s="32"/>
      <c r="H126" s="32"/>
      <c r="I126" s="27" t="s">
        <v>22</v>
      </c>
      <c r="J126" s="55" t="str">
        <f>IF(J14="","",J14)</f>
        <v/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7" customHeight="1">
      <c r="A128" s="32"/>
      <c r="B128" s="33"/>
      <c r="C128" s="27" t="s">
        <v>23</v>
      </c>
      <c r="D128" s="32"/>
      <c r="E128" s="32"/>
      <c r="F128" s="25">
        <f>E17</f>
        <v>0</v>
      </c>
      <c r="G128" s="32"/>
      <c r="H128" s="32"/>
      <c r="I128" s="27" t="s">
        <v>28</v>
      </c>
      <c r="J128" s="30" t="str">
        <f>E23</f>
        <v>PROJEKT CENTRUM NOVA s.r.o.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2" customHeight="1">
      <c r="A129" s="32"/>
      <c r="B129" s="33"/>
      <c r="C129" s="27" t="s">
        <v>26</v>
      </c>
      <c r="D129" s="32"/>
      <c r="E129" s="32"/>
      <c r="F129" s="25" t="str">
        <f>IF(E20="","",E20)</f>
        <v>Vyplň údaj</v>
      </c>
      <c r="G129" s="32"/>
      <c r="H129" s="32"/>
      <c r="I129" s="27" t="s">
        <v>33</v>
      </c>
      <c r="J129" s="30" t="str">
        <f>E26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11" customFormat="1" ht="29.25" customHeight="1">
      <c r="A131" s="125"/>
      <c r="B131" s="126"/>
      <c r="C131" s="127" t="s">
        <v>122</v>
      </c>
      <c r="D131" s="128" t="s">
        <v>62</v>
      </c>
      <c r="E131" s="128" t="s">
        <v>58</v>
      </c>
      <c r="F131" s="128" t="s">
        <v>59</v>
      </c>
      <c r="G131" s="128" t="s">
        <v>123</v>
      </c>
      <c r="H131" s="128" t="s">
        <v>124</v>
      </c>
      <c r="I131" s="128" t="s">
        <v>125</v>
      </c>
      <c r="J131" s="128" t="s">
        <v>116</v>
      </c>
      <c r="K131" s="129" t="s">
        <v>126</v>
      </c>
      <c r="L131" s="130"/>
      <c r="M131" s="62" t="s">
        <v>1</v>
      </c>
      <c r="N131" s="63" t="s">
        <v>41</v>
      </c>
      <c r="O131" s="63" t="s">
        <v>127</v>
      </c>
      <c r="P131" s="63" t="s">
        <v>128</v>
      </c>
      <c r="Q131" s="63" t="s">
        <v>129</v>
      </c>
      <c r="R131" s="63" t="s">
        <v>130</v>
      </c>
      <c r="S131" s="63" t="s">
        <v>131</v>
      </c>
      <c r="T131" s="64" t="s">
        <v>132</v>
      </c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</row>
    <row r="132" spans="1:63" s="2" customFormat="1" ht="22.9" customHeight="1">
      <c r="A132" s="32"/>
      <c r="B132" s="33"/>
      <c r="C132" s="69" t="s">
        <v>133</v>
      </c>
      <c r="D132" s="32"/>
      <c r="E132" s="32"/>
      <c r="F132" s="32"/>
      <c r="G132" s="32"/>
      <c r="H132" s="32"/>
      <c r="I132" s="32"/>
      <c r="J132" s="131">
        <f>BK132</f>
        <v>0</v>
      </c>
      <c r="K132" s="32"/>
      <c r="L132" s="33"/>
      <c r="M132" s="65"/>
      <c r="N132" s="56"/>
      <c r="O132" s="66"/>
      <c r="P132" s="132">
        <f>P133+P218+P242+P248</f>
        <v>0</v>
      </c>
      <c r="Q132" s="66"/>
      <c r="R132" s="132">
        <f>R133+R218+R242+R248</f>
        <v>15.889885379999999</v>
      </c>
      <c r="S132" s="66"/>
      <c r="T132" s="133">
        <f>T133+T218+T242+T248</f>
        <v>14.169999999999998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76</v>
      </c>
      <c r="AU132" s="17" t="s">
        <v>118</v>
      </c>
      <c r="BK132" s="134">
        <f>BK133+BK218+BK242+BK248</f>
        <v>0</v>
      </c>
    </row>
    <row r="133" spans="2:63" s="12" customFormat="1" ht="25.9" customHeight="1">
      <c r="B133" s="135"/>
      <c r="D133" s="136" t="s">
        <v>76</v>
      </c>
      <c r="E133" s="137" t="s">
        <v>194</v>
      </c>
      <c r="F133" s="137" t="s">
        <v>195</v>
      </c>
      <c r="I133" s="138"/>
      <c r="J133" s="139">
        <f>BK133</f>
        <v>0</v>
      </c>
      <c r="L133" s="135"/>
      <c r="M133" s="140"/>
      <c r="N133" s="141"/>
      <c r="O133" s="141"/>
      <c r="P133" s="142">
        <f>P134+P170+P184+P194+P197+P215</f>
        <v>0</v>
      </c>
      <c r="Q133" s="141"/>
      <c r="R133" s="142">
        <f>R134+R170+R184+R194+R197+R215</f>
        <v>15.860045379999999</v>
      </c>
      <c r="S133" s="141"/>
      <c r="T133" s="143">
        <f>T134+T170+T184+T194+T197+T215</f>
        <v>14.169999999999998</v>
      </c>
      <c r="AR133" s="136" t="s">
        <v>84</v>
      </c>
      <c r="AT133" s="144" t="s">
        <v>76</v>
      </c>
      <c r="AU133" s="144" t="s">
        <v>77</v>
      </c>
      <c r="AY133" s="136" t="s">
        <v>137</v>
      </c>
      <c r="BK133" s="145">
        <f>BK134+BK170+BK184+BK194+BK197+BK215</f>
        <v>0</v>
      </c>
    </row>
    <row r="134" spans="2:63" s="12" customFormat="1" ht="22.9" customHeight="1">
      <c r="B134" s="135"/>
      <c r="D134" s="136" t="s">
        <v>76</v>
      </c>
      <c r="E134" s="146" t="s">
        <v>84</v>
      </c>
      <c r="F134" s="146" t="s">
        <v>196</v>
      </c>
      <c r="I134" s="138"/>
      <c r="J134" s="147">
        <f>BK134</f>
        <v>0</v>
      </c>
      <c r="L134" s="135"/>
      <c r="M134" s="140"/>
      <c r="N134" s="141"/>
      <c r="O134" s="141"/>
      <c r="P134" s="142">
        <f>SUM(P135:P169)</f>
        <v>0</v>
      </c>
      <c r="Q134" s="141"/>
      <c r="R134" s="142">
        <f>SUM(R135:R169)</f>
        <v>0</v>
      </c>
      <c r="S134" s="141"/>
      <c r="T134" s="143">
        <f>SUM(T135:T169)</f>
        <v>14.169999999999998</v>
      </c>
      <c r="AR134" s="136" t="s">
        <v>84</v>
      </c>
      <c r="AT134" s="144" t="s">
        <v>76</v>
      </c>
      <c r="AU134" s="144" t="s">
        <v>84</v>
      </c>
      <c r="AY134" s="136" t="s">
        <v>137</v>
      </c>
      <c r="BK134" s="145">
        <f>SUM(BK135:BK169)</f>
        <v>0</v>
      </c>
    </row>
    <row r="135" spans="1:65" s="2" customFormat="1" ht="24.2" customHeight="1">
      <c r="A135" s="32"/>
      <c r="B135" s="148"/>
      <c r="C135" s="149" t="s">
        <v>84</v>
      </c>
      <c r="D135" s="149" t="s">
        <v>140</v>
      </c>
      <c r="E135" s="150" t="s">
        <v>345</v>
      </c>
      <c r="F135" s="151" t="s">
        <v>346</v>
      </c>
      <c r="G135" s="152" t="s">
        <v>225</v>
      </c>
      <c r="H135" s="153">
        <v>26</v>
      </c>
      <c r="I135" s="154"/>
      <c r="J135" s="155">
        <f>ROUND(I135*H135,2)</f>
        <v>0</v>
      </c>
      <c r="K135" s="151" t="s">
        <v>200</v>
      </c>
      <c r="L135" s="33"/>
      <c r="M135" s="156" t="s">
        <v>1</v>
      </c>
      <c r="N135" s="157" t="s">
        <v>42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0.255</v>
      </c>
      <c r="T135" s="159">
        <f>S135*H135</f>
        <v>6.63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136</v>
      </c>
      <c r="AT135" s="160" t="s">
        <v>140</v>
      </c>
      <c r="AU135" s="160" t="s">
        <v>86</v>
      </c>
      <c r="AY135" s="17" t="s">
        <v>137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84</v>
      </c>
      <c r="BK135" s="161">
        <f>ROUND(I135*H135,2)</f>
        <v>0</v>
      </c>
      <c r="BL135" s="17" t="s">
        <v>136</v>
      </c>
      <c r="BM135" s="160" t="s">
        <v>86</v>
      </c>
    </row>
    <row r="136" spans="1:47" s="2" customFormat="1" ht="19.5">
      <c r="A136" s="32"/>
      <c r="B136" s="33"/>
      <c r="C136" s="32"/>
      <c r="D136" s="162" t="s">
        <v>145</v>
      </c>
      <c r="E136" s="32"/>
      <c r="F136" s="163" t="s">
        <v>346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145</v>
      </c>
      <c r="AU136" s="17" t="s">
        <v>86</v>
      </c>
    </row>
    <row r="137" spans="1:65" s="2" customFormat="1" ht="24.2" customHeight="1">
      <c r="A137" s="32"/>
      <c r="B137" s="148"/>
      <c r="C137" s="149" t="s">
        <v>86</v>
      </c>
      <c r="D137" s="149" t="s">
        <v>140</v>
      </c>
      <c r="E137" s="150" t="s">
        <v>347</v>
      </c>
      <c r="F137" s="151" t="s">
        <v>348</v>
      </c>
      <c r="G137" s="152" t="s">
        <v>225</v>
      </c>
      <c r="H137" s="153">
        <v>26</v>
      </c>
      <c r="I137" s="154"/>
      <c r="J137" s="155">
        <f>ROUND(I137*H137,2)</f>
        <v>0</v>
      </c>
      <c r="K137" s="151" t="s">
        <v>200</v>
      </c>
      <c r="L137" s="33"/>
      <c r="M137" s="156" t="s">
        <v>1</v>
      </c>
      <c r="N137" s="157" t="s">
        <v>42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0.29</v>
      </c>
      <c r="T137" s="159">
        <f>S137*H137</f>
        <v>7.539999999999999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136</v>
      </c>
      <c r="AT137" s="160" t="s">
        <v>140</v>
      </c>
      <c r="AU137" s="160" t="s">
        <v>86</v>
      </c>
      <c r="AY137" s="17" t="s">
        <v>137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7" t="s">
        <v>84</v>
      </c>
      <c r="BK137" s="161">
        <f>ROUND(I137*H137,2)</f>
        <v>0</v>
      </c>
      <c r="BL137" s="17" t="s">
        <v>136</v>
      </c>
      <c r="BM137" s="160" t="s">
        <v>136</v>
      </c>
    </row>
    <row r="138" spans="1:47" s="2" customFormat="1" ht="19.5">
      <c r="A138" s="32"/>
      <c r="B138" s="33"/>
      <c r="C138" s="32"/>
      <c r="D138" s="162" t="s">
        <v>145</v>
      </c>
      <c r="E138" s="32"/>
      <c r="F138" s="163" t="s">
        <v>348</v>
      </c>
      <c r="G138" s="32"/>
      <c r="H138" s="32"/>
      <c r="I138" s="164"/>
      <c r="J138" s="32"/>
      <c r="K138" s="32"/>
      <c r="L138" s="33"/>
      <c r="M138" s="165"/>
      <c r="N138" s="166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145</v>
      </c>
      <c r="AU138" s="17" t="s">
        <v>86</v>
      </c>
    </row>
    <row r="139" spans="1:65" s="2" customFormat="1" ht="24.2" customHeight="1">
      <c r="A139" s="32"/>
      <c r="B139" s="148"/>
      <c r="C139" s="149" t="s">
        <v>151</v>
      </c>
      <c r="D139" s="149" t="s">
        <v>140</v>
      </c>
      <c r="E139" s="150" t="s">
        <v>349</v>
      </c>
      <c r="F139" s="151" t="s">
        <v>350</v>
      </c>
      <c r="G139" s="152" t="s">
        <v>199</v>
      </c>
      <c r="H139" s="153">
        <v>0.24</v>
      </c>
      <c r="I139" s="154"/>
      <c r="J139" s="155">
        <f>ROUND(I139*H139,2)</f>
        <v>0</v>
      </c>
      <c r="K139" s="151" t="s">
        <v>200</v>
      </c>
      <c r="L139" s="33"/>
      <c r="M139" s="156" t="s">
        <v>1</v>
      </c>
      <c r="N139" s="157" t="s">
        <v>42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136</v>
      </c>
      <c r="AT139" s="160" t="s">
        <v>140</v>
      </c>
      <c r="AU139" s="160" t="s">
        <v>86</v>
      </c>
      <c r="AY139" s="17" t="s">
        <v>137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84</v>
      </c>
      <c r="BK139" s="161">
        <f>ROUND(I139*H139,2)</f>
        <v>0</v>
      </c>
      <c r="BL139" s="17" t="s">
        <v>136</v>
      </c>
      <c r="BM139" s="160" t="s">
        <v>165</v>
      </c>
    </row>
    <row r="140" spans="1:47" s="2" customFormat="1" ht="19.5">
      <c r="A140" s="32"/>
      <c r="B140" s="33"/>
      <c r="C140" s="32"/>
      <c r="D140" s="162" t="s">
        <v>145</v>
      </c>
      <c r="E140" s="32"/>
      <c r="F140" s="163" t="s">
        <v>350</v>
      </c>
      <c r="G140" s="32"/>
      <c r="H140" s="32"/>
      <c r="I140" s="164"/>
      <c r="J140" s="32"/>
      <c r="K140" s="32"/>
      <c r="L140" s="33"/>
      <c r="M140" s="165"/>
      <c r="N140" s="166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145</v>
      </c>
      <c r="AU140" s="17" t="s">
        <v>86</v>
      </c>
    </row>
    <row r="141" spans="2:51" s="13" customFormat="1" ht="11.25">
      <c r="B141" s="171"/>
      <c r="D141" s="162" t="s">
        <v>201</v>
      </c>
      <c r="E141" s="172" t="s">
        <v>1</v>
      </c>
      <c r="F141" s="173" t="s">
        <v>204</v>
      </c>
      <c r="H141" s="172" t="s">
        <v>1</v>
      </c>
      <c r="I141" s="174"/>
      <c r="L141" s="171"/>
      <c r="M141" s="175"/>
      <c r="N141" s="176"/>
      <c r="O141" s="176"/>
      <c r="P141" s="176"/>
      <c r="Q141" s="176"/>
      <c r="R141" s="176"/>
      <c r="S141" s="176"/>
      <c r="T141" s="177"/>
      <c r="AT141" s="172" t="s">
        <v>201</v>
      </c>
      <c r="AU141" s="172" t="s">
        <v>86</v>
      </c>
      <c r="AV141" s="13" t="s">
        <v>84</v>
      </c>
      <c r="AW141" s="13" t="s">
        <v>32</v>
      </c>
      <c r="AX141" s="13" t="s">
        <v>77</v>
      </c>
      <c r="AY141" s="172" t="s">
        <v>137</v>
      </c>
    </row>
    <row r="142" spans="2:51" s="14" customFormat="1" ht="11.25">
      <c r="B142" s="178"/>
      <c r="D142" s="162" t="s">
        <v>201</v>
      </c>
      <c r="E142" s="179" t="s">
        <v>1</v>
      </c>
      <c r="F142" s="180" t="s">
        <v>351</v>
      </c>
      <c r="H142" s="181">
        <v>0.24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201</v>
      </c>
      <c r="AU142" s="179" t="s">
        <v>86</v>
      </c>
      <c r="AV142" s="14" t="s">
        <v>86</v>
      </c>
      <c r="AW142" s="14" t="s">
        <v>32</v>
      </c>
      <c r="AX142" s="14" t="s">
        <v>77</v>
      </c>
      <c r="AY142" s="179" t="s">
        <v>137</v>
      </c>
    </row>
    <row r="143" spans="2:51" s="15" customFormat="1" ht="11.25">
      <c r="B143" s="186"/>
      <c r="D143" s="162" t="s">
        <v>201</v>
      </c>
      <c r="E143" s="187" t="s">
        <v>1</v>
      </c>
      <c r="F143" s="188" t="s">
        <v>206</v>
      </c>
      <c r="H143" s="189">
        <v>0.24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7" t="s">
        <v>201</v>
      </c>
      <c r="AU143" s="187" t="s">
        <v>86</v>
      </c>
      <c r="AV143" s="15" t="s">
        <v>136</v>
      </c>
      <c r="AW143" s="15" t="s">
        <v>32</v>
      </c>
      <c r="AX143" s="15" t="s">
        <v>84</v>
      </c>
      <c r="AY143" s="187" t="s">
        <v>137</v>
      </c>
    </row>
    <row r="144" spans="1:65" s="2" customFormat="1" ht="33" customHeight="1">
      <c r="A144" s="32"/>
      <c r="B144" s="148"/>
      <c r="C144" s="149" t="s">
        <v>136</v>
      </c>
      <c r="D144" s="149" t="s">
        <v>140</v>
      </c>
      <c r="E144" s="150" t="s">
        <v>207</v>
      </c>
      <c r="F144" s="151" t="s">
        <v>208</v>
      </c>
      <c r="G144" s="152" t="s">
        <v>199</v>
      </c>
      <c r="H144" s="153">
        <v>1.118</v>
      </c>
      <c r="I144" s="154"/>
      <c r="J144" s="155">
        <f>ROUND(I144*H144,2)</f>
        <v>0</v>
      </c>
      <c r="K144" s="151" t="s">
        <v>200</v>
      </c>
      <c r="L144" s="33"/>
      <c r="M144" s="156" t="s">
        <v>1</v>
      </c>
      <c r="N144" s="157" t="s">
        <v>42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136</v>
      </c>
      <c r="AT144" s="160" t="s">
        <v>140</v>
      </c>
      <c r="AU144" s="160" t="s">
        <v>86</v>
      </c>
      <c r="AY144" s="17" t="s">
        <v>137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84</v>
      </c>
      <c r="BK144" s="161">
        <f>ROUND(I144*H144,2)</f>
        <v>0</v>
      </c>
      <c r="BL144" s="17" t="s">
        <v>136</v>
      </c>
      <c r="BM144" s="160" t="s">
        <v>175</v>
      </c>
    </row>
    <row r="145" spans="1:47" s="2" customFormat="1" ht="19.5">
      <c r="A145" s="32"/>
      <c r="B145" s="33"/>
      <c r="C145" s="32"/>
      <c r="D145" s="162" t="s">
        <v>145</v>
      </c>
      <c r="E145" s="32"/>
      <c r="F145" s="163" t="s">
        <v>208</v>
      </c>
      <c r="G145" s="32"/>
      <c r="H145" s="32"/>
      <c r="I145" s="164"/>
      <c r="J145" s="32"/>
      <c r="K145" s="32"/>
      <c r="L145" s="33"/>
      <c r="M145" s="165"/>
      <c r="N145" s="166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145</v>
      </c>
      <c r="AU145" s="17" t="s">
        <v>86</v>
      </c>
    </row>
    <row r="146" spans="2:51" s="14" customFormat="1" ht="11.25">
      <c r="B146" s="178"/>
      <c r="D146" s="162" t="s">
        <v>201</v>
      </c>
      <c r="E146" s="179" t="s">
        <v>1</v>
      </c>
      <c r="F146" s="180" t="s">
        <v>352</v>
      </c>
      <c r="H146" s="181">
        <v>0.75</v>
      </c>
      <c r="I146" s="182"/>
      <c r="L146" s="178"/>
      <c r="M146" s="183"/>
      <c r="N146" s="184"/>
      <c r="O146" s="184"/>
      <c r="P146" s="184"/>
      <c r="Q146" s="184"/>
      <c r="R146" s="184"/>
      <c r="S146" s="184"/>
      <c r="T146" s="185"/>
      <c r="AT146" s="179" t="s">
        <v>201</v>
      </c>
      <c r="AU146" s="179" t="s">
        <v>86</v>
      </c>
      <c r="AV146" s="14" t="s">
        <v>86</v>
      </c>
      <c r="AW146" s="14" t="s">
        <v>32</v>
      </c>
      <c r="AX146" s="14" t="s">
        <v>77</v>
      </c>
      <c r="AY146" s="179" t="s">
        <v>137</v>
      </c>
    </row>
    <row r="147" spans="2:51" s="14" customFormat="1" ht="11.25">
      <c r="B147" s="178"/>
      <c r="D147" s="162" t="s">
        <v>201</v>
      </c>
      <c r="E147" s="179" t="s">
        <v>1</v>
      </c>
      <c r="F147" s="180" t="s">
        <v>210</v>
      </c>
      <c r="H147" s="181">
        <v>0.368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201</v>
      </c>
      <c r="AU147" s="179" t="s">
        <v>86</v>
      </c>
      <c r="AV147" s="14" t="s">
        <v>86</v>
      </c>
      <c r="AW147" s="14" t="s">
        <v>32</v>
      </c>
      <c r="AX147" s="14" t="s">
        <v>77</v>
      </c>
      <c r="AY147" s="179" t="s">
        <v>137</v>
      </c>
    </row>
    <row r="148" spans="2:51" s="15" customFormat="1" ht="11.25">
      <c r="B148" s="186"/>
      <c r="D148" s="162" t="s">
        <v>201</v>
      </c>
      <c r="E148" s="187" t="s">
        <v>1</v>
      </c>
      <c r="F148" s="188" t="s">
        <v>206</v>
      </c>
      <c r="H148" s="189">
        <v>1.1179999999999999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201</v>
      </c>
      <c r="AU148" s="187" t="s">
        <v>86</v>
      </c>
      <c r="AV148" s="15" t="s">
        <v>136</v>
      </c>
      <c r="AW148" s="15" t="s">
        <v>32</v>
      </c>
      <c r="AX148" s="15" t="s">
        <v>84</v>
      </c>
      <c r="AY148" s="187" t="s">
        <v>137</v>
      </c>
    </row>
    <row r="149" spans="1:65" s="2" customFormat="1" ht="37.9" customHeight="1">
      <c r="A149" s="32"/>
      <c r="B149" s="148"/>
      <c r="C149" s="149" t="s">
        <v>160</v>
      </c>
      <c r="D149" s="149" t="s">
        <v>140</v>
      </c>
      <c r="E149" s="150" t="s">
        <v>353</v>
      </c>
      <c r="F149" s="151" t="s">
        <v>354</v>
      </c>
      <c r="G149" s="152" t="s">
        <v>199</v>
      </c>
      <c r="H149" s="153">
        <v>1.358</v>
      </c>
      <c r="I149" s="154"/>
      <c r="J149" s="155">
        <f>ROUND(I149*H149,2)</f>
        <v>0</v>
      </c>
      <c r="K149" s="151" t="s">
        <v>200</v>
      </c>
      <c r="L149" s="33"/>
      <c r="M149" s="156" t="s">
        <v>1</v>
      </c>
      <c r="N149" s="157" t="s">
        <v>42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136</v>
      </c>
      <c r="AT149" s="160" t="s">
        <v>140</v>
      </c>
      <c r="AU149" s="160" t="s">
        <v>86</v>
      </c>
      <c r="AY149" s="17" t="s">
        <v>137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84</v>
      </c>
      <c r="BK149" s="161">
        <f>ROUND(I149*H149,2)</f>
        <v>0</v>
      </c>
      <c r="BL149" s="17" t="s">
        <v>136</v>
      </c>
      <c r="BM149" s="160" t="s">
        <v>221</v>
      </c>
    </row>
    <row r="150" spans="1:47" s="2" customFormat="1" ht="19.5">
      <c r="A150" s="32"/>
      <c r="B150" s="33"/>
      <c r="C150" s="32"/>
      <c r="D150" s="162" t="s">
        <v>145</v>
      </c>
      <c r="E150" s="32"/>
      <c r="F150" s="163" t="s">
        <v>354</v>
      </c>
      <c r="G150" s="32"/>
      <c r="H150" s="32"/>
      <c r="I150" s="164"/>
      <c r="J150" s="32"/>
      <c r="K150" s="32"/>
      <c r="L150" s="33"/>
      <c r="M150" s="165"/>
      <c r="N150" s="166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145</v>
      </c>
      <c r="AU150" s="17" t="s">
        <v>86</v>
      </c>
    </row>
    <row r="151" spans="2:51" s="14" customFormat="1" ht="11.25">
      <c r="B151" s="178"/>
      <c r="D151" s="162" t="s">
        <v>201</v>
      </c>
      <c r="E151" s="179" t="s">
        <v>1</v>
      </c>
      <c r="F151" s="180" t="s">
        <v>355</v>
      </c>
      <c r="H151" s="181">
        <v>0.24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201</v>
      </c>
      <c r="AU151" s="179" t="s">
        <v>86</v>
      </c>
      <c r="AV151" s="14" t="s">
        <v>86</v>
      </c>
      <c r="AW151" s="14" t="s">
        <v>32</v>
      </c>
      <c r="AX151" s="14" t="s">
        <v>77</v>
      </c>
      <c r="AY151" s="179" t="s">
        <v>137</v>
      </c>
    </row>
    <row r="152" spans="2:51" s="14" customFormat="1" ht="11.25">
      <c r="B152" s="178"/>
      <c r="D152" s="162" t="s">
        <v>201</v>
      </c>
      <c r="E152" s="179" t="s">
        <v>1</v>
      </c>
      <c r="F152" s="180" t="s">
        <v>356</v>
      </c>
      <c r="H152" s="181">
        <v>1.118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201</v>
      </c>
      <c r="AU152" s="179" t="s">
        <v>86</v>
      </c>
      <c r="AV152" s="14" t="s">
        <v>86</v>
      </c>
      <c r="AW152" s="14" t="s">
        <v>32</v>
      </c>
      <c r="AX152" s="14" t="s">
        <v>77</v>
      </c>
      <c r="AY152" s="179" t="s">
        <v>137</v>
      </c>
    </row>
    <row r="153" spans="2:51" s="15" customFormat="1" ht="11.25">
      <c r="B153" s="186"/>
      <c r="D153" s="162" t="s">
        <v>201</v>
      </c>
      <c r="E153" s="187" t="s">
        <v>1</v>
      </c>
      <c r="F153" s="188" t="s">
        <v>206</v>
      </c>
      <c r="H153" s="189">
        <v>1.358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7" t="s">
        <v>201</v>
      </c>
      <c r="AU153" s="187" t="s">
        <v>86</v>
      </c>
      <c r="AV153" s="15" t="s">
        <v>136</v>
      </c>
      <c r="AW153" s="15" t="s">
        <v>32</v>
      </c>
      <c r="AX153" s="15" t="s">
        <v>84</v>
      </c>
      <c r="AY153" s="187" t="s">
        <v>137</v>
      </c>
    </row>
    <row r="154" spans="1:65" s="2" customFormat="1" ht="37.9" customHeight="1">
      <c r="A154" s="32"/>
      <c r="B154" s="148"/>
      <c r="C154" s="149" t="s">
        <v>165</v>
      </c>
      <c r="D154" s="149" t="s">
        <v>140</v>
      </c>
      <c r="E154" s="150" t="s">
        <v>357</v>
      </c>
      <c r="F154" s="151" t="s">
        <v>358</v>
      </c>
      <c r="G154" s="152" t="s">
        <v>199</v>
      </c>
      <c r="H154" s="153">
        <v>4.074</v>
      </c>
      <c r="I154" s="154"/>
      <c r="J154" s="155">
        <f>ROUND(I154*H154,2)</f>
        <v>0</v>
      </c>
      <c r="K154" s="151" t="s">
        <v>200</v>
      </c>
      <c r="L154" s="33"/>
      <c r="M154" s="156" t="s">
        <v>1</v>
      </c>
      <c r="N154" s="157" t="s">
        <v>42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136</v>
      </c>
      <c r="AT154" s="160" t="s">
        <v>140</v>
      </c>
      <c r="AU154" s="160" t="s">
        <v>86</v>
      </c>
      <c r="AY154" s="17" t="s">
        <v>137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84</v>
      </c>
      <c r="BK154" s="161">
        <f>ROUND(I154*H154,2)</f>
        <v>0</v>
      </c>
      <c r="BL154" s="17" t="s">
        <v>136</v>
      </c>
      <c r="BM154" s="160" t="s">
        <v>226</v>
      </c>
    </row>
    <row r="155" spans="1:47" s="2" customFormat="1" ht="29.25">
      <c r="A155" s="32"/>
      <c r="B155" s="33"/>
      <c r="C155" s="32"/>
      <c r="D155" s="162" t="s">
        <v>145</v>
      </c>
      <c r="E155" s="32"/>
      <c r="F155" s="163" t="s">
        <v>358</v>
      </c>
      <c r="G155" s="32"/>
      <c r="H155" s="32"/>
      <c r="I155" s="164"/>
      <c r="J155" s="32"/>
      <c r="K155" s="32"/>
      <c r="L155" s="33"/>
      <c r="M155" s="165"/>
      <c r="N155" s="166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145</v>
      </c>
      <c r="AU155" s="17" t="s">
        <v>86</v>
      </c>
    </row>
    <row r="156" spans="2:51" s="14" customFormat="1" ht="11.25">
      <c r="B156" s="178"/>
      <c r="D156" s="162" t="s">
        <v>201</v>
      </c>
      <c r="E156" s="179" t="s">
        <v>1</v>
      </c>
      <c r="F156" s="180" t="s">
        <v>359</v>
      </c>
      <c r="H156" s="181">
        <v>4.074</v>
      </c>
      <c r="I156" s="182"/>
      <c r="L156" s="178"/>
      <c r="M156" s="183"/>
      <c r="N156" s="184"/>
      <c r="O156" s="184"/>
      <c r="P156" s="184"/>
      <c r="Q156" s="184"/>
      <c r="R156" s="184"/>
      <c r="S156" s="184"/>
      <c r="T156" s="185"/>
      <c r="AT156" s="179" t="s">
        <v>201</v>
      </c>
      <c r="AU156" s="179" t="s">
        <v>86</v>
      </c>
      <c r="AV156" s="14" t="s">
        <v>86</v>
      </c>
      <c r="AW156" s="14" t="s">
        <v>32</v>
      </c>
      <c r="AX156" s="14" t="s">
        <v>77</v>
      </c>
      <c r="AY156" s="179" t="s">
        <v>137</v>
      </c>
    </row>
    <row r="157" spans="2:51" s="15" customFormat="1" ht="11.25">
      <c r="B157" s="186"/>
      <c r="D157" s="162" t="s">
        <v>201</v>
      </c>
      <c r="E157" s="187" t="s">
        <v>1</v>
      </c>
      <c r="F157" s="188" t="s">
        <v>206</v>
      </c>
      <c r="H157" s="189">
        <v>4.074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201</v>
      </c>
      <c r="AU157" s="187" t="s">
        <v>86</v>
      </c>
      <c r="AV157" s="15" t="s">
        <v>136</v>
      </c>
      <c r="AW157" s="15" t="s">
        <v>32</v>
      </c>
      <c r="AX157" s="15" t="s">
        <v>84</v>
      </c>
      <c r="AY157" s="187" t="s">
        <v>137</v>
      </c>
    </row>
    <row r="158" spans="1:65" s="2" customFormat="1" ht="37.9" customHeight="1">
      <c r="A158" s="32"/>
      <c r="B158" s="148"/>
      <c r="C158" s="149" t="s">
        <v>170</v>
      </c>
      <c r="D158" s="149" t="s">
        <v>140</v>
      </c>
      <c r="E158" s="150" t="s">
        <v>211</v>
      </c>
      <c r="F158" s="151" t="s">
        <v>212</v>
      </c>
      <c r="G158" s="152" t="s">
        <v>199</v>
      </c>
      <c r="H158" s="153">
        <v>1.358</v>
      </c>
      <c r="I158" s="154"/>
      <c r="J158" s="155">
        <f>ROUND(I158*H158,2)</f>
        <v>0</v>
      </c>
      <c r="K158" s="151" t="s">
        <v>200</v>
      </c>
      <c r="L158" s="33"/>
      <c r="M158" s="156" t="s">
        <v>1</v>
      </c>
      <c r="N158" s="157" t="s">
        <v>42</v>
      </c>
      <c r="O158" s="58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136</v>
      </c>
      <c r="AT158" s="160" t="s">
        <v>140</v>
      </c>
      <c r="AU158" s="160" t="s">
        <v>86</v>
      </c>
      <c r="AY158" s="17" t="s">
        <v>137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84</v>
      </c>
      <c r="BK158" s="161">
        <f>ROUND(I158*H158,2)</f>
        <v>0</v>
      </c>
      <c r="BL158" s="17" t="s">
        <v>136</v>
      </c>
      <c r="BM158" s="160" t="s">
        <v>231</v>
      </c>
    </row>
    <row r="159" spans="1:47" s="2" customFormat="1" ht="19.5">
      <c r="A159" s="32"/>
      <c r="B159" s="33"/>
      <c r="C159" s="32"/>
      <c r="D159" s="162" t="s">
        <v>145</v>
      </c>
      <c r="E159" s="32"/>
      <c r="F159" s="163" t="s">
        <v>212</v>
      </c>
      <c r="G159" s="32"/>
      <c r="H159" s="32"/>
      <c r="I159" s="164"/>
      <c r="J159" s="32"/>
      <c r="K159" s="32"/>
      <c r="L159" s="33"/>
      <c r="M159" s="165"/>
      <c r="N159" s="166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145</v>
      </c>
      <c r="AU159" s="17" t="s">
        <v>86</v>
      </c>
    </row>
    <row r="160" spans="1:65" s="2" customFormat="1" ht="37.9" customHeight="1">
      <c r="A160" s="32"/>
      <c r="B160" s="148"/>
      <c r="C160" s="149" t="s">
        <v>175</v>
      </c>
      <c r="D160" s="149" t="s">
        <v>140</v>
      </c>
      <c r="E160" s="150" t="s">
        <v>215</v>
      </c>
      <c r="F160" s="151" t="s">
        <v>216</v>
      </c>
      <c r="G160" s="152" t="s">
        <v>199</v>
      </c>
      <c r="H160" s="153">
        <v>33.95</v>
      </c>
      <c r="I160" s="154"/>
      <c r="J160" s="155">
        <f>ROUND(I160*H160,2)</f>
        <v>0</v>
      </c>
      <c r="K160" s="151" t="s">
        <v>200</v>
      </c>
      <c r="L160" s="33"/>
      <c r="M160" s="156" t="s">
        <v>1</v>
      </c>
      <c r="N160" s="157" t="s">
        <v>42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136</v>
      </c>
      <c r="AT160" s="160" t="s">
        <v>140</v>
      </c>
      <c r="AU160" s="160" t="s">
        <v>86</v>
      </c>
      <c r="AY160" s="17" t="s">
        <v>137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84</v>
      </c>
      <c r="BK160" s="161">
        <f>ROUND(I160*H160,2)</f>
        <v>0</v>
      </c>
      <c r="BL160" s="17" t="s">
        <v>136</v>
      </c>
      <c r="BM160" s="160" t="s">
        <v>237</v>
      </c>
    </row>
    <row r="161" spans="1:47" s="2" customFormat="1" ht="19.5">
      <c r="A161" s="32"/>
      <c r="B161" s="33"/>
      <c r="C161" s="32"/>
      <c r="D161" s="162" t="s">
        <v>145</v>
      </c>
      <c r="E161" s="32"/>
      <c r="F161" s="163" t="s">
        <v>216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145</v>
      </c>
      <c r="AU161" s="17" t="s">
        <v>86</v>
      </c>
    </row>
    <row r="162" spans="2:51" s="14" customFormat="1" ht="11.25">
      <c r="B162" s="178"/>
      <c r="D162" s="162" t="s">
        <v>201</v>
      </c>
      <c r="E162" s="179" t="s">
        <v>1</v>
      </c>
      <c r="F162" s="180" t="s">
        <v>360</v>
      </c>
      <c r="H162" s="181">
        <v>33.95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201</v>
      </c>
      <c r="AU162" s="179" t="s">
        <v>86</v>
      </c>
      <c r="AV162" s="14" t="s">
        <v>86</v>
      </c>
      <c r="AW162" s="14" t="s">
        <v>32</v>
      </c>
      <c r="AX162" s="14" t="s">
        <v>77</v>
      </c>
      <c r="AY162" s="179" t="s">
        <v>137</v>
      </c>
    </row>
    <row r="163" spans="2:51" s="15" customFormat="1" ht="11.25">
      <c r="B163" s="186"/>
      <c r="D163" s="162" t="s">
        <v>201</v>
      </c>
      <c r="E163" s="187" t="s">
        <v>1</v>
      </c>
      <c r="F163" s="188" t="s">
        <v>206</v>
      </c>
      <c r="H163" s="189">
        <v>33.95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201</v>
      </c>
      <c r="AU163" s="187" t="s">
        <v>86</v>
      </c>
      <c r="AV163" s="15" t="s">
        <v>136</v>
      </c>
      <c r="AW163" s="15" t="s">
        <v>32</v>
      </c>
      <c r="AX163" s="15" t="s">
        <v>84</v>
      </c>
      <c r="AY163" s="187" t="s">
        <v>137</v>
      </c>
    </row>
    <row r="164" spans="1:65" s="2" customFormat="1" ht="24.2" customHeight="1">
      <c r="A164" s="32"/>
      <c r="B164" s="148"/>
      <c r="C164" s="149" t="s">
        <v>240</v>
      </c>
      <c r="D164" s="149" t="s">
        <v>140</v>
      </c>
      <c r="E164" s="150" t="s">
        <v>218</v>
      </c>
      <c r="F164" s="151" t="s">
        <v>219</v>
      </c>
      <c r="G164" s="152" t="s">
        <v>220</v>
      </c>
      <c r="H164" s="153">
        <v>2.716</v>
      </c>
      <c r="I164" s="154"/>
      <c r="J164" s="155">
        <f>ROUND(I164*H164,2)</f>
        <v>0</v>
      </c>
      <c r="K164" s="151" t="s">
        <v>200</v>
      </c>
      <c r="L164" s="33"/>
      <c r="M164" s="156" t="s">
        <v>1</v>
      </c>
      <c r="N164" s="157" t="s">
        <v>42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136</v>
      </c>
      <c r="AT164" s="160" t="s">
        <v>140</v>
      </c>
      <c r="AU164" s="160" t="s">
        <v>86</v>
      </c>
      <c r="AY164" s="17" t="s">
        <v>137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84</v>
      </c>
      <c r="BK164" s="161">
        <f>ROUND(I164*H164,2)</f>
        <v>0</v>
      </c>
      <c r="BL164" s="17" t="s">
        <v>136</v>
      </c>
      <c r="BM164" s="160" t="s">
        <v>243</v>
      </c>
    </row>
    <row r="165" spans="1:47" s="2" customFormat="1" ht="19.5">
      <c r="A165" s="32"/>
      <c r="B165" s="33"/>
      <c r="C165" s="32"/>
      <c r="D165" s="162" t="s">
        <v>145</v>
      </c>
      <c r="E165" s="32"/>
      <c r="F165" s="163" t="s">
        <v>219</v>
      </c>
      <c r="G165" s="32"/>
      <c r="H165" s="32"/>
      <c r="I165" s="164"/>
      <c r="J165" s="32"/>
      <c r="K165" s="32"/>
      <c r="L165" s="33"/>
      <c r="M165" s="165"/>
      <c r="N165" s="166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145</v>
      </c>
      <c r="AU165" s="17" t="s">
        <v>86</v>
      </c>
    </row>
    <row r="166" spans="2:51" s="14" customFormat="1" ht="11.25">
      <c r="B166" s="178"/>
      <c r="D166" s="162" t="s">
        <v>201</v>
      </c>
      <c r="E166" s="179" t="s">
        <v>1</v>
      </c>
      <c r="F166" s="180" t="s">
        <v>361</v>
      </c>
      <c r="H166" s="181">
        <v>2.716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201</v>
      </c>
      <c r="AU166" s="179" t="s">
        <v>86</v>
      </c>
      <c r="AV166" s="14" t="s">
        <v>86</v>
      </c>
      <c r="AW166" s="14" t="s">
        <v>32</v>
      </c>
      <c r="AX166" s="14" t="s">
        <v>77</v>
      </c>
      <c r="AY166" s="179" t="s">
        <v>137</v>
      </c>
    </row>
    <row r="167" spans="2:51" s="15" customFormat="1" ht="11.25">
      <c r="B167" s="186"/>
      <c r="D167" s="162" t="s">
        <v>201</v>
      </c>
      <c r="E167" s="187" t="s">
        <v>1</v>
      </c>
      <c r="F167" s="188" t="s">
        <v>206</v>
      </c>
      <c r="H167" s="189">
        <v>2.716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201</v>
      </c>
      <c r="AU167" s="187" t="s">
        <v>86</v>
      </c>
      <c r="AV167" s="15" t="s">
        <v>136</v>
      </c>
      <c r="AW167" s="15" t="s">
        <v>32</v>
      </c>
      <c r="AX167" s="15" t="s">
        <v>84</v>
      </c>
      <c r="AY167" s="187" t="s">
        <v>137</v>
      </c>
    </row>
    <row r="168" spans="1:65" s="2" customFormat="1" ht="24.2" customHeight="1">
      <c r="A168" s="32"/>
      <c r="B168" s="148"/>
      <c r="C168" s="149" t="s">
        <v>221</v>
      </c>
      <c r="D168" s="149" t="s">
        <v>140</v>
      </c>
      <c r="E168" s="150" t="s">
        <v>223</v>
      </c>
      <c r="F168" s="151" t="s">
        <v>224</v>
      </c>
      <c r="G168" s="152" t="s">
        <v>225</v>
      </c>
      <c r="H168" s="153">
        <v>26</v>
      </c>
      <c r="I168" s="154"/>
      <c r="J168" s="155">
        <f>ROUND(I168*H168,2)</f>
        <v>0</v>
      </c>
      <c r="K168" s="151" t="s">
        <v>200</v>
      </c>
      <c r="L168" s="33"/>
      <c r="M168" s="156" t="s">
        <v>1</v>
      </c>
      <c r="N168" s="157" t="s">
        <v>42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136</v>
      </c>
      <c r="AT168" s="160" t="s">
        <v>140</v>
      </c>
      <c r="AU168" s="160" t="s">
        <v>86</v>
      </c>
      <c r="AY168" s="17" t="s">
        <v>137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84</v>
      </c>
      <c r="BK168" s="161">
        <f>ROUND(I168*H168,2)</f>
        <v>0</v>
      </c>
      <c r="BL168" s="17" t="s">
        <v>136</v>
      </c>
      <c r="BM168" s="160" t="s">
        <v>246</v>
      </c>
    </row>
    <row r="169" spans="1:47" s="2" customFormat="1" ht="19.5">
      <c r="A169" s="32"/>
      <c r="B169" s="33"/>
      <c r="C169" s="32"/>
      <c r="D169" s="162" t="s">
        <v>145</v>
      </c>
      <c r="E169" s="32"/>
      <c r="F169" s="163" t="s">
        <v>224</v>
      </c>
      <c r="G169" s="32"/>
      <c r="H169" s="32"/>
      <c r="I169" s="164"/>
      <c r="J169" s="32"/>
      <c r="K169" s="32"/>
      <c r="L169" s="33"/>
      <c r="M169" s="165"/>
      <c r="N169" s="166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145</v>
      </c>
      <c r="AU169" s="17" t="s">
        <v>86</v>
      </c>
    </row>
    <row r="170" spans="2:63" s="12" customFormat="1" ht="22.9" customHeight="1">
      <c r="B170" s="135"/>
      <c r="D170" s="136" t="s">
        <v>76</v>
      </c>
      <c r="E170" s="146" t="s">
        <v>86</v>
      </c>
      <c r="F170" s="146" t="s">
        <v>228</v>
      </c>
      <c r="I170" s="138"/>
      <c r="J170" s="147">
        <f>BK170</f>
        <v>0</v>
      </c>
      <c r="L170" s="135"/>
      <c r="M170" s="140"/>
      <c r="N170" s="141"/>
      <c r="O170" s="141"/>
      <c r="P170" s="142">
        <f>SUM(P171:P183)</f>
        <v>0</v>
      </c>
      <c r="Q170" s="141"/>
      <c r="R170" s="142">
        <f>SUM(R171:R183)</f>
        <v>3.77992538</v>
      </c>
      <c r="S170" s="141"/>
      <c r="T170" s="143">
        <f>SUM(T171:T183)</f>
        <v>0</v>
      </c>
      <c r="AR170" s="136" t="s">
        <v>84</v>
      </c>
      <c r="AT170" s="144" t="s">
        <v>76</v>
      </c>
      <c r="AU170" s="144" t="s">
        <v>84</v>
      </c>
      <c r="AY170" s="136" t="s">
        <v>137</v>
      </c>
      <c r="BK170" s="145">
        <f>SUM(BK171:BK183)</f>
        <v>0</v>
      </c>
    </row>
    <row r="171" spans="1:65" s="2" customFormat="1" ht="16.5" customHeight="1">
      <c r="A171" s="32"/>
      <c r="B171" s="148"/>
      <c r="C171" s="149" t="s">
        <v>249</v>
      </c>
      <c r="D171" s="149" t="s">
        <v>140</v>
      </c>
      <c r="E171" s="150" t="s">
        <v>229</v>
      </c>
      <c r="F171" s="151" t="s">
        <v>230</v>
      </c>
      <c r="G171" s="152" t="s">
        <v>199</v>
      </c>
      <c r="H171" s="153">
        <v>1.639</v>
      </c>
      <c r="I171" s="154"/>
      <c r="J171" s="155">
        <f>ROUND(I171*H171,2)</f>
        <v>0</v>
      </c>
      <c r="K171" s="151" t="s">
        <v>200</v>
      </c>
      <c r="L171" s="33"/>
      <c r="M171" s="156" t="s">
        <v>1</v>
      </c>
      <c r="N171" s="157" t="s">
        <v>42</v>
      </c>
      <c r="O171" s="58"/>
      <c r="P171" s="158">
        <f>O171*H171</f>
        <v>0</v>
      </c>
      <c r="Q171" s="158">
        <v>2.30102</v>
      </c>
      <c r="R171" s="158">
        <f>Q171*H171</f>
        <v>3.77137178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136</v>
      </c>
      <c r="AT171" s="160" t="s">
        <v>140</v>
      </c>
      <c r="AU171" s="160" t="s">
        <v>86</v>
      </c>
      <c r="AY171" s="17" t="s">
        <v>137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84</v>
      </c>
      <c r="BK171" s="161">
        <f>ROUND(I171*H171,2)</f>
        <v>0</v>
      </c>
      <c r="BL171" s="17" t="s">
        <v>136</v>
      </c>
      <c r="BM171" s="160" t="s">
        <v>252</v>
      </c>
    </row>
    <row r="172" spans="1:47" s="2" customFormat="1" ht="11.25">
      <c r="A172" s="32"/>
      <c r="B172" s="33"/>
      <c r="C172" s="32"/>
      <c r="D172" s="162" t="s">
        <v>145</v>
      </c>
      <c r="E172" s="32"/>
      <c r="F172" s="163" t="s">
        <v>230</v>
      </c>
      <c r="G172" s="32"/>
      <c r="H172" s="32"/>
      <c r="I172" s="164"/>
      <c r="J172" s="32"/>
      <c r="K172" s="32"/>
      <c r="L172" s="33"/>
      <c r="M172" s="165"/>
      <c r="N172" s="166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145</v>
      </c>
      <c r="AU172" s="17" t="s">
        <v>86</v>
      </c>
    </row>
    <row r="173" spans="2:51" s="13" customFormat="1" ht="11.25">
      <c r="B173" s="171"/>
      <c r="D173" s="162" t="s">
        <v>201</v>
      </c>
      <c r="E173" s="172" t="s">
        <v>1</v>
      </c>
      <c r="F173" s="173" t="s">
        <v>232</v>
      </c>
      <c r="H173" s="172" t="s">
        <v>1</v>
      </c>
      <c r="I173" s="174"/>
      <c r="L173" s="171"/>
      <c r="M173" s="175"/>
      <c r="N173" s="176"/>
      <c r="O173" s="176"/>
      <c r="P173" s="176"/>
      <c r="Q173" s="176"/>
      <c r="R173" s="176"/>
      <c r="S173" s="176"/>
      <c r="T173" s="177"/>
      <c r="AT173" s="172" t="s">
        <v>201</v>
      </c>
      <c r="AU173" s="172" t="s">
        <v>86</v>
      </c>
      <c r="AV173" s="13" t="s">
        <v>84</v>
      </c>
      <c r="AW173" s="13" t="s">
        <v>32</v>
      </c>
      <c r="AX173" s="13" t="s">
        <v>77</v>
      </c>
      <c r="AY173" s="172" t="s">
        <v>137</v>
      </c>
    </row>
    <row r="174" spans="2:51" s="14" customFormat="1" ht="11.25">
      <c r="B174" s="178"/>
      <c r="D174" s="162" t="s">
        <v>201</v>
      </c>
      <c r="E174" s="179" t="s">
        <v>1</v>
      </c>
      <c r="F174" s="180" t="s">
        <v>362</v>
      </c>
      <c r="H174" s="181">
        <v>1.1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79" t="s">
        <v>201</v>
      </c>
      <c r="AU174" s="179" t="s">
        <v>86</v>
      </c>
      <c r="AV174" s="14" t="s">
        <v>86</v>
      </c>
      <c r="AW174" s="14" t="s">
        <v>32</v>
      </c>
      <c r="AX174" s="14" t="s">
        <v>77</v>
      </c>
      <c r="AY174" s="179" t="s">
        <v>137</v>
      </c>
    </row>
    <row r="175" spans="2:51" s="14" customFormat="1" ht="11.25">
      <c r="B175" s="178"/>
      <c r="D175" s="162" t="s">
        <v>201</v>
      </c>
      <c r="E175" s="179" t="s">
        <v>1</v>
      </c>
      <c r="F175" s="180" t="s">
        <v>234</v>
      </c>
      <c r="H175" s="181">
        <v>0.539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201</v>
      </c>
      <c r="AU175" s="179" t="s">
        <v>86</v>
      </c>
      <c r="AV175" s="14" t="s">
        <v>86</v>
      </c>
      <c r="AW175" s="14" t="s">
        <v>32</v>
      </c>
      <c r="AX175" s="14" t="s">
        <v>77</v>
      </c>
      <c r="AY175" s="179" t="s">
        <v>137</v>
      </c>
    </row>
    <row r="176" spans="2:51" s="15" customFormat="1" ht="11.25">
      <c r="B176" s="186"/>
      <c r="D176" s="162" t="s">
        <v>201</v>
      </c>
      <c r="E176" s="187" t="s">
        <v>1</v>
      </c>
      <c r="F176" s="188" t="s">
        <v>206</v>
      </c>
      <c r="H176" s="189">
        <v>1.6390000000000002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7" t="s">
        <v>201</v>
      </c>
      <c r="AU176" s="187" t="s">
        <v>86</v>
      </c>
      <c r="AV176" s="15" t="s">
        <v>136</v>
      </c>
      <c r="AW176" s="15" t="s">
        <v>32</v>
      </c>
      <c r="AX176" s="15" t="s">
        <v>84</v>
      </c>
      <c r="AY176" s="187" t="s">
        <v>137</v>
      </c>
    </row>
    <row r="177" spans="1:65" s="2" customFormat="1" ht="16.5" customHeight="1">
      <c r="A177" s="32"/>
      <c r="B177" s="148"/>
      <c r="C177" s="149" t="s">
        <v>226</v>
      </c>
      <c r="D177" s="149" t="s">
        <v>140</v>
      </c>
      <c r="E177" s="150" t="s">
        <v>235</v>
      </c>
      <c r="F177" s="151" t="s">
        <v>236</v>
      </c>
      <c r="G177" s="152" t="s">
        <v>225</v>
      </c>
      <c r="H177" s="153">
        <v>3.24</v>
      </c>
      <c r="I177" s="154"/>
      <c r="J177" s="155">
        <f>ROUND(I177*H177,2)</f>
        <v>0</v>
      </c>
      <c r="K177" s="151" t="s">
        <v>200</v>
      </c>
      <c r="L177" s="33"/>
      <c r="M177" s="156" t="s">
        <v>1</v>
      </c>
      <c r="N177" s="157" t="s">
        <v>42</v>
      </c>
      <c r="O177" s="58"/>
      <c r="P177" s="158">
        <f>O177*H177</f>
        <v>0</v>
      </c>
      <c r="Q177" s="158">
        <v>0.00264</v>
      </c>
      <c r="R177" s="158">
        <f>Q177*H177</f>
        <v>0.0085536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136</v>
      </c>
      <c r="AT177" s="160" t="s">
        <v>140</v>
      </c>
      <c r="AU177" s="160" t="s">
        <v>86</v>
      </c>
      <c r="AY177" s="17" t="s">
        <v>137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84</v>
      </c>
      <c r="BK177" s="161">
        <f>ROUND(I177*H177,2)</f>
        <v>0</v>
      </c>
      <c r="BL177" s="17" t="s">
        <v>136</v>
      </c>
      <c r="BM177" s="160" t="s">
        <v>256</v>
      </c>
    </row>
    <row r="178" spans="1:47" s="2" customFormat="1" ht="11.25">
      <c r="A178" s="32"/>
      <c r="B178" s="33"/>
      <c r="C178" s="32"/>
      <c r="D178" s="162" t="s">
        <v>145</v>
      </c>
      <c r="E178" s="32"/>
      <c r="F178" s="163" t="s">
        <v>236</v>
      </c>
      <c r="G178" s="32"/>
      <c r="H178" s="32"/>
      <c r="I178" s="164"/>
      <c r="J178" s="32"/>
      <c r="K178" s="32"/>
      <c r="L178" s="33"/>
      <c r="M178" s="165"/>
      <c r="N178" s="166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145</v>
      </c>
      <c r="AU178" s="17" t="s">
        <v>86</v>
      </c>
    </row>
    <row r="179" spans="2:51" s="14" customFormat="1" ht="11.25">
      <c r="B179" s="178"/>
      <c r="D179" s="162" t="s">
        <v>201</v>
      </c>
      <c r="E179" s="179" t="s">
        <v>1</v>
      </c>
      <c r="F179" s="180" t="s">
        <v>363</v>
      </c>
      <c r="H179" s="181">
        <v>2.4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201</v>
      </c>
      <c r="AU179" s="179" t="s">
        <v>86</v>
      </c>
      <c r="AV179" s="14" t="s">
        <v>86</v>
      </c>
      <c r="AW179" s="14" t="s">
        <v>32</v>
      </c>
      <c r="AX179" s="14" t="s">
        <v>77</v>
      </c>
      <c r="AY179" s="179" t="s">
        <v>137</v>
      </c>
    </row>
    <row r="180" spans="2:51" s="14" customFormat="1" ht="11.25">
      <c r="B180" s="178"/>
      <c r="D180" s="162" t="s">
        <v>201</v>
      </c>
      <c r="E180" s="179" t="s">
        <v>1</v>
      </c>
      <c r="F180" s="180" t="s">
        <v>239</v>
      </c>
      <c r="H180" s="181">
        <v>0.84</v>
      </c>
      <c r="I180" s="182"/>
      <c r="L180" s="178"/>
      <c r="M180" s="183"/>
      <c r="N180" s="184"/>
      <c r="O180" s="184"/>
      <c r="P180" s="184"/>
      <c r="Q180" s="184"/>
      <c r="R180" s="184"/>
      <c r="S180" s="184"/>
      <c r="T180" s="185"/>
      <c r="AT180" s="179" t="s">
        <v>201</v>
      </c>
      <c r="AU180" s="179" t="s">
        <v>86</v>
      </c>
      <c r="AV180" s="14" t="s">
        <v>86</v>
      </c>
      <c r="AW180" s="14" t="s">
        <v>32</v>
      </c>
      <c r="AX180" s="14" t="s">
        <v>77</v>
      </c>
      <c r="AY180" s="179" t="s">
        <v>137</v>
      </c>
    </row>
    <row r="181" spans="2:51" s="15" customFormat="1" ht="11.25">
      <c r="B181" s="186"/>
      <c r="D181" s="162" t="s">
        <v>201</v>
      </c>
      <c r="E181" s="187" t="s">
        <v>1</v>
      </c>
      <c r="F181" s="188" t="s">
        <v>206</v>
      </c>
      <c r="H181" s="189">
        <v>3.2399999999999998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201</v>
      </c>
      <c r="AU181" s="187" t="s">
        <v>86</v>
      </c>
      <c r="AV181" s="15" t="s">
        <v>136</v>
      </c>
      <c r="AW181" s="15" t="s">
        <v>32</v>
      </c>
      <c r="AX181" s="15" t="s">
        <v>84</v>
      </c>
      <c r="AY181" s="187" t="s">
        <v>137</v>
      </c>
    </row>
    <row r="182" spans="1:65" s="2" customFormat="1" ht="16.5" customHeight="1">
      <c r="A182" s="32"/>
      <c r="B182" s="148"/>
      <c r="C182" s="149" t="s">
        <v>257</v>
      </c>
      <c r="D182" s="149" t="s">
        <v>140</v>
      </c>
      <c r="E182" s="150" t="s">
        <v>241</v>
      </c>
      <c r="F182" s="151" t="s">
        <v>242</v>
      </c>
      <c r="G182" s="152" t="s">
        <v>225</v>
      </c>
      <c r="H182" s="153">
        <v>3.21</v>
      </c>
      <c r="I182" s="154"/>
      <c r="J182" s="155">
        <f>ROUND(I182*H182,2)</f>
        <v>0</v>
      </c>
      <c r="K182" s="151" t="s">
        <v>200</v>
      </c>
      <c r="L182" s="33"/>
      <c r="M182" s="156" t="s">
        <v>1</v>
      </c>
      <c r="N182" s="157" t="s">
        <v>42</v>
      </c>
      <c r="O182" s="58"/>
      <c r="P182" s="158">
        <f>O182*H182</f>
        <v>0</v>
      </c>
      <c r="Q182" s="158">
        <v>0</v>
      </c>
      <c r="R182" s="158">
        <f>Q182*H182</f>
        <v>0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136</v>
      </c>
      <c r="AT182" s="160" t="s">
        <v>140</v>
      </c>
      <c r="AU182" s="160" t="s">
        <v>86</v>
      </c>
      <c r="AY182" s="17" t="s">
        <v>137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84</v>
      </c>
      <c r="BK182" s="161">
        <f>ROUND(I182*H182,2)</f>
        <v>0</v>
      </c>
      <c r="BL182" s="17" t="s">
        <v>136</v>
      </c>
      <c r="BM182" s="160" t="s">
        <v>261</v>
      </c>
    </row>
    <row r="183" spans="1:47" s="2" customFormat="1" ht="11.25">
      <c r="A183" s="32"/>
      <c r="B183" s="33"/>
      <c r="C183" s="32"/>
      <c r="D183" s="162" t="s">
        <v>145</v>
      </c>
      <c r="E183" s="32"/>
      <c r="F183" s="163" t="s">
        <v>242</v>
      </c>
      <c r="G183" s="32"/>
      <c r="H183" s="32"/>
      <c r="I183" s="164"/>
      <c r="J183" s="32"/>
      <c r="K183" s="32"/>
      <c r="L183" s="33"/>
      <c r="M183" s="165"/>
      <c r="N183" s="166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145</v>
      </c>
      <c r="AU183" s="17" t="s">
        <v>86</v>
      </c>
    </row>
    <row r="184" spans="2:63" s="12" customFormat="1" ht="22.9" customHeight="1">
      <c r="B184" s="135"/>
      <c r="D184" s="136" t="s">
        <v>76</v>
      </c>
      <c r="E184" s="146" t="s">
        <v>160</v>
      </c>
      <c r="F184" s="146" t="s">
        <v>248</v>
      </c>
      <c r="I184" s="138"/>
      <c r="J184" s="147">
        <f>BK184</f>
        <v>0</v>
      </c>
      <c r="L184" s="135"/>
      <c r="M184" s="140"/>
      <c r="N184" s="141"/>
      <c r="O184" s="141"/>
      <c r="P184" s="142">
        <f>SUM(P185:P193)</f>
        <v>0</v>
      </c>
      <c r="Q184" s="141"/>
      <c r="R184" s="142">
        <f>SUM(R185:R193)</f>
        <v>12.080119999999999</v>
      </c>
      <c r="S184" s="141"/>
      <c r="T184" s="143">
        <f>SUM(T185:T193)</f>
        <v>0</v>
      </c>
      <c r="AR184" s="136" t="s">
        <v>84</v>
      </c>
      <c r="AT184" s="144" t="s">
        <v>76</v>
      </c>
      <c r="AU184" s="144" t="s">
        <v>84</v>
      </c>
      <c r="AY184" s="136" t="s">
        <v>137</v>
      </c>
      <c r="BK184" s="145">
        <f>SUM(BK185:BK193)</f>
        <v>0</v>
      </c>
    </row>
    <row r="185" spans="1:65" s="2" customFormat="1" ht="21.75" customHeight="1">
      <c r="A185" s="32"/>
      <c r="B185" s="148"/>
      <c r="C185" s="149" t="s">
        <v>231</v>
      </c>
      <c r="D185" s="149" t="s">
        <v>140</v>
      </c>
      <c r="E185" s="150" t="s">
        <v>250</v>
      </c>
      <c r="F185" s="151" t="s">
        <v>251</v>
      </c>
      <c r="G185" s="152" t="s">
        <v>225</v>
      </c>
      <c r="H185" s="153">
        <v>26</v>
      </c>
      <c r="I185" s="154"/>
      <c r="J185" s="155">
        <f>ROUND(I185*H185,2)</f>
        <v>0</v>
      </c>
      <c r="K185" s="151" t="s">
        <v>200</v>
      </c>
      <c r="L185" s="33"/>
      <c r="M185" s="156" t="s">
        <v>1</v>
      </c>
      <c r="N185" s="157" t="s">
        <v>42</v>
      </c>
      <c r="O185" s="58"/>
      <c r="P185" s="158">
        <f>O185*H185</f>
        <v>0</v>
      </c>
      <c r="Q185" s="158">
        <v>0.345</v>
      </c>
      <c r="R185" s="158">
        <f>Q185*H185</f>
        <v>8.969999999999999</v>
      </c>
      <c r="S185" s="158">
        <v>0</v>
      </c>
      <c r="T185" s="15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136</v>
      </c>
      <c r="AT185" s="160" t="s">
        <v>140</v>
      </c>
      <c r="AU185" s="160" t="s">
        <v>86</v>
      </c>
      <c r="AY185" s="17" t="s">
        <v>137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84</v>
      </c>
      <c r="BK185" s="161">
        <f>ROUND(I185*H185,2)</f>
        <v>0</v>
      </c>
      <c r="BL185" s="17" t="s">
        <v>136</v>
      </c>
      <c r="BM185" s="160" t="s">
        <v>267</v>
      </c>
    </row>
    <row r="186" spans="1:47" s="2" customFormat="1" ht="11.25">
      <c r="A186" s="32"/>
      <c r="B186" s="33"/>
      <c r="C186" s="32"/>
      <c r="D186" s="162" t="s">
        <v>145</v>
      </c>
      <c r="E186" s="32"/>
      <c r="F186" s="163" t="s">
        <v>251</v>
      </c>
      <c r="G186" s="32"/>
      <c r="H186" s="32"/>
      <c r="I186" s="164"/>
      <c r="J186" s="32"/>
      <c r="K186" s="32"/>
      <c r="L186" s="33"/>
      <c r="M186" s="165"/>
      <c r="N186" s="166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145</v>
      </c>
      <c r="AU186" s="17" t="s">
        <v>86</v>
      </c>
    </row>
    <row r="187" spans="1:65" s="2" customFormat="1" ht="24.2" customHeight="1">
      <c r="A187" s="32"/>
      <c r="B187" s="148"/>
      <c r="C187" s="149" t="s">
        <v>8</v>
      </c>
      <c r="D187" s="149" t="s">
        <v>140</v>
      </c>
      <c r="E187" s="150" t="s">
        <v>254</v>
      </c>
      <c r="F187" s="151" t="s">
        <v>255</v>
      </c>
      <c r="G187" s="152" t="s">
        <v>225</v>
      </c>
      <c r="H187" s="153">
        <v>26</v>
      </c>
      <c r="I187" s="154"/>
      <c r="J187" s="155">
        <f>ROUND(I187*H187,2)</f>
        <v>0</v>
      </c>
      <c r="K187" s="151" t="s">
        <v>200</v>
      </c>
      <c r="L187" s="33"/>
      <c r="M187" s="156" t="s">
        <v>1</v>
      </c>
      <c r="N187" s="157" t="s">
        <v>42</v>
      </c>
      <c r="O187" s="58"/>
      <c r="P187" s="158">
        <f>O187*H187</f>
        <v>0</v>
      </c>
      <c r="Q187" s="158">
        <v>0.08922</v>
      </c>
      <c r="R187" s="158">
        <f>Q187*H187</f>
        <v>2.31972</v>
      </c>
      <c r="S187" s="158">
        <v>0</v>
      </c>
      <c r="T187" s="15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0" t="s">
        <v>136</v>
      </c>
      <c r="AT187" s="160" t="s">
        <v>140</v>
      </c>
      <c r="AU187" s="160" t="s">
        <v>86</v>
      </c>
      <c r="AY187" s="17" t="s">
        <v>137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7" t="s">
        <v>84</v>
      </c>
      <c r="BK187" s="161">
        <f>ROUND(I187*H187,2)</f>
        <v>0</v>
      </c>
      <c r="BL187" s="17" t="s">
        <v>136</v>
      </c>
      <c r="BM187" s="160" t="s">
        <v>271</v>
      </c>
    </row>
    <row r="188" spans="1:47" s="2" customFormat="1" ht="19.5">
      <c r="A188" s="32"/>
      <c r="B188" s="33"/>
      <c r="C188" s="32"/>
      <c r="D188" s="162" t="s">
        <v>145</v>
      </c>
      <c r="E188" s="32"/>
      <c r="F188" s="163" t="s">
        <v>255</v>
      </c>
      <c r="G188" s="32"/>
      <c r="H188" s="32"/>
      <c r="I188" s="164"/>
      <c r="J188" s="32"/>
      <c r="K188" s="32"/>
      <c r="L188" s="33"/>
      <c r="M188" s="165"/>
      <c r="N188" s="166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145</v>
      </c>
      <c r="AU188" s="17" t="s">
        <v>86</v>
      </c>
    </row>
    <row r="189" spans="1:65" s="2" customFormat="1" ht="24.2" customHeight="1">
      <c r="A189" s="32"/>
      <c r="B189" s="148"/>
      <c r="C189" s="194" t="s">
        <v>237</v>
      </c>
      <c r="D189" s="194" t="s">
        <v>258</v>
      </c>
      <c r="E189" s="195" t="s">
        <v>364</v>
      </c>
      <c r="F189" s="196" t="s">
        <v>365</v>
      </c>
      <c r="G189" s="197" t="s">
        <v>225</v>
      </c>
      <c r="H189" s="198">
        <v>5.2</v>
      </c>
      <c r="I189" s="199"/>
      <c r="J189" s="200">
        <f>ROUND(I189*H189,2)</f>
        <v>0</v>
      </c>
      <c r="K189" s="196" t="s">
        <v>200</v>
      </c>
      <c r="L189" s="201"/>
      <c r="M189" s="202" t="s">
        <v>1</v>
      </c>
      <c r="N189" s="203" t="s">
        <v>42</v>
      </c>
      <c r="O189" s="58"/>
      <c r="P189" s="158">
        <f>O189*H189</f>
        <v>0</v>
      </c>
      <c r="Q189" s="158">
        <v>0.152</v>
      </c>
      <c r="R189" s="158">
        <f>Q189*H189</f>
        <v>0.7904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175</v>
      </c>
      <c r="AT189" s="160" t="s">
        <v>258</v>
      </c>
      <c r="AU189" s="160" t="s">
        <v>86</v>
      </c>
      <c r="AY189" s="17" t="s">
        <v>137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84</v>
      </c>
      <c r="BK189" s="161">
        <f>ROUND(I189*H189,2)</f>
        <v>0</v>
      </c>
      <c r="BL189" s="17" t="s">
        <v>136</v>
      </c>
      <c r="BM189" s="160" t="s">
        <v>275</v>
      </c>
    </row>
    <row r="190" spans="1:47" s="2" customFormat="1" ht="11.25">
      <c r="A190" s="32"/>
      <c r="B190" s="33"/>
      <c r="C190" s="32"/>
      <c r="D190" s="162" t="s">
        <v>145</v>
      </c>
      <c r="E190" s="32"/>
      <c r="F190" s="163" t="s">
        <v>365</v>
      </c>
      <c r="G190" s="32"/>
      <c r="H190" s="32"/>
      <c r="I190" s="164"/>
      <c r="J190" s="32"/>
      <c r="K190" s="32"/>
      <c r="L190" s="33"/>
      <c r="M190" s="165"/>
      <c r="N190" s="166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145</v>
      </c>
      <c r="AU190" s="17" t="s">
        <v>86</v>
      </c>
    </row>
    <row r="191" spans="2:51" s="13" customFormat="1" ht="11.25">
      <c r="B191" s="171"/>
      <c r="D191" s="162" t="s">
        <v>201</v>
      </c>
      <c r="E191" s="172" t="s">
        <v>1</v>
      </c>
      <c r="F191" s="173" t="s">
        <v>366</v>
      </c>
      <c r="H191" s="172" t="s">
        <v>1</v>
      </c>
      <c r="I191" s="174"/>
      <c r="L191" s="171"/>
      <c r="M191" s="175"/>
      <c r="N191" s="176"/>
      <c r="O191" s="176"/>
      <c r="P191" s="176"/>
      <c r="Q191" s="176"/>
      <c r="R191" s="176"/>
      <c r="S191" s="176"/>
      <c r="T191" s="177"/>
      <c r="AT191" s="172" t="s">
        <v>201</v>
      </c>
      <c r="AU191" s="172" t="s">
        <v>86</v>
      </c>
      <c r="AV191" s="13" t="s">
        <v>84</v>
      </c>
      <c r="AW191" s="13" t="s">
        <v>32</v>
      </c>
      <c r="AX191" s="13" t="s">
        <v>77</v>
      </c>
      <c r="AY191" s="172" t="s">
        <v>137</v>
      </c>
    </row>
    <row r="192" spans="2:51" s="14" customFormat="1" ht="11.25">
      <c r="B192" s="178"/>
      <c r="D192" s="162" t="s">
        <v>201</v>
      </c>
      <c r="E192" s="179" t="s">
        <v>1</v>
      </c>
      <c r="F192" s="180" t="s">
        <v>367</v>
      </c>
      <c r="H192" s="181">
        <v>5.2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201</v>
      </c>
      <c r="AU192" s="179" t="s">
        <v>86</v>
      </c>
      <c r="AV192" s="14" t="s">
        <v>86</v>
      </c>
      <c r="AW192" s="14" t="s">
        <v>32</v>
      </c>
      <c r="AX192" s="14" t="s">
        <v>77</v>
      </c>
      <c r="AY192" s="179" t="s">
        <v>137</v>
      </c>
    </row>
    <row r="193" spans="2:51" s="15" customFormat="1" ht="11.25">
      <c r="B193" s="186"/>
      <c r="D193" s="162" t="s">
        <v>201</v>
      </c>
      <c r="E193" s="187" t="s">
        <v>1</v>
      </c>
      <c r="F193" s="188" t="s">
        <v>206</v>
      </c>
      <c r="H193" s="189">
        <v>5.2</v>
      </c>
      <c r="I193" s="190"/>
      <c r="L193" s="186"/>
      <c r="M193" s="191"/>
      <c r="N193" s="192"/>
      <c r="O193" s="192"/>
      <c r="P193" s="192"/>
      <c r="Q193" s="192"/>
      <c r="R193" s="192"/>
      <c r="S193" s="192"/>
      <c r="T193" s="193"/>
      <c r="AT193" s="187" t="s">
        <v>201</v>
      </c>
      <c r="AU193" s="187" t="s">
        <v>86</v>
      </c>
      <c r="AV193" s="15" t="s">
        <v>136</v>
      </c>
      <c r="AW193" s="15" t="s">
        <v>32</v>
      </c>
      <c r="AX193" s="15" t="s">
        <v>84</v>
      </c>
      <c r="AY193" s="187" t="s">
        <v>137</v>
      </c>
    </row>
    <row r="194" spans="2:63" s="12" customFormat="1" ht="22.9" customHeight="1">
      <c r="B194" s="135"/>
      <c r="D194" s="136" t="s">
        <v>76</v>
      </c>
      <c r="E194" s="146" t="s">
        <v>240</v>
      </c>
      <c r="F194" s="146" t="s">
        <v>263</v>
      </c>
      <c r="I194" s="138"/>
      <c r="J194" s="147">
        <f>BK194</f>
        <v>0</v>
      </c>
      <c r="L194" s="135"/>
      <c r="M194" s="140"/>
      <c r="N194" s="141"/>
      <c r="O194" s="141"/>
      <c r="P194" s="142">
        <f>SUM(P195:P196)</f>
        <v>0</v>
      </c>
      <c r="Q194" s="141"/>
      <c r="R194" s="142">
        <f>SUM(R195:R196)</f>
        <v>0</v>
      </c>
      <c r="S194" s="141"/>
      <c r="T194" s="143">
        <f>SUM(T195:T196)</f>
        <v>0</v>
      </c>
      <c r="AR194" s="136" t="s">
        <v>84</v>
      </c>
      <c r="AT194" s="144" t="s">
        <v>76</v>
      </c>
      <c r="AU194" s="144" t="s">
        <v>84</v>
      </c>
      <c r="AY194" s="136" t="s">
        <v>137</v>
      </c>
      <c r="BK194" s="145">
        <f>SUM(BK195:BK196)</f>
        <v>0</v>
      </c>
    </row>
    <row r="195" spans="1:65" s="2" customFormat="1" ht="33" customHeight="1">
      <c r="A195" s="32"/>
      <c r="B195" s="148"/>
      <c r="C195" s="149" t="s">
        <v>279</v>
      </c>
      <c r="D195" s="149" t="s">
        <v>140</v>
      </c>
      <c r="E195" s="150" t="s">
        <v>368</v>
      </c>
      <c r="F195" s="151" t="s">
        <v>369</v>
      </c>
      <c r="G195" s="152" t="s">
        <v>225</v>
      </c>
      <c r="H195" s="153">
        <v>26</v>
      </c>
      <c r="I195" s="154"/>
      <c r="J195" s="155">
        <f>ROUND(I195*H195,2)</f>
        <v>0</v>
      </c>
      <c r="K195" s="151" t="s">
        <v>200</v>
      </c>
      <c r="L195" s="33"/>
      <c r="M195" s="156" t="s">
        <v>1</v>
      </c>
      <c r="N195" s="157" t="s">
        <v>42</v>
      </c>
      <c r="O195" s="58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136</v>
      </c>
      <c r="AT195" s="160" t="s">
        <v>140</v>
      </c>
      <c r="AU195" s="160" t="s">
        <v>86</v>
      </c>
      <c r="AY195" s="17" t="s">
        <v>137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84</v>
      </c>
      <c r="BK195" s="161">
        <f>ROUND(I195*H195,2)</f>
        <v>0</v>
      </c>
      <c r="BL195" s="17" t="s">
        <v>136</v>
      </c>
      <c r="BM195" s="160" t="s">
        <v>282</v>
      </c>
    </row>
    <row r="196" spans="1:47" s="2" customFormat="1" ht="19.5">
      <c r="A196" s="32"/>
      <c r="B196" s="33"/>
      <c r="C196" s="32"/>
      <c r="D196" s="162" t="s">
        <v>145</v>
      </c>
      <c r="E196" s="32"/>
      <c r="F196" s="163" t="s">
        <v>369</v>
      </c>
      <c r="G196" s="32"/>
      <c r="H196" s="32"/>
      <c r="I196" s="164"/>
      <c r="J196" s="32"/>
      <c r="K196" s="32"/>
      <c r="L196" s="33"/>
      <c r="M196" s="165"/>
      <c r="N196" s="166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145</v>
      </c>
      <c r="AU196" s="17" t="s">
        <v>86</v>
      </c>
    </row>
    <row r="197" spans="2:63" s="12" customFormat="1" ht="22.9" customHeight="1">
      <c r="B197" s="135"/>
      <c r="D197" s="136" t="s">
        <v>76</v>
      </c>
      <c r="E197" s="146" t="s">
        <v>370</v>
      </c>
      <c r="F197" s="146" t="s">
        <v>371</v>
      </c>
      <c r="I197" s="138"/>
      <c r="J197" s="147">
        <f>BK197</f>
        <v>0</v>
      </c>
      <c r="L197" s="135"/>
      <c r="M197" s="140"/>
      <c r="N197" s="141"/>
      <c r="O197" s="141"/>
      <c r="P197" s="142">
        <f>SUM(P198:P214)</f>
        <v>0</v>
      </c>
      <c r="Q197" s="141"/>
      <c r="R197" s="142">
        <f>SUM(R198:R214)</f>
        <v>0</v>
      </c>
      <c r="S197" s="141"/>
      <c r="T197" s="143">
        <f>SUM(T198:T214)</f>
        <v>0</v>
      </c>
      <c r="AR197" s="136" t="s">
        <v>84</v>
      </c>
      <c r="AT197" s="144" t="s">
        <v>76</v>
      </c>
      <c r="AU197" s="144" t="s">
        <v>84</v>
      </c>
      <c r="AY197" s="136" t="s">
        <v>137</v>
      </c>
      <c r="BK197" s="145">
        <f>SUM(BK198:BK214)</f>
        <v>0</v>
      </c>
    </row>
    <row r="198" spans="1:65" s="2" customFormat="1" ht="24.2" customHeight="1">
      <c r="A198" s="32"/>
      <c r="B198" s="148"/>
      <c r="C198" s="149" t="s">
        <v>243</v>
      </c>
      <c r="D198" s="149" t="s">
        <v>140</v>
      </c>
      <c r="E198" s="150" t="s">
        <v>372</v>
      </c>
      <c r="F198" s="151" t="s">
        <v>373</v>
      </c>
      <c r="G198" s="152" t="s">
        <v>220</v>
      </c>
      <c r="H198" s="153">
        <v>8.866</v>
      </c>
      <c r="I198" s="154"/>
      <c r="J198" s="155">
        <f>ROUND(I198*H198,2)</f>
        <v>0</v>
      </c>
      <c r="K198" s="151" t="s">
        <v>200</v>
      </c>
      <c r="L198" s="33"/>
      <c r="M198" s="156" t="s">
        <v>1</v>
      </c>
      <c r="N198" s="157" t="s">
        <v>42</v>
      </c>
      <c r="O198" s="58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136</v>
      </c>
      <c r="AT198" s="160" t="s">
        <v>140</v>
      </c>
      <c r="AU198" s="160" t="s">
        <v>86</v>
      </c>
      <c r="AY198" s="17" t="s">
        <v>137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7" t="s">
        <v>84</v>
      </c>
      <c r="BK198" s="161">
        <f>ROUND(I198*H198,2)</f>
        <v>0</v>
      </c>
      <c r="BL198" s="17" t="s">
        <v>136</v>
      </c>
      <c r="BM198" s="160" t="s">
        <v>289</v>
      </c>
    </row>
    <row r="199" spans="1:47" s="2" customFormat="1" ht="19.5">
      <c r="A199" s="32"/>
      <c r="B199" s="33"/>
      <c r="C199" s="32"/>
      <c r="D199" s="162" t="s">
        <v>145</v>
      </c>
      <c r="E199" s="32"/>
      <c r="F199" s="163" t="s">
        <v>373</v>
      </c>
      <c r="G199" s="32"/>
      <c r="H199" s="32"/>
      <c r="I199" s="164"/>
      <c r="J199" s="32"/>
      <c r="K199" s="32"/>
      <c r="L199" s="33"/>
      <c r="M199" s="165"/>
      <c r="N199" s="166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145</v>
      </c>
      <c r="AU199" s="17" t="s">
        <v>86</v>
      </c>
    </row>
    <row r="200" spans="2:51" s="14" customFormat="1" ht="11.25">
      <c r="B200" s="178"/>
      <c r="D200" s="162" t="s">
        <v>201</v>
      </c>
      <c r="E200" s="179" t="s">
        <v>1</v>
      </c>
      <c r="F200" s="180" t="s">
        <v>374</v>
      </c>
      <c r="H200" s="181">
        <v>1.326</v>
      </c>
      <c r="I200" s="182"/>
      <c r="L200" s="178"/>
      <c r="M200" s="183"/>
      <c r="N200" s="184"/>
      <c r="O200" s="184"/>
      <c r="P200" s="184"/>
      <c r="Q200" s="184"/>
      <c r="R200" s="184"/>
      <c r="S200" s="184"/>
      <c r="T200" s="185"/>
      <c r="AT200" s="179" t="s">
        <v>201</v>
      </c>
      <c r="AU200" s="179" t="s">
        <v>86</v>
      </c>
      <c r="AV200" s="14" t="s">
        <v>86</v>
      </c>
      <c r="AW200" s="14" t="s">
        <v>32</v>
      </c>
      <c r="AX200" s="14" t="s">
        <v>77</v>
      </c>
      <c r="AY200" s="179" t="s">
        <v>137</v>
      </c>
    </row>
    <row r="201" spans="2:51" s="14" customFormat="1" ht="11.25">
      <c r="B201" s="178"/>
      <c r="D201" s="162" t="s">
        <v>201</v>
      </c>
      <c r="E201" s="179" t="s">
        <v>1</v>
      </c>
      <c r="F201" s="180" t="s">
        <v>375</v>
      </c>
      <c r="H201" s="181">
        <v>7.54</v>
      </c>
      <c r="I201" s="182"/>
      <c r="L201" s="178"/>
      <c r="M201" s="183"/>
      <c r="N201" s="184"/>
      <c r="O201" s="184"/>
      <c r="P201" s="184"/>
      <c r="Q201" s="184"/>
      <c r="R201" s="184"/>
      <c r="S201" s="184"/>
      <c r="T201" s="185"/>
      <c r="AT201" s="179" t="s">
        <v>201</v>
      </c>
      <c r="AU201" s="179" t="s">
        <v>86</v>
      </c>
      <c r="AV201" s="14" t="s">
        <v>86</v>
      </c>
      <c r="AW201" s="14" t="s">
        <v>32</v>
      </c>
      <c r="AX201" s="14" t="s">
        <v>77</v>
      </c>
      <c r="AY201" s="179" t="s">
        <v>137</v>
      </c>
    </row>
    <row r="202" spans="2:51" s="15" customFormat="1" ht="11.25">
      <c r="B202" s="186"/>
      <c r="D202" s="162" t="s">
        <v>201</v>
      </c>
      <c r="E202" s="187" t="s">
        <v>1</v>
      </c>
      <c r="F202" s="188" t="s">
        <v>206</v>
      </c>
      <c r="H202" s="189">
        <v>8.866</v>
      </c>
      <c r="I202" s="190"/>
      <c r="L202" s="186"/>
      <c r="M202" s="191"/>
      <c r="N202" s="192"/>
      <c r="O202" s="192"/>
      <c r="P202" s="192"/>
      <c r="Q202" s="192"/>
      <c r="R202" s="192"/>
      <c r="S202" s="192"/>
      <c r="T202" s="193"/>
      <c r="AT202" s="187" t="s">
        <v>201</v>
      </c>
      <c r="AU202" s="187" t="s">
        <v>86</v>
      </c>
      <c r="AV202" s="15" t="s">
        <v>136</v>
      </c>
      <c r="AW202" s="15" t="s">
        <v>32</v>
      </c>
      <c r="AX202" s="15" t="s">
        <v>84</v>
      </c>
      <c r="AY202" s="187" t="s">
        <v>137</v>
      </c>
    </row>
    <row r="203" spans="1:65" s="2" customFormat="1" ht="24.2" customHeight="1">
      <c r="A203" s="32"/>
      <c r="B203" s="148"/>
      <c r="C203" s="149" t="s">
        <v>290</v>
      </c>
      <c r="D203" s="149" t="s">
        <v>140</v>
      </c>
      <c r="E203" s="150" t="s">
        <v>376</v>
      </c>
      <c r="F203" s="151" t="s">
        <v>377</v>
      </c>
      <c r="G203" s="152" t="s">
        <v>220</v>
      </c>
      <c r="H203" s="153">
        <v>8.866</v>
      </c>
      <c r="I203" s="154"/>
      <c r="J203" s="155">
        <f>ROUND(I203*H203,2)</f>
        <v>0</v>
      </c>
      <c r="K203" s="151" t="s">
        <v>200</v>
      </c>
      <c r="L203" s="33"/>
      <c r="M203" s="156" t="s">
        <v>1</v>
      </c>
      <c r="N203" s="157" t="s">
        <v>42</v>
      </c>
      <c r="O203" s="58"/>
      <c r="P203" s="158">
        <f>O203*H203</f>
        <v>0</v>
      </c>
      <c r="Q203" s="158">
        <v>0</v>
      </c>
      <c r="R203" s="158">
        <f>Q203*H203</f>
        <v>0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136</v>
      </c>
      <c r="AT203" s="160" t="s">
        <v>140</v>
      </c>
      <c r="AU203" s="160" t="s">
        <v>86</v>
      </c>
      <c r="AY203" s="17" t="s">
        <v>137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84</v>
      </c>
      <c r="BK203" s="161">
        <f>ROUND(I203*H203,2)</f>
        <v>0</v>
      </c>
      <c r="BL203" s="17" t="s">
        <v>136</v>
      </c>
      <c r="BM203" s="160" t="s">
        <v>294</v>
      </c>
    </row>
    <row r="204" spans="1:47" s="2" customFormat="1" ht="11.25">
      <c r="A204" s="32"/>
      <c r="B204" s="33"/>
      <c r="C204" s="32"/>
      <c r="D204" s="162" t="s">
        <v>145</v>
      </c>
      <c r="E204" s="32"/>
      <c r="F204" s="163" t="s">
        <v>377</v>
      </c>
      <c r="G204" s="32"/>
      <c r="H204" s="32"/>
      <c r="I204" s="164"/>
      <c r="J204" s="32"/>
      <c r="K204" s="32"/>
      <c r="L204" s="33"/>
      <c r="M204" s="165"/>
      <c r="N204" s="166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145</v>
      </c>
      <c r="AU204" s="17" t="s">
        <v>86</v>
      </c>
    </row>
    <row r="205" spans="1:65" s="2" customFormat="1" ht="21.75" customHeight="1">
      <c r="A205" s="32"/>
      <c r="B205" s="148"/>
      <c r="C205" s="149" t="s">
        <v>246</v>
      </c>
      <c r="D205" s="149" t="s">
        <v>140</v>
      </c>
      <c r="E205" s="150" t="s">
        <v>378</v>
      </c>
      <c r="F205" s="151" t="s">
        <v>379</v>
      </c>
      <c r="G205" s="152" t="s">
        <v>220</v>
      </c>
      <c r="H205" s="153">
        <v>8.866</v>
      </c>
      <c r="I205" s="154"/>
      <c r="J205" s="155">
        <f>ROUND(I205*H205,2)</f>
        <v>0</v>
      </c>
      <c r="K205" s="151" t="s">
        <v>200</v>
      </c>
      <c r="L205" s="33"/>
      <c r="M205" s="156" t="s">
        <v>1</v>
      </c>
      <c r="N205" s="157" t="s">
        <v>42</v>
      </c>
      <c r="O205" s="58"/>
      <c r="P205" s="158">
        <f>O205*H205</f>
        <v>0</v>
      </c>
      <c r="Q205" s="158">
        <v>0</v>
      </c>
      <c r="R205" s="158">
        <f>Q205*H205</f>
        <v>0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136</v>
      </c>
      <c r="AT205" s="160" t="s">
        <v>140</v>
      </c>
      <c r="AU205" s="160" t="s">
        <v>86</v>
      </c>
      <c r="AY205" s="17" t="s">
        <v>137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84</v>
      </c>
      <c r="BK205" s="161">
        <f>ROUND(I205*H205,2)</f>
        <v>0</v>
      </c>
      <c r="BL205" s="17" t="s">
        <v>136</v>
      </c>
      <c r="BM205" s="160" t="s">
        <v>298</v>
      </c>
    </row>
    <row r="206" spans="1:47" s="2" customFormat="1" ht="11.25">
      <c r="A206" s="32"/>
      <c r="B206" s="33"/>
      <c r="C206" s="32"/>
      <c r="D206" s="162" t="s">
        <v>145</v>
      </c>
      <c r="E206" s="32"/>
      <c r="F206" s="163" t="s">
        <v>379</v>
      </c>
      <c r="G206" s="32"/>
      <c r="H206" s="32"/>
      <c r="I206" s="164"/>
      <c r="J206" s="32"/>
      <c r="K206" s="32"/>
      <c r="L206" s="33"/>
      <c r="M206" s="165"/>
      <c r="N206" s="166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145</v>
      </c>
      <c r="AU206" s="17" t="s">
        <v>86</v>
      </c>
    </row>
    <row r="207" spans="1:65" s="2" customFormat="1" ht="24.2" customHeight="1">
      <c r="A207" s="32"/>
      <c r="B207" s="148"/>
      <c r="C207" s="149" t="s">
        <v>7</v>
      </c>
      <c r="D207" s="149" t="s">
        <v>140</v>
      </c>
      <c r="E207" s="150" t="s">
        <v>380</v>
      </c>
      <c r="F207" s="151" t="s">
        <v>381</v>
      </c>
      <c r="G207" s="152" t="s">
        <v>220</v>
      </c>
      <c r="H207" s="153">
        <v>301.444</v>
      </c>
      <c r="I207" s="154"/>
      <c r="J207" s="155">
        <f>ROUND(I207*H207,2)</f>
        <v>0</v>
      </c>
      <c r="K207" s="151" t="s">
        <v>200</v>
      </c>
      <c r="L207" s="33"/>
      <c r="M207" s="156" t="s">
        <v>1</v>
      </c>
      <c r="N207" s="157" t="s">
        <v>42</v>
      </c>
      <c r="O207" s="58"/>
      <c r="P207" s="158">
        <f>O207*H207</f>
        <v>0</v>
      </c>
      <c r="Q207" s="158">
        <v>0</v>
      </c>
      <c r="R207" s="158">
        <f>Q207*H207</f>
        <v>0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136</v>
      </c>
      <c r="AT207" s="160" t="s">
        <v>140</v>
      </c>
      <c r="AU207" s="160" t="s">
        <v>86</v>
      </c>
      <c r="AY207" s="17" t="s">
        <v>137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84</v>
      </c>
      <c r="BK207" s="161">
        <f>ROUND(I207*H207,2)</f>
        <v>0</v>
      </c>
      <c r="BL207" s="17" t="s">
        <v>136</v>
      </c>
      <c r="BM207" s="160" t="s">
        <v>302</v>
      </c>
    </row>
    <row r="208" spans="1:47" s="2" customFormat="1" ht="11.25">
      <c r="A208" s="32"/>
      <c r="B208" s="33"/>
      <c r="C208" s="32"/>
      <c r="D208" s="162" t="s">
        <v>145</v>
      </c>
      <c r="E208" s="32"/>
      <c r="F208" s="163" t="s">
        <v>381</v>
      </c>
      <c r="G208" s="32"/>
      <c r="H208" s="32"/>
      <c r="I208" s="164"/>
      <c r="J208" s="32"/>
      <c r="K208" s="32"/>
      <c r="L208" s="33"/>
      <c r="M208" s="165"/>
      <c r="N208" s="166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145</v>
      </c>
      <c r="AU208" s="17" t="s">
        <v>86</v>
      </c>
    </row>
    <row r="209" spans="2:51" s="14" customFormat="1" ht="11.25">
      <c r="B209" s="178"/>
      <c r="D209" s="162" t="s">
        <v>201</v>
      </c>
      <c r="E209" s="179" t="s">
        <v>1</v>
      </c>
      <c r="F209" s="180" t="s">
        <v>382</v>
      </c>
      <c r="H209" s="181">
        <v>301.444</v>
      </c>
      <c r="I209" s="182"/>
      <c r="L209" s="178"/>
      <c r="M209" s="183"/>
      <c r="N209" s="184"/>
      <c r="O209" s="184"/>
      <c r="P209" s="184"/>
      <c r="Q209" s="184"/>
      <c r="R209" s="184"/>
      <c r="S209" s="184"/>
      <c r="T209" s="185"/>
      <c r="AT209" s="179" t="s">
        <v>201</v>
      </c>
      <c r="AU209" s="179" t="s">
        <v>86</v>
      </c>
      <c r="AV209" s="14" t="s">
        <v>86</v>
      </c>
      <c r="AW209" s="14" t="s">
        <v>32</v>
      </c>
      <c r="AX209" s="14" t="s">
        <v>77</v>
      </c>
      <c r="AY209" s="179" t="s">
        <v>137</v>
      </c>
    </row>
    <row r="210" spans="2:51" s="15" customFormat="1" ht="11.25">
      <c r="B210" s="186"/>
      <c r="D210" s="162" t="s">
        <v>201</v>
      </c>
      <c r="E210" s="187" t="s">
        <v>1</v>
      </c>
      <c r="F210" s="188" t="s">
        <v>206</v>
      </c>
      <c r="H210" s="189">
        <v>301.444</v>
      </c>
      <c r="I210" s="190"/>
      <c r="L210" s="186"/>
      <c r="M210" s="191"/>
      <c r="N210" s="192"/>
      <c r="O210" s="192"/>
      <c r="P210" s="192"/>
      <c r="Q210" s="192"/>
      <c r="R210" s="192"/>
      <c r="S210" s="192"/>
      <c r="T210" s="193"/>
      <c r="AT210" s="187" t="s">
        <v>201</v>
      </c>
      <c r="AU210" s="187" t="s">
        <v>86</v>
      </c>
      <c r="AV210" s="15" t="s">
        <v>136</v>
      </c>
      <c r="AW210" s="15" t="s">
        <v>32</v>
      </c>
      <c r="AX210" s="15" t="s">
        <v>84</v>
      </c>
      <c r="AY210" s="187" t="s">
        <v>137</v>
      </c>
    </row>
    <row r="211" spans="1:65" s="2" customFormat="1" ht="33" customHeight="1">
      <c r="A211" s="32"/>
      <c r="B211" s="148"/>
      <c r="C211" s="149" t="s">
        <v>252</v>
      </c>
      <c r="D211" s="149" t="s">
        <v>140</v>
      </c>
      <c r="E211" s="150" t="s">
        <v>383</v>
      </c>
      <c r="F211" s="151" t="s">
        <v>384</v>
      </c>
      <c r="G211" s="152" t="s">
        <v>220</v>
      </c>
      <c r="H211" s="153">
        <v>1.326</v>
      </c>
      <c r="I211" s="154"/>
      <c r="J211" s="155">
        <f>ROUND(I211*H211,2)</f>
        <v>0</v>
      </c>
      <c r="K211" s="151" t="s">
        <v>200</v>
      </c>
      <c r="L211" s="33"/>
      <c r="M211" s="156" t="s">
        <v>1</v>
      </c>
      <c r="N211" s="157" t="s">
        <v>42</v>
      </c>
      <c r="O211" s="58"/>
      <c r="P211" s="158">
        <f>O211*H211</f>
        <v>0</v>
      </c>
      <c r="Q211" s="158">
        <v>0</v>
      </c>
      <c r="R211" s="158">
        <f>Q211*H211</f>
        <v>0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136</v>
      </c>
      <c r="AT211" s="160" t="s">
        <v>140</v>
      </c>
      <c r="AU211" s="160" t="s">
        <v>86</v>
      </c>
      <c r="AY211" s="17" t="s">
        <v>137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84</v>
      </c>
      <c r="BK211" s="161">
        <f>ROUND(I211*H211,2)</f>
        <v>0</v>
      </c>
      <c r="BL211" s="17" t="s">
        <v>136</v>
      </c>
      <c r="BM211" s="160" t="s">
        <v>307</v>
      </c>
    </row>
    <row r="212" spans="1:47" s="2" customFormat="1" ht="19.5">
      <c r="A212" s="32"/>
      <c r="B212" s="33"/>
      <c r="C212" s="32"/>
      <c r="D212" s="162" t="s">
        <v>145</v>
      </c>
      <c r="E212" s="32"/>
      <c r="F212" s="163" t="s">
        <v>384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145</v>
      </c>
      <c r="AU212" s="17" t="s">
        <v>86</v>
      </c>
    </row>
    <row r="213" spans="1:65" s="2" customFormat="1" ht="24.2" customHeight="1">
      <c r="A213" s="32"/>
      <c r="B213" s="148"/>
      <c r="C213" s="149" t="s">
        <v>308</v>
      </c>
      <c r="D213" s="149" t="s">
        <v>140</v>
      </c>
      <c r="E213" s="150" t="s">
        <v>385</v>
      </c>
      <c r="F213" s="151" t="s">
        <v>219</v>
      </c>
      <c r="G213" s="152" t="s">
        <v>220</v>
      </c>
      <c r="H213" s="153">
        <v>7.54</v>
      </c>
      <c r="I213" s="154"/>
      <c r="J213" s="155">
        <f>ROUND(I213*H213,2)</f>
        <v>0</v>
      </c>
      <c r="K213" s="151" t="s">
        <v>200</v>
      </c>
      <c r="L213" s="33"/>
      <c r="M213" s="156" t="s">
        <v>1</v>
      </c>
      <c r="N213" s="157" t="s">
        <v>42</v>
      </c>
      <c r="O213" s="58"/>
      <c r="P213" s="158">
        <f>O213*H213</f>
        <v>0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136</v>
      </c>
      <c r="AT213" s="160" t="s">
        <v>140</v>
      </c>
      <c r="AU213" s="160" t="s">
        <v>86</v>
      </c>
      <c r="AY213" s="17" t="s">
        <v>137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84</v>
      </c>
      <c r="BK213" s="161">
        <f>ROUND(I213*H213,2)</f>
        <v>0</v>
      </c>
      <c r="BL213" s="17" t="s">
        <v>136</v>
      </c>
      <c r="BM213" s="160" t="s">
        <v>311</v>
      </c>
    </row>
    <row r="214" spans="1:47" s="2" customFormat="1" ht="19.5">
      <c r="A214" s="32"/>
      <c r="B214" s="33"/>
      <c r="C214" s="32"/>
      <c r="D214" s="162" t="s">
        <v>145</v>
      </c>
      <c r="E214" s="32"/>
      <c r="F214" s="163" t="s">
        <v>219</v>
      </c>
      <c r="G214" s="32"/>
      <c r="H214" s="32"/>
      <c r="I214" s="164"/>
      <c r="J214" s="32"/>
      <c r="K214" s="32"/>
      <c r="L214" s="33"/>
      <c r="M214" s="165"/>
      <c r="N214" s="166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145</v>
      </c>
      <c r="AU214" s="17" t="s">
        <v>86</v>
      </c>
    </row>
    <row r="215" spans="2:63" s="12" customFormat="1" ht="22.9" customHeight="1">
      <c r="B215" s="135"/>
      <c r="D215" s="136" t="s">
        <v>76</v>
      </c>
      <c r="E215" s="146" t="s">
        <v>277</v>
      </c>
      <c r="F215" s="146" t="s">
        <v>278</v>
      </c>
      <c r="I215" s="138"/>
      <c r="J215" s="147">
        <f>BK215</f>
        <v>0</v>
      </c>
      <c r="L215" s="135"/>
      <c r="M215" s="140"/>
      <c r="N215" s="141"/>
      <c r="O215" s="141"/>
      <c r="P215" s="142">
        <f>SUM(P216:P217)</f>
        <v>0</v>
      </c>
      <c r="Q215" s="141"/>
      <c r="R215" s="142">
        <f>SUM(R216:R217)</f>
        <v>0</v>
      </c>
      <c r="S215" s="141"/>
      <c r="T215" s="143">
        <f>SUM(T216:T217)</f>
        <v>0</v>
      </c>
      <c r="AR215" s="136" t="s">
        <v>84</v>
      </c>
      <c r="AT215" s="144" t="s">
        <v>76</v>
      </c>
      <c r="AU215" s="144" t="s">
        <v>84</v>
      </c>
      <c r="AY215" s="136" t="s">
        <v>137</v>
      </c>
      <c r="BK215" s="145">
        <f>SUM(BK216:BK217)</f>
        <v>0</v>
      </c>
    </row>
    <row r="216" spans="1:65" s="2" customFormat="1" ht="24.2" customHeight="1">
      <c r="A216" s="32"/>
      <c r="B216" s="148"/>
      <c r="C216" s="149" t="s">
        <v>256</v>
      </c>
      <c r="D216" s="149" t="s">
        <v>140</v>
      </c>
      <c r="E216" s="150" t="s">
        <v>386</v>
      </c>
      <c r="F216" s="151" t="s">
        <v>387</v>
      </c>
      <c r="G216" s="152" t="s">
        <v>220</v>
      </c>
      <c r="H216" s="153">
        <v>15.86</v>
      </c>
      <c r="I216" s="154"/>
      <c r="J216" s="155">
        <f>ROUND(I216*H216,2)</f>
        <v>0</v>
      </c>
      <c r="K216" s="151" t="s">
        <v>200</v>
      </c>
      <c r="L216" s="33"/>
      <c r="M216" s="156" t="s">
        <v>1</v>
      </c>
      <c r="N216" s="157" t="s">
        <v>42</v>
      </c>
      <c r="O216" s="58"/>
      <c r="P216" s="158">
        <f>O216*H216</f>
        <v>0</v>
      </c>
      <c r="Q216" s="158">
        <v>0</v>
      </c>
      <c r="R216" s="158">
        <f>Q216*H216</f>
        <v>0</v>
      </c>
      <c r="S216" s="158">
        <v>0</v>
      </c>
      <c r="T216" s="15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0" t="s">
        <v>136</v>
      </c>
      <c r="AT216" s="160" t="s">
        <v>140</v>
      </c>
      <c r="AU216" s="160" t="s">
        <v>86</v>
      </c>
      <c r="AY216" s="17" t="s">
        <v>137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84</v>
      </c>
      <c r="BK216" s="161">
        <f>ROUND(I216*H216,2)</f>
        <v>0</v>
      </c>
      <c r="BL216" s="17" t="s">
        <v>136</v>
      </c>
      <c r="BM216" s="160" t="s">
        <v>314</v>
      </c>
    </row>
    <row r="217" spans="1:47" s="2" customFormat="1" ht="19.5">
      <c r="A217" s="32"/>
      <c r="B217" s="33"/>
      <c r="C217" s="32"/>
      <c r="D217" s="162" t="s">
        <v>145</v>
      </c>
      <c r="E217" s="32"/>
      <c r="F217" s="163" t="s">
        <v>387</v>
      </c>
      <c r="G217" s="32"/>
      <c r="H217" s="32"/>
      <c r="I217" s="164"/>
      <c r="J217" s="32"/>
      <c r="K217" s="32"/>
      <c r="L217" s="33"/>
      <c r="M217" s="165"/>
      <c r="N217" s="166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145</v>
      </c>
      <c r="AU217" s="17" t="s">
        <v>86</v>
      </c>
    </row>
    <row r="218" spans="2:63" s="12" customFormat="1" ht="25.9" customHeight="1">
      <c r="B218" s="135"/>
      <c r="D218" s="136" t="s">
        <v>76</v>
      </c>
      <c r="E218" s="137" t="s">
        <v>283</v>
      </c>
      <c r="F218" s="137" t="s">
        <v>284</v>
      </c>
      <c r="I218" s="138"/>
      <c r="J218" s="139">
        <f>BK218</f>
        <v>0</v>
      </c>
      <c r="L218" s="135"/>
      <c r="M218" s="140"/>
      <c r="N218" s="141"/>
      <c r="O218" s="141"/>
      <c r="P218" s="142">
        <f>P219</f>
        <v>0</v>
      </c>
      <c r="Q218" s="141"/>
      <c r="R218" s="142">
        <f>R219</f>
        <v>0.02984</v>
      </c>
      <c r="S218" s="141"/>
      <c r="T218" s="143">
        <f>T219</f>
        <v>0</v>
      </c>
      <c r="AR218" s="136" t="s">
        <v>86</v>
      </c>
      <c r="AT218" s="144" t="s">
        <v>76</v>
      </c>
      <c r="AU218" s="144" t="s">
        <v>77</v>
      </c>
      <c r="AY218" s="136" t="s">
        <v>137</v>
      </c>
      <c r="BK218" s="145">
        <f>BK219</f>
        <v>0</v>
      </c>
    </row>
    <row r="219" spans="2:63" s="12" customFormat="1" ht="22.9" customHeight="1">
      <c r="B219" s="135"/>
      <c r="D219" s="136" t="s">
        <v>76</v>
      </c>
      <c r="E219" s="146" t="s">
        <v>285</v>
      </c>
      <c r="F219" s="146" t="s">
        <v>286</v>
      </c>
      <c r="I219" s="138"/>
      <c r="J219" s="147">
        <f>BK219</f>
        <v>0</v>
      </c>
      <c r="L219" s="135"/>
      <c r="M219" s="140"/>
      <c r="N219" s="141"/>
      <c r="O219" s="141"/>
      <c r="P219" s="142">
        <f>SUM(P220:P241)</f>
        <v>0</v>
      </c>
      <c r="Q219" s="141"/>
      <c r="R219" s="142">
        <f>SUM(R220:R241)</f>
        <v>0.02984</v>
      </c>
      <c r="S219" s="141"/>
      <c r="T219" s="143">
        <f>SUM(T220:T241)</f>
        <v>0</v>
      </c>
      <c r="AR219" s="136" t="s">
        <v>86</v>
      </c>
      <c r="AT219" s="144" t="s">
        <v>76</v>
      </c>
      <c r="AU219" s="144" t="s">
        <v>84</v>
      </c>
      <c r="AY219" s="136" t="s">
        <v>137</v>
      </c>
      <c r="BK219" s="145">
        <f>SUM(BK220:BK241)</f>
        <v>0</v>
      </c>
    </row>
    <row r="220" spans="1:65" s="2" customFormat="1" ht="24.2" customHeight="1">
      <c r="A220" s="32"/>
      <c r="B220" s="148"/>
      <c r="C220" s="149" t="s">
        <v>315</v>
      </c>
      <c r="D220" s="149" t="s">
        <v>140</v>
      </c>
      <c r="E220" s="150" t="s">
        <v>287</v>
      </c>
      <c r="F220" s="151" t="s">
        <v>288</v>
      </c>
      <c r="G220" s="152" t="s">
        <v>266</v>
      </c>
      <c r="H220" s="153">
        <v>16</v>
      </c>
      <c r="I220" s="154"/>
      <c r="J220" s="155">
        <f>ROUND(I220*H220,2)</f>
        <v>0</v>
      </c>
      <c r="K220" s="151" t="s">
        <v>200</v>
      </c>
      <c r="L220" s="33"/>
      <c r="M220" s="156" t="s">
        <v>1</v>
      </c>
      <c r="N220" s="157" t="s">
        <v>42</v>
      </c>
      <c r="O220" s="58"/>
      <c r="P220" s="158">
        <f>O220*H220</f>
        <v>0</v>
      </c>
      <c r="Q220" s="158">
        <v>0</v>
      </c>
      <c r="R220" s="158">
        <f>Q220*H220</f>
        <v>0</v>
      </c>
      <c r="S220" s="158">
        <v>0</v>
      </c>
      <c r="T220" s="15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0" t="s">
        <v>237</v>
      </c>
      <c r="AT220" s="160" t="s">
        <v>140</v>
      </c>
      <c r="AU220" s="160" t="s">
        <v>86</v>
      </c>
      <c r="AY220" s="17" t="s">
        <v>137</v>
      </c>
      <c r="BE220" s="161">
        <f>IF(N220="základní",J220,0)</f>
        <v>0</v>
      </c>
      <c r="BF220" s="161">
        <f>IF(N220="snížená",J220,0)</f>
        <v>0</v>
      </c>
      <c r="BG220" s="161">
        <f>IF(N220="zákl. přenesená",J220,0)</f>
        <v>0</v>
      </c>
      <c r="BH220" s="161">
        <f>IF(N220="sníž. přenesená",J220,0)</f>
        <v>0</v>
      </c>
      <c r="BI220" s="161">
        <f>IF(N220="nulová",J220,0)</f>
        <v>0</v>
      </c>
      <c r="BJ220" s="17" t="s">
        <v>84</v>
      </c>
      <c r="BK220" s="161">
        <f>ROUND(I220*H220,2)</f>
        <v>0</v>
      </c>
      <c r="BL220" s="17" t="s">
        <v>237</v>
      </c>
      <c r="BM220" s="160" t="s">
        <v>318</v>
      </c>
    </row>
    <row r="221" spans="1:47" s="2" customFormat="1" ht="19.5">
      <c r="A221" s="32"/>
      <c r="B221" s="33"/>
      <c r="C221" s="32"/>
      <c r="D221" s="162" t="s">
        <v>145</v>
      </c>
      <c r="E221" s="32"/>
      <c r="F221" s="163" t="s">
        <v>288</v>
      </c>
      <c r="G221" s="32"/>
      <c r="H221" s="32"/>
      <c r="I221" s="164"/>
      <c r="J221" s="32"/>
      <c r="K221" s="32"/>
      <c r="L221" s="33"/>
      <c r="M221" s="165"/>
      <c r="N221" s="166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145</v>
      </c>
      <c r="AU221" s="17" t="s">
        <v>86</v>
      </c>
    </row>
    <row r="222" spans="1:65" s="2" customFormat="1" ht="16.5" customHeight="1">
      <c r="A222" s="32"/>
      <c r="B222" s="148"/>
      <c r="C222" s="194" t="s">
        <v>261</v>
      </c>
      <c r="D222" s="194" t="s">
        <v>258</v>
      </c>
      <c r="E222" s="195" t="s">
        <v>291</v>
      </c>
      <c r="F222" s="196" t="s">
        <v>292</v>
      </c>
      <c r="G222" s="197" t="s">
        <v>293</v>
      </c>
      <c r="H222" s="198">
        <v>18.48</v>
      </c>
      <c r="I222" s="199"/>
      <c r="J222" s="200">
        <f>ROUND(I222*H222,2)</f>
        <v>0</v>
      </c>
      <c r="K222" s="196" t="s">
        <v>200</v>
      </c>
      <c r="L222" s="201"/>
      <c r="M222" s="202" t="s">
        <v>1</v>
      </c>
      <c r="N222" s="203" t="s">
        <v>42</v>
      </c>
      <c r="O222" s="58"/>
      <c r="P222" s="158">
        <f>O222*H222</f>
        <v>0</v>
      </c>
      <c r="Q222" s="158">
        <v>0.001</v>
      </c>
      <c r="R222" s="158">
        <f>Q222*H222</f>
        <v>0.01848</v>
      </c>
      <c r="S222" s="158">
        <v>0</v>
      </c>
      <c r="T222" s="15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0" t="s">
        <v>275</v>
      </c>
      <c r="AT222" s="160" t="s">
        <v>258</v>
      </c>
      <c r="AU222" s="160" t="s">
        <v>86</v>
      </c>
      <c r="AY222" s="17" t="s">
        <v>137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7" t="s">
        <v>84</v>
      </c>
      <c r="BK222" s="161">
        <f>ROUND(I222*H222,2)</f>
        <v>0</v>
      </c>
      <c r="BL222" s="17" t="s">
        <v>237</v>
      </c>
      <c r="BM222" s="160" t="s">
        <v>325</v>
      </c>
    </row>
    <row r="223" spans="1:47" s="2" customFormat="1" ht="11.25">
      <c r="A223" s="32"/>
      <c r="B223" s="33"/>
      <c r="C223" s="32"/>
      <c r="D223" s="162" t="s">
        <v>145</v>
      </c>
      <c r="E223" s="32"/>
      <c r="F223" s="163" t="s">
        <v>292</v>
      </c>
      <c r="G223" s="32"/>
      <c r="H223" s="32"/>
      <c r="I223" s="164"/>
      <c r="J223" s="32"/>
      <c r="K223" s="32"/>
      <c r="L223" s="33"/>
      <c r="M223" s="165"/>
      <c r="N223" s="166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145</v>
      </c>
      <c r="AU223" s="17" t="s">
        <v>86</v>
      </c>
    </row>
    <row r="224" spans="2:51" s="14" customFormat="1" ht="11.25">
      <c r="B224" s="178"/>
      <c r="D224" s="162" t="s">
        <v>201</v>
      </c>
      <c r="E224" s="179" t="s">
        <v>1</v>
      </c>
      <c r="F224" s="180" t="s">
        <v>388</v>
      </c>
      <c r="H224" s="181">
        <v>18.48</v>
      </c>
      <c r="I224" s="182"/>
      <c r="L224" s="178"/>
      <c r="M224" s="183"/>
      <c r="N224" s="184"/>
      <c r="O224" s="184"/>
      <c r="P224" s="184"/>
      <c r="Q224" s="184"/>
      <c r="R224" s="184"/>
      <c r="S224" s="184"/>
      <c r="T224" s="185"/>
      <c r="AT224" s="179" t="s">
        <v>201</v>
      </c>
      <c r="AU224" s="179" t="s">
        <v>86</v>
      </c>
      <c r="AV224" s="14" t="s">
        <v>86</v>
      </c>
      <c r="AW224" s="14" t="s">
        <v>32</v>
      </c>
      <c r="AX224" s="14" t="s">
        <v>77</v>
      </c>
      <c r="AY224" s="179" t="s">
        <v>137</v>
      </c>
    </row>
    <row r="225" spans="2:51" s="15" customFormat="1" ht="11.25">
      <c r="B225" s="186"/>
      <c r="D225" s="162" t="s">
        <v>201</v>
      </c>
      <c r="E225" s="187" t="s">
        <v>1</v>
      </c>
      <c r="F225" s="188" t="s">
        <v>206</v>
      </c>
      <c r="H225" s="189">
        <v>18.48</v>
      </c>
      <c r="I225" s="190"/>
      <c r="L225" s="186"/>
      <c r="M225" s="191"/>
      <c r="N225" s="192"/>
      <c r="O225" s="192"/>
      <c r="P225" s="192"/>
      <c r="Q225" s="192"/>
      <c r="R225" s="192"/>
      <c r="S225" s="192"/>
      <c r="T225" s="193"/>
      <c r="AT225" s="187" t="s">
        <v>201</v>
      </c>
      <c r="AU225" s="187" t="s">
        <v>86</v>
      </c>
      <c r="AV225" s="15" t="s">
        <v>136</v>
      </c>
      <c r="AW225" s="15" t="s">
        <v>32</v>
      </c>
      <c r="AX225" s="15" t="s">
        <v>84</v>
      </c>
      <c r="AY225" s="187" t="s">
        <v>137</v>
      </c>
    </row>
    <row r="226" spans="1:65" s="2" customFormat="1" ht="24.2" customHeight="1">
      <c r="A226" s="32"/>
      <c r="B226" s="148"/>
      <c r="C226" s="149" t="s">
        <v>326</v>
      </c>
      <c r="D226" s="149" t="s">
        <v>140</v>
      </c>
      <c r="E226" s="150" t="s">
        <v>296</v>
      </c>
      <c r="F226" s="151" t="s">
        <v>297</v>
      </c>
      <c r="G226" s="152" t="s">
        <v>266</v>
      </c>
      <c r="H226" s="153">
        <v>10</v>
      </c>
      <c r="I226" s="154"/>
      <c r="J226" s="155">
        <f>ROUND(I226*H226,2)</f>
        <v>0</v>
      </c>
      <c r="K226" s="151" t="s">
        <v>200</v>
      </c>
      <c r="L226" s="33"/>
      <c r="M226" s="156" t="s">
        <v>1</v>
      </c>
      <c r="N226" s="157" t="s">
        <v>42</v>
      </c>
      <c r="O226" s="58"/>
      <c r="P226" s="158">
        <f>O226*H226</f>
        <v>0</v>
      </c>
      <c r="Q226" s="158">
        <v>0</v>
      </c>
      <c r="R226" s="158">
        <f>Q226*H226</f>
        <v>0</v>
      </c>
      <c r="S226" s="158">
        <v>0</v>
      </c>
      <c r="T226" s="15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0" t="s">
        <v>237</v>
      </c>
      <c r="AT226" s="160" t="s">
        <v>140</v>
      </c>
      <c r="AU226" s="160" t="s">
        <v>86</v>
      </c>
      <c r="AY226" s="17" t="s">
        <v>137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17" t="s">
        <v>84</v>
      </c>
      <c r="BK226" s="161">
        <f>ROUND(I226*H226,2)</f>
        <v>0</v>
      </c>
      <c r="BL226" s="17" t="s">
        <v>237</v>
      </c>
      <c r="BM226" s="160" t="s">
        <v>329</v>
      </c>
    </row>
    <row r="227" spans="1:47" s="2" customFormat="1" ht="19.5">
      <c r="A227" s="32"/>
      <c r="B227" s="33"/>
      <c r="C227" s="32"/>
      <c r="D227" s="162" t="s">
        <v>145</v>
      </c>
      <c r="E227" s="32"/>
      <c r="F227" s="163" t="s">
        <v>297</v>
      </c>
      <c r="G227" s="32"/>
      <c r="H227" s="32"/>
      <c r="I227" s="164"/>
      <c r="J227" s="32"/>
      <c r="K227" s="32"/>
      <c r="L227" s="33"/>
      <c r="M227" s="165"/>
      <c r="N227" s="166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145</v>
      </c>
      <c r="AU227" s="17" t="s">
        <v>86</v>
      </c>
    </row>
    <row r="228" spans="2:51" s="14" customFormat="1" ht="11.25">
      <c r="B228" s="178"/>
      <c r="D228" s="162" t="s">
        <v>201</v>
      </c>
      <c r="E228" s="179" t="s">
        <v>1</v>
      </c>
      <c r="F228" s="180" t="s">
        <v>389</v>
      </c>
      <c r="H228" s="181">
        <v>10</v>
      </c>
      <c r="I228" s="182"/>
      <c r="L228" s="178"/>
      <c r="M228" s="183"/>
      <c r="N228" s="184"/>
      <c r="O228" s="184"/>
      <c r="P228" s="184"/>
      <c r="Q228" s="184"/>
      <c r="R228" s="184"/>
      <c r="S228" s="184"/>
      <c r="T228" s="185"/>
      <c r="AT228" s="179" t="s">
        <v>201</v>
      </c>
      <c r="AU228" s="179" t="s">
        <v>86</v>
      </c>
      <c r="AV228" s="14" t="s">
        <v>86</v>
      </c>
      <c r="AW228" s="14" t="s">
        <v>32</v>
      </c>
      <c r="AX228" s="14" t="s">
        <v>77</v>
      </c>
      <c r="AY228" s="179" t="s">
        <v>137</v>
      </c>
    </row>
    <row r="229" spans="2:51" s="15" customFormat="1" ht="11.25">
      <c r="B229" s="186"/>
      <c r="D229" s="162" t="s">
        <v>201</v>
      </c>
      <c r="E229" s="187" t="s">
        <v>1</v>
      </c>
      <c r="F229" s="188" t="s">
        <v>206</v>
      </c>
      <c r="H229" s="189">
        <v>10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7" t="s">
        <v>201</v>
      </c>
      <c r="AU229" s="187" t="s">
        <v>86</v>
      </c>
      <c r="AV229" s="15" t="s">
        <v>136</v>
      </c>
      <c r="AW229" s="15" t="s">
        <v>32</v>
      </c>
      <c r="AX229" s="15" t="s">
        <v>84</v>
      </c>
      <c r="AY229" s="187" t="s">
        <v>137</v>
      </c>
    </row>
    <row r="230" spans="1:65" s="2" customFormat="1" ht="16.5" customHeight="1">
      <c r="A230" s="32"/>
      <c r="B230" s="148"/>
      <c r="C230" s="194" t="s">
        <v>267</v>
      </c>
      <c r="D230" s="194" t="s">
        <v>258</v>
      </c>
      <c r="E230" s="195" t="s">
        <v>300</v>
      </c>
      <c r="F230" s="196" t="s">
        <v>301</v>
      </c>
      <c r="G230" s="197" t="s">
        <v>293</v>
      </c>
      <c r="H230" s="198">
        <v>6.82</v>
      </c>
      <c r="I230" s="199"/>
      <c r="J230" s="200">
        <f>ROUND(I230*H230,2)</f>
        <v>0</v>
      </c>
      <c r="K230" s="196" t="s">
        <v>200</v>
      </c>
      <c r="L230" s="201"/>
      <c r="M230" s="202" t="s">
        <v>1</v>
      </c>
      <c r="N230" s="203" t="s">
        <v>42</v>
      </c>
      <c r="O230" s="58"/>
      <c r="P230" s="158">
        <f>O230*H230</f>
        <v>0</v>
      </c>
      <c r="Q230" s="158">
        <v>0.001</v>
      </c>
      <c r="R230" s="158">
        <f>Q230*H230</f>
        <v>0.0068200000000000005</v>
      </c>
      <c r="S230" s="158">
        <v>0</v>
      </c>
      <c r="T230" s="15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0" t="s">
        <v>275</v>
      </c>
      <c r="AT230" s="160" t="s">
        <v>258</v>
      </c>
      <c r="AU230" s="160" t="s">
        <v>86</v>
      </c>
      <c r="AY230" s="17" t="s">
        <v>137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17" t="s">
        <v>84</v>
      </c>
      <c r="BK230" s="161">
        <f>ROUND(I230*H230,2)</f>
        <v>0</v>
      </c>
      <c r="BL230" s="17" t="s">
        <v>237</v>
      </c>
      <c r="BM230" s="160" t="s">
        <v>333</v>
      </c>
    </row>
    <row r="231" spans="1:47" s="2" customFormat="1" ht="11.25">
      <c r="A231" s="32"/>
      <c r="B231" s="33"/>
      <c r="C231" s="32"/>
      <c r="D231" s="162" t="s">
        <v>145</v>
      </c>
      <c r="E231" s="32"/>
      <c r="F231" s="163" t="s">
        <v>301</v>
      </c>
      <c r="G231" s="32"/>
      <c r="H231" s="32"/>
      <c r="I231" s="164"/>
      <c r="J231" s="32"/>
      <c r="K231" s="32"/>
      <c r="L231" s="33"/>
      <c r="M231" s="165"/>
      <c r="N231" s="166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145</v>
      </c>
      <c r="AU231" s="17" t="s">
        <v>86</v>
      </c>
    </row>
    <row r="232" spans="2:51" s="14" customFormat="1" ht="11.25">
      <c r="B232" s="178"/>
      <c r="D232" s="162" t="s">
        <v>201</v>
      </c>
      <c r="E232" s="179" t="s">
        <v>1</v>
      </c>
      <c r="F232" s="180" t="s">
        <v>390</v>
      </c>
      <c r="H232" s="181">
        <v>6.82</v>
      </c>
      <c r="I232" s="182"/>
      <c r="L232" s="178"/>
      <c r="M232" s="183"/>
      <c r="N232" s="184"/>
      <c r="O232" s="184"/>
      <c r="P232" s="184"/>
      <c r="Q232" s="184"/>
      <c r="R232" s="184"/>
      <c r="S232" s="184"/>
      <c r="T232" s="185"/>
      <c r="AT232" s="179" t="s">
        <v>201</v>
      </c>
      <c r="AU232" s="179" t="s">
        <v>86</v>
      </c>
      <c r="AV232" s="14" t="s">
        <v>86</v>
      </c>
      <c r="AW232" s="14" t="s">
        <v>32</v>
      </c>
      <c r="AX232" s="14" t="s">
        <v>77</v>
      </c>
      <c r="AY232" s="179" t="s">
        <v>137</v>
      </c>
    </row>
    <row r="233" spans="2:51" s="15" customFormat="1" ht="11.25">
      <c r="B233" s="186"/>
      <c r="D233" s="162" t="s">
        <v>201</v>
      </c>
      <c r="E233" s="187" t="s">
        <v>1</v>
      </c>
      <c r="F233" s="188" t="s">
        <v>206</v>
      </c>
      <c r="H233" s="189">
        <v>6.82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7" t="s">
        <v>201</v>
      </c>
      <c r="AU233" s="187" t="s">
        <v>86</v>
      </c>
      <c r="AV233" s="15" t="s">
        <v>136</v>
      </c>
      <c r="AW233" s="15" t="s">
        <v>32</v>
      </c>
      <c r="AX233" s="15" t="s">
        <v>84</v>
      </c>
      <c r="AY233" s="187" t="s">
        <v>137</v>
      </c>
    </row>
    <row r="234" spans="1:65" s="2" customFormat="1" ht="16.5" customHeight="1">
      <c r="A234" s="32"/>
      <c r="B234" s="148"/>
      <c r="C234" s="149" t="s">
        <v>334</v>
      </c>
      <c r="D234" s="149" t="s">
        <v>140</v>
      </c>
      <c r="E234" s="150" t="s">
        <v>304</v>
      </c>
      <c r="F234" s="151" t="s">
        <v>305</v>
      </c>
      <c r="G234" s="152" t="s">
        <v>306</v>
      </c>
      <c r="H234" s="153">
        <v>9</v>
      </c>
      <c r="I234" s="154"/>
      <c r="J234" s="155">
        <f>ROUND(I234*H234,2)</f>
        <v>0</v>
      </c>
      <c r="K234" s="151" t="s">
        <v>200</v>
      </c>
      <c r="L234" s="33"/>
      <c r="M234" s="156" t="s">
        <v>1</v>
      </c>
      <c r="N234" s="157" t="s">
        <v>42</v>
      </c>
      <c r="O234" s="58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0" t="s">
        <v>237</v>
      </c>
      <c r="AT234" s="160" t="s">
        <v>140</v>
      </c>
      <c r="AU234" s="160" t="s">
        <v>86</v>
      </c>
      <c r="AY234" s="17" t="s">
        <v>137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84</v>
      </c>
      <c r="BK234" s="161">
        <f>ROUND(I234*H234,2)</f>
        <v>0</v>
      </c>
      <c r="BL234" s="17" t="s">
        <v>237</v>
      </c>
      <c r="BM234" s="160" t="s">
        <v>337</v>
      </c>
    </row>
    <row r="235" spans="1:47" s="2" customFormat="1" ht="11.25">
      <c r="A235" s="32"/>
      <c r="B235" s="33"/>
      <c r="C235" s="32"/>
      <c r="D235" s="162" t="s">
        <v>145</v>
      </c>
      <c r="E235" s="32"/>
      <c r="F235" s="163" t="s">
        <v>305</v>
      </c>
      <c r="G235" s="32"/>
      <c r="H235" s="32"/>
      <c r="I235" s="164"/>
      <c r="J235" s="32"/>
      <c r="K235" s="32"/>
      <c r="L235" s="33"/>
      <c r="M235" s="165"/>
      <c r="N235" s="166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145</v>
      </c>
      <c r="AU235" s="17" t="s">
        <v>86</v>
      </c>
    </row>
    <row r="236" spans="1:65" s="2" customFormat="1" ht="24.2" customHeight="1">
      <c r="A236" s="32"/>
      <c r="B236" s="148"/>
      <c r="C236" s="194" t="s">
        <v>271</v>
      </c>
      <c r="D236" s="194" t="s">
        <v>258</v>
      </c>
      <c r="E236" s="195" t="s">
        <v>309</v>
      </c>
      <c r="F236" s="196" t="s">
        <v>310</v>
      </c>
      <c r="G236" s="197" t="s">
        <v>306</v>
      </c>
      <c r="H236" s="198">
        <v>4</v>
      </c>
      <c r="I236" s="199"/>
      <c r="J236" s="200">
        <f>ROUND(I236*H236,2)</f>
        <v>0</v>
      </c>
      <c r="K236" s="196" t="s">
        <v>200</v>
      </c>
      <c r="L236" s="201"/>
      <c r="M236" s="202" t="s">
        <v>1</v>
      </c>
      <c r="N236" s="203" t="s">
        <v>42</v>
      </c>
      <c r="O236" s="58"/>
      <c r="P236" s="158">
        <f>O236*H236</f>
        <v>0</v>
      </c>
      <c r="Q236" s="158">
        <v>0.00026</v>
      </c>
      <c r="R236" s="158">
        <f>Q236*H236</f>
        <v>0.00104</v>
      </c>
      <c r="S236" s="158">
        <v>0</v>
      </c>
      <c r="T236" s="15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0" t="s">
        <v>275</v>
      </c>
      <c r="AT236" s="160" t="s">
        <v>258</v>
      </c>
      <c r="AU236" s="160" t="s">
        <v>86</v>
      </c>
      <c r="AY236" s="17" t="s">
        <v>137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7" t="s">
        <v>84</v>
      </c>
      <c r="BK236" s="161">
        <f>ROUND(I236*H236,2)</f>
        <v>0</v>
      </c>
      <c r="BL236" s="17" t="s">
        <v>237</v>
      </c>
      <c r="BM236" s="160" t="s">
        <v>340</v>
      </c>
    </row>
    <row r="237" spans="1:47" s="2" customFormat="1" ht="11.25">
      <c r="A237" s="32"/>
      <c r="B237" s="33"/>
      <c r="C237" s="32"/>
      <c r="D237" s="162" t="s">
        <v>145</v>
      </c>
      <c r="E237" s="32"/>
      <c r="F237" s="163" t="s">
        <v>310</v>
      </c>
      <c r="G237" s="32"/>
      <c r="H237" s="32"/>
      <c r="I237" s="164"/>
      <c r="J237" s="32"/>
      <c r="K237" s="32"/>
      <c r="L237" s="33"/>
      <c r="M237" s="165"/>
      <c r="N237" s="166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145</v>
      </c>
      <c r="AU237" s="17" t="s">
        <v>86</v>
      </c>
    </row>
    <row r="238" spans="1:65" s="2" customFormat="1" ht="24.2" customHeight="1">
      <c r="A238" s="32"/>
      <c r="B238" s="148"/>
      <c r="C238" s="194" t="s">
        <v>391</v>
      </c>
      <c r="D238" s="194" t="s">
        <v>258</v>
      </c>
      <c r="E238" s="195" t="s">
        <v>312</v>
      </c>
      <c r="F238" s="196" t="s">
        <v>313</v>
      </c>
      <c r="G238" s="197" t="s">
        <v>306</v>
      </c>
      <c r="H238" s="198">
        <v>5</v>
      </c>
      <c r="I238" s="199"/>
      <c r="J238" s="200">
        <f>ROUND(I238*H238,2)</f>
        <v>0</v>
      </c>
      <c r="K238" s="196" t="s">
        <v>200</v>
      </c>
      <c r="L238" s="201"/>
      <c r="M238" s="202" t="s">
        <v>1</v>
      </c>
      <c r="N238" s="203" t="s">
        <v>42</v>
      </c>
      <c r="O238" s="58"/>
      <c r="P238" s="158">
        <f>O238*H238</f>
        <v>0</v>
      </c>
      <c r="Q238" s="158">
        <v>0.0007</v>
      </c>
      <c r="R238" s="158">
        <f>Q238*H238</f>
        <v>0.0035</v>
      </c>
      <c r="S238" s="158">
        <v>0</v>
      </c>
      <c r="T238" s="15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0" t="s">
        <v>275</v>
      </c>
      <c r="AT238" s="160" t="s">
        <v>258</v>
      </c>
      <c r="AU238" s="160" t="s">
        <v>86</v>
      </c>
      <c r="AY238" s="17" t="s">
        <v>137</v>
      </c>
      <c r="BE238" s="161">
        <f>IF(N238="základní",J238,0)</f>
        <v>0</v>
      </c>
      <c r="BF238" s="161">
        <f>IF(N238="snížená",J238,0)</f>
        <v>0</v>
      </c>
      <c r="BG238" s="161">
        <f>IF(N238="zákl. přenesená",J238,0)</f>
        <v>0</v>
      </c>
      <c r="BH238" s="161">
        <f>IF(N238="sníž. přenesená",J238,0)</f>
        <v>0</v>
      </c>
      <c r="BI238" s="161">
        <f>IF(N238="nulová",J238,0)</f>
        <v>0</v>
      </c>
      <c r="BJ238" s="17" t="s">
        <v>84</v>
      </c>
      <c r="BK238" s="161">
        <f>ROUND(I238*H238,2)</f>
        <v>0</v>
      </c>
      <c r="BL238" s="17" t="s">
        <v>237</v>
      </c>
      <c r="BM238" s="160" t="s">
        <v>392</v>
      </c>
    </row>
    <row r="239" spans="1:47" s="2" customFormat="1" ht="19.5">
      <c r="A239" s="32"/>
      <c r="B239" s="33"/>
      <c r="C239" s="32"/>
      <c r="D239" s="162" t="s">
        <v>145</v>
      </c>
      <c r="E239" s="32"/>
      <c r="F239" s="163" t="s">
        <v>313</v>
      </c>
      <c r="G239" s="32"/>
      <c r="H239" s="32"/>
      <c r="I239" s="164"/>
      <c r="J239" s="32"/>
      <c r="K239" s="32"/>
      <c r="L239" s="33"/>
      <c r="M239" s="165"/>
      <c r="N239" s="166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145</v>
      </c>
      <c r="AU239" s="17" t="s">
        <v>86</v>
      </c>
    </row>
    <row r="240" spans="1:65" s="2" customFormat="1" ht="24.2" customHeight="1">
      <c r="A240" s="32"/>
      <c r="B240" s="148"/>
      <c r="C240" s="149" t="s">
        <v>275</v>
      </c>
      <c r="D240" s="149" t="s">
        <v>140</v>
      </c>
      <c r="E240" s="150" t="s">
        <v>316</v>
      </c>
      <c r="F240" s="151" t="s">
        <v>317</v>
      </c>
      <c r="G240" s="152" t="s">
        <v>220</v>
      </c>
      <c r="H240" s="153">
        <v>0.03</v>
      </c>
      <c r="I240" s="154"/>
      <c r="J240" s="155">
        <f>ROUND(I240*H240,2)</f>
        <v>0</v>
      </c>
      <c r="K240" s="151" t="s">
        <v>200</v>
      </c>
      <c r="L240" s="33"/>
      <c r="M240" s="156" t="s">
        <v>1</v>
      </c>
      <c r="N240" s="157" t="s">
        <v>42</v>
      </c>
      <c r="O240" s="58"/>
      <c r="P240" s="158">
        <f>O240*H240</f>
        <v>0</v>
      </c>
      <c r="Q240" s="158">
        <v>0</v>
      </c>
      <c r="R240" s="158">
        <f>Q240*H240</f>
        <v>0</v>
      </c>
      <c r="S240" s="158">
        <v>0</v>
      </c>
      <c r="T240" s="15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0" t="s">
        <v>237</v>
      </c>
      <c r="AT240" s="160" t="s">
        <v>140</v>
      </c>
      <c r="AU240" s="160" t="s">
        <v>86</v>
      </c>
      <c r="AY240" s="17" t="s">
        <v>137</v>
      </c>
      <c r="BE240" s="161">
        <f>IF(N240="základní",J240,0)</f>
        <v>0</v>
      </c>
      <c r="BF240" s="161">
        <f>IF(N240="snížená",J240,0)</f>
        <v>0</v>
      </c>
      <c r="BG240" s="161">
        <f>IF(N240="zákl. přenesená",J240,0)</f>
        <v>0</v>
      </c>
      <c r="BH240" s="161">
        <f>IF(N240="sníž. přenesená",J240,0)</f>
        <v>0</v>
      </c>
      <c r="BI240" s="161">
        <f>IF(N240="nulová",J240,0)</f>
        <v>0</v>
      </c>
      <c r="BJ240" s="17" t="s">
        <v>84</v>
      </c>
      <c r="BK240" s="161">
        <f>ROUND(I240*H240,2)</f>
        <v>0</v>
      </c>
      <c r="BL240" s="17" t="s">
        <v>237</v>
      </c>
      <c r="BM240" s="160" t="s">
        <v>324</v>
      </c>
    </row>
    <row r="241" spans="1:47" s="2" customFormat="1" ht="11.25">
      <c r="A241" s="32"/>
      <c r="B241" s="33"/>
      <c r="C241" s="32"/>
      <c r="D241" s="162" t="s">
        <v>145</v>
      </c>
      <c r="E241" s="32"/>
      <c r="F241" s="163" t="s">
        <v>317</v>
      </c>
      <c r="G241" s="32"/>
      <c r="H241" s="32"/>
      <c r="I241" s="164"/>
      <c r="J241" s="32"/>
      <c r="K241" s="32"/>
      <c r="L241" s="33"/>
      <c r="M241" s="165"/>
      <c r="N241" s="166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145</v>
      </c>
      <c r="AU241" s="17" t="s">
        <v>86</v>
      </c>
    </row>
    <row r="242" spans="2:63" s="12" customFormat="1" ht="25.9" customHeight="1">
      <c r="B242" s="135"/>
      <c r="D242" s="136" t="s">
        <v>76</v>
      </c>
      <c r="E242" s="137" t="s">
        <v>258</v>
      </c>
      <c r="F242" s="137" t="s">
        <v>319</v>
      </c>
      <c r="I242" s="138"/>
      <c r="J242" s="139">
        <f>BK242</f>
        <v>0</v>
      </c>
      <c r="L242" s="135"/>
      <c r="M242" s="140"/>
      <c r="N242" s="141"/>
      <c r="O242" s="141"/>
      <c r="P242" s="142">
        <f>P243</f>
        <v>0</v>
      </c>
      <c r="Q242" s="141"/>
      <c r="R242" s="142">
        <f>R243</f>
        <v>0</v>
      </c>
      <c r="S242" s="141"/>
      <c r="T242" s="143">
        <f>T243</f>
        <v>0</v>
      </c>
      <c r="AR242" s="136" t="s">
        <v>151</v>
      </c>
      <c r="AT242" s="144" t="s">
        <v>76</v>
      </c>
      <c r="AU242" s="144" t="s">
        <v>77</v>
      </c>
      <c r="AY242" s="136" t="s">
        <v>137</v>
      </c>
      <c r="BK242" s="145">
        <f>BK243</f>
        <v>0</v>
      </c>
    </row>
    <row r="243" spans="2:63" s="12" customFormat="1" ht="22.9" customHeight="1">
      <c r="B243" s="135"/>
      <c r="D243" s="136" t="s">
        <v>76</v>
      </c>
      <c r="E243" s="146" t="s">
        <v>320</v>
      </c>
      <c r="F243" s="146" t="s">
        <v>321</v>
      </c>
      <c r="I243" s="138"/>
      <c r="J243" s="147">
        <f>BK243</f>
        <v>0</v>
      </c>
      <c r="L243" s="135"/>
      <c r="M243" s="140"/>
      <c r="N243" s="141"/>
      <c r="O243" s="141"/>
      <c r="P243" s="142">
        <f>SUM(P244:P247)</f>
        <v>0</v>
      </c>
      <c r="Q243" s="141"/>
      <c r="R243" s="142">
        <f>SUM(R244:R247)</f>
        <v>0</v>
      </c>
      <c r="S243" s="141"/>
      <c r="T243" s="143">
        <f>SUM(T244:T247)</f>
        <v>0</v>
      </c>
      <c r="AR243" s="136" t="s">
        <v>151</v>
      </c>
      <c r="AT243" s="144" t="s">
        <v>76</v>
      </c>
      <c r="AU243" s="144" t="s">
        <v>84</v>
      </c>
      <c r="AY243" s="136" t="s">
        <v>137</v>
      </c>
      <c r="BK243" s="145">
        <f>SUM(BK244:BK247)</f>
        <v>0</v>
      </c>
    </row>
    <row r="244" spans="1:65" s="2" customFormat="1" ht="24.2" customHeight="1">
      <c r="A244" s="32"/>
      <c r="B244" s="148"/>
      <c r="C244" s="149" t="s">
        <v>393</v>
      </c>
      <c r="D244" s="149" t="s">
        <v>140</v>
      </c>
      <c r="E244" s="150" t="s">
        <v>322</v>
      </c>
      <c r="F244" s="151" t="s">
        <v>323</v>
      </c>
      <c r="G244" s="152" t="s">
        <v>266</v>
      </c>
      <c r="H244" s="153">
        <v>16</v>
      </c>
      <c r="I244" s="154"/>
      <c r="J244" s="155">
        <f>ROUND(I244*H244,2)</f>
        <v>0</v>
      </c>
      <c r="K244" s="151" t="s">
        <v>200</v>
      </c>
      <c r="L244" s="33"/>
      <c r="M244" s="156" t="s">
        <v>1</v>
      </c>
      <c r="N244" s="157" t="s">
        <v>42</v>
      </c>
      <c r="O244" s="58"/>
      <c r="P244" s="158">
        <f>O244*H244</f>
        <v>0</v>
      </c>
      <c r="Q244" s="158">
        <v>0</v>
      </c>
      <c r="R244" s="158">
        <f>Q244*H244</f>
        <v>0</v>
      </c>
      <c r="S244" s="158">
        <v>0</v>
      </c>
      <c r="T244" s="15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0" t="s">
        <v>324</v>
      </c>
      <c r="AT244" s="160" t="s">
        <v>140</v>
      </c>
      <c r="AU244" s="160" t="s">
        <v>86</v>
      </c>
      <c r="AY244" s="17" t="s">
        <v>137</v>
      </c>
      <c r="BE244" s="161">
        <f>IF(N244="základní",J244,0)</f>
        <v>0</v>
      </c>
      <c r="BF244" s="161">
        <f>IF(N244="snížená",J244,0)</f>
        <v>0</v>
      </c>
      <c r="BG244" s="161">
        <f>IF(N244="zákl. přenesená",J244,0)</f>
        <v>0</v>
      </c>
      <c r="BH244" s="161">
        <f>IF(N244="sníž. přenesená",J244,0)</f>
        <v>0</v>
      </c>
      <c r="BI244" s="161">
        <f>IF(N244="nulová",J244,0)</f>
        <v>0</v>
      </c>
      <c r="BJ244" s="17" t="s">
        <v>84</v>
      </c>
      <c r="BK244" s="161">
        <f>ROUND(I244*H244,2)</f>
        <v>0</v>
      </c>
      <c r="BL244" s="17" t="s">
        <v>324</v>
      </c>
      <c r="BM244" s="160" t="s">
        <v>394</v>
      </c>
    </row>
    <row r="245" spans="1:47" s="2" customFormat="1" ht="19.5">
      <c r="A245" s="32"/>
      <c r="B245" s="33"/>
      <c r="C245" s="32"/>
      <c r="D245" s="162" t="s">
        <v>145</v>
      </c>
      <c r="E245" s="32"/>
      <c r="F245" s="163" t="s">
        <v>323</v>
      </c>
      <c r="G245" s="32"/>
      <c r="H245" s="32"/>
      <c r="I245" s="164"/>
      <c r="J245" s="32"/>
      <c r="K245" s="32"/>
      <c r="L245" s="33"/>
      <c r="M245" s="165"/>
      <c r="N245" s="166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145</v>
      </c>
      <c r="AU245" s="17" t="s">
        <v>86</v>
      </c>
    </row>
    <row r="246" spans="1:65" s="2" customFormat="1" ht="24.2" customHeight="1">
      <c r="A246" s="32"/>
      <c r="B246" s="148"/>
      <c r="C246" s="149" t="s">
        <v>282</v>
      </c>
      <c r="D246" s="149" t="s">
        <v>140</v>
      </c>
      <c r="E246" s="150" t="s">
        <v>327</v>
      </c>
      <c r="F246" s="151" t="s">
        <v>328</v>
      </c>
      <c r="G246" s="152" t="s">
        <v>266</v>
      </c>
      <c r="H246" s="153">
        <v>16</v>
      </c>
      <c r="I246" s="154"/>
      <c r="J246" s="155">
        <f>ROUND(I246*H246,2)</f>
        <v>0</v>
      </c>
      <c r="K246" s="151" t="s">
        <v>200</v>
      </c>
      <c r="L246" s="33"/>
      <c r="M246" s="156" t="s">
        <v>1</v>
      </c>
      <c r="N246" s="157" t="s">
        <v>42</v>
      </c>
      <c r="O246" s="58"/>
      <c r="P246" s="158">
        <f>O246*H246</f>
        <v>0</v>
      </c>
      <c r="Q246" s="158">
        <v>0</v>
      </c>
      <c r="R246" s="158">
        <f>Q246*H246</f>
        <v>0</v>
      </c>
      <c r="S246" s="158">
        <v>0</v>
      </c>
      <c r="T246" s="159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0" t="s">
        <v>324</v>
      </c>
      <c r="AT246" s="160" t="s">
        <v>140</v>
      </c>
      <c r="AU246" s="160" t="s">
        <v>86</v>
      </c>
      <c r="AY246" s="17" t="s">
        <v>137</v>
      </c>
      <c r="BE246" s="161">
        <f>IF(N246="základní",J246,0)</f>
        <v>0</v>
      </c>
      <c r="BF246" s="161">
        <f>IF(N246="snížená",J246,0)</f>
        <v>0</v>
      </c>
      <c r="BG246" s="161">
        <f>IF(N246="zákl. přenesená",J246,0)</f>
        <v>0</v>
      </c>
      <c r="BH246" s="161">
        <f>IF(N246="sníž. přenesená",J246,0)</f>
        <v>0</v>
      </c>
      <c r="BI246" s="161">
        <f>IF(N246="nulová",J246,0)</f>
        <v>0</v>
      </c>
      <c r="BJ246" s="17" t="s">
        <v>84</v>
      </c>
      <c r="BK246" s="161">
        <f>ROUND(I246*H246,2)</f>
        <v>0</v>
      </c>
      <c r="BL246" s="17" t="s">
        <v>324</v>
      </c>
      <c r="BM246" s="160" t="s">
        <v>395</v>
      </c>
    </row>
    <row r="247" spans="1:47" s="2" customFormat="1" ht="19.5">
      <c r="A247" s="32"/>
      <c r="B247" s="33"/>
      <c r="C247" s="32"/>
      <c r="D247" s="162" t="s">
        <v>145</v>
      </c>
      <c r="E247" s="32"/>
      <c r="F247" s="163" t="s">
        <v>328</v>
      </c>
      <c r="G247" s="32"/>
      <c r="H247" s="32"/>
      <c r="I247" s="164"/>
      <c r="J247" s="32"/>
      <c r="K247" s="32"/>
      <c r="L247" s="33"/>
      <c r="M247" s="165"/>
      <c r="N247" s="166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145</v>
      </c>
      <c r="AU247" s="17" t="s">
        <v>86</v>
      </c>
    </row>
    <row r="248" spans="2:63" s="12" customFormat="1" ht="25.9" customHeight="1">
      <c r="B248" s="135"/>
      <c r="D248" s="136" t="s">
        <v>76</v>
      </c>
      <c r="E248" s="137" t="s">
        <v>134</v>
      </c>
      <c r="F248" s="137" t="s">
        <v>135</v>
      </c>
      <c r="I248" s="138"/>
      <c r="J248" s="139">
        <f>BK248</f>
        <v>0</v>
      </c>
      <c r="L248" s="135"/>
      <c r="M248" s="140"/>
      <c r="N248" s="141"/>
      <c r="O248" s="141"/>
      <c r="P248" s="142">
        <f>SUM(P249:P254)</f>
        <v>0</v>
      </c>
      <c r="Q248" s="141"/>
      <c r="R248" s="142">
        <f>SUM(R249:R254)</f>
        <v>0</v>
      </c>
      <c r="S248" s="141"/>
      <c r="T248" s="143">
        <f>SUM(T249:T254)</f>
        <v>0</v>
      </c>
      <c r="AR248" s="136" t="s">
        <v>136</v>
      </c>
      <c r="AT248" s="144" t="s">
        <v>76</v>
      </c>
      <c r="AU248" s="144" t="s">
        <v>77</v>
      </c>
      <c r="AY248" s="136" t="s">
        <v>137</v>
      </c>
      <c r="BK248" s="145">
        <f>SUM(BK249:BK254)</f>
        <v>0</v>
      </c>
    </row>
    <row r="249" spans="1:65" s="2" customFormat="1" ht="33" customHeight="1">
      <c r="A249" s="32"/>
      <c r="B249" s="148"/>
      <c r="C249" s="149" t="s">
        <v>396</v>
      </c>
      <c r="D249" s="149" t="s">
        <v>140</v>
      </c>
      <c r="E249" s="150" t="s">
        <v>330</v>
      </c>
      <c r="F249" s="151" t="s">
        <v>397</v>
      </c>
      <c r="G249" s="152" t="s">
        <v>306</v>
      </c>
      <c r="H249" s="153">
        <v>1</v>
      </c>
      <c r="I249" s="154"/>
      <c r="J249" s="155">
        <f>ROUND(I249*H249,2)</f>
        <v>0</v>
      </c>
      <c r="K249" s="151" t="s">
        <v>1</v>
      </c>
      <c r="L249" s="33"/>
      <c r="M249" s="156" t="s">
        <v>1</v>
      </c>
      <c r="N249" s="157" t="s">
        <v>42</v>
      </c>
      <c r="O249" s="58"/>
      <c r="P249" s="158">
        <f>O249*H249</f>
        <v>0</v>
      </c>
      <c r="Q249" s="158">
        <v>0</v>
      </c>
      <c r="R249" s="158">
        <f>Q249*H249</f>
        <v>0</v>
      </c>
      <c r="S249" s="158">
        <v>0</v>
      </c>
      <c r="T249" s="159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0" t="s">
        <v>332</v>
      </c>
      <c r="AT249" s="160" t="s">
        <v>140</v>
      </c>
      <c r="AU249" s="160" t="s">
        <v>84</v>
      </c>
      <c r="AY249" s="17" t="s">
        <v>137</v>
      </c>
      <c r="BE249" s="161">
        <f>IF(N249="základní",J249,0)</f>
        <v>0</v>
      </c>
      <c r="BF249" s="161">
        <f>IF(N249="snížená",J249,0)</f>
        <v>0</v>
      </c>
      <c r="BG249" s="161">
        <f>IF(N249="zákl. přenesená",J249,0)</f>
        <v>0</v>
      </c>
      <c r="BH249" s="161">
        <f>IF(N249="sníž. přenesená",J249,0)</f>
        <v>0</v>
      </c>
      <c r="BI249" s="161">
        <f>IF(N249="nulová",J249,0)</f>
        <v>0</v>
      </c>
      <c r="BJ249" s="17" t="s">
        <v>84</v>
      </c>
      <c r="BK249" s="161">
        <f>ROUND(I249*H249,2)</f>
        <v>0</v>
      </c>
      <c r="BL249" s="17" t="s">
        <v>332</v>
      </c>
      <c r="BM249" s="160" t="s">
        <v>398</v>
      </c>
    </row>
    <row r="250" spans="1:47" s="2" customFormat="1" ht="19.5">
      <c r="A250" s="32"/>
      <c r="B250" s="33"/>
      <c r="C250" s="32"/>
      <c r="D250" s="162" t="s">
        <v>145</v>
      </c>
      <c r="E250" s="32"/>
      <c r="F250" s="163" t="s">
        <v>397</v>
      </c>
      <c r="G250" s="32"/>
      <c r="H250" s="32"/>
      <c r="I250" s="164"/>
      <c r="J250" s="32"/>
      <c r="K250" s="32"/>
      <c r="L250" s="33"/>
      <c r="M250" s="165"/>
      <c r="N250" s="166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145</v>
      </c>
      <c r="AU250" s="17" t="s">
        <v>84</v>
      </c>
    </row>
    <row r="251" spans="1:65" s="2" customFormat="1" ht="33" customHeight="1">
      <c r="A251" s="32"/>
      <c r="B251" s="148"/>
      <c r="C251" s="149" t="s">
        <v>289</v>
      </c>
      <c r="D251" s="149" t="s">
        <v>140</v>
      </c>
      <c r="E251" s="150" t="s">
        <v>335</v>
      </c>
      <c r="F251" s="151" t="s">
        <v>336</v>
      </c>
      <c r="G251" s="152" t="s">
        <v>306</v>
      </c>
      <c r="H251" s="153">
        <v>1</v>
      </c>
      <c r="I251" s="154"/>
      <c r="J251" s="155">
        <f>ROUND(I251*H251,2)</f>
        <v>0</v>
      </c>
      <c r="K251" s="151" t="s">
        <v>1</v>
      </c>
      <c r="L251" s="33"/>
      <c r="M251" s="156" t="s">
        <v>1</v>
      </c>
      <c r="N251" s="157" t="s">
        <v>42</v>
      </c>
      <c r="O251" s="58"/>
      <c r="P251" s="158">
        <f>O251*H251</f>
        <v>0</v>
      </c>
      <c r="Q251" s="158">
        <v>0</v>
      </c>
      <c r="R251" s="158">
        <f>Q251*H251</f>
        <v>0</v>
      </c>
      <c r="S251" s="158">
        <v>0</v>
      </c>
      <c r="T251" s="15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0" t="s">
        <v>332</v>
      </c>
      <c r="AT251" s="160" t="s">
        <v>140</v>
      </c>
      <c r="AU251" s="160" t="s">
        <v>84</v>
      </c>
      <c r="AY251" s="17" t="s">
        <v>137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7" t="s">
        <v>84</v>
      </c>
      <c r="BK251" s="161">
        <f>ROUND(I251*H251,2)</f>
        <v>0</v>
      </c>
      <c r="BL251" s="17" t="s">
        <v>332</v>
      </c>
      <c r="BM251" s="160" t="s">
        <v>399</v>
      </c>
    </row>
    <row r="252" spans="1:47" s="2" customFormat="1" ht="19.5">
      <c r="A252" s="32"/>
      <c r="B252" s="33"/>
      <c r="C252" s="32"/>
      <c r="D252" s="162" t="s">
        <v>145</v>
      </c>
      <c r="E252" s="32"/>
      <c r="F252" s="163" t="s">
        <v>336</v>
      </c>
      <c r="G252" s="32"/>
      <c r="H252" s="32"/>
      <c r="I252" s="164"/>
      <c r="J252" s="32"/>
      <c r="K252" s="32"/>
      <c r="L252" s="33"/>
      <c r="M252" s="165"/>
      <c r="N252" s="166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145</v>
      </c>
      <c r="AU252" s="17" t="s">
        <v>84</v>
      </c>
    </row>
    <row r="253" spans="1:65" s="2" customFormat="1" ht="24.2" customHeight="1">
      <c r="A253" s="32"/>
      <c r="B253" s="148"/>
      <c r="C253" s="149" t="s">
        <v>400</v>
      </c>
      <c r="D253" s="149" t="s">
        <v>140</v>
      </c>
      <c r="E253" s="150" t="s">
        <v>338</v>
      </c>
      <c r="F253" s="151" t="s">
        <v>339</v>
      </c>
      <c r="G253" s="152" t="s">
        <v>306</v>
      </c>
      <c r="H253" s="153">
        <v>4</v>
      </c>
      <c r="I253" s="154"/>
      <c r="J253" s="155">
        <f>ROUND(I253*H253,2)</f>
        <v>0</v>
      </c>
      <c r="K253" s="151" t="s">
        <v>1</v>
      </c>
      <c r="L253" s="33"/>
      <c r="M253" s="156" t="s">
        <v>1</v>
      </c>
      <c r="N253" s="157" t="s">
        <v>42</v>
      </c>
      <c r="O253" s="58"/>
      <c r="P253" s="158">
        <f>O253*H253</f>
        <v>0</v>
      </c>
      <c r="Q253" s="158">
        <v>0</v>
      </c>
      <c r="R253" s="158">
        <f>Q253*H253</f>
        <v>0</v>
      </c>
      <c r="S253" s="158">
        <v>0</v>
      </c>
      <c r="T253" s="15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0" t="s">
        <v>332</v>
      </c>
      <c r="AT253" s="160" t="s">
        <v>140</v>
      </c>
      <c r="AU253" s="160" t="s">
        <v>84</v>
      </c>
      <c r="AY253" s="17" t="s">
        <v>137</v>
      </c>
      <c r="BE253" s="161">
        <f>IF(N253="základní",J253,0)</f>
        <v>0</v>
      </c>
      <c r="BF253" s="161">
        <f>IF(N253="snížená",J253,0)</f>
        <v>0</v>
      </c>
      <c r="BG253" s="161">
        <f>IF(N253="zákl. přenesená",J253,0)</f>
        <v>0</v>
      </c>
      <c r="BH253" s="161">
        <f>IF(N253="sníž. přenesená",J253,0)</f>
        <v>0</v>
      </c>
      <c r="BI253" s="161">
        <f>IF(N253="nulová",J253,0)</f>
        <v>0</v>
      </c>
      <c r="BJ253" s="17" t="s">
        <v>84</v>
      </c>
      <c r="BK253" s="161">
        <f>ROUND(I253*H253,2)</f>
        <v>0</v>
      </c>
      <c r="BL253" s="17" t="s">
        <v>332</v>
      </c>
      <c r="BM253" s="160" t="s">
        <v>401</v>
      </c>
    </row>
    <row r="254" spans="1:47" s="2" customFormat="1" ht="11.25">
      <c r="A254" s="32"/>
      <c r="B254" s="33"/>
      <c r="C254" s="32"/>
      <c r="D254" s="162" t="s">
        <v>145</v>
      </c>
      <c r="E254" s="32"/>
      <c r="F254" s="163" t="s">
        <v>339</v>
      </c>
      <c r="G254" s="32"/>
      <c r="H254" s="32"/>
      <c r="I254" s="164"/>
      <c r="J254" s="32"/>
      <c r="K254" s="32"/>
      <c r="L254" s="33"/>
      <c r="M254" s="167"/>
      <c r="N254" s="168"/>
      <c r="O254" s="169"/>
      <c r="P254" s="169"/>
      <c r="Q254" s="169"/>
      <c r="R254" s="169"/>
      <c r="S254" s="169"/>
      <c r="T254" s="17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145</v>
      </c>
      <c r="AU254" s="17" t="s">
        <v>84</v>
      </c>
    </row>
    <row r="255" spans="1:31" s="2" customFormat="1" ht="6.95" customHeight="1">
      <c r="A255" s="32"/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33"/>
      <c r="M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</row>
  </sheetData>
  <autoFilter ref="C131:K25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107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109</v>
      </c>
      <c r="L4" s="20"/>
      <c r="M4" s="9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7" t="str">
        <f>'Rekapitulace stavby'!K6</f>
        <v>Gymnázium a Obchodní akademie PE – zřízení přístřešků na jízdní kola</v>
      </c>
      <c r="F7" s="248"/>
      <c r="G7" s="248"/>
      <c r="H7" s="248"/>
      <c r="L7" s="20"/>
    </row>
    <row r="8" spans="2:12" s="1" customFormat="1" ht="12" customHeight="1">
      <c r="B8" s="20"/>
      <c r="D8" s="27" t="s">
        <v>110</v>
      </c>
      <c r="L8" s="20"/>
    </row>
    <row r="9" spans="1:31" s="2" customFormat="1" ht="16.5" customHeight="1">
      <c r="A9" s="32"/>
      <c r="B9" s="33"/>
      <c r="C9" s="32"/>
      <c r="D9" s="32"/>
      <c r="E9" s="247" t="s">
        <v>402</v>
      </c>
      <c r="F9" s="249"/>
      <c r="G9" s="249"/>
      <c r="H9" s="249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112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04" t="s">
        <v>403</v>
      </c>
      <c r="F11" s="249"/>
      <c r="G11" s="249"/>
      <c r="H11" s="249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108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/>
      <c r="F17" s="32"/>
      <c r="G17" s="32"/>
      <c r="H17" s="32"/>
      <c r="I17" s="27" t="s">
        <v>25</v>
      </c>
      <c r="J17" s="25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0" t="str">
        <f>'Rekapitulace stavby'!E14</f>
        <v>Vyplň údaj</v>
      </c>
      <c r="F20" s="230"/>
      <c r="G20" s="230"/>
      <c r="H20" s="230"/>
      <c r="I20" s="27" t="s">
        <v>25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29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30</v>
      </c>
      <c r="F23" s="32"/>
      <c r="G23" s="32"/>
      <c r="H23" s="32"/>
      <c r="I23" s="27" t="s">
        <v>25</v>
      </c>
      <c r="J23" s="25" t="s">
        <v>31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33</v>
      </c>
      <c r="E25" s="32"/>
      <c r="F25" s="32"/>
      <c r="G25" s="32"/>
      <c r="H25" s="32"/>
      <c r="I25" s="27" t="s">
        <v>24</v>
      </c>
      <c r="J25" s="25" t="str">
        <f>IF('Rekapitulace stavby'!AN19="","",'Rekapitulace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IF('Rekapitulace stavby'!E20="","",'Rekapitulace stavby'!E20)</f>
        <v xml:space="preserve"> </v>
      </c>
      <c r="F26" s="32"/>
      <c r="G26" s="32"/>
      <c r="H26" s="32"/>
      <c r="I26" s="27" t="s">
        <v>25</v>
      </c>
      <c r="J26" s="25" t="str">
        <f>IF('Rekapitulace stavby'!AN20="","",'Rekapitulace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35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202.5" customHeight="1">
      <c r="A29" s="99"/>
      <c r="B29" s="100"/>
      <c r="C29" s="99"/>
      <c r="D29" s="99"/>
      <c r="E29" s="235" t="s">
        <v>404</v>
      </c>
      <c r="F29" s="235"/>
      <c r="G29" s="235"/>
      <c r="H29" s="23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37</v>
      </c>
      <c r="E32" s="32"/>
      <c r="F32" s="32"/>
      <c r="G32" s="32"/>
      <c r="H32" s="32"/>
      <c r="I32" s="32"/>
      <c r="J32" s="71">
        <f>ROUND(J128,2)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39</v>
      </c>
      <c r="G34" s="32"/>
      <c r="H34" s="32"/>
      <c r="I34" s="36" t="s">
        <v>38</v>
      </c>
      <c r="J34" s="36" t="s">
        <v>40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41</v>
      </c>
      <c r="E35" s="27" t="s">
        <v>42</v>
      </c>
      <c r="F35" s="104">
        <f>ROUND((SUM(BE128:BE238)),2)</f>
        <v>0</v>
      </c>
      <c r="G35" s="32"/>
      <c r="H35" s="32"/>
      <c r="I35" s="105">
        <v>0.21</v>
      </c>
      <c r="J35" s="104">
        <f>ROUND(((SUM(BE128:BE238))*I35),2)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43</v>
      </c>
      <c r="F36" s="104">
        <f>ROUND((SUM(BF128:BF238)),2)</f>
        <v>0</v>
      </c>
      <c r="G36" s="32"/>
      <c r="H36" s="32"/>
      <c r="I36" s="105">
        <v>0.15</v>
      </c>
      <c r="J36" s="104">
        <f>ROUND(((SUM(BF128:BF238))*I36),2)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4">
        <f>ROUND((SUM(BG128:BG238)),2)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45</v>
      </c>
      <c r="F38" s="104">
        <f>ROUND((SUM(BH128:BH238)),2)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46</v>
      </c>
      <c r="F39" s="104">
        <f>ROUND((SUM(BI128:BI238)),2)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47</v>
      </c>
      <c r="E41" s="60"/>
      <c r="F41" s="60"/>
      <c r="G41" s="108" t="s">
        <v>48</v>
      </c>
      <c r="H41" s="109" t="s">
        <v>49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2" t="s">
        <v>53</v>
      </c>
      <c r="G61" s="45" t="s">
        <v>52</v>
      </c>
      <c r="H61" s="35"/>
      <c r="I61" s="35"/>
      <c r="J61" s="113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2" t="s">
        <v>53</v>
      </c>
      <c r="G76" s="45" t="s">
        <v>52</v>
      </c>
      <c r="H76" s="35"/>
      <c r="I76" s="35"/>
      <c r="J76" s="113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114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7" t="str">
        <f>E7</f>
        <v>Gymnázium a Obchodní akademie PE – zřízení přístřešků na jízdní kola</v>
      </c>
      <c r="F85" s="248"/>
      <c r="G85" s="248"/>
      <c r="H85" s="248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110</v>
      </c>
      <c r="L86" s="20"/>
    </row>
    <row r="87" spans="1:31" s="2" customFormat="1" ht="16.5" customHeight="1">
      <c r="A87" s="32"/>
      <c r="B87" s="33"/>
      <c r="C87" s="32"/>
      <c r="D87" s="32"/>
      <c r="E87" s="247" t="s">
        <v>402</v>
      </c>
      <c r="F87" s="249"/>
      <c r="G87" s="249"/>
      <c r="H87" s="249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112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04" t="str">
        <f>E11</f>
        <v>03_01 - Architektonicko - stavební řešení</v>
      </c>
      <c r="F89" s="249"/>
      <c r="G89" s="249"/>
      <c r="H89" s="249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Pelhřimov, ul. Jirsíkova</v>
      </c>
      <c r="G91" s="32"/>
      <c r="H91" s="32"/>
      <c r="I91" s="27" t="s">
        <v>22</v>
      </c>
      <c r="J91" s="55" t="str">
        <f>IF(J14="","",J14)</f>
        <v/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23</v>
      </c>
      <c r="D93" s="32"/>
      <c r="E93" s="32"/>
      <c r="F93" s="25">
        <f>E17</f>
        <v>0</v>
      </c>
      <c r="G93" s="32"/>
      <c r="H93" s="32"/>
      <c r="I93" s="27" t="s">
        <v>28</v>
      </c>
      <c r="J93" s="30" t="str">
        <f>E23</f>
        <v>PROJEKT CENTRUM NOVA s.r.o.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33</v>
      </c>
      <c r="J94" s="30" t="str">
        <f>E26</f>
        <v xml:space="preserve">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115</v>
      </c>
      <c r="D96" s="106"/>
      <c r="E96" s="106"/>
      <c r="F96" s="106"/>
      <c r="G96" s="106"/>
      <c r="H96" s="106"/>
      <c r="I96" s="106"/>
      <c r="J96" s="115" t="s">
        <v>116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117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118</v>
      </c>
    </row>
    <row r="99" spans="2:12" s="9" customFormat="1" ht="24.95" customHeight="1">
      <c r="B99" s="117"/>
      <c r="D99" s="118" t="s">
        <v>184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2:12" s="10" customFormat="1" ht="19.9" customHeight="1">
      <c r="B100" s="121"/>
      <c r="D100" s="122" t="s">
        <v>185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2:12" s="10" customFormat="1" ht="19.9" customHeight="1">
      <c r="B101" s="121"/>
      <c r="D101" s="122" t="s">
        <v>405</v>
      </c>
      <c r="E101" s="123"/>
      <c r="F101" s="123"/>
      <c r="G101" s="123"/>
      <c r="H101" s="123"/>
      <c r="I101" s="123"/>
      <c r="J101" s="124">
        <f>J187</f>
        <v>0</v>
      </c>
      <c r="L101" s="121"/>
    </row>
    <row r="102" spans="2:12" s="10" customFormat="1" ht="19.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J192</f>
        <v>0</v>
      </c>
      <c r="L102" s="121"/>
    </row>
    <row r="103" spans="2:12" s="10" customFormat="1" ht="19.9" customHeight="1">
      <c r="B103" s="121"/>
      <c r="D103" s="122" t="s">
        <v>406</v>
      </c>
      <c r="E103" s="123"/>
      <c r="F103" s="123"/>
      <c r="G103" s="123"/>
      <c r="H103" s="123"/>
      <c r="I103" s="123"/>
      <c r="J103" s="124">
        <f>J202</f>
        <v>0</v>
      </c>
      <c r="L103" s="121"/>
    </row>
    <row r="104" spans="2:12" s="10" customFormat="1" ht="19.9" customHeight="1">
      <c r="B104" s="121"/>
      <c r="D104" s="122" t="s">
        <v>188</v>
      </c>
      <c r="E104" s="123"/>
      <c r="F104" s="123"/>
      <c r="G104" s="123"/>
      <c r="H104" s="123"/>
      <c r="I104" s="123"/>
      <c r="J104" s="124">
        <f>J213</f>
        <v>0</v>
      </c>
      <c r="L104" s="121"/>
    </row>
    <row r="105" spans="2:12" s="10" customFormat="1" ht="19.9" customHeight="1">
      <c r="B105" s="121"/>
      <c r="D105" s="122" t="s">
        <v>344</v>
      </c>
      <c r="E105" s="123"/>
      <c r="F105" s="123"/>
      <c r="G105" s="123"/>
      <c r="H105" s="123"/>
      <c r="I105" s="123"/>
      <c r="J105" s="124">
        <f>J216</f>
        <v>0</v>
      </c>
      <c r="L105" s="121"/>
    </row>
    <row r="106" spans="2:12" s="10" customFormat="1" ht="19.9" customHeight="1">
      <c r="B106" s="121"/>
      <c r="D106" s="122" t="s">
        <v>189</v>
      </c>
      <c r="E106" s="123"/>
      <c r="F106" s="123"/>
      <c r="G106" s="123"/>
      <c r="H106" s="123"/>
      <c r="I106" s="123"/>
      <c r="J106" s="124">
        <f>J236</f>
        <v>0</v>
      </c>
      <c r="L106" s="12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121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6.25" customHeight="1">
      <c r="A116" s="32"/>
      <c r="B116" s="33"/>
      <c r="C116" s="32"/>
      <c r="D116" s="32"/>
      <c r="E116" s="247" t="str">
        <f>E7</f>
        <v>Gymnázium a Obchodní akademie PE – zřízení přístřešků na jízdní kola</v>
      </c>
      <c r="F116" s="248"/>
      <c r="G116" s="248"/>
      <c r="H116" s="248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20"/>
      <c r="C117" s="27" t="s">
        <v>110</v>
      </c>
      <c r="L117" s="20"/>
    </row>
    <row r="118" spans="1:31" s="2" customFormat="1" ht="16.5" customHeight="1">
      <c r="A118" s="32"/>
      <c r="B118" s="33"/>
      <c r="C118" s="32"/>
      <c r="D118" s="32"/>
      <c r="E118" s="247" t="s">
        <v>402</v>
      </c>
      <c r="F118" s="249"/>
      <c r="G118" s="249"/>
      <c r="H118" s="249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112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04" t="str">
        <f>E11</f>
        <v>03_01 - Architektonicko - stavební řešení</v>
      </c>
      <c r="F120" s="249"/>
      <c r="G120" s="249"/>
      <c r="H120" s="249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F14</f>
        <v>Pelhřimov, ul. Jirsíkova</v>
      </c>
      <c r="G122" s="32"/>
      <c r="H122" s="32"/>
      <c r="I122" s="27" t="s">
        <v>22</v>
      </c>
      <c r="J122" s="55" t="str">
        <f>IF(J14="","",J14)</f>
        <v/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5.7" customHeight="1">
      <c r="A124" s="32"/>
      <c r="B124" s="33"/>
      <c r="C124" s="27" t="s">
        <v>23</v>
      </c>
      <c r="D124" s="32"/>
      <c r="E124" s="32"/>
      <c r="F124" s="25">
        <f>E17</f>
        <v>0</v>
      </c>
      <c r="G124" s="32"/>
      <c r="H124" s="32"/>
      <c r="I124" s="27" t="s">
        <v>28</v>
      </c>
      <c r="J124" s="30" t="str">
        <f>E23</f>
        <v>PROJEKT CENTRUM NOVA s.r.o.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33</v>
      </c>
      <c r="J125" s="30" t="str">
        <f>E26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25"/>
      <c r="B127" s="126"/>
      <c r="C127" s="127" t="s">
        <v>122</v>
      </c>
      <c r="D127" s="128" t="s">
        <v>62</v>
      </c>
      <c r="E127" s="128" t="s">
        <v>58</v>
      </c>
      <c r="F127" s="128" t="s">
        <v>59</v>
      </c>
      <c r="G127" s="128" t="s">
        <v>123</v>
      </c>
      <c r="H127" s="128" t="s">
        <v>124</v>
      </c>
      <c r="I127" s="128" t="s">
        <v>125</v>
      </c>
      <c r="J127" s="128" t="s">
        <v>116</v>
      </c>
      <c r="K127" s="129" t="s">
        <v>126</v>
      </c>
      <c r="L127" s="130"/>
      <c r="M127" s="62" t="s">
        <v>1</v>
      </c>
      <c r="N127" s="63" t="s">
        <v>41</v>
      </c>
      <c r="O127" s="63" t="s">
        <v>127</v>
      </c>
      <c r="P127" s="63" t="s">
        <v>128</v>
      </c>
      <c r="Q127" s="63" t="s">
        <v>129</v>
      </c>
      <c r="R127" s="63" t="s">
        <v>130</v>
      </c>
      <c r="S127" s="63" t="s">
        <v>131</v>
      </c>
      <c r="T127" s="64" t="s">
        <v>132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133</v>
      </c>
      <c r="D128" s="32"/>
      <c r="E128" s="32"/>
      <c r="F128" s="32"/>
      <c r="G128" s="32"/>
      <c r="H128" s="32"/>
      <c r="I128" s="32"/>
      <c r="J128" s="131">
        <f>BK128</f>
        <v>0</v>
      </c>
      <c r="K128" s="32"/>
      <c r="L128" s="33"/>
      <c r="M128" s="65"/>
      <c r="N128" s="56"/>
      <c r="O128" s="66"/>
      <c r="P128" s="132">
        <f>P129</f>
        <v>0</v>
      </c>
      <c r="Q128" s="66"/>
      <c r="R128" s="132">
        <f>R129</f>
        <v>12.152956</v>
      </c>
      <c r="S128" s="66"/>
      <c r="T128" s="133">
        <f>T129</f>
        <v>4.949999999999999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76</v>
      </c>
      <c r="AU128" s="17" t="s">
        <v>118</v>
      </c>
      <c r="BK128" s="134">
        <f>BK129</f>
        <v>0</v>
      </c>
    </row>
    <row r="129" spans="2:63" s="12" customFormat="1" ht="25.9" customHeight="1">
      <c r="B129" s="135"/>
      <c r="D129" s="136" t="s">
        <v>76</v>
      </c>
      <c r="E129" s="137" t="s">
        <v>194</v>
      </c>
      <c r="F129" s="137" t="s">
        <v>195</v>
      </c>
      <c r="I129" s="138"/>
      <c r="J129" s="139">
        <f>BK129</f>
        <v>0</v>
      </c>
      <c r="L129" s="135"/>
      <c r="M129" s="140"/>
      <c r="N129" s="141"/>
      <c r="O129" s="141"/>
      <c r="P129" s="142">
        <f>P130+P187+P192+P202+P213+P216+P236</f>
        <v>0</v>
      </c>
      <c r="Q129" s="141"/>
      <c r="R129" s="142">
        <f>R130+R187+R192+R202+R213+R216+R236</f>
        <v>12.152956</v>
      </c>
      <c r="S129" s="141"/>
      <c r="T129" s="143">
        <f>T130+T187+T192+T202+T213+T216+T236</f>
        <v>4.949999999999999</v>
      </c>
      <c r="AR129" s="136" t="s">
        <v>84</v>
      </c>
      <c r="AT129" s="144" t="s">
        <v>76</v>
      </c>
      <c r="AU129" s="144" t="s">
        <v>77</v>
      </c>
      <c r="AY129" s="136" t="s">
        <v>137</v>
      </c>
      <c r="BK129" s="145">
        <f>BK130+BK187+BK192+BK202+BK213+BK216+BK236</f>
        <v>0</v>
      </c>
    </row>
    <row r="130" spans="2:63" s="12" customFormat="1" ht="22.9" customHeight="1">
      <c r="B130" s="135"/>
      <c r="D130" s="136" t="s">
        <v>76</v>
      </c>
      <c r="E130" s="146" t="s">
        <v>84</v>
      </c>
      <c r="F130" s="146" t="s">
        <v>196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SUM(P131:P186)</f>
        <v>0</v>
      </c>
      <c r="Q130" s="141"/>
      <c r="R130" s="142">
        <f>SUM(R131:R186)</f>
        <v>6.4252</v>
      </c>
      <c r="S130" s="141"/>
      <c r="T130" s="143">
        <f>SUM(T131:T186)</f>
        <v>4.949999999999999</v>
      </c>
      <c r="AR130" s="136" t="s">
        <v>84</v>
      </c>
      <c r="AT130" s="144" t="s">
        <v>76</v>
      </c>
      <c r="AU130" s="144" t="s">
        <v>84</v>
      </c>
      <c r="AY130" s="136" t="s">
        <v>137</v>
      </c>
      <c r="BK130" s="145">
        <f>SUM(BK131:BK186)</f>
        <v>0</v>
      </c>
    </row>
    <row r="131" spans="1:65" s="2" customFormat="1" ht="24.2" customHeight="1">
      <c r="A131" s="32"/>
      <c r="B131" s="148"/>
      <c r="C131" s="149" t="s">
        <v>84</v>
      </c>
      <c r="D131" s="149" t="s">
        <v>140</v>
      </c>
      <c r="E131" s="150" t="s">
        <v>407</v>
      </c>
      <c r="F131" s="151" t="s">
        <v>408</v>
      </c>
      <c r="G131" s="152" t="s">
        <v>225</v>
      </c>
      <c r="H131" s="153">
        <v>9</v>
      </c>
      <c r="I131" s="154"/>
      <c r="J131" s="155">
        <f>ROUND(I131*H131,2)</f>
        <v>0</v>
      </c>
      <c r="K131" s="151" t="s">
        <v>200</v>
      </c>
      <c r="L131" s="33"/>
      <c r="M131" s="156" t="s">
        <v>1</v>
      </c>
      <c r="N131" s="157" t="s">
        <v>42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0.26</v>
      </c>
      <c r="T131" s="159">
        <f>S131*H131</f>
        <v>2.34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136</v>
      </c>
      <c r="AT131" s="160" t="s">
        <v>140</v>
      </c>
      <c r="AU131" s="160" t="s">
        <v>86</v>
      </c>
      <c r="AY131" s="17" t="s">
        <v>137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84</v>
      </c>
      <c r="BK131" s="161">
        <f>ROUND(I131*H131,2)</f>
        <v>0</v>
      </c>
      <c r="BL131" s="17" t="s">
        <v>136</v>
      </c>
      <c r="BM131" s="160" t="s">
        <v>86</v>
      </c>
    </row>
    <row r="132" spans="1:47" s="2" customFormat="1" ht="19.5">
      <c r="A132" s="32"/>
      <c r="B132" s="33"/>
      <c r="C132" s="32"/>
      <c r="D132" s="162" t="s">
        <v>145</v>
      </c>
      <c r="E132" s="32"/>
      <c r="F132" s="163" t="s">
        <v>408</v>
      </c>
      <c r="G132" s="32"/>
      <c r="H132" s="32"/>
      <c r="I132" s="164"/>
      <c r="J132" s="32"/>
      <c r="K132" s="32"/>
      <c r="L132" s="33"/>
      <c r="M132" s="165"/>
      <c r="N132" s="166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145</v>
      </c>
      <c r="AU132" s="17" t="s">
        <v>86</v>
      </c>
    </row>
    <row r="133" spans="2:51" s="14" customFormat="1" ht="11.25">
      <c r="B133" s="178"/>
      <c r="D133" s="162" t="s">
        <v>201</v>
      </c>
      <c r="E133" s="179" t="s">
        <v>1</v>
      </c>
      <c r="F133" s="180" t="s">
        <v>409</v>
      </c>
      <c r="H133" s="181">
        <v>9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79" t="s">
        <v>201</v>
      </c>
      <c r="AU133" s="179" t="s">
        <v>86</v>
      </c>
      <c r="AV133" s="14" t="s">
        <v>86</v>
      </c>
      <c r="AW133" s="14" t="s">
        <v>32</v>
      </c>
      <c r="AX133" s="14" t="s">
        <v>77</v>
      </c>
      <c r="AY133" s="179" t="s">
        <v>137</v>
      </c>
    </row>
    <row r="134" spans="2:51" s="15" customFormat="1" ht="11.25">
      <c r="B134" s="186"/>
      <c r="D134" s="162" t="s">
        <v>201</v>
      </c>
      <c r="E134" s="187" t="s">
        <v>1</v>
      </c>
      <c r="F134" s="188" t="s">
        <v>206</v>
      </c>
      <c r="H134" s="189">
        <v>9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7" t="s">
        <v>201</v>
      </c>
      <c r="AU134" s="187" t="s">
        <v>86</v>
      </c>
      <c r="AV134" s="15" t="s">
        <v>136</v>
      </c>
      <c r="AW134" s="15" t="s">
        <v>32</v>
      </c>
      <c r="AX134" s="15" t="s">
        <v>84</v>
      </c>
      <c r="AY134" s="187" t="s">
        <v>137</v>
      </c>
    </row>
    <row r="135" spans="1:65" s="2" customFormat="1" ht="33" customHeight="1">
      <c r="A135" s="32"/>
      <c r="B135" s="148"/>
      <c r="C135" s="149" t="s">
        <v>86</v>
      </c>
      <c r="D135" s="149" t="s">
        <v>140</v>
      </c>
      <c r="E135" s="150" t="s">
        <v>410</v>
      </c>
      <c r="F135" s="151" t="s">
        <v>411</v>
      </c>
      <c r="G135" s="152" t="s">
        <v>225</v>
      </c>
      <c r="H135" s="153">
        <v>9</v>
      </c>
      <c r="I135" s="154"/>
      <c r="J135" s="155">
        <f>ROUND(I135*H135,2)</f>
        <v>0</v>
      </c>
      <c r="K135" s="151" t="s">
        <v>200</v>
      </c>
      <c r="L135" s="33"/>
      <c r="M135" s="156" t="s">
        <v>1</v>
      </c>
      <c r="N135" s="157" t="s">
        <v>42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0.29</v>
      </c>
      <c r="T135" s="159">
        <f>S135*H135</f>
        <v>2.61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136</v>
      </c>
      <c r="AT135" s="160" t="s">
        <v>140</v>
      </c>
      <c r="AU135" s="160" t="s">
        <v>86</v>
      </c>
      <c r="AY135" s="17" t="s">
        <v>137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84</v>
      </c>
      <c r="BK135" s="161">
        <f>ROUND(I135*H135,2)</f>
        <v>0</v>
      </c>
      <c r="BL135" s="17" t="s">
        <v>136</v>
      </c>
      <c r="BM135" s="160" t="s">
        <v>136</v>
      </c>
    </row>
    <row r="136" spans="1:47" s="2" customFormat="1" ht="19.5">
      <c r="A136" s="32"/>
      <c r="B136" s="33"/>
      <c r="C136" s="32"/>
      <c r="D136" s="162" t="s">
        <v>145</v>
      </c>
      <c r="E136" s="32"/>
      <c r="F136" s="163" t="s">
        <v>411</v>
      </c>
      <c r="G136" s="32"/>
      <c r="H136" s="32"/>
      <c r="I136" s="164"/>
      <c r="J136" s="32"/>
      <c r="K136" s="32"/>
      <c r="L136" s="33"/>
      <c r="M136" s="165"/>
      <c r="N136" s="166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145</v>
      </c>
      <c r="AU136" s="17" t="s">
        <v>86</v>
      </c>
    </row>
    <row r="137" spans="1:65" s="2" customFormat="1" ht="37.9" customHeight="1">
      <c r="A137" s="32"/>
      <c r="B137" s="148"/>
      <c r="C137" s="149" t="s">
        <v>151</v>
      </c>
      <c r="D137" s="149" t="s">
        <v>140</v>
      </c>
      <c r="E137" s="150" t="s">
        <v>412</v>
      </c>
      <c r="F137" s="151" t="s">
        <v>413</v>
      </c>
      <c r="G137" s="152" t="s">
        <v>199</v>
      </c>
      <c r="H137" s="153">
        <v>10</v>
      </c>
      <c r="I137" s="154"/>
      <c r="J137" s="155">
        <f>ROUND(I137*H137,2)</f>
        <v>0</v>
      </c>
      <c r="K137" s="151" t="s">
        <v>200</v>
      </c>
      <c r="L137" s="33"/>
      <c r="M137" s="156" t="s">
        <v>1</v>
      </c>
      <c r="N137" s="157" t="s">
        <v>42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136</v>
      </c>
      <c r="AT137" s="160" t="s">
        <v>140</v>
      </c>
      <c r="AU137" s="160" t="s">
        <v>86</v>
      </c>
      <c r="AY137" s="17" t="s">
        <v>137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7" t="s">
        <v>84</v>
      </c>
      <c r="BK137" s="161">
        <f>ROUND(I137*H137,2)</f>
        <v>0</v>
      </c>
      <c r="BL137" s="17" t="s">
        <v>136</v>
      </c>
      <c r="BM137" s="160" t="s">
        <v>165</v>
      </c>
    </row>
    <row r="138" spans="1:47" s="2" customFormat="1" ht="19.5">
      <c r="A138" s="32"/>
      <c r="B138" s="33"/>
      <c r="C138" s="32"/>
      <c r="D138" s="162" t="s">
        <v>145</v>
      </c>
      <c r="E138" s="32"/>
      <c r="F138" s="163" t="s">
        <v>413</v>
      </c>
      <c r="G138" s="32"/>
      <c r="H138" s="32"/>
      <c r="I138" s="164"/>
      <c r="J138" s="32"/>
      <c r="K138" s="32"/>
      <c r="L138" s="33"/>
      <c r="M138" s="165"/>
      <c r="N138" s="166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145</v>
      </c>
      <c r="AU138" s="17" t="s">
        <v>86</v>
      </c>
    </row>
    <row r="139" spans="2:51" s="14" customFormat="1" ht="11.25">
      <c r="B139" s="178"/>
      <c r="D139" s="162" t="s">
        <v>201</v>
      </c>
      <c r="E139" s="179" t="s">
        <v>1</v>
      </c>
      <c r="F139" s="180" t="s">
        <v>414</v>
      </c>
      <c r="H139" s="181">
        <v>10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79" t="s">
        <v>201</v>
      </c>
      <c r="AU139" s="179" t="s">
        <v>86</v>
      </c>
      <c r="AV139" s="14" t="s">
        <v>86</v>
      </c>
      <c r="AW139" s="14" t="s">
        <v>32</v>
      </c>
      <c r="AX139" s="14" t="s">
        <v>77</v>
      </c>
      <c r="AY139" s="179" t="s">
        <v>137</v>
      </c>
    </row>
    <row r="140" spans="2:51" s="15" customFormat="1" ht="11.25">
      <c r="B140" s="186"/>
      <c r="D140" s="162" t="s">
        <v>201</v>
      </c>
      <c r="E140" s="187" t="s">
        <v>1</v>
      </c>
      <c r="F140" s="188" t="s">
        <v>206</v>
      </c>
      <c r="H140" s="189">
        <v>10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7" t="s">
        <v>201</v>
      </c>
      <c r="AU140" s="187" t="s">
        <v>86</v>
      </c>
      <c r="AV140" s="15" t="s">
        <v>136</v>
      </c>
      <c r="AW140" s="15" t="s">
        <v>32</v>
      </c>
      <c r="AX140" s="15" t="s">
        <v>84</v>
      </c>
      <c r="AY140" s="187" t="s">
        <v>137</v>
      </c>
    </row>
    <row r="141" spans="1:65" s="2" customFormat="1" ht="24.2" customHeight="1">
      <c r="A141" s="32"/>
      <c r="B141" s="148"/>
      <c r="C141" s="149" t="s">
        <v>136</v>
      </c>
      <c r="D141" s="149" t="s">
        <v>140</v>
      </c>
      <c r="E141" s="150" t="s">
        <v>415</v>
      </c>
      <c r="F141" s="151" t="s">
        <v>416</v>
      </c>
      <c r="G141" s="152" t="s">
        <v>199</v>
      </c>
      <c r="H141" s="153">
        <v>2.5</v>
      </c>
      <c r="I141" s="154"/>
      <c r="J141" s="155">
        <f>ROUND(I141*H141,2)</f>
        <v>0</v>
      </c>
      <c r="K141" s="151" t="s">
        <v>200</v>
      </c>
      <c r="L141" s="33"/>
      <c r="M141" s="156" t="s">
        <v>1</v>
      </c>
      <c r="N141" s="157" t="s">
        <v>42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136</v>
      </c>
      <c r="AT141" s="160" t="s">
        <v>140</v>
      </c>
      <c r="AU141" s="160" t="s">
        <v>86</v>
      </c>
      <c r="AY141" s="17" t="s">
        <v>137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84</v>
      </c>
      <c r="BK141" s="161">
        <f>ROUND(I141*H141,2)</f>
        <v>0</v>
      </c>
      <c r="BL141" s="17" t="s">
        <v>136</v>
      </c>
      <c r="BM141" s="160" t="s">
        <v>175</v>
      </c>
    </row>
    <row r="142" spans="1:47" s="2" customFormat="1" ht="19.5">
      <c r="A142" s="32"/>
      <c r="B142" s="33"/>
      <c r="C142" s="32"/>
      <c r="D142" s="162" t="s">
        <v>145</v>
      </c>
      <c r="E142" s="32"/>
      <c r="F142" s="163" t="s">
        <v>416</v>
      </c>
      <c r="G142" s="32"/>
      <c r="H142" s="32"/>
      <c r="I142" s="164"/>
      <c r="J142" s="32"/>
      <c r="K142" s="32"/>
      <c r="L142" s="33"/>
      <c r="M142" s="165"/>
      <c r="N142" s="166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145</v>
      </c>
      <c r="AU142" s="17" t="s">
        <v>86</v>
      </c>
    </row>
    <row r="143" spans="2:51" s="14" customFormat="1" ht="11.25">
      <c r="B143" s="178"/>
      <c r="D143" s="162" t="s">
        <v>201</v>
      </c>
      <c r="E143" s="179" t="s">
        <v>1</v>
      </c>
      <c r="F143" s="180" t="s">
        <v>417</v>
      </c>
      <c r="H143" s="181">
        <v>2.5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201</v>
      </c>
      <c r="AU143" s="179" t="s">
        <v>86</v>
      </c>
      <c r="AV143" s="14" t="s">
        <v>86</v>
      </c>
      <c r="AW143" s="14" t="s">
        <v>32</v>
      </c>
      <c r="AX143" s="14" t="s">
        <v>77</v>
      </c>
      <c r="AY143" s="179" t="s">
        <v>137</v>
      </c>
    </row>
    <row r="144" spans="2:51" s="15" customFormat="1" ht="11.25">
      <c r="B144" s="186"/>
      <c r="D144" s="162" t="s">
        <v>201</v>
      </c>
      <c r="E144" s="187" t="s">
        <v>1</v>
      </c>
      <c r="F144" s="188" t="s">
        <v>206</v>
      </c>
      <c r="H144" s="189">
        <v>2.5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201</v>
      </c>
      <c r="AU144" s="187" t="s">
        <v>86</v>
      </c>
      <c r="AV144" s="15" t="s">
        <v>136</v>
      </c>
      <c r="AW144" s="15" t="s">
        <v>32</v>
      </c>
      <c r="AX144" s="15" t="s">
        <v>84</v>
      </c>
      <c r="AY144" s="187" t="s">
        <v>137</v>
      </c>
    </row>
    <row r="145" spans="1:65" s="2" customFormat="1" ht="21.75" customHeight="1">
      <c r="A145" s="32"/>
      <c r="B145" s="148"/>
      <c r="C145" s="149" t="s">
        <v>160</v>
      </c>
      <c r="D145" s="149" t="s">
        <v>140</v>
      </c>
      <c r="E145" s="150" t="s">
        <v>418</v>
      </c>
      <c r="F145" s="151" t="s">
        <v>419</v>
      </c>
      <c r="G145" s="152" t="s">
        <v>225</v>
      </c>
      <c r="H145" s="153">
        <v>30</v>
      </c>
      <c r="I145" s="154"/>
      <c r="J145" s="155">
        <f>ROUND(I145*H145,2)</f>
        <v>0</v>
      </c>
      <c r="K145" s="151" t="s">
        <v>200</v>
      </c>
      <c r="L145" s="33"/>
      <c r="M145" s="156" t="s">
        <v>1</v>
      </c>
      <c r="N145" s="157" t="s">
        <v>42</v>
      </c>
      <c r="O145" s="58"/>
      <c r="P145" s="158">
        <f>O145*H145</f>
        <v>0</v>
      </c>
      <c r="Q145" s="158">
        <v>0.00084</v>
      </c>
      <c r="R145" s="158">
        <f>Q145*H145</f>
        <v>0.0252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136</v>
      </c>
      <c r="AT145" s="160" t="s">
        <v>140</v>
      </c>
      <c r="AU145" s="160" t="s">
        <v>86</v>
      </c>
      <c r="AY145" s="17" t="s">
        <v>137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84</v>
      </c>
      <c r="BK145" s="161">
        <f>ROUND(I145*H145,2)</f>
        <v>0</v>
      </c>
      <c r="BL145" s="17" t="s">
        <v>136</v>
      </c>
      <c r="BM145" s="160" t="s">
        <v>221</v>
      </c>
    </row>
    <row r="146" spans="1:47" s="2" customFormat="1" ht="11.25">
      <c r="A146" s="32"/>
      <c r="B146" s="33"/>
      <c r="C146" s="32"/>
      <c r="D146" s="162" t="s">
        <v>145</v>
      </c>
      <c r="E146" s="32"/>
      <c r="F146" s="163" t="s">
        <v>419</v>
      </c>
      <c r="G146" s="32"/>
      <c r="H146" s="32"/>
      <c r="I146" s="164"/>
      <c r="J146" s="32"/>
      <c r="K146" s="32"/>
      <c r="L146" s="33"/>
      <c r="M146" s="165"/>
      <c r="N146" s="166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145</v>
      </c>
      <c r="AU146" s="17" t="s">
        <v>86</v>
      </c>
    </row>
    <row r="147" spans="2:51" s="14" customFormat="1" ht="11.25">
      <c r="B147" s="178"/>
      <c r="D147" s="162" t="s">
        <v>201</v>
      </c>
      <c r="E147" s="179" t="s">
        <v>1</v>
      </c>
      <c r="F147" s="180" t="s">
        <v>420</v>
      </c>
      <c r="H147" s="181">
        <v>30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201</v>
      </c>
      <c r="AU147" s="179" t="s">
        <v>86</v>
      </c>
      <c r="AV147" s="14" t="s">
        <v>86</v>
      </c>
      <c r="AW147" s="14" t="s">
        <v>32</v>
      </c>
      <c r="AX147" s="14" t="s">
        <v>77</v>
      </c>
      <c r="AY147" s="179" t="s">
        <v>137</v>
      </c>
    </row>
    <row r="148" spans="2:51" s="15" customFormat="1" ht="11.25">
      <c r="B148" s="186"/>
      <c r="D148" s="162" t="s">
        <v>201</v>
      </c>
      <c r="E148" s="187" t="s">
        <v>1</v>
      </c>
      <c r="F148" s="188" t="s">
        <v>206</v>
      </c>
      <c r="H148" s="189">
        <v>30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201</v>
      </c>
      <c r="AU148" s="187" t="s">
        <v>86</v>
      </c>
      <c r="AV148" s="15" t="s">
        <v>136</v>
      </c>
      <c r="AW148" s="15" t="s">
        <v>32</v>
      </c>
      <c r="AX148" s="15" t="s">
        <v>84</v>
      </c>
      <c r="AY148" s="187" t="s">
        <v>137</v>
      </c>
    </row>
    <row r="149" spans="1:65" s="2" customFormat="1" ht="24.2" customHeight="1">
      <c r="A149" s="32"/>
      <c r="B149" s="148"/>
      <c r="C149" s="149" t="s">
        <v>165</v>
      </c>
      <c r="D149" s="149" t="s">
        <v>140</v>
      </c>
      <c r="E149" s="150" t="s">
        <v>421</v>
      </c>
      <c r="F149" s="151" t="s">
        <v>422</v>
      </c>
      <c r="G149" s="152" t="s">
        <v>225</v>
      </c>
      <c r="H149" s="153">
        <v>30</v>
      </c>
      <c r="I149" s="154"/>
      <c r="J149" s="155">
        <f>ROUND(I149*H149,2)</f>
        <v>0</v>
      </c>
      <c r="K149" s="151" t="s">
        <v>200</v>
      </c>
      <c r="L149" s="33"/>
      <c r="M149" s="156" t="s">
        <v>1</v>
      </c>
      <c r="N149" s="157" t="s">
        <v>42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136</v>
      </c>
      <c r="AT149" s="160" t="s">
        <v>140</v>
      </c>
      <c r="AU149" s="160" t="s">
        <v>86</v>
      </c>
      <c r="AY149" s="17" t="s">
        <v>137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84</v>
      </c>
      <c r="BK149" s="161">
        <f>ROUND(I149*H149,2)</f>
        <v>0</v>
      </c>
      <c r="BL149" s="17" t="s">
        <v>136</v>
      </c>
      <c r="BM149" s="160" t="s">
        <v>226</v>
      </c>
    </row>
    <row r="150" spans="1:47" s="2" customFormat="1" ht="11.25">
      <c r="A150" s="32"/>
      <c r="B150" s="33"/>
      <c r="C150" s="32"/>
      <c r="D150" s="162" t="s">
        <v>145</v>
      </c>
      <c r="E150" s="32"/>
      <c r="F150" s="163" t="s">
        <v>422</v>
      </c>
      <c r="G150" s="32"/>
      <c r="H150" s="32"/>
      <c r="I150" s="164"/>
      <c r="J150" s="32"/>
      <c r="K150" s="32"/>
      <c r="L150" s="33"/>
      <c r="M150" s="165"/>
      <c r="N150" s="166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145</v>
      </c>
      <c r="AU150" s="17" t="s">
        <v>86</v>
      </c>
    </row>
    <row r="151" spans="1:65" s="2" customFormat="1" ht="37.9" customHeight="1">
      <c r="A151" s="32"/>
      <c r="B151" s="148"/>
      <c r="C151" s="149" t="s">
        <v>170</v>
      </c>
      <c r="D151" s="149" t="s">
        <v>140</v>
      </c>
      <c r="E151" s="150" t="s">
        <v>353</v>
      </c>
      <c r="F151" s="151" t="s">
        <v>354</v>
      </c>
      <c r="G151" s="152" t="s">
        <v>199</v>
      </c>
      <c r="H151" s="153">
        <v>4</v>
      </c>
      <c r="I151" s="154"/>
      <c r="J151" s="155">
        <f>ROUND(I151*H151,2)</f>
        <v>0</v>
      </c>
      <c r="K151" s="151" t="s">
        <v>200</v>
      </c>
      <c r="L151" s="33"/>
      <c r="M151" s="156" t="s">
        <v>1</v>
      </c>
      <c r="N151" s="157" t="s">
        <v>42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136</v>
      </c>
      <c r="AT151" s="160" t="s">
        <v>140</v>
      </c>
      <c r="AU151" s="160" t="s">
        <v>86</v>
      </c>
      <c r="AY151" s="17" t="s">
        <v>137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84</v>
      </c>
      <c r="BK151" s="161">
        <f>ROUND(I151*H151,2)</f>
        <v>0</v>
      </c>
      <c r="BL151" s="17" t="s">
        <v>136</v>
      </c>
      <c r="BM151" s="160" t="s">
        <v>231</v>
      </c>
    </row>
    <row r="152" spans="1:47" s="2" customFormat="1" ht="19.5">
      <c r="A152" s="32"/>
      <c r="B152" s="33"/>
      <c r="C152" s="32"/>
      <c r="D152" s="162" t="s">
        <v>145</v>
      </c>
      <c r="E152" s="32"/>
      <c r="F152" s="163" t="s">
        <v>354</v>
      </c>
      <c r="G152" s="32"/>
      <c r="H152" s="32"/>
      <c r="I152" s="164"/>
      <c r="J152" s="32"/>
      <c r="K152" s="32"/>
      <c r="L152" s="33"/>
      <c r="M152" s="165"/>
      <c r="N152" s="166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145</v>
      </c>
      <c r="AU152" s="17" t="s">
        <v>86</v>
      </c>
    </row>
    <row r="153" spans="2:51" s="14" customFormat="1" ht="11.25">
      <c r="B153" s="178"/>
      <c r="D153" s="162" t="s">
        <v>201</v>
      </c>
      <c r="E153" s="179" t="s">
        <v>1</v>
      </c>
      <c r="F153" s="180" t="s">
        <v>423</v>
      </c>
      <c r="H153" s="181">
        <v>3.2</v>
      </c>
      <c r="I153" s="182"/>
      <c r="L153" s="178"/>
      <c r="M153" s="183"/>
      <c r="N153" s="184"/>
      <c r="O153" s="184"/>
      <c r="P153" s="184"/>
      <c r="Q153" s="184"/>
      <c r="R153" s="184"/>
      <c r="S153" s="184"/>
      <c r="T153" s="185"/>
      <c r="AT153" s="179" t="s">
        <v>201</v>
      </c>
      <c r="AU153" s="179" t="s">
        <v>86</v>
      </c>
      <c r="AV153" s="14" t="s">
        <v>86</v>
      </c>
      <c r="AW153" s="14" t="s">
        <v>32</v>
      </c>
      <c r="AX153" s="14" t="s">
        <v>77</v>
      </c>
      <c r="AY153" s="179" t="s">
        <v>137</v>
      </c>
    </row>
    <row r="154" spans="2:51" s="14" customFormat="1" ht="11.25">
      <c r="B154" s="178"/>
      <c r="D154" s="162" t="s">
        <v>201</v>
      </c>
      <c r="E154" s="179" t="s">
        <v>1</v>
      </c>
      <c r="F154" s="180" t="s">
        <v>424</v>
      </c>
      <c r="H154" s="181">
        <v>0.8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201</v>
      </c>
      <c r="AU154" s="179" t="s">
        <v>86</v>
      </c>
      <c r="AV154" s="14" t="s">
        <v>86</v>
      </c>
      <c r="AW154" s="14" t="s">
        <v>32</v>
      </c>
      <c r="AX154" s="14" t="s">
        <v>77</v>
      </c>
      <c r="AY154" s="179" t="s">
        <v>137</v>
      </c>
    </row>
    <row r="155" spans="2:51" s="15" customFormat="1" ht="11.25">
      <c r="B155" s="186"/>
      <c r="D155" s="162" t="s">
        <v>201</v>
      </c>
      <c r="E155" s="187" t="s">
        <v>1</v>
      </c>
      <c r="F155" s="188" t="s">
        <v>206</v>
      </c>
      <c r="H155" s="189">
        <v>4</v>
      </c>
      <c r="I155" s="190"/>
      <c r="L155" s="186"/>
      <c r="M155" s="191"/>
      <c r="N155" s="192"/>
      <c r="O155" s="192"/>
      <c r="P155" s="192"/>
      <c r="Q155" s="192"/>
      <c r="R155" s="192"/>
      <c r="S155" s="192"/>
      <c r="T155" s="193"/>
      <c r="AT155" s="187" t="s">
        <v>201</v>
      </c>
      <c r="AU155" s="187" t="s">
        <v>86</v>
      </c>
      <c r="AV155" s="15" t="s">
        <v>136</v>
      </c>
      <c r="AW155" s="15" t="s">
        <v>32</v>
      </c>
      <c r="AX155" s="15" t="s">
        <v>84</v>
      </c>
      <c r="AY155" s="187" t="s">
        <v>137</v>
      </c>
    </row>
    <row r="156" spans="1:65" s="2" customFormat="1" ht="37.9" customHeight="1">
      <c r="A156" s="32"/>
      <c r="B156" s="148"/>
      <c r="C156" s="149" t="s">
        <v>175</v>
      </c>
      <c r="D156" s="149" t="s">
        <v>140</v>
      </c>
      <c r="E156" s="150" t="s">
        <v>357</v>
      </c>
      <c r="F156" s="151" t="s">
        <v>358</v>
      </c>
      <c r="G156" s="152" t="s">
        <v>199</v>
      </c>
      <c r="H156" s="153">
        <v>12</v>
      </c>
      <c r="I156" s="154"/>
      <c r="J156" s="155">
        <f>ROUND(I156*H156,2)</f>
        <v>0</v>
      </c>
      <c r="K156" s="151" t="s">
        <v>200</v>
      </c>
      <c r="L156" s="33"/>
      <c r="M156" s="156" t="s">
        <v>1</v>
      </c>
      <c r="N156" s="157" t="s">
        <v>42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136</v>
      </c>
      <c r="AT156" s="160" t="s">
        <v>140</v>
      </c>
      <c r="AU156" s="160" t="s">
        <v>86</v>
      </c>
      <c r="AY156" s="17" t="s">
        <v>137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84</v>
      </c>
      <c r="BK156" s="161">
        <f>ROUND(I156*H156,2)</f>
        <v>0</v>
      </c>
      <c r="BL156" s="17" t="s">
        <v>136</v>
      </c>
      <c r="BM156" s="160" t="s">
        <v>237</v>
      </c>
    </row>
    <row r="157" spans="1:47" s="2" customFormat="1" ht="29.25">
      <c r="A157" s="32"/>
      <c r="B157" s="33"/>
      <c r="C157" s="32"/>
      <c r="D157" s="162" t="s">
        <v>145</v>
      </c>
      <c r="E157" s="32"/>
      <c r="F157" s="163" t="s">
        <v>358</v>
      </c>
      <c r="G157" s="32"/>
      <c r="H157" s="32"/>
      <c r="I157" s="164"/>
      <c r="J157" s="32"/>
      <c r="K157" s="32"/>
      <c r="L157" s="33"/>
      <c r="M157" s="165"/>
      <c r="N157" s="166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145</v>
      </c>
      <c r="AU157" s="17" t="s">
        <v>86</v>
      </c>
    </row>
    <row r="158" spans="2:51" s="14" customFormat="1" ht="11.25">
      <c r="B158" s="178"/>
      <c r="D158" s="162" t="s">
        <v>201</v>
      </c>
      <c r="E158" s="179" t="s">
        <v>1</v>
      </c>
      <c r="F158" s="180" t="s">
        <v>425</v>
      </c>
      <c r="H158" s="181">
        <v>12</v>
      </c>
      <c r="I158" s="182"/>
      <c r="L158" s="178"/>
      <c r="M158" s="183"/>
      <c r="N158" s="184"/>
      <c r="O158" s="184"/>
      <c r="P158" s="184"/>
      <c r="Q158" s="184"/>
      <c r="R158" s="184"/>
      <c r="S158" s="184"/>
      <c r="T158" s="185"/>
      <c r="AT158" s="179" t="s">
        <v>201</v>
      </c>
      <c r="AU158" s="179" t="s">
        <v>86</v>
      </c>
      <c r="AV158" s="14" t="s">
        <v>86</v>
      </c>
      <c r="AW158" s="14" t="s">
        <v>32</v>
      </c>
      <c r="AX158" s="14" t="s">
        <v>77</v>
      </c>
      <c r="AY158" s="179" t="s">
        <v>137</v>
      </c>
    </row>
    <row r="159" spans="2:51" s="15" customFormat="1" ht="11.25">
      <c r="B159" s="186"/>
      <c r="D159" s="162" t="s">
        <v>201</v>
      </c>
      <c r="E159" s="187" t="s">
        <v>1</v>
      </c>
      <c r="F159" s="188" t="s">
        <v>206</v>
      </c>
      <c r="H159" s="189">
        <v>12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201</v>
      </c>
      <c r="AU159" s="187" t="s">
        <v>86</v>
      </c>
      <c r="AV159" s="15" t="s">
        <v>136</v>
      </c>
      <c r="AW159" s="15" t="s">
        <v>32</v>
      </c>
      <c r="AX159" s="15" t="s">
        <v>84</v>
      </c>
      <c r="AY159" s="187" t="s">
        <v>137</v>
      </c>
    </row>
    <row r="160" spans="1:65" s="2" customFormat="1" ht="37.9" customHeight="1">
      <c r="A160" s="32"/>
      <c r="B160" s="148"/>
      <c r="C160" s="149" t="s">
        <v>240</v>
      </c>
      <c r="D160" s="149" t="s">
        <v>140</v>
      </c>
      <c r="E160" s="150" t="s">
        <v>211</v>
      </c>
      <c r="F160" s="151" t="s">
        <v>212</v>
      </c>
      <c r="G160" s="152" t="s">
        <v>199</v>
      </c>
      <c r="H160" s="153">
        <v>4</v>
      </c>
      <c r="I160" s="154"/>
      <c r="J160" s="155">
        <f>ROUND(I160*H160,2)</f>
        <v>0</v>
      </c>
      <c r="K160" s="151" t="s">
        <v>200</v>
      </c>
      <c r="L160" s="33"/>
      <c r="M160" s="156" t="s">
        <v>1</v>
      </c>
      <c r="N160" s="157" t="s">
        <v>42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136</v>
      </c>
      <c r="AT160" s="160" t="s">
        <v>140</v>
      </c>
      <c r="AU160" s="160" t="s">
        <v>86</v>
      </c>
      <c r="AY160" s="17" t="s">
        <v>137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84</v>
      </c>
      <c r="BK160" s="161">
        <f>ROUND(I160*H160,2)</f>
        <v>0</v>
      </c>
      <c r="BL160" s="17" t="s">
        <v>136</v>
      </c>
      <c r="BM160" s="160" t="s">
        <v>243</v>
      </c>
    </row>
    <row r="161" spans="1:47" s="2" customFormat="1" ht="19.5">
      <c r="A161" s="32"/>
      <c r="B161" s="33"/>
      <c r="C161" s="32"/>
      <c r="D161" s="162" t="s">
        <v>145</v>
      </c>
      <c r="E161" s="32"/>
      <c r="F161" s="163" t="s">
        <v>212</v>
      </c>
      <c r="G161" s="32"/>
      <c r="H161" s="32"/>
      <c r="I161" s="164"/>
      <c r="J161" s="32"/>
      <c r="K161" s="32"/>
      <c r="L161" s="33"/>
      <c r="M161" s="165"/>
      <c r="N161" s="166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145</v>
      </c>
      <c r="AU161" s="17" t="s">
        <v>86</v>
      </c>
    </row>
    <row r="162" spans="2:51" s="14" customFormat="1" ht="11.25">
      <c r="B162" s="178"/>
      <c r="D162" s="162" t="s">
        <v>201</v>
      </c>
      <c r="E162" s="179" t="s">
        <v>1</v>
      </c>
      <c r="F162" s="180" t="s">
        <v>424</v>
      </c>
      <c r="H162" s="181">
        <v>0.8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201</v>
      </c>
      <c r="AU162" s="179" t="s">
        <v>86</v>
      </c>
      <c r="AV162" s="14" t="s">
        <v>86</v>
      </c>
      <c r="AW162" s="14" t="s">
        <v>32</v>
      </c>
      <c r="AX162" s="14" t="s">
        <v>77</v>
      </c>
      <c r="AY162" s="179" t="s">
        <v>137</v>
      </c>
    </row>
    <row r="163" spans="2:51" s="14" customFormat="1" ht="11.25">
      <c r="B163" s="178"/>
      <c r="D163" s="162" t="s">
        <v>201</v>
      </c>
      <c r="E163" s="179" t="s">
        <v>1</v>
      </c>
      <c r="F163" s="180" t="s">
        <v>423</v>
      </c>
      <c r="H163" s="181">
        <v>3.2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201</v>
      </c>
      <c r="AU163" s="179" t="s">
        <v>86</v>
      </c>
      <c r="AV163" s="14" t="s">
        <v>86</v>
      </c>
      <c r="AW163" s="14" t="s">
        <v>32</v>
      </c>
      <c r="AX163" s="14" t="s">
        <v>77</v>
      </c>
      <c r="AY163" s="179" t="s">
        <v>137</v>
      </c>
    </row>
    <row r="164" spans="2:51" s="15" customFormat="1" ht="11.25">
      <c r="B164" s="186"/>
      <c r="D164" s="162" t="s">
        <v>201</v>
      </c>
      <c r="E164" s="187" t="s">
        <v>1</v>
      </c>
      <c r="F164" s="188" t="s">
        <v>206</v>
      </c>
      <c r="H164" s="189">
        <v>4</v>
      </c>
      <c r="I164" s="190"/>
      <c r="L164" s="186"/>
      <c r="M164" s="191"/>
      <c r="N164" s="192"/>
      <c r="O164" s="192"/>
      <c r="P164" s="192"/>
      <c r="Q164" s="192"/>
      <c r="R164" s="192"/>
      <c r="S164" s="192"/>
      <c r="T164" s="193"/>
      <c r="AT164" s="187" t="s">
        <v>201</v>
      </c>
      <c r="AU164" s="187" t="s">
        <v>86</v>
      </c>
      <c r="AV164" s="15" t="s">
        <v>136</v>
      </c>
      <c r="AW164" s="15" t="s">
        <v>32</v>
      </c>
      <c r="AX164" s="15" t="s">
        <v>84</v>
      </c>
      <c r="AY164" s="187" t="s">
        <v>137</v>
      </c>
    </row>
    <row r="165" spans="1:65" s="2" customFormat="1" ht="37.9" customHeight="1">
      <c r="A165" s="32"/>
      <c r="B165" s="148"/>
      <c r="C165" s="149" t="s">
        <v>221</v>
      </c>
      <c r="D165" s="149" t="s">
        <v>140</v>
      </c>
      <c r="E165" s="150" t="s">
        <v>215</v>
      </c>
      <c r="F165" s="151" t="s">
        <v>216</v>
      </c>
      <c r="G165" s="152" t="s">
        <v>199</v>
      </c>
      <c r="H165" s="153">
        <v>60</v>
      </c>
      <c r="I165" s="154"/>
      <c r="J165" s="155">
        <f>ROUND(I165*H165,2)</f>
        <v>0</v>
      </c>
      <c r="K165" s="151" t="s">
        <v>200</v>
      </c>
      <c r="L165" s="33"/>
      <c r="M165" s="156" t="s">
        <v>1</v>
      </c>
      <c r="N165" s="157" t="s">
        <v>42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136</v>
      </c>
      <c r="AT165" s="160" t="s">
        <v>140</v>
      </c>
      <c r="AU165" s="160" t="s">
        <v>86</v>
      </c>
      <c r="AY165" s="17" t="s">
        <v>137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84</v>
      </c>
      <c r="BK165" s="161">
        <f>ROUND(I165*H165,2)</f>
        <v>0</v>
      </c>
      <c r="BL165" s="17" t="s">
        <v>136</v>
      </c>
      <c r="BM165" s="160" t="s">
        <v>246</v>
      </c>
    </row>
    <row r="166" spans="1:47" s="2" customFormat="1" ht="19.5">
      <c r="A166" s="32"/>
      <c r="B166" s="33"/>
      <c r="C166" s="32"/>
      <c r="D166" s="162" t="s">
        <v>145</v>
      </c>
      <c r="E166" s="32"/>
      <c r="F166" s="163" t="s">
        <v>216</v>
      </c>
      <c r="G166" s="32"/>
      <c r="H166" s="32"/>
      <c r="I166" s="164"/>
      <c r="J166" s="32"/>
      <c r="K166" s="32"/>
      <c r="L166" s="33"/>
      <c r="M166" s="165"/>
      <c r="N166" s="166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145</v>
      </c>
      <c r="AU166" s="17" t="s">
        <v>86</v>
      </c>
    </row>
    <row r="167" spans="2:51" s="14" customFormat="1" ht="11.25">
      <c r="B167" s="178"/>
      <c r="D167" s="162" t="s">
        <v>201</v>
      </c>
      <c r="E167" s="179" t="s">
        <v>1</v>
      </c>
      <c r="F167" s="180" t="s">
        <v>426</v>
      </c>
      <c r="H167" s="181">
        <v>60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201</v>
      </c>
      <c r="AU167" s="179" t="s">
        <v>86</v>
      </c>
      <c r="AV167" s="14" t="s">
        <v>86</v>
      </c>
      <c r="AW167" s="14" t="s">
        <v>32</v>
      </c>
      <c r="AX167" s="14" t="s">
        <v>77</v>
      </c>
      <c r="AY167" s="179" t="s">
        <v>137</v>
      </c>
    </row>
    <row r="168" spans="2:51" s="15" customFormat="1" ht="11.25">
      <c r="B168" s="186"/>
      <c r="D168" s="162" t="s">
        <v>201</v>
      </c>
      <c r="E168" s="187" t="s">
        <v>1</v>
      </c>
      <c r="F168" s="188" t="s">
        <v>206</v>
      </c>
      <c r="H168" s="189">
        <v>60</v>
      </c>
      <c r="I168" s="190"/>
      <c r="L168" s="186"/>
      <c r="M168" s="191"/>
      <c r="N168" s="192"/>
      <c r="O168" s="192"/>
      <c r="P168" s="192"/>
      <c r="Q168" s="192"/>
      <c r="R168" s="192"/>
      <c r="S168" s="192"/>
      <c r="T168" s="193"/>
      <c r="AT168" s="187" t="s">
        <v>201</v>
      </c>
      <c r="AU168" s="187" t="s">
        <v>86</v>
      </c>
      <c r="AV168" s="15" t="s">
        <v>136</v>
      </c>
      <c r="AW168" s="15" t="s">
        <v>32</v>
      </c>
      <c r="AX168" s="15" t="s">
        <v>84</v>
      </c>
      <c r="AY168" s="187" t="s">
        <v>137</v>
      </c>
    </row>
    <row r="169" spans="1:65" s="2" customFormat="1" ht="24.2" customHeight="1">
      <c r="A169" s="32"/>
      <c r="B169" s="148"/>
      <c r="C169" s="149" t="s">
        <v>249</v>
      </c>
      <c r="D169" s="149" t="s">
        <v>140</v>
      </c>
      <c r="E169" s="150" t="s">
        <v>218</v>
      </c>
      <c r="F169" s="151" t="s">
        <v>219</v>
      </c>
      <c r="G169" s="152" t="s">
        <v>220</v>
      </c>
      <c r="H169" s="153">
        <v>8.4</v>
      </c>
      <c r="I169" s="154"/>
      <c r="J169" s="155">
        <f>ROUND(I169*H169,2)</f>
        <v>0</v>
      </c>
      <c r="K169" s="151" t="s">
        <v>200</v>
      </c>
      <c r="L169" s="33"/>
      <c r="M169" s="156" t="s">
        <v>1</v>
      </c>
      <c r="N169" s="157" t="s">
        <v>42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136</v>
      </c>
      <c r="AT169" s="160" t="s">
        <v>140</v>
      </c>
      <c r="AU169" s="160" t="s">
        <v>86</v>
      </c>
      <c r="AY169" s="17" t="s">
        <v>137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84</v>
      </c>
      <c r="BK169" s="161">
        <f>ROUND(I169*H169,2)</f>
        <v>0</v>
      </c>
      <c r="BL169" s="17" t="s">
        <v>136</v>
      </c>
      <c r="BM169" s="160" t="s">
        <v>252</v>
      </c>
    </row>
    <row r="170" spans="1:47" s="2" customFormat="1" ht="19.5">
      <c r="A170" s="32"/>
      <c r="B170" s="33"/>
      <c r="C170" s="32"/>
      <c r="D170" s="162" t="s">
        <v>145</v>
      </c>
      <c r="E170" s="32"/>
      <c r="F170" s="163" t="s">
        <v>219</v>
      </c>
      <c r="G170" s="32"/>
      <c r="H170" s="32"/>
      <c r="I170" s="164"/>
      <c r="J170" s="32"/>
      <c r="K170" s="32"/>
      <c r="L170" s="33"/>
      <c r="M170" s="165"/>
      <c r="N170" s="166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145</v>
      </c>
      <c r="AU170" s="17" t="s">
        <v>86</v>
      </c>
    </row>
    <row r="171" spans="2:51" s="14" customFormat="1" ht="11.25">
      <c r="B171" s="178"/>
      <c r="D171" s="162" t="s">
        <v>201</v>
      </c>
      <c r="E171" s="179" t="s">
        <v>1</v>
      </c>
      <c r="F171" s="180" t="s">
        <v>427</v>
      </c>
      <c r="H171" s="181">
        <v>8.4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201</v>
      </c>
      <c r="AU171" s="179" t="s">
        <v>86</v>
      </c>
      <c r="AV171" s="14" t="s">
        <v>86</v>
      </c>
      <c r="AW171" s="14" t="s">
        <v>32</v>
      </c>
      <c r="AX171" s="14" t="s">
        <v>77</v>
      </c>
      <c r="AY171" s="179" t="s">
        <v>137</v>
      </c>
    </row>
    <row r="172" spans="2:51" s="15" customFormat="1" ht="11.25">
      <c r="B172" s="186"/>
      <c r="D172" s="162" t="s">
        <v>201</v>
      </c>
      <c r="E172" s="187" t="s">
        <v>1</v>
      </c>
      <c r="F172" s="188" t="s">
        <v>206</v>
      </c>
      <c r="H172" s="189">
        <v>8.4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7" t="s">
        <v>201</v>
      </c>
      <c r="AU172" s="187" t="s">
        <v>86</v>
      </c>
      <c r="AV172" s="15" t="s">
        <v>136</v>
      </c>
      <c r="AW172" s="15" t="s">
        <v>32</v>
      </c>
      <c r="AX172" s="15" t="s">
        <v>84</v>
      </c>
      <c r="AY172" s="187" t="s">
        <v>137</v>
      </c>
    </row>
    <row r="173" spans="1:65" s="2" customFormat="1" ht="24.2" customHeight="1">
      <c r="A173" s="32"/>
      <c r="B173" s="148"/>
      <c r="C173" s="149" t="s">
        <v>226</v>
      </c>
      <c r="D173" s="149" t="s">
        <v>140</v>
      </c>
      <c r="E173" s="150" t="s">
        <v>428</v>
      </c>
      <c r="F173" s="151" t="s">
        <v>429</v>
      </c>
      <c r="G173" s="152" t="s">
        <v>199</v>
      </c>
      <c r="H173" s="153">
        <v>6</v>
      </c>
      <c r="I173" s="154"/>
      <c r="J173" s="155">
        <f>ROUND(I173*H173,2)</f>
        <v>0</v>
      </c>
      <c r="K173" s="151" t="s">
        <v>200</v>
      </c>
      <c r="L173" s="33"/>
      <c r="M173" s="156" t="s">
        <v>1</v>
      </c>
      <c r="N173" s="157" t="s">
        <v>42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136</v>
      </c>
      <c r="AT173" s="160" t="s">
        <v>140</v>
      </c>
      <c r="AU173" s="160" t="s">
        <v>86</v>
      </c>
      <c r="AY173" s="17" t="s">
        <v>137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84</v>
      </c>
      <c r="BK173" s="161">
        <f>ROUND(I173*H173,2)</f>
        <v>0</v>
      </c>
      <c r="BL173" s="17" t="s">
        <v>136</v>
      </c>
      <c r="BM173" s="160" t="s">
        <v>256</v>
      </c>
    </row>
    <row r="174" spans="1:47" s="2" customFormat="1" ht="11.25">
      <c r="A174" s="32"/>
      <c r="B174" s="33"/>
      <c r="C174" s="32"/>
      <c r="D174" s="162" t="s">
        <v>145</v>
      </c>
      <c r="E174" s="32"/>
      <c r="F174" s="163" t="s">
        <v>429</v>
      </c>
      <c r="G174" s="32"/>
      <c r="H174" s="32"/>
      <c r="I174" s="164"/>
      <c r="J174" s="32"/>
      <c r="K174" s="32"/>
      <c r="L174" s="33"/>
      <c r="M174" s="165"/>
      <c r="N174" s="166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145</v>
      </c>
      <c r="AU174" s="17" t="s">
        <v>86</v>
      </c>
    </row>
    <row r="175" spans="2:51" s="14" customFormat="1" ht="11.25">
      <c r="B175" s="178"/>
      <c r="D175" s="162" t="s">
        <v>201</v>
      </c>
      <c r="E175" s="179" t="s">
        <v>1</v>
      </c>
      <c r="F175" s="180" t="s">
        <v>221</v>
      </c>
      <c r="H175" s="181">
        <v>10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201</v>
      </c>
      <c r="AU175" s="179" t="s">
        <v>86</v>
      </c>
      <c r="AV175" s="14" t="s">
        <v>86</v>
      </c>
      <c r="AW175" s="14" t="s">
        <v>32</v>
      </c>
      <c r="AX175" s="14" t="s">
        <v>77</v>
      </c>
      <c r="AY175" s="179" t="s">
        <v>137</v>
      </c>
    </row>
    <row r="176" spans="2:51" s="14" customFormat="1" ht="11.25">
      <c r="B176" s="178"/>
      <c r="D176" s="162" t="s">
        <v>201</v>
      </c>
      <c r="E176" s="179" t="s">
        <v>1</v>
      </c>
      <c r="F176" s="180" t="s">
        <v>430</v>
      </c>
      <c r="H176" s="181">
        <v>-3.2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79" t="s">
        <v>201</v>
      </c>
      <c r="AU176" s="179" t="s">
        <v>86</v>
      </c>
      <c r="AV176" s="14" t="s">
        <v>86</v>
      </c>
      <c r="AW176" s="14" t="s">
        <v>32</v>
      </c>
      <c r="AX176" s="14" t="s">
        <v>77</v>
      </c>
      <c r="AY176" s="179" t="s">
        <v>137</v>
      </c>
    </row>
    <row r="177" spans="2:51" s="14" customFormat="1" ht="11.25">
      <c r="B177" s="178"/>
      <c r="D177" s="162" t="s">
        <v>201</v>
      </c>
      <c r="E177" s="179" t="s">
        <v>1</v>
      </c>
      <c r="F177" s="180" t="s">
        <v>431</v>
      </c>
      <c r="H177" s="181">
        <v>-0.8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201</v>
      </c>
      <c r="AU177" s="179" t="s">
        <v>86</v>
      </c>
      <c r="AV177" s="14" t="s">
        <v>86</v>
      </c>
      <c r="AW177" s="14" t="s">
        <v>32</v>
      </c>
      <c r="AX177" s="14" t="s">
        <v>77</v>
      </c>
      <c r="AY177" s="179" t="s">
        <v>137</v>
      </c>
    </row>
    <row r="178" spans="2:51" s="15" customFormat="1" ht="11.25">
      <c r="B178" s="186"/>
      <c r="D178" s="162" t="s">
        <v>201</v>
      </c>
      <c r="E178" s="187" t="s">
        <v>1</v>
      </c>
      <c r="F178" s="188" t="s">
        <v>206</v>
      </c>
      <c r="H178" s="189">
        <v>6</v>
      </c>
      <c r="I178" s="190"/>
      <c r="L178" s="186"/>
      <c r="M178" s="191"/>
      <c r="N178" s="192"/>
      <c r="O178" s="192"/>
      <c r="P178" s="192"/>
      <c r="Q178" s="192"/>
      <c r="R178" s="192"/>
      <c r="S178" s="192"/>
      <c r="T178" s="193"/>
      <c r="AT178" s="187" t="s">
        <v>201</v>
      </c>
      <c r="AU178" s="187" t="s">
        <v>86</v>
      </c>
      <c r="AV178" s="15" t="s">
        <v>136</v>
      </c>
      <c r="AW178" s="15" t="s">
        <v>32</v>
      </c>
      <c r="AX178" s="15" t="s">
        <v>84</v>
      </c>
      <c r="AY178" s="187" t="s">
        <v>137</v>
      </c>
    </row>
    <row r="179" spans="1:65" s="2" customFormat="1" ht="24.2" customHeight="1">
      <c r="A179" s="32"/>
      <c r="B179" s="148"/>
      <c r="C179" s="149" t="s">
        <v>257</v>
      </c>
      <c r="D179" s="149" t="s">
        <v>140</v>
      </c>
      <c r="E179" s="150" t="s">
        <v>432</v>
      </c>
      <c r="F179" s="151" t="s">
        <v>433</v>
      </c>
      <c r="G179" s="152" t="s">
        <v>199</v>
      </c>
      <c r="H179" s="153">
        <v>3.2</v>
      </c>
      <c r="I179" s="154"/>
      <c r="J179" s="155">
        <f>ROUND(I179*H179,2)</f>
        <v>0</v>
      </c>
      <c r="K179" s="151" t="s">
        <v>200</v>
      </c>
      <c r="L179" s="33"/>
      <c r="M179" s="156" t="s">
        <v>1</v>
      </c>
      <c r="N179" s="157" t="s">
        <v>42</v>
      </c>
      <c r="O179" s="58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136</v>
      </c>
      <c r="AT179" s="160" t="s">
        <v>140</v>
      </c>
      <c r="AU179" s="160" t="s">
        <v>86</v>
      </c>
      <c r="AY179" s="17" t="s">
        <v>137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84</v>
      </c>
      <c r="BK179" s="161">
        <f>ROUND(I179*H179,2)</f>
        <v>0</v>
      </c>
      <c r="BL179" s="17" t="s">
        <v>136</v>
      </c>
      <c r="BM179" s="160" t="s">
        <v>261</v>
      </c>
    </row>
    <row r="180" spans="1:47" s="2" customFormat="1" ht="11.25">
      <c r="A180" s="32"/>
      <c r="B180" s="33"/>
      <c r="C180" s="32"/>
      <c r="D180" s="162" t="s">
        <v>145</v>
      </c>
      <c r="E180" s="32"/>
      <c r="F180" s="163" t="s">
        <v>433</v>
      </c>
      <c r="G180" s="32"/>
      <c r="H180" s="32"/>
      <c r="I180" s="164"/>
      <c r="J180" s="32"/>
      <c r="K180" s="32"/>
      <c r="L180" s="33"/>
      <c r="M180" s="165"/>
      <c r="N180" s="166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145</v>
      </c>
      <c r="AU180" s="17" t="s">
        <v>86</v>
      </c>
    </row>
    <row r="181" spans="2:51" s="14" customFormat="1" ht="11.25">
      <c r="B181" s="178"/>
      <c r="D181" s="162" t="s">
        <v>201</v>
      </c>
      <c r="E181" s="179" t="s">
        <v>1</v>
      </c>
      <c r="F181" s="180" t="s">
        <v>434</v>
      </c>
      <c r="H181" s="181">
        <v>3.2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201</v>
      </c>
      <c r="AU181" s="179" t="s">
        <v>86</v>
      </c>
      <c r="AV181" s="14" t="s">
        <v>86</v>
      </c>
      <c r="AW181" s="14" t="s">
        <v>32</v>
      </c>
      <c r="AX181" s="14" t="s">
        <v>77</v>
      </c>
      <c r="AY181" s="179" t="s">
        <v>137</v>
      </c>
    </row>
    <row r="182" spans="2:51" s="15" customFormat="1" ht="11.25">
      <c r="B182" s="186"/>
      <c r="D182" s="162" t="s">
        <v>201</v>
      </c>
      <c r="E182" s="187" t="s">
        <v>1</v>
      </c>
      <c r="F182" s="188" t="s">
        <v>206</v>
      </c>
      <c r="H182" s="189">
        <v>3.2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7" t="s">
        <v>201</v>
      </c>
      <c r="AU182" s="187" t="s">
        <v>86</v>
      </c>
      <c r="AV182" s="15" t="s">
        <v>136</v>
      </c>
      <c r="AW182" s="15" t="s">
        <v>32</v>
      </c>
      <c r="AX182" s="15" t="s">
        <v>84</v>
      </c>
      <c r="AY182" s="187" t="s">
        <v>137</v>
      </c>
    </row>
    <row r="183" spans="1:65" s="2" customFormat="1" ht="16.5" customHeight="1">
      <c r="A183" s="32"/>
      <c r="B183" s="148"/>
      <c r="C183" s="194" t="s">
        <v>231</v>
      </c>
      <c r="D183" s="194" t="s">
        <v>258</v>
      </c>
      <c r="E183" s="195" t="s">
        <v>435</v>
      </c>
      <c r="F183" s="196" t="s">
        <v>436</v>
      </c>
      <c r="G183" s="197" t="s">
        <v>220</v>
      </c>
      <c r="H183" s="198">
        <v>6.4</v>
      </c>
      <c r="I183" s="199"/>
      <c r="J183" s="200">
        <f>ROUND(I183*H183,2)</f>
        <v>0</v>
      </c>
      <c r="K183" s="196" t="s">
        <v>200</v>
      </c>
      <c r="L183" s="201"/>
      <c r="M183" s="202" t="s">
        <v>1</v>
      </c>
      <c r="N183" s="203" t="s">
        <v>42</v>
      </c>
      <c r="O183" s="58"/>
      <c r="P183" s="158">
        <f>O183*H183</f>
        <v>0</v>
      </c>
      <c r="Q183" s="158">
        <v>1</v>
      </c>
      <c r="R183" s="158">
        <f>Q183*H183</f>
        <v>6.4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175</v>
      </c>
      <c r="AT183" s="160" t="s">
        <v>258</v>
      </c>
      <c r="AU183" s="160" t="s">
        <v>86</v>
      </c>
      <c r="AY183" s="17" t="s">
        <v>137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84</v>
      </c>
      <c r="BK183" s="161">
        <f>ROUND(I183*H183,2)</f>
        <v>0</v>
      </c>
      <c r="BL183" s="17" t="s">
        <v>136</v>
      </c>
      <c r="BM183" s="160" t="s">
        <v>267</v>
      </c>
    </row>
    <row r="184" spans="1:47" s="2" customFormat="1" ht="11.25">
      <c r="A184" s="32"/>
      <c r="B184" s="33"/>
      <c r="C184" s="32"/>
      <c r="D184" s="162" t="s">
        <v>145</v>
      </c>
      <c r="E184" s="32"/>
      <c r="F184" s="163" t="s">
        <v>436</v>
      </c>
      <c r="G184" s="32"/>
      <c r="H184" s="32"/>
      <c r="I184" s="164"/>
      <c r="J184" s="32"/>
      <c r="K184" s="32"/>
      <c r="L184" s="33"/>
      <c r="M184" s="165"/>
      <c r="N184" s="166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145</v>
      </c>
      <c r="AU184" s="17" t="s">
        <v>86</v>
      </c>
    </row>
    <row r="185" spans="2:51" s="14" customFormat="1" ht="11.25">
      <c r="B185" s="178"/>
      <c r="D185" s="162" t="s">
        <v>201</v>
      </c>
      <c r="E185" s="179" t="s">
        <v>1</v>
      </c>
      <c r="F185" s="180" t="s">
        <v>437</v>
      </c>
      <c r="H185" s="181">
        <v>6.4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79" t="s">
        <v>201</v>
      </c>
      <c r="AU185" s="179" t="s">
        <v>86</v>
      </c>
      <c r="AV185" s="14" t="s">
        <v>86</v>
      </c>
      <c r="AW185" s="14" t="s">
        <v>32</v>
      </c>
      <c r="AX185" s="14" t="s">
        <v>77</v>
      </c>
      <c r="AY185" s="179" t="s">
        <v>137</v>
      </c>
    </row>
    <row r="186" spans="2:51" s="15" customFormat="1" ht="11.25">
      <c r="B186" s="186"/>
      <c r="D186" s="162" t="s">
        <v>201</v>
      </c>
      <c r="E186" s="187" t="s">
        <v>1</v>
      </c>
      <c r="F186" s="188" t="s">
        <v>206</v>
      </c>
      <c r="H186" s="189">
        <v>6.4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7" t="s">
        <v>201</v>
      </c>
      <c r="AU186" s="187" t="s">
        <v>86</v>
      </c>
      <c r="AV186" s="15" t="s">
        <v>136</v>
      </c>
      <c r="AW186" s="15" t="s">
        <v>32</v>
      </c>
      <c r="AX186" s="15" t="s">
        <v>84</v>
      </c>
      <c r="AY186" s="187" t="s">
        <v>137</v>
      </c>
    </row>
    <row r="187" spans="2:63" s="12" customFormat="1" ht="22.9" customHeight="1">
      <c r="B187" s="135"/>
      <c r="D187" s="136" t="s">
        <v>76</v>
      </c>
      <c r="E187" s="146" t="s">
        <v>136</v>
      </c>
      <c r="F187" s="146" t="s">
        <v>438</v>
      </c>
      <c r="I187" s="138"/>
      <c r="J187" s="147">
        <f>BK187</f>
        <v>0</v>
      </c>
      <c r="L187" s="135"/>
      <c r="M187" s="140"/>
      <c r="N187" s="141"/>
      <c r="O187" s="141"/>
      <c r="P187" s="142">
        <f>SUM(P188:P191)</f>
        <v>0</v>
      </c>
      <c r="Q187" s="141"/>
      <c r="R187" s="142">
        <f>SUM(R188:R191)</f>
        <v>1.5126160000000002</v>
      </c>
      <c r="S187" s="141"/>
      <c r="T187" s="143">
        <f>SUM(T188:T191)</f>
        <v>0</v>
      </c>
      <c r="AR187" s="136" t="s">
        <v>84</v>
      </c>
      <c r="AT187" s="144" t="s">
        <v>76</v>
      </c>
      <c r="AU187" s="144" t="s">
        <v>84</v>
      </c>
      <c r="AY187" s="136" t="s">
        <v>137</v>
      </c>
      <c r="BK187" s="145">
        <f>SUM(BK188:BK191)</f>
        <v>0</v>
      </c>
    </row>
    <row r="188" spans="1:65" s="2" customFormat="1" ht="24.2" customHeight="1">
      <c r="A188" s="32"/>
      <c r="B188" s="148"/>
      <c r="C188" s="149" t="s">
        <v>8</v>
      </c>
      <c r="D188" s="149" t="s">
        <v>140</v>
      </c>
      <c r="E188" s="150" t="s">
        <v>439</v>
      </c>
      <c r="F188" s="151" t="s">
        <v>440</v>
      </c>
      <c r="G188" s="152" t="s">
        <v>199</v>
      </c>
      <c r="H188" s="153">
        <v>0.8</v>
      </c>
      <c r="I188" s="154"/>
      <c r="J188" s="155">
        <f>ROUND(I188*H188,2)</f>
        <v>0</v>
      </c>
      <c r="K188" s="151" t="s">
        <v>200</v>
      </c>
      <c r="L188" s="33"/>
      <c r="M188" s="156" t="s">
        <v>1</v>
      </c>
      <c r="N188" s="157" t="s">
        <v>42</v>
      </c>
      <c r="O188" s="58"/>
      <c r="P188" s="158">
        <f>O188*H188</f>
        <v>0</v>
      </c>
      <c r="Q188" s="158">
        <v>1.89077</v>
      </c>
      <c r="R188" s="158">
        <f>Q188*H188</f>
        <v>1.5126160000000002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136</v>
      </c>
      <c r="AT188" s="160" t="s">
        <v>140</v>
      </c>
      <c r="AU188" s="160" t="s">
        <v>86</v>
      </c>
      <c r="AY188" s="17" t="s">
        <v>137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84</v>
      </c>
      <c r="BK188" s="161">
        <f>ROUND(I188*H188,2)</f>
        <v>0</v>
      </c>
      <c r="BL188" s="17" t="s">
        <v>136</v>
      </c>
      <c r="BM188" s="160" t="s">
        <v>271</v>
      </c>
    </row>
    <row r="189" spans="1:47" s="2" customFormat="1" ht="11.25">
      <c r="A189" s="32"/>
      <c r="B189" s="33"/>
      <c r="C189" s="32"/>
      <c r="D189" s="162" t="s">
        <v>145</v>
      </c>
      <c r="E189" s="32"/>
      <c r="F189" s="163" t="s">
        <v>440</v>
      </c>
      <c r="G189" s="32"/>
      <c r="H189" s="32"/>
      <c r="I189" s="164"/>
      <c r="J189" s="32"/>
      <c r="K189" s="32"/>
      <c r="L189" s="33"/>
      <c r="M189" s="165"/>
      <c r="N189" s="166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145</v>
      </c>
      <c r="AU189" s="17" t="s">
        <v>86</v>
      </c>
    </row>
    <row r="190" spans="2:51" s="14" customFormat="1" ht="11.25">
      <c r="B190" s="178"/>
      <c r="D190" s="162" t="s">
        <v>201</v>
      </c>
      <c r="E190" s="179" t="s">
        <v>1</v>
      </c>
      <c r="F190" s="180" t="s">
        <v>441</v>
      </c>
      <c r="H190" s="181">
        <v>0.8</v>
      </c>
      <c r="I190" s="182"/>
      <c r="L190" s="178"/>
      <c r="M190" s="183"/>
      <c r="N190" s="184"/>
      <c r="O190" s="184"/>
      <c r="P190" s="184"/>
      <c r="Q190" s="184"/>
      <c r="R190" s="184"/>
      <c r="S190" s="184"/>
      <c r="T190" s="185"/>
      <c r="AT190" s="179" t="s">
        <v>201</v>
      </c>
      <c r="AU190" s="179" t="s">
        <v>86</v>
      </c>
      <c r="AV190" s="14" t="s">
        <v>86</v>
      </c>
      <c r="AW190" s="14" t="s">
        <v>32</v>
      </c>
      <c r="AX190" s="14" t="s">
        <v>77</v>
      </c>
      <c r="AY190" s="179" t="s">
        <v>137</v>
      </c>
    </row>
    <row r="191" spans="2:51" s="15" customFormat="1" ht="11.25">
      <c r="B191" s="186"/>
      <c r="D191" s="162" t="s">
        <v>201</v>
      </c>
      <c r="E191" s="187" t="s">
        <v>1</v>
      </c>
      <c r="F191" s="188" t="s">
        <v>206</v>
      </c>
      <c r="H191" s="189">
        <v>0.8</v>
      </c>
      <c r="I191" s="190"/>
      <c r="L191" s="186"/>
      <c r="M191" s="191"/>
      <c r="N191" s="192"/>
      <c r="O191" s="192"/>
      <c r="P191" s="192"/>
      <c r="Q191" s="192"/>
      <c r="R191" s="192"/>
      <c r="S191" s="192"/>
      <c r="T191" s="193"/>
      <c r="AT191" s="187" t="s">
        <v>201</v>
      </c>
      <c r="AU191" s="187" t="s">
        <v>86</v>
      </c>
      <c r="AV191" s="15" t="s">
        <v>136</v>
      </c>
      <c r="AW191" s="15" t="s">
        <v>32</v>
      </c>
      <c r="AX191" s="15" t="s">
        <v>84</v>
      </c>
      <c r="AY191" s="187" t="s">
        <v>137</v>
      </c>
    </row>
    <row r="192" spans="2:63" s="12" customFormat="1" ht="22.9" customHeight="1">
      <c r="B192" s="135"/>
      <c r="D192" s="136" t="s">
        <v>76</v>
      </c>
      <c r="E192" s="146" t="s">
        <v>160</v>
      </c>
      <c r="F192" s="146" t="s">
        <v>248</v>
      </c>
      <c r="I192" s="138"/>
      <c r="J192" s="147">
        <f>BK192</f>
        <v>0</v>
      </c>
      <c r="L192" s="135"/>
      <c r="M192" s="140"/>
      <c r="N192" s="141"/>
      <c r="O192" s="141"/>
      <c r="P192" s="142">
        <f>SUM(P193:P201)</f>
        <v>0</v>
      </c>
      <c r="Q192" s="141"/>
      <c r="R192" s="142">
        <f>SUM(R193:R201)</f>
        <v>4.181579999999999</v>
      </c>
      <c r="S192" s="141"/>
      <c r="T192" s="143">
        <f>SUM(T193:T201)</f>
        <v>0</v>
      </c>
      <c r="AR192" s="136" t="s">
        <v>84</v>
      </c>
      <c r="AT192" s="144" t="s">
        <v>76</v>
      </c>
      <c r="AU192" s="144" t="s">
        <v>84</v>
      </c>
      <c r="AY192" s="136" t="s">
        <v>137</v>
      </c>
      <c r="BK192" s="145">
        <f>SUM(BK193:BK201)</f>
        <v>0</v>
      </c>
    </row>
    <row r="193" spans="1:65" s="2" customFormat="1" ht="24.2" customHeight="1">
      <c r="A193" s="32"/>
      <c r="B193" s="148"/>
      <c r="C193" s="149" t="s">
        <v>237</v>
      </c>
      <c r="D193" s="149" t="s">
        <v>140</v>
      </c>
      <c r="E193" s="150" t="s">
        <v>442</v>
      </c>
      <c r="F193" s="151" t="s">
        <v>443</v>
      </c>
      <c r="G193" s="152" t="s">
        <v>225</v>
      </c>
      <c r="H193" s="153">
        <v>9</v>
      </c>
      <c r="I193" s="154"/>
      <c r="J193" s="155">
        <f>ROUND(I193*H193,2)</f>
        <v>0</v>
      </c>
      <c r="K193" s="151" t="s">
        <v>200</v>
      </c>
      <c r="L193" s="33"/>
      <c r="M193" s="156" t="s">
        <v>1</v>
      </c>
      <c r="N193" s="157" t="s">
        <v>42</v>
      </c>
      <c r="O193" s="58"/>
      <c r="P193" s="158">
        <f>O193*H193</f>
        <v>0</v>
      </c>
      <c r="Q193" s="158">
        <v>0.345</v>
      </c>
      <c r="R193" s="158">
        <f>Q193*H193</f>
        <v>3.1049999999999995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136</v>
      </c>
      <c r="AT193" s="160" t="s">
        <v>140</v>
      </c>
      <c r="AU193" s="160" t="s">
        <v>86</v>
      </c>
      <c r="AY193" s="17" t="s">
        <v>137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84</v>
      </c>
      <c r="BK193" s="161">
        <f>ROUND(I193*H193,2)</f>
        <v>0</v>
      </c>
      <c r="BL193" s="17" t="s">
        <v>136</v>
      </c>
      <c r="BM193" s="160" t="s">
        <v>275</v>
      </c>
    </row>
    <row r="194" spans="1:47" s="2" customFormat="1" ht="19.5">
      <c r="A194" s="32"/>
      <c r="B194" s="33"/>
      <c r="C194" s="32"/>
      <c r="D194" s="162" t="s">
        <v>145</v>
      </c>
      <c r="E194" s="32"/>
      <c r="F194" s="163" t="s">
        <v>443</v>
      </c>
      <c r="G194" s="32"/>
      <c r="H194" s="32"/>
      <c r="I194" s="164"/>
      <c r="J194" s="32"/>
      <c r="K194" s="32"/>
      <c r="L194" s="33"/>
      <c r="M194" s="165"/>
      <c r="N194" s="166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145</v>
      </c>
      <c r="AU194" s="17" t="s">
        <v>86</v>
      </c>
    </row>
    <row r="195" spans="1:65" s="2" customFormat="1" ht="24.2" customHeight="1">
      <c r="A195" s="32"/>
      <c r="B195" s="148"/>
      <c r="C195" s="149" t="s">
        <v>279</v>
      </c>
      <c r="D195" s="149" t="s">
        <v>140</v>
      </c>
      <c r="E195" s="150" t="s">
        <v>254</v>
      </c>
      <c r="F195" s="151" t="s">
        <v>255</v>
      </c>
      <c r="G195" s="152" t="s">
        <v>225</v>
      </c>
      <c r="H195" s="153">
        <v>9</v>
      </c>
      <c r="I195" s="154"/>
      <c r="J195" s="155">
        <f>ROUND(I195*H195,2)</f>
        <v>0</v>
      </c>
      <c r="K195" s="151" t="s">
        <v>200</v>
      </c>
      <c r="L195" s="33"/>
      <c r="M195" s="156" t="s">
        <v>1</v>
      </c>
      <c r="N195" s="157" t="s">
        <v>42</v>
      </c>
      <c r="O195" s="58"/>
      <c r="P195" s="158">
        <f>O195*H195</f>
        <v>0</v>
      </c>
      <c r="Q195" s="158">
        <v>0.08922</v>
      </c>
      <c r="R195" s="158">
        <f>Q195*H195</f>
        <v>0.8029799999999999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136</v>
      </c>
      <c r="AT195" s="160" t="s">
        <v>140</v>
      </c>
      <c r="AU195" s="160" t="s">
        <v>86</v>
      </c>
      <c r="AY195" s="17" t="s">
        <v>137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84</v>
      </c>
      <c r="BK195" s="161">
        <f>ROUND(I195*H195,2)</f>
        <v>0</v>
      </c>
      <c r="BL195" s="17" t="s">
        <v>136</v>
      </c>
      <c r="BM195" s="160" t="s">
        <v>282</v>
      </c>
    </row>
    <row r="196" spans="1:47" s="2" customFormat="1" ht="19.5">
      <c r="A196" s="32"/>
      <c r="B196" s="33"/>
      <c r="C196" s="32"/>
      <c r="D196" s="162" t="s">
        <v>145</v>
      </c>
      <c r="E196" s="32"/>
      <c r="F196" s="163" t="s">
        <v>255</v>
      </c>
      <c r="G196" s="32"/>
      <c r="H196" s="32"/>
      <c r="I196" s="164"/>
      <c r="J196" s="32"/>
      <c r="K196" s="32"/>
      <c r="L196" s="33"/>
      <c r="M196" s="165"/>
      <c r="N196" s="166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145</v>
      </c>
      <c r="AU196" s="17" t="s">
        <v>86</v>
      </c>
    </row>
    <row r="197" spans="1:65" s="2" customFormat="1" ht="24.2" customHeight="1">
      <c r="A197" s="32"/>
      <c r="B197" s="148"/>
      <c r="C197" s="194" t="s">
        <v>243</v>
      </c>
      <c r="D197" s="194" t="s">
        <v>258</v>
      </c>
      <c r="E197" s="195" t="s">
        <v>364</v>
      </c>
      <c r="F197" s="196" t="s">
        <v>365</v>
      </c>
      <c r="G197" s="197" t="s">
        <v>225</v>
      </c>
      <c r="H197" s="198">
        <v>1.8</v>
      </c>
      <c r="I197" s="199"/>
      <c r="J197" s="200">
        <f>ROUND(I197*H197,2)</f>
        <v>0</v>
      </c>
      <c r="K197" s="196" t="s">
        <v>200</v>
      </c>
      <c r="L197" s="201"/>
      <c r="M197" s="202" t="s">
        <v>1</v>
      </c>
      <c r="N197" s="203" t="s">
        <v>42</v>
      </c>
      <c r="O197" s="58"/>
      <c r="P197" s="158">
        <f>O197*H197</f>
        <v>0</v>
      </c>
      <c r="Q197" s="158">
        <v>0.152</v>
      </c>
      <c r="R197" s="158">
        <f>Q197*H197</f>
        <v>0.2736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175</v>
      </c>
      <c r="AT197" s="160" t="s">
        <v>258</v>
      </c>
      <c r="AU197" s="160" t="s">
        <v>86</v>
      </c>
      <c r="AY197" s="17" t="s">
        <v>137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84</v>
      </c>
      <c r="BK197" s="161">
        <f>ROUND(I197*H197,2)</f>
        <v>0</v>
      </c>
      <c r="BL197" s="17" t="s">
        <v>136</v>
      </c>
      <c r="BM197" s="160" t="s">
        <v>289</v>
      </c>
    </row>
    <row r="198" spans="1:47" s="2" customFormat="1" ht="11.25">
      <c r="A198" s="32"/>
      <c r="B198" s="33"/>
      <c r="C198" s="32"/>
      <c r="D198" s="162" t="s">
        <v>145</v>
      </c>
      <c r="E198" s="32"/>
      <c r="F198" s="163" t="s">
        <v>365</v>
      </c>
      <c r="G198" s="32"/>
      <c r="H198" s="32"/>
      <c r="I198" s="164"/>
      <c r="J198" s="32"/>
      <c r="K198" s="32"/>
      <c r="L198" s="33"/>
      <c r="M198" s="165"/>
      <c r="N198" s="166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145</v>
      </c>
      <c r="AU198" s="17" t="s">
        <v>86</v>
      </c>
    </row>
    <row r="199" spans="2:51" s="13" customFormat="1" ht="11.25">
      <c r="B199" s="171"/>
      <c r="D199" s="162" t="s">
        <v>201</v>
      </c>
      <c r="E199" s="172" t="s">
        <v>1</v>
      </c>
      <c r="F199" s="173" t="s">
        <v>366</v>
      </c>
      <c r="H199" s="172" t="s">
        <v>1</v>
      </c>
      <c r="I199" s="174"/>
      <c r="L199" s="171"/>
      <c r="M199" s="175"/>
      <c r="N199" s="176"/>
      <c r="O199" s="176"/>
      <c r="P199" s="176"/>
      <c r="Q199" s="176"/>
      <c r="R199" s="176"/>
      <c r="S199" s="176"/>
      <c r="T199" s="177"/>
      <c r="AT199" s="172" t="s">
        <v>201</v>
      </c>
      <c r="AU199" s="172" t="s">
        <v>86</v>
      </c>
      <c r="AV199" s="13" t="s">
        <v>84</v>
      </c>
      <c r="AW199" s="13" t="s">
        <v>32</v>
      </c>
      <c r="AX199" s="13" t="s">
        <v>77</v>
      </c>
      <c r="AY199" s="172" t="s">
        <v>137</v>
      </c>
    </row>
    <row r="200" spans="2:51" s="14" customFormat="1" ht="11.25">
      <c r="B200" s="178"/>
      <c r="D200" s="162" t="s">
        <v>201</v>
      </c>
      <c r="E200" s="179" t="s">
        <v>1</v>
      </c>
      <c r="F200" s="180" t="s">
        <v>444</v>
      </c>
      <c r="H200" s="181">
        <v>1.8</v>
      </c>
      <c r="I200" s="182"/>
      <c r="L200" s="178"/>
      <c r="M200" s="183"/>
      <c r="N200" s="184"/>
      <c r="O200" s="184"/>
      <c r="P200" s="184"/>
      <c r="Q200" s="184"/>
      <c r="R200" s="184"/>
      <c r="S200" s="184"/>
      <c r="T200" s="185"/>
      <c r="AT200" s="179" t="s">
        <v>201</v>
      </c>
      <c r="AU200" s="179" t="s">
        <v>86</v>
      </c>
      <c r="AV200" s="14" t="s">
        <v>86</v>
      </c>
      <c r="AW200" s="14" t="s">
        <v>32</v>
      </c>
      <c r="AX200" s="14" t="s">
        <v>77</v>
      </c>
      <c r="AY200" s="179" t="s">
        <v>137</v>
      </c>
    </row>
    <row r="201" spans="2:51" s="15" customFormat="1" ht="11.25">
      <c r="B201" s="186"/>
      <c r="D201" s="162" t="s">
        <v>201</v>
      </c>
      <c r="E201" s="187" t="s">
        <v>1</v>
      </c>
      <c r="F201" s="188" t="s">
        <v>206</v>
      </c>
      <c r="H201" s="189">
        <v>1.8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87" t="s">
        <v>201</v>
      </c>
      <c r="AU201" s="187" t="s">
        <v>86</v>
      </c>
      <c r="AV201" s="15" t="s">
        <v>136</v>
      </c>
      <c r="AW201" s="15" t="s">
        <v>32</v>
      </c>
      <c r="AX201" s="15" t="s">
        <v>84</v>
      </c>
      <c r="AY201" s="187" t="s">
        <v>137</v>
      </c>
    </row>
    <row r="202" spans="2:63" s="12" customFormat="1" ht="22.9" customHeight="1">
      <c r="B202" s="135"/>
      <c r="D202" s="136" t="s">
        <v>76</v>
      </c>
      <c r="E202" s="146" t="s">
        <v>175</v>
      </c>
      <c r="F202" s="146" t="s">
        <v>445</v>
      </c>
      <c r="I202" s="138"/>
      <c r="J202" s="147">
        <f>BK202</f>
        <v>0</v>
      </c>
      <c r="L202" s="135"/>
      <c r="M202" s="140"/>
      <c r="N202" s="141"/>
      <c r="O202" s="141"/>
      <c r="P202" s="142">
        <f>SUM(P203:P212)</f>
        <v>0</v>
      </c>
      <c r="Q202" s="141"/>
      <c r="R202" s="142">
        <f>SUM(R203:R212)</f>
        <v>0.03356</v>
      </c>
      <c r="S202" s="141"/>
      <c r="T202" s="143">
        <f>SUM(T203:T212)</f>
        <v>0</v>
      </c>
      <c r="AR202" s="136" t="s">
        <v>84</v>
      </c>
      <c r="AT202" s="144" t="s">
        <v>76</v>
      </c>
      <c r="AU202" s="144" t="s">
        <v>84</v>
      </c>
      <c r="AY202" s="136" t="s">
        <v>137</v>
      </c>
      <c r="BK202" s="145">
        <f>SUM(BK203:BK212)</f>
        <v>0</v>
      </c>
    </row>
    <row r="203" spans="1:65" s="2" customFormat="1" ht="24.2" customHeight="1">
      <c r="A203" s="32"/>
      <c r="B203" s="148"/>
      <c r="C203" s="149" t="s">
        <v>290</v>
      </c>
      <c r="D203" s="149" t="s">
        <v>140</v>
      </c>
      <c r="E203" s="150" t="s">
        <v>446</v>
      </c>
      <c r="F203" s="151" t="s">
        <v>447</v>
      </c>
      <c r="G203" s="152" t="s">
        <v>266</v>
      </c>
      <c r="H203" s="153">
        <v>10</v>
      </c>
      <c r="I203" s="154"/>
      <c r="J203" s="155">
        <f>ROUND(I203*H203,2)</f>
        <v>0</v>
      </c>
      <c r="K203" s="151" t="s">
        <v>200</v>
      </c>
      <c r="L203" s="33"/>
      <c r="M203" s="156" t="s">
        <v>1</v>
      </c>
      <c r="N203" s="157" t="s">
        <v>42</v>
      </c>
      <c r="O203" s="58"/>
      <c r="P203" s="158">
        <f>O203*H203</f>
        <v>0</v>
      </c>
      <c r="Q203" s="158">
        <v>0.00276</v>
      </c>
      <c r="R203" s="158">
        <f>Q203*H203</f>
        <v>0.0276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136</v>
      </c>
      <c r="AT203" s="160" t="s">
        <v>140</v>
      </c>
      <c r="AU203" s="160" t="s">
        <v>86</v>
      </c>
      <c r="AY203" s="17" t="s">
        <v>137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84</v>
      </c>
      <c r="BK203" s="161">
        <f>ROUND(I203*H203,2)</f>
        <v>0</v>
      </c>
      <c r="BL203" s="17" t="s">
        <v>136</v>
      </c>
      <c r="BM203" s="160" t="s">
        <v>294</v>
      </c>
    </row>
    <row r="204" spans="1:47" s="2" customFormat="1" ht="19.5">
      <c r="A204" s="32"/>
      <c r="B204" s="33"/>
      <c r="C204" s="32"/>
      <c r="D204" s="162" t="s">
        <v>145</v>
      </c>
      <c r="E204" s="32"/>
      <c r="F204" s="163" t="s">
        <v>447</v>
      </c>
      <c r="G204" s="32"/>
      <c r="H204" s="32"/>
      <c r="I204" s="164"/>
      <c r="J204" s="32"/>
      <c r="K204" s="32"/>
      <c r="L204" s="33"/>
      <c r="M204" s="165"/>
      <c r="N204" s="166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145</v>
      </c>
      <c r="AU204" s="17" t="s">
        <v>86</v>
      </c>
    </row>
    <row r="205" spans="1:65" s="2" customFormat="1" ht="33" customHeight="1">
      <c r="A205" s="32"/>
      <c r="B205" s="148"/>
      <c r="C205" s="149" t="s">
        <v>246</v>
      </c>
      <c r="D205" s="149" t="s">
        <v>140</v>
      </c>
      <c r="E205" s="150" t="s">
        <v>448</v>
      </c>
      <c r="F205" s="151" t="s">
        <v>449</v>
      </c>
      <c r="G205" s="152" t="s">
        <v>306</v>
      </c>
      <c r="H205" s="153">
        <v>9</v>
      </c>
      <c r="I205" s="154"/>
      <c r="J205" s="155">
        <f>ROUND(I205*H205,2)</f>
        <v>0</v>
      </c>
      <c r="K205" s="151" t="s">
        <v>200</v>
      </c>
      <c r="L205" s="33"/>
      <c r="M205" s="156" t="s">
        <v>1</v>
      </c>
      <c r="N205" s="157" t="s">
        <v>42</v>
      </c>
      <c r="O205" s="58"/>
      <c r="P205" s="158">
        <f>O205*H205</f>
        <v>0</v>
      </c>
      <c r="Q205" s="158">
        <v>0</v>
      </c>
      <c r="R205" s="158">
        <f>Q205*H205</f>
        <v>0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136</v>
      </c>
      <c r="AT205" s="160" t="s">
        <v>140</v>
      </c>
      <c r="AU205" s="160" t="s">
        <v>86</v>
      </c>
      <c r="AY205" s="17" t="s">
        <v>137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84</v>
      </c>
      <c r="BK205" s="161">
        <f>ROUND(I205*H205,2)</f>
        <v>0</v>
      </c>
      <c r="BL205" s="17" t="s">
        <v>136</v>
      </c>
      <c r="BM205" s="160" t="s">
        <v>298</v>
      </c>
    </row>
    <row r="206" spans="1:47" s="2" customFormat="1" ht="19.5">
      <c r="A206" s="32"/>
      <c r="B206" s="33"/>
      <c r="C206" s="32"/>
      <c r="D206" s="162" t="s">
        <v>145</v>
      </c>
      <c r="E206" s="32"/>
      <c r="F206" s="163" t="s">
        <v>449</v>
      </c>
      <c r="G206" s="32"/>
      <c r="H206" s="32"/>
      <c r="I206" s="164"/>
      <c r="J206" s="32"/>
      <c r="K206" s="32"/>
      <c r="L206" s="33"/>
      <c r="M206" s="165"/>
      <c r="N206" s="166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145</v>
      </c>
      <c r="AU206" s="17" t="s">
        <v>86</v>
      </c>
    </row>
    <row r="207" spans="1:65" s="2" customFormat="1" ht="16.5" customHeight="1">
      <c r="A207" s="32"/>
      <c r="B207" s="148"/>
      <c r="C207" s="194" t="s">
        <v>7</v>
      </c>
      <c r="D207" s="194" t="s">
        <v>258</v>
      </c>
      <c r="E207" s="195" t="s">
        <v>450</v>
      </c>
      <c r="F207" s="196" t="s">
        <v>451</v>
      </c>
      <c r="G207" s="197" t="s">
        <v>306</v>
      </c>
      <c r="H207" s="198">
        <v>8</v>
      </c>
      <c r="I207" s="199"/>
      <c r="J207" s="200">
        <f>ROUND(I207*H207,2)</f>
        <v>0</v>
      </c>
      <c r="K207" s="196" t="s">
        <v>200</v>
      </c>
      <c r="L207" s="201"/>
      <c r="M207" s="202" t="s">
        <v>1</v>
      </c>
      <c r="N207" s="203" t="s">
        <v>42</v>
      </c>
      <c r="O207" s="58"/>
      <c r="P207" s="158">
        <f>O207*H207</f>
        <v>0</v>
      </c>
      <c r="Q207" s="158">
        <v>0.00065</v>
      </c>
      <c r="R207" s="158">
        <f>Q207*H207</f>
        <v>0.0052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175</v>
      </c>
      <c r="AT207" s="160" t="s">
        <v>258</v>
      </c>
      <c r="AU207" s="160" t="s">
        <v>86</v>
      </c>
      <c r="AY207" s="17" t="s">
        <v>137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84</v>
      </c>
      <c r="BK207" s="161">
        <f>ROUND(I207*H207,2)</f>
        <v>0</v>
      </c>
      <c r="BL207" s="17" t="s">
        <v>136</v>
      </c>
      <c r="BM207" s="160" t="s">
        <v>302</v>
      </c>
    </row>
    <row r="208" spans="1:47" s="2" customFormat="1" ht="11.25">
      <c r="A208" s="32"/>
      <c r="B208" s="33"/>
      <c r="C208" s="32"/>
      <c r="D208" s="162" t="s">
        <v>145</v>
      </c>
      <c r="E208" s="32"/>
      <c r="F208" s="163" t="s">
        <v>451</v>
      </c>
      <c r="G208" s="32"/>
      <c r="H208" s="32"/>
      <c r="I208" s="164"/>
      <c r="J208" s="32"/>
      <c r="K208" s="32"/>
      <c r="L208" s="33"/>
      <c r="M208" s="165"/>
      <c r="N208" s="166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145</v>
      </c>
      <c r="AU208" s="17" t="s">
        <v>86</v>
      </c>
    </row>
    <row r="209" spans="1:65" s="2" customFormat="1" ht="16.5" customHeight="1">
      <c r="A209" s="32"/>
      <c r="B209" s="148"/>
      <c r="C209" s="194" t="s">
        <v>252</v>
      </c>
      <c r="D209" s="194" t="s">
        <v>258</v>
      </c>
      <c r="E209" s="195" t="s">
        <v>452</v>
      </c>
      <c r="F209" s="196" t="s">
        <v>453</v>
      </c>
      <c r="G209" s="197" t="s">
        <v>306</v>
      </c>
      <c r="H209" s="198">
        <v>1</v>
      </c>
      <c r="I209" s="199"/>
      <c r="J209" s="200">
        <f>ROUND(I209*H209,2)</f>
        <v>0</v>
      </c>
      <c r="K209" s="196" t="s">
        <v>200</v>
      </c>
      <c r="L209" s="201"/>
      <c r="M209" s="202" t="s">
        <v>1</v>
      </c>
      <c r="N209" s="203" t="s">
        <v>42</v>
      </c>
      <c r="O209" s="58"/>
      <c r="P209" s="158">
        <f>O209*H209</f>
        <v>0</v>
      </c>
      <c r="Q209" s="158">
        <v>0.00066</v>
      </c>
      <c r="R209" s="158">
        <f>Q209*H209</f>
        <v>0.00066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175</v>
      </c>
      <c r="AT209" s="160" t="s">
        <v>258</v>
      </c>
      <c r="AU209" s="160" t="s">
        <v>86</v>
      </c>
      <c r="AY209" s="17" t="s">
        <v>137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84</v>
      </c>
      <c r="BK209" s="161">
        <f>ROUND(I209*H209,2)</f>
        <v>0</v>
      </c>
      <c r="BL209" s="17" t="s">
        <v>136</v>
      </c>
      <c r="BM209" s="160" t="s">
        <v>307</v>
      </c>
    </row>
    <row r="210" spans="1:47" s="2" customFormat="1" ht="11.25">
      <c r="A210" s="32"/>
      <c r="B210" s="33"/>
      <c r="C210" s="32"/>
      <c r="D210" s="162" t="s">
        <v>145</v>
      </c>
      <c r="E210" s="32"/>
      <c r="F210" s="163" t="s">
        <v>453</v>
      </c>
      <c r="G210" s="32"/>
      <c r="H210" s="32"/>
      <c r="I210" s="164"/>
      <c r="J210" s="32"/>
      <c r="K210" s="32"/>
      <c r="L210" s="33"/>
      <c r="M210" s="165"/>
      <c r="N210" s="166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145</v>
      </c>
      <c r="AU210" s="17" t="s">
        <v>86</v>
      </c>
    </row>
    <row r="211" spans="1:65" s="2" customFormat="1" ht="24.2" customHeight="1">
      <c r="A211" s="32"/>
      <c r="B211" s="148"/>
      <c r="C211" s="149" t="s">
        <v>308</v>
      </c>
      <c r="D211" s="149" t="s">
        <v>140</v>
      </c>
      <c r="E211" s="150" t="s">
        <v>454</v>
      </c>
      <c r="F211" s="151" t="s">
        <v>455</v>
      </c>
      <c r="G211" s="152" t="s">
        <v>456</v>
      </c>
      <c r="H211" s="153">
        <v>1</v>
      </c>
      <c r="I211" s="154"/>
      <c r="J211" s="155">
        <f>ROUND(I211*H211,2)</f>
        <v>0</v>
      </c>
      <c r="K211" s="151" t="s">
        <v>200</v>
      </c>
      <c r="L211" s="33"/>
      <c r="M211" s="156" t="s">
        <v>1</v>
      </c>
      <c r="N211" s="157" t="s">
        <v>42</v>
      </c>
      <c r="O211" s="58"/>
      <c r="P211" s="158">
        <f>O211*H211</f>
        <v>0</v>
      </c>
      <c r="Q211" s="158">
        <v>0.0001</v>
      </c>
      <c r="R211" s="158">
        <f>Q211*H211</f>
        <v>0.0001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136</v>
      </c>
      <c r="AT211" s="160" t="s">
        <v>140</v>
      </c>
      <c r="AU211" s="160" t="s">
        <v>86</v>
      </c>
      <c r="AY211" s="17" t="s">
        <v>137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84</v>
      </c>
      <c r="BK211" s="161">
        <f>ROUND(I211*H211,2)</f>
        <v>0</v>
      </c>
      <c r="BL211" s="17" t="s">
        <v>136</v>
      </c>
      <c r="BM211" s="160" t="s">
        <v>311</v>
      </c>
    </row>
    <row r="212" spans="1:47" s="2" customFormat="1" ht="19.5">
      <c r="A212" s="32"/>
      <c r="B212" s="33"/>
      <c r="C212" s="32"/>
      <c r="D212" s="162" t="s">
        <v>145</v>
      </c>
      <c r="E212" s="32"/>
      <c r="F212" s="163" t="s">
        <v>455</v>
      </c>
      <c r="G212" s="32"/>
      <c r="H212" s="32"/>
      <c r="I212" s="164"/>
      <c r="J212" s="32"/>
      <c r="K212" s="32"/>
      <c r="L212" s="33"/>
      <c r="M212" s="165"/>
      <c r="N212" s="166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145</v>
      </c>
      <c r="AU212" s="17" t="s">
        <v>86</v>
      </c>
    </row>
    <row r="213" spans="2:63" s="12" customFormat="1" ht="22.9" customHeight="1">
      <c r="B213" s="135"/>
      <c r="D213" s="136" t="s">
        <v>76</v>
      </c>
      <c r="E213" s="146" t="s">
        <v>240</v>
      </c>
      <c r="F213" s="146" t="s">
        <v>263</v>
      </c>
      <c r="I213" s="138"/>
      <c r="J213" s="147">
        <f>BK213</f>
        <v>0</v>
      </c>
      <c r="L213" s="135"/>
      <c r="M213" s="140"/>
      <c r="N213" s="141"/>
      <c r="O213" s="141"/>
      <c r="P213" s="142">
        <f>SUM(P214:P215)</f>
        <v>0</v>
      </c>
      <c r="Q213" s="141"/>
      <c r="R213" s="142">
        <f>SUM(R214:R215)</f>
        <v>0</v>
      </c>
      <c r="S213" s="141"/>
      <c r="T213" s="143">
        <f>SUM(T214:T215)</f>
        <v>0</v>
      </c>
      <c r="AR213" s="136" t="s">
        <v>84</v>
      </c>
      <c r="AT213" s="144" t="s">
        <v>76</v>
      </c>
      <c r="AU213" s="144" t="s">
        <v>84</v>
      </c>
      <c r="AY213" s="136" t="s">
        <v>137</v>
      </c>
      <c r="BK213" s="145">
        <f>SUM(BK214:BK215)</f>
        <v>0</v>
      </c>
    </row>
    <row r="214" spans="1:65" s="2" customFormat="1" ht="33" customHeight="1">
      <c r="A214" s="32"/>
      <c r="B214" s="148"/>
      <c r="C214" s="149" t="s">
        <v>256</v>
      </c>
      <c r="D214" s="149" t="s">
        <v>140</v>
      </c>
      <c r="E214" s="150" t="s">
        <v>368</v>
      </c>
      <c r="F214" s="151" t="s">
        <v>369</v>
      </c>
      <c r="G214" s="152" t="s">
        <v>225</v>
      </c>
      <c r="H214" s="153">
        <v>9</v>
      </c>
      <c r="I214" s="154"/>
      <c r="J214" s="155">
        <f>ROUND(I214*H214,2)</f>
        <v>0</v>
      </c>
      <c r="K214" s="151" t="s">
        <v>200</v>
      </c>
      <c r="L214" s="33"/>
      <c r="M214" s="156" t="s">
        <v>1</v>
      </c>
      <c r="N214" s="157" t="s">
        <v>42</v>
      </c>
      <c r="O214" s="58"/>
      <c r="P214" s="158">
        <f>O214*H214</f>
        <v>0</v>
      </c>
      <c r="Q214" s="158">
        <v>0</v>
      </c>
      <c r="R214" s="158">
        <f>Q214*H214</f>
        <v>0</v>
      </c>
      <c r="S214" s="158">
        <v>0</v>
      </c>
      <c r="T214" s="15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0" t="s">
        <v>136</v>
      </c>
      <c r="AT214" s="160" t="s">
        <v>140</v>
      </c>
      <c r="AU214" s="160" t="s">
        <v>86</v>
      </c>
      <c r="AY214" s="17" t="s">
        <v>137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17" t="s">
        <v>84</v>
      </c>
      <c r="BK214" s="161">
        <f>ROUND(I214*H214,2)</f>
        <v>0</v>
      </c>
      <c r="BL214" s="17" t="s">
        <v>136</v>
      </c>
      <c r="BM214" s="160" t="s">
        <v>314</v>
      </c>
    </row>
    <row r="215" spans="1:47" s="2" customFormat="1" ht="19.5">
      <c r="A215" s="32"/>
      <c r="B215" s="33"/>
      <c r="C215" s="32"/>
      <c r="D215" s="162" t="s">
        <v>145</v>
      </c>
      <c r="E215" s="32"/>
      <c r="F215" s="163" t="s">
        <v>369</v>
      </c>
      <c r="G215" s="32"/>
      <c r="H215" s="32"/>
      <c r="I215" s="164"/>
      <c r="J215" s="32"/>
      <c r="K215" s="32"/>
      <c r="L215" s="33"/>
      <c r="M215" s="165"/>
      <c r="N215" s="166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145</v>
      </c>
      <c r="AU215" s="17" t="s">
        <v>86</v>
      </c>
    </row>
    <row r="216" spans="2:63" s="12" customFormat="1" ht="22.9" customHeight="1">
      <c r="B216" s="135"/>
      <c r="D216" s="136" t="s">
        <v>76</v>
      </c>
      <c r="E216" s="146" t="s">
        <v>370</v>
      </c>
      <c r="F216" s="146" t="s">
        <v>371</v>
      </c>
      <c r="I216" s="138"/>
      <c r="J216" s="147">
        <f>BK216</f>
        <v>0</v>
      </c>
      <c r="L216" s="135"/>
      <c r="M216" s="140"/>
      <c r="N216" s="141"/>
      <c r="O216" s="141"/>
      <c r="P216" s="142">
        <f>SUM(P217:P235)</f>
        <v>0</v>
      </c>
      <c r="Q216" s="141"/>
      <c r="R216" s="142">
        <f>SUM(R217:R235)</f>
        <v>0</v>
      </c>
      <c r="S216" s="141"/>
      <c r="T216" s="143">
        <f>SUM(T217:T235)</f>
        <v>0</v>
      </c>
      <c r="AR216" s="136" t="s">
        <v>84</v>
      </c>
      <c r="AT216" s="144" t="s">
        <v>76</v>
      </c>
      <c r="AU216" s="144" t="s">
        <v>84</v>
      </c>
      <c r="AY216" s="136" t="s">
        <v>137</v>
      </c>
      <c r="BK216" s="145">
        <f>SUM(BK217:BK235)</f>
        <v>0</v>
      </c>
    </row>
    <row r="217" spans="1:65" s="2" customFormat="1" ht="24.2" customHeight="1">
      <c r="A217" s="32"/>
      <c r="B217" s="148"/>
      <c r="C217" s="149" t="s">
        <v>315</v>
      </c>
      <c r="D217" s="149" t="s">
        <v>140</v>
      </c>
      <c r="E217" s="150" t="s">
        <v>372</v>
      </c>
      <c r="F217" s="151" t="s">
        <v>373</v>
      </c>
      <c r="G217" s="152" t="s">
        <v>220</v>
      </c>
      <c r="H217" s="153">
        <v>3.078</v>
      </c>
      <c r="I217" s="154"/>
      <c r="J217" s="155">
        <f>ROUND(I217*H217,2)</f>
        <v>0</v>
      </c>
      <c r="K217" s="151" t="s">
        <v>200</v>
      </c>
      <c r="L217" s="33"/>
      <c r="M217" s="156" t="s">
        <v>1</v>
      </c>
      <c r="N217" s="157" t="s">
        <v>42</v>
      </c>
      <c r="O217" s="58"/>
      <c r="P217" s="158">
        <f>O217*H217</f>
        <v>0</v>
      </c>
      <c r="Q217" s="158">
        <v>0</v>
      </c>
      <c r="R217" s="158">
        <f>Q217*H217</f>
        <v>0</v>
      </c>
      <c r="S217" s="158">
        <v>0</v>
      </c>
      <c r="T217" s="15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0" t="s">
        <v>136</v>
      </c>
      <c r="AT217" s="160" t="s">
        <v>140</v>
      </c>
      <c r="AU217" s="160" t="s">
        <v>86</v>
      </c>
      <c r="AY217" s="17" t="s">
        <v>137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7" t="s">
        <v>84</v>
      </c>
      <c r="BK217" s="161">
        <f>ROUND(I217*H217,2)</f>
        <v>0</v>
      </c>
      <c r="BL217" s="17" t="s">
        <v>136</v>
      </c>
      <c r="BM217" s="160" t="s">
        <v>318</v>
      </c>
    </row>
    <row r="218" spans="1:47" s="2" customFormat="1" ht="19.5">
      <c r="A218" s="32"/>
      <c r="B218" s="33"/>
      <c r="C218" s="32"/>
      <c r="D218" s="162" t="s">
        <v>145</v>
      </c>
      <c r="E218" s="32"/>
      <c r="F218" s="163" t="s">
        <v>373</v>
      </c>
      <c r="G218" s="32"/>
      <c r="H218" s="32"/>
      <c r="I218" s="164"/>
      <c r="J218" s="32"/>
      <c r="K218" s="32"/>
      <c r="L218" s="33"/>
      <c r="M218" s="165"/>
      <c r="N218" s="166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145</v>
      </c>
      <c r="AU218" s="17" t="s">
        <v>86</v>
      </c>
    </row>
    <row r="219" spans="2:51" s="14" customFormat="1" ht="11.25">
      <c r="B219" s="178"/>
      <c r="D219" s="162" t="s">
        <v>201</v>
      </c>
      <c r="E219" s="179" t="s">
        <v>1</v>
      </c>
      <c r="F219" s="180" t="s">
        <v>457</v>
      </c>
      <c r="H219" s="181">
        <v>0.468</v>
      </c>
      <c r="I219" s="182"/>
      <c r="L219" s="178"/>
      <c r="M219" s="183"/>
      <c r="N219" s="184"/>
      <c r="O219" s="184"/>
      <c r="P219" s="184"/>
      <c r="Q219" s="184"/>
      <c r="R219" s="184"/>
      <c r="S219" s="184"/>
      <c r="T219" s="185"/>
      <c r="AT219" s="179" t="s">
        <v>201</v>
      </c>
      <c r="AU219" s="179" t="s">
        <v>86</v>
      </c>
      <c r="AV219" s="14" t="s">
        <v>86</v>
      </c>
      <c r="AW219" s="14" t="s">
        <v>32</v>
      </c>
      <c r="AX219" s="14" t="s">
        <v>77</v>
      </c>
      <c r="AY219" s="179" t="s">
        <v>137</v>
      </c>
    </row>
    <row r="220" spans="2:51" s="14" customFormat="1" ht="11.25">
      <c r="B220" s="178"/>
      <c r="D220" s="162" t="s">
        <v>201</v>
      </c>
      <c r="E220" s="179" t="s">
        <v>1</v>
      </c>
      <c r="F220" s="180" t="s">
        <v>458</v>
      </c>
      <c r="H220" s="181">
        <v>2.61</v>
      </c>
      <c r="I220" s="182"/>
      <c r="L220" s="178"/>
      <c r="M220" s="183"/>
      <c r="N220" s="184"/>
      <c r="O220" s="184"/>
      <c r="P220" s="184"/>
      <c r="Q220" s="184"/>
      <c r="R220" s="184"/>
      <c r="S220" s="184"/>
      <c r="T220" s="185"/>
      <c r="AT220" s="179" t="s">
        <v>201</v>
      </c>
      <c r="AU220" s="179" t="s">
        <v>86</v>
      </c>
      <c r="AV220" s="14" t="s">
        <v>86</v>
      </c>
      <c r="AW220" s="14" t="s">
        <v>32</v>
      </c>
      <c r="AX220" s="14" t="s">
        <v>77</v>
      </c>
      <c r="AY220" s="179" t="s">
        <v>137</v>
      </c>
    </row>
    <row r="221" spans="2:51" s="15" customFormat="1" ht="11.25">
      <c r="B221" s="186"/>
      <c r="D221" s="162" t="s">
        <v>201</v>
      </c>
      <c r="E221" s="187" t="s">
        <v>1</v>
      </c>
      <c r="F221" s="188" t="s">
        <v>206</v>
      </c>
      <c r="H221" s="189">
        <v>3.078</v>
      </c>
      <c r="I221" s="190"/>
      <c r="L221" s="186"/>
      <c r="M221" s="191"/>
      <c r="N221" s="192"/>
      <c r="O221" s="192"/>
      <c r="P221" s="192"/>
      <c r="Q221" s="192"/>
      <c r="R221" s="192"/>
      <c r="S221" s="192"/>
      <c r="T221" s="193"/>
      <c r="AT221" s="187" t="s">
        <v>201</v>
      </c>
      <c r="AU221" s="187" t="s">
        <v>86</v>
      </c>
      <c r="AV221" s="15" t="s">
        <v>136</v>
      </c>
      <c r="AW221" s="15" t="s">
        <v>32</v>
      </c>
      <c r="AX221" s="15" t="s">
        <v>84</v>
      </c>
      <c r="AY221" s="187" t="s">
        <v>137</v>
      </c>
    </row>
    <row r="222" spans="1:65" s="2" customFormat="1" ht="24.2" customHeight="1">
      <c r="A222" s="32"/>
      <c r="B222" s="148"/>
      <c r="C222" s="149" t="s">
        <v>261</v>
      </c>
      <c r="D222" s="149" t="s">
        <v>140</v>
      </c>
      <c r="E222" s="150" t="s">
        <v>376</v>
      </c>
      <c r="F222" s="151" t="s">
        <v>377</v>
      </c>
      <c r="G222" s="152" t="s">
        <v>220</v>
      </c>
      <c r="H222" s="153">
        <v>3.078</v>
      </c>
      <c r="I222" s="154"/>
      <c r="J222" s="155">
        <f>ROUND(I222*H222,2)</f>
        <v>0</v>
      </c>
      <c r="K222" s="151" t="s">
        <v>200</v>
      </c>
      <c r="L222" s="33"/>
      <c r="M222" s="156" t="s">
        <v>1</v>
      </c>
      <c r="N222" s="157" t="s">
        <v>42</v>
      </c>
      <c r="O222" s="58"/>
      <c r="P222" s="158">
        <f>O222*H222</f>
        <v>0</v>
      </c>
      <c r="Q222" s="158">
        <v>0</v>
      </c>
      <c r="R222" s="158">
        <f>Q222*H222</f>
        <v>0</v>
      </c>
      <c r="S222" s="158">
        <v>0</v>
      </c>
      <c r="T222" s="15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0" t="s">
        <v>136</v>
      </c>
      <c r="AT222" s="160" t="s">
        <v>140</v>
      </c>
      <c r="AU222" s="160" t="s">
        <v>86</v>
      </c>
      <c r="AY222" s="17" t="s">
        <v>137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7" t="s">
        <v>84</v>
      </c>
      <c r="BK222" s="161">
        <f>ROUND(I222*H222,2)</f>
        <v>0</v>
      </c>
      <c r="BL222" s="17" t="s">
        <v>136</v>
      </c>
      <c r="BM222" s="160" t="s">
        <v>325</v>
      </c>
    </row>
    <row r="223" spans="1:47" s="2" customFormat="1" ht="11.25">
      <c r="A223" s="32"/>
      <c r="B223" s="33"/>
      <c r="C223" s="32"/>
      <c r="D223" s="162" t="s">
        <v>145</v>
      </c>
      <c r="E223" s="32"/>
      <c r="F223" s="163" t="s">
        <v>377</v>
      </c>
      <c r="G223" s="32"/>
      <c r="H223" s="32"/>
      <c r="I223" s="164"/>
      <c r="J223" s="32"/>
      <c r="K223" s="32"/>
      <c r="L223" s="33"/>
      <c r="M223" s="165"/>
      <c r="N223" s="166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145</v>
      </c>
      <c r="AU223" s="17" t="s">
        <v>86</v>
      </c>
    </row>
    <row r="224" spans="1:65" s="2" customFormat="1" ht="21.75" customHeight="1">
      <c r="A224" s="32"/>
      <c r="B224" s="148"/>
      <c r="C224" s="149" t="s">
        <v>326</v>
      </c>
      <c r="D224" s="149" t="s">
        <v>140</v>
      </c>
      <c r="E224" s="150" t="s">
        <v>378</v>
      </c>
      <c r="F224" s="151" t="s">
        <v>379</v>
      </c>
      <c r="G224" s="152" t="s">
        <v>220</v>
      </c>
      <c r="H224" s="153">
        <v>3.078</v>
      </c>
      <c r="I224" s="154"/>
      <c r="J224" s="155">
        <f>ROUND(I224*H224,2)</f>
        <v>0</v>
      </c>
      <c r="K224" s="151" t="s">
        <v>200</v>
      </c>
      <c r="L224" s="33"/>
      <c r="M224" s="156" t="s">
        <v>1</v>
      </c>
      <c r="N224" s="157" t="s">
        <v>42</v>
      </c>
      <c r="O224" s="58"/>
      <c r="P224" s="158">
        <f>O224*H224</f>
        <v>0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0" t="s">
        <v>136</v>
      </c>
      <c r="AT224" s="160" t="s">
        <v>140</v>
      </c>
      <c r="AU224" s="160" t="s">
        <v>86</v>
      </c>
      <c r="AY224" s="17" t="s">
        <v>137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84</v>
      </c>
      <c r="BK224" s="161">
        <f>ROUND(I224*H224,2)</f>
        <v>0</v>
      </c>
      <c r="BL224" s="17" t="s">
        <v>136</v>
      </c>
      <c r="BM224" s="160" t="s">
        <v>329</v>
      </c>
    </row>
    <row r="225" spans="1:47" s="2" customFormat="1" ht="11.25">
      <c r="A225" s="32"/>
      <c r="B225" s="33"/>
      <c r="C225" s="32"/>
      <c r="D225" s="162" t="s">
        <v>145</v>
      </c>
      <c r="E225" s="32"/>
      <c r="F225" s="163" t="s">
        <v>379</v>
      </c>
      <c r="G225" s="32"/>
      <c r="H225" s="32"/>
      <c r="I225" s="164"/>
      <c r="J225" s="32"/>
      <c r="K225" s="32"/>
      <c r="L225" s="33"/>
      <c r="M225" s="165"/>
      <c r="N225" s="166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145</v>
      </c>
      <c r="AU225" s="17" t="s">
        <v>86</v>
      </c>
    </row>
    <row r="226" spans="1:65" s="2" customFormat="1" ht="24.2" customHeight="1">
      <c r="A226" s="32"/>
      <c r="B226" s="148"/>
      <c r="C226" s="149" t="s">
        <v>267</v>
      </c>
      <c r="D226" s="149" t="s">
        <v>140</v>
      </c>
      <c r="E226" s="150" t="s">
        <v>380</v>
      </c>
      <c r="F226" s="151" t="s">
        <v>381</v>
      </c>
      <c r="G226" s="152" t="s">
        <v>220</v>
      </c>
      <c r="H226" s="153">
        <v>104.652</v>
      </c>
      <c r="I226" s="154"/>
      <c r="J226" s="155">
        <f>ROUND(I226*H226,2)</f>
        <v>0</v>
      </c>
      <c r="K226" s="151" t="s">
        <v>200</v>
      </c>
      <c r="L226" s="33"/>
      <c r="M226" s="156" t="s">
        <v>1</v>
      </c>
      <c r="N226" s="157" t="s">
        <v>42</v>
      </c>
      <c r="O226" s="58"/>
      <c r="P226" s="158">
        <f>O226*H226</f>
        <v>0</v>
      </c>
      <c r="Q226" s="158">
        <v>0</v>
      </c>
      <c r="R226" s="158">
        <f>Q226*H226</f>
        <v>0</v>
      </c>
      <c r="S226" s="158">
        <v>0</v>
      </c>
      <c r="T226" s="15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0" t="s">
        <v>136</v>
      </c>
      <c r="AT226" s="160" t="s">
        <v>140</v>
      </c>
      <c r="AU226" s="160" t="s">
        <v>86</v>
      </c>
      <c r="AY226" s="17" t="s">
        <v>137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17" t="s">
        <v>84</v>
      </c>
      <c r="BK226" s="161">
        <f>ROUND(I226*H226,2)</f>
        <v>0</v>
      </c>
      <c r="BL226" s="17" t="s">
        <v>136</v>
      </c>
      <c r="BM226" s="160" t="s">
        <v>333</v>
      </c>
    </row>
    <row r="227" spans="1:47" s="2" customFormat="1" ht="11.25">
      <c r="A227" s="32"/>
      <c r="B227" s="33"/>
      <c r="C227" s="32"/>
      <c r="D227" s="162" t="s">
        <v>145</v>
      </c>
      <c r="E227" s="32"/>
      <c r="F227" s="163" t="s">
        <v>381</v>
      </c>
      <c r="G227" s="32"/>
      <c r="H227" s="32"/>
      <c r="I227" s="164"/>
      <c r="J227" s="32"/>
      <c r="K227" s="32"/>
      <c r="L227" s="33"/>
      <c r="M227" s="165"/>
      <c r="N227" s="166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145</v>
      </c>
      <c r="AU227" s="17" t="s">
        <v>86</v>
      </c>
    </row>
    <row r="228" spans="2:51" s="14" customFormat="1" ht="11.25">
      <c r="B228" s="178"/>
      <c r="D228" s="162" t="s">
        <v>201</v>
      </c>
      <c r="E228" s="179" t="s">
        <v>1</v>
      </c>
      <c r="F228" s="180" t="s">
        <v>459</v>
      </c>
      <c r="H228" s="181">
        <v>104.652</v>
      </c>
      <c r="I228" s="182"/>
      <c r="L228" s="178"/>
      <c r="M228" s="183"/>
      <c r="N228" s="184"/>
      <c r="O228" s="184"/>
      <c r="P228" s="184"/>
      <c r="Q228" s="184"/>
      <c r="R228" s="184"/>
      <c r="S228" s="184"/>
      <c r="T228" s="185"/>
      <c r="AT228" s="179" t="s">
        <v>201</v>
      </c>
      <c r="AU228" s="179" t="s">
        <v>86</v>
      </c>
      <c r="AV228" s="14" t="s">
        <v>86</v>
      </c>
      <c r="AW228" s="14" t="s">
        <v>32</v>
      </c>
      <c r="AX228" s="14" t="s">
        <v>77</v>
      </c>
      <c r="AY228" s="179" t="s">
        <v>137</v>
      </c>
    </row>
    <row r="229" spans="2:51" s="15" customFormat="1" ht="11.25">
      <c r="B229" s="186"/>
      <c r="D229" s="162" t="s">
        <v>201</v>
      </c>
      <c r="E229" s="187" t="s">
        <v>1</v>
      </c>
      <c r="F229" s="188" t="s">
        <v>206</v>
      </c>
      <c r="H229" s="189">
        <v>104.652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7" t="s">
        <v>201</v>
      </c>
      <c r="AU229" s="187" t="s">
        <v>86</v>
      </c>
      <c r="AV229" s="15" t="s">
        <v>136</v>
      </c>
      <c r="AW229" s="15" t="s">
        <v>32</v>
      </c>
      <c r="AX229" s="15" t="s">
        <v>84</v>
      </c>
      <c r="AY229" s="187" t="s">
        <v>137</v>
      </c>
    </row>
    <row r="230" spans="1:65" s="2" customFormat="1" ht="33" customHeight="1">
      <c r="A230" s="32"/>
      <c r="B230" s="148"/>
      <c r="C230" s="149" t="s">
        <v>334</v>
      </c>
      <c r="D230" s="149" t="s">
        <v>140</v>
      </c>
      <c r="E230" s="150" t="s">
        <v>383</v>
      </c>
      <c r="F230" s="151" t="s">
        <v>384</v>
      </c>
      <c r="G230" s="152" t="s">
        <v>220</v>
      </c>
      <c r="H230" s="153">
        <v>0.468</v>
      </c>
      <c r="I230" s="154"/>
      <c r="J230" s="155">
        <f>ROUND(I230*H230,2)</f>
        <v>0</v>
      </c>
      <c r="K230" s="151" t="s">
        <v>200</v>
      </c>
      <c r="L230" s="33"/>
      <c r="M230" s="156" t="s">
        <v>1</v>
      </c>
      <c r="N230" s="157" t="s">
        <v>42</v>
      </c>
      <c r="O230" s="58"/>
      <c r="P230" s="158">
        <f>O230*H230</f>
        <v>0</v>
      </c>
      <c r="Q230" s="158">
        <v>0</v>
      </c>
      <c r="R230" s="158">
        <f>Q230*H230</f>
        <v>0</v>
      </c>
      <c r="S230" s="158">
        <v>0</v>
      </c>
      <c r="T230" s="15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0" t="s">
        <v>136</v>
      </c>
      <c r="AT230" s="160" t="s">
        <v>140</v>
      </c>
      <c r="AU230" s="160" t="s">
        <v>86</v>
      </c>
      <c r="AY230" s="17" t="s">
        <v>137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17" t="s">
        <v>84</v>
      </c>
      <c r="BK230" s="161">
        <f>ROUND(I230*H230,2)</f>
        <v>0</v>
      </c>
      <c r="BL230" s="17" t="s">
        <v>136</v>
      </c>
      <c r="BM230" s="160" t="s">
        <v>337</v>
      </c>
    </row>
    <row r="231" spans="1:47" s="2" customFormat="1" ht="19.5">
      <c r="A231" s="32"/>
      <c r="B231" s="33"/>
      <c r="C231" s="32"/>
      <c r="D231" s="162" t="s">
        <v>145</v>
      </c>
      <c r="E231" s="32"/>
      <c r="F231" s="163" t="s">
        <v>384</v>
      </c>
      <c r="G231" s="32"/>
      <c r="H231" s="32"/>
      <c r="I231" s="164"/>
      <c r="J231" s="32"/>
      <c r="K231" s="32"/>
      <c r="L231" s="33"/>
      <c r="M231" s="165"/>
      <c r="N231" s="166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145</v>
      </c>
      <c r="AU231" s="17" t="s">
        <v>86</v>
      </c>
    </row>
    <row r="232" spans="2:51" s="14" customFormat="1" ht="11.25">
      <c r="B232" s="178"/>
      <c r="D232" s="162" t="s">
        <v>201</v>
      </c>
      <c r="E232" s="179" t="s">
        <v>1</v>
      </c>
      <c r="F232" s="180" t="s">
        <v>457</v>
      </c>
      <c r="H232" s="181">
        <v>0.468</v>
      </c>
      <c r="I232" s="182"/>
      <c r="L232" s="178"/>
      <c r="M232" s="183"/>
      <c r="N232" s="184"/>
      <c r="O232" s="184"/>
      <c r="P232" s="184"/>
      <c r="Q232" s="184"/>
      <c r="R232" s="184"/>
      <c r="S232" s="184"/>
      <c r="T232" s="185"/>
      <c r="AT232" s="179" t="s">
        <v>201</v>
      </c>
      <c r="AU232" s="179" t="s">
        <v>86</v>
      </c>
      <c r="AV232" s="14" t="s">
        <v>86</v>
      </c>
      <c r="AW232" s="14" t="s">
        <v>32</v>
      </c>
      <c r="AX232" s="14" t="s">
        <v>77</v>
      </c>
      <c r="AY232" s="179" t="s">
        <v>137</v>
      </c>
    </row>
    <row r="233" spans="2:51" s="15" customFormat="1" ht="11.25">
      <c r="B233" s="186"/>
      <c r="D233" s="162" t="s">
        <v>201</v>
      </c>
      <c r="E233" s="187" t="s">
        <v>1</v>
      </c>
      <c r="F233" s="188" t="s">
        <v>206</v>
      </c>
      <c r="H233" s="189">
        <v>0.468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7" t="s">
        <v>201</v>
      </c>
      <c r="AU233" s="187" t="s">
        <v>86</v>
      </c>
      <c r="AV233" s="15" t="s">
        <v>136</v>
      </c>
      <c r="AW233" s="15" t="s">
        <v>32</v>
      </c>
      <c r="AX233" s="15" t="s">
        <v>84</v>
      </c>
      <c r="AY233" s="187" t="s">
        <v>137</v>
      </c>
    </row>
    <row r="234" spans="1:65" s="2" customFormat="1" ht="24.2" customHeight="1">
      <c r="A234" s="32"/>
      <c r="B234" s="148"/>
      <c r="C234" s="149" t="s">
        <v>271</v>
      </c>
      <c r="D234" s="149" t="s">
        <v>140</v>
      </c>
      <c r="E234" s="150" t="s">
        <v>385</v>
      </c>
      <c r="F234" s="151" t="s">
        <v>219</v>
      </c>
      <c r="G234" s="152" t="s">
        <v>220</v>
      </c>
      <c r="H234" s="153">
        <v>2.61</v>
      </c>
      <c r="I234" s="154"/>
      <c r="J234" s="155">
        <f>ROUND(I234*H234,2)</f>
        <v>0</v>
      </c>
      <c r="K234" s="151" t="s">
        <v>200</v>
      </c>
      <c r="L234" s="33"/>
      <c r="M234" s="156" t="s">
        <v>1</v>
      </c>
      <c r="N234" s="157" t="s">
        <v>42</v>
      </c>
      <c r="O234" s="58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0" t="s">
        <v>136</v>
      </c>
      <c r="AT234" s="160" t="s">
        <v>140</v>
      </c>
      <c r="AU234" s="160" t="s">
        <v>86</v>
      </c>
      <c r="AY234" s="17" t="s">
        <v>137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84</v>
      </c>
      <c r="BK234" s="161">
        <f>ROUND(I234*H234,2)</f>
        <v>0</v>
      </c>
      <c r="BL234" s="17" t="s">
        <v>136</v>
      </c>
      <c r="BM234" s="160" t="s">
        <v>340</v>
      </c>
    </row>
    <row r="235" spans="1:47" s="2" customFormat="1" ht="19.5">
      <c r="A235" s="32"/>
      <c r="B235" s="33"/>
      <c r="C235" s="32"/>
      <c r="D235" s="162" t="s">
        <v>145</v>
      </c>
      <c r="E235" s="32"/>
      <c r="F235" s="163" t="s">
        <v>219</v>
      </c>
      <c r="G235" s="32"/>
      <c r="H235" s="32"/>
      <c r="I235" s="164"/>
      <c r="J235" s="32"/>
      <c r="K235" s="32"/>
      <c r="L235" s="33"/>
      <c r="M235" s="165"/>
      <c r="N235" s="166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145</v>
      </c>
      <c r="AU235" s="17" t="s">
        <v>86</v>
      </c>
    </row>
    <row r="236" spans="2:63" s="12" customFormat="1" ht="22.9" customHeight="1">
      <c r="B236" s="135"/>
      <c r="D236" s="136" t="s">
        <v>76</v>
      </c>
      <c r="E236" s="146" t="s">
        <v>277</v>
      </c>
      <c r="F236" s="146" t="s">
        <v>278</v>
      </c>
      <c r="I236" s="138"/>
      <c r="J236" s="147">
        <f>BK236</f>
        <v>0</v>
      </c>
      <c r="L236" s="135"/>
      <c r="M236" s="140"/>
      <c r="N236" s="141"/>
      <c r="O236" s="141"/>
      <c r="P236" s="142">
        <f>SUM(P237:P238)</f>
        <v>0</v>
      </c>
      <c r="Q236" s="141"/>
      <c r="R236" s="142">
        <f>SUM(R237:R238)</f>
        <v>0</v>
      </c>
      <c r="S236" s="141"/>
      <c r="T236" s="143">
        <f>SUM(T237:T238)</f>
        <v>0</v>
      </c>
      <c r="AR236" s="136" t="s">
        <v>84</v>
      </c>
      <c r="AT236" s="144" t="s">
        <v>76</v>
      </c>
      <c r="AU236" s="144" t="s">
        <v>84</v>
      </c>
      <c r="AY236" s="136" t="s">
        <v>137</v>
      </c>
      <c r="BK236" s="145">
        <f>SUM(BK237:BK238)</f>
        <v>0</v>
      </c>
    </row>
    <row r="237" spans="1:65" s="2" customFormat="1" ht="24.2" customHeight="1">
      <c r="A237" s="32"/>
      <c r="B237" s="148"/>
      <c r="C237" s="149" t="s">
        <v>391</v>
      </c>
      <c r="D237" s="149" t="s">
        <v>140</v>
      </c>
      <c r="E237" s="150" t="s">
        <v>460</v>
      </c>
      <c r="F237" s="151" t="s">
        <v>461</v>
      </c>
      <c r="G237" s="152" t="s">
        <v>220</v>
      </c>
      <c r="H237" s="153">
        <v>12.153</v>
      </c>
      <c r="I237" s="154"/>
      <c r="J237" s="155">
        <f>ROUND(I237*H237,2)</f>
        <v>0</v>
      </c>
      <c r="K237" s="151" t="s">
        <v>200</v>
      </c>
      <c r="L237" s="33"/>
      <c r="M237" s="156" t="s">
        <v>1</v>
      </c>
      <c r="N237" s="157" t="s">
        <v>42</v>
      </c>
      <c r="O237" s="58"/>
      <c r="P237" s="158">
        <f>O237*H237</f>
        <v>0</v>
      </c>
      <c r="Q237" s="158">
        <v>0</v>
      </c>
      <c r="R237" s="158">
        <f>Q237*H237</f>
        <v>0</v>
      </c>
      <c r="S237" s="158">
        <v>0</v>
      </c>
      <c r="T237" s="15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0" t="s">
        <v>136</v>
      </c>
      <c r="AT237" s="160" t="s">
        <v>140</v>
      </c>
      <c r="AU237" s="160" t="s">
        <v>86</v>
      </c>
      <c r="AY237" s="17" t="s">
        <v>137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17" t="s">
        <v>84</v>
      </c>
      <c r="BK237" s="161">
        <f>ROUND(I237*H237,2)</f>
        <v>0</v>
      </c>
      <c r="BL237" s="17" t="s">
        <v>136</v>
      </c>
      <c r="BM237" s="160" t="s">
        <v>392</v>
      </c>
    </row>
    <row r="238" spans="1:47" s="2" customFormat="1" ht="19.5">
      <c r="A238" s="32"/>
      <c r="B238" s="33"/>
      <c r="C238" s="32"/>
      <c r="D238" s="162" t="s">
        <v>145</v>
      </c>
      <c r="E238" s="32"/>
      <c r="F238" s="163" t="s">
        <v>461</v>
      </c>
      <c r="G238" s="32"/>
      <c r="H238" s="32"/>
      <c r="I238" s="164"/>
      <c r="J238" s="32"/>
      <c r="K238" s="32"/>
      <c r="L238" s="33"/>
      <c r="M238" s="167"/>
      <c r="N238" s="168"/>
      <c r="O238" s="169"/>
      <c r="P238" s="169"/>
      <c r="Q238" s="169"/>
      <c r="R238" s="169"/>
      <c r="S238" s="169"/>
      <c r="T238" s="17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145</v>
      </c>
      <c r="AU238" s="17" t="s">
        <v>86</v>
      </c>
    </row>
    <row r="239" spans="1:31" s="2" customFormat="1" ht="6.95" customHeight="1">
      <c r="A239" s="32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33"/>
      <c r="M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</row>
  </sheetData>
  <autoFilter ref="C127:K23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k-36\k_36</dc:creator>
  <cp:keywords/>
  <dc:description/>
  <cp:lastModifiedBy>Rabasová Iveta</cp:lastModifiedBy>
  <dcterms:created xsi:type="dcterms:W3CDTF">2023-07-24T11:21:23Z</dcterms:created>
  <dcterms:modified xsi:type="dcterms:W3CDTF">2023-07-26T10:30:57Z</dcterms:modified>
  <cp:category/>
  <cp:version/>
  <cp:contentType/>
  <cp:contentStatus/>
</cp:coreProperties>
</file>