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ZAKAZKY\20220063_2229000093_Heliport Nemocnice HavlBrod\Proejkt_předáno_03_2023\ROZPOČET\"/>
    </mc:Choice>
  </mc:AlternateContent>
  <bookViews>
    <workbookView xWindow="0" yWindow="0" windowWidth="23040" windowHeight="9972"/>
  </bookViews>
  <sheets>
    <sheet name="Rekapitulace stavby" sheetId="1" r:id="rId1"/>
    <sheet name="00 - VRN" sheetId="2" r:id="rId2"/>
    <sheet name="D1 - ASŘ" sheetId="3" r:id="rId3"/>
    <sheet name="D2 - silnoproudé rozvody" sheetId="4" r:id="rId4"/>
    <sheet name="D3 - Technologie hašení" sheetId="5" r:id="rId5"/>
  </sheets>
  <definedNames>
    <definedName name="_xlnm._FilterDatabase" localSheetId="1" hidden="1">'00 - VRN'!$C$126:$K$140</definedName>
    <definedName name="_xlnm._FilterDatabase" localSheetId="2" hidden="1">'D1 - ASŘ'!$C$130:$K$197</definedName>
    <definedName name="_xlnm._FilterDatabase" localSheetId="3" hidden="1">'D2 - silnoproudé rozvody'!$C$126:$K$166</definedName>
    <definedName name="_xlnm._FilterDatabase" localSheetId="4" hidden="1">'D3 - Technologie hašení'!$C$122:$K$145</definedName>
    <definedName name="_xlnm.Print_Titles" localSheetId="1">'00 - VRN'!$126:$126</definedName>
    <definedName name="_xlnm.Print_Titles" localSheetId="2">'D1 - ASŘ'!$130:$130</definedName>
    <definedName name="_xlnm.Print_Titles" localSheetId="3">'D2 - silnoproudé rozvody'!$126:$126</definedName>
    <definedName name="_xlnm.Print_Titles" localSheetId="4">'D3 - Technologie hašení'!$122:$122</definedName>
    <definedName name="_xlnm.Print_Titles" localSheetId="0">'Rekapitulace stavby'!$92:$92</definedName>
    <definedName name="_xlnm.Print_Area" localSheetId="1">'00 - VRN'!$C$4:$J$76,'00 - VRN'!$C$82:$J$108,'00 - VRN'!$C$114:$K$140</definedName>
    <definedName name="_xlnm.Print_Area" localSheetId="2">'D1 - ASŘ'!$C$4:$J$76,'D1 - ASŘ'!$C$82:$J$112,'D1 - ASŘ'!$C$118:$K$197</definedName>
    <definedName name="_xlnm.Print_Area" localSheetId="3">'D2 - silnoproudé rozvody'!$C$4:$J$76,'D2 - silnoproudé rozvody'!$C$82:$J$108,'D2 - silnoproudé rozvody'!$C$114:$K$166</definedName>
    <definedName name="_xlnm.Print_Area" localSheetId="4">'D3 - Technologie hašení'!$C$4:$J$76,'D3 - Technologie hašení'!$C$82:$J$104,'D3 - Technologie hašení'!$C$110:$K$145</definedName>
    <definedName name="_xlnm.Print_Area" localSheetId="0">'Rekapitulace stavby'!$D$4:$AO$76,'Rekapitulace stavby'!$C$82:$AQ$102</definedName>
  </definedNames>
  <calcPr calcId="152511"/>
</workbook>
</file>

<file path=xl/calcChain.xml><?xml version="1.0" encoding="utf-8"?>
<calcChain xmlns="http://schemas.openxmlformats.org/spreadsheetml/2006/main">
  <c r="J198" i="3" l="1"/>
  <c r="J39" i="5" l="1"/>
  <c r="J38" i="5"/>
  <c r="AY98" i="1"/>
  <c r="J37" i="5"/>
  <c r="AX98" i="1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J120" i="5"/>
  <c r="J119" i="5"/>
  <c r="F119" i="5"/>
  <c r="F117" i="5"/>
  <c r="E115" i="5"/>
  <c r="J31" i="5"/>
  <c r="J92" i="5"/>
  <c r="J91" i="5"/>
  <c r="F91" i="5"/>
  <c r="F89" i="5"/>
  <c r="E87" i="5"/>
  <c r="J18" i="5"/>
  <c r="E18" i="5"/>
  <c r="F120" i="5" s="1"/>
  <c r="J17" i="5"/>
  <c r="J12" i="5"/>
  <c r="J117" i="5" s="1"/>
  <c r="E7" i="5"/>
  <c r="E85" i="5"/>
  <c r="J39" i="4"/>
  <c r="J38" i="4"/>
  <c r="AY97" i="1"/>
  <c r="J37" i="4"/>
  <c r="AX97" i="1" s="1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J124" i="4"/>
  <c r="J123" i="4"/>
  <c r="F123" i="4"/>
  <c r="F121" i="4"/>
  <c r="E119" i="4"/>
  <c r="J31" i="4"/>
  <c r="J92" i="4"/>
  <c r="J91" i="4"/>
  <c r="F91" i="4"/>
  <c r="F89" i="4"/>
  <c r="E87" i="4"/>
  <c r="J18" i="4"/>
  <c r="E18" i="4"/>
  <c r="F124" i="4" s="1"/>
  <c r="J17" i="4"/>
  <c r="J12" i="4"/>
  <c r="J89" i="4"/>
  <c r="E7" i="4"/>
  <c r="E117" i="4"/>
  <c r="J39" i="3"/>
  <c r="J38" i="3"/>
  <c r="AY96" i="1"/>
  <c r="J37" i="3"/>
  <c r="AX96" i="1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T158" i="3" s="1"/>
  <c r="R159" i="3"/>
  <c r="R158" i="3"/>
  <c r="P159" i="3"/>
  <c r="P158" i="3" s="1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T150" i="3"/>
  <c r="R151" i="3"/>
  <c r="R150" i="3" s="1"/>
  <c r="P151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T137" i="3"/>
  <c r="R138" i="3"/>
  <c r="R137" i="3"/>
  <c r="P138" i="3"/>
  <c r="P137" i="3"/>
  <c r="BI133" i="3"/>
  <c r="BH133" i="3"/>
  <c r="BG133" i="3"/>
  <c r="BF133" i="3"/>
  <c r="T133" i="3"/>
  <c r="R133" i="3"/>
  <c r="P133" i="3"/>
  <c r="J128" i="3"/>
  <c r="J127" i="3"/>
  <c r="F127" i="3"/>
  <c r="F125" i="3"/>
  <c r="E123" i="3"/>
  <c r="J31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121" i="3" s="1"/>
  <c r="J39" i="2"/>
  <c r="J38" i="2"/>
  <c r="AY95" i="1"/>
  <c r="J37" i="2"/>
  <c r="AX95" i="1"/>
  <c r="BI140" i="2"/>
  <c r="BH140" i="2"/>
  <c r="BG140" i="2"/>
  <c r="BF140" i="2"/>
  <c r="T140" i="2"/>
  <c r="T139" i="2"/>
  <c r="R140" i="2"/>
  <c r="R139" i="2"/>
  <c r="P140" i="2"/>
  <c r="P139" i="2"/>
  <c r="BI138" i="2"/>
  <c r="BH138" i="2"/>
  <c r="BG138" i="2"/>
  <c r="BF138" i="2"/>
  <c r="T138" i="2"/>
  <c r="T137" i="2" s="1"/>
  <c r="R138" i="2"/>
  <c r="R137" i="2"/>
  <c r="P138" i="2"/>
  <c r="P137" i="2"/>
  <c r="BI136" i="2"/>
  <c r="BH136" i="2"/>
  <c r="BG136" i="2"/>
  <c r="BF136" i="2"/>
  <c r="T136" i="2"/>
  <c r="T135" i="2" s="1"/>
  <c r="R136" i="2"/>
  <c r="R135" i="2" s="1"/>
  <c r="P136" i="2"/>
  <c r="P135" i="2"/>
  <c r="BI134" i="2"/>
  <c r="BH134" i="2"/>
  <c r="BG134" i="2"/>
  <c r="BF134" i="2"/>
  <c r="T134" i="2"/>
  <c r="T133" i="2" s="1"/>
  <c r="R134" i="2"/>
  <c r="R133" i="2" s="1"/>
  <c r="P134" i="2"/>
  <c r="P133" i="2" s="1"/>
  <c r="BI132" i="2"/>
  <c r="BH132" i="2"/>
  <c r="BG132" i="2"/>
  <c r="BF132" i="2"/>
  <c r="T132" i="2"/>
  <c r="T131" i="2"/>
  <c r="R132" i="2"/>
  <c r="R131" i="2" s="1"/>
  <c r="P132" i="2"/>
  <c r="P131" i="2" s="1"/>
  <c r="BI130" i="2"/>
  <c r="BH130" i="2"/>
  <c r="BG130" i="2"/>
  <c r="BF130" i="2"/>
  <c r="T130" i="2"/>
  <c r="T129" i="2"/>
  <c r="R130" i="2"/>
  <c r="R129" i="2" s="1"/>
  <c r="P130" i="2"/>
  <c r="P129" i="2" s="1"/>
  <c r="J124" i="2"/>
  <c r="J123" i="2"/>
  <c r="F123" i="2"/>
  <c r="F121" i="2"/>
  <c r="E119" i="2"/>
  <c r="J31" i="2"/>
  <c r="J92" i="2"/>
  <c r="J91" i="2"/>
  <c r="F91" i="2"/>
  <c r="F89" i="2"/>
  <c r="E87" i="2"/>
  <c r="J18" i="2"/>
  <c r="E18" i="2"/>
  <c r="F92" i="2"/>
  <c r="J17" i="2"/>
  <c r="J12" i="2"/>
  <c r="J121" i="2" s="1"/>
  <c r="E7" i="2"/>
  <c r="E117" i="2" s="1"/>
  <c r="L90" i="1"/>
  <c r="AM90" i="1"/>
  <c r="AM89" i="1"/>
  <c r="L89" i="1"/>
  <c r="AM87" i="1"/>
  <c r="L87" i="1"/>
  <c r="L85" i="1"/>
  <c r="L84" i="1"/>
  <c r="BK132" i="2"/>
  <c r="J138" i="2"/>
  <c r="J140" i="2"/>
  <c r="AK27" i="1"/>
  <c r="BK136" i="2"/>
  <c r="J196" i="3"/>
  <c r="J179" i="3"/>
  <c r="BK174" i="3"/>
  <c r="J159" i="3"/>
  <c r="J149" i="3"/>
  <c r="J197" i="3"/>
  <c r="J186" i="3"/>
  <c r="J174" i="3"/>
  <c r="J168" i="3"/>
  <c r="BK163" i="3"/>
  <c r="BK155" i="3"/>
  <c r="J151" i="3"/>
  <c r="BK133" i="3"/>
  <c r="J180" i="3"/>
  <c r="J170" i="3"/>
  <c r="BK153" i="3"/>
  <c r="J146" i="3"/>
  <c r="BK143" i="3"/>
  <c r="BK197" i="3"/>
  <c r="J190" i="3"/>
  <c r="J182" i="3"/>
  <c r="BK165" i="3"/>
  <c r="J162" i="3"/>
  <c r="BK148" i="3"/>
  <c r="J166" i="4"/>
  <c r="BK159" i="4"/>
  <c r="BK148" i="4"/>
  <c r="BK136" i="4"/>
  <c r="BK131" i="4"/>
  <c r="J148" i="4"/>
  <c r="J137" i="4"/>
  <c r="J131" i="4"/>
  <c r="BK161" i="4"/>
  <c r="BK145" i="4"/>
  <c r="J140" i="4"/>
  <c r="BK132" i="4"/>
  <c r="BK155" i="4"/>
  <c r="BK147" i="4"/>
  <c r="BK137" i="4"/>
  <c r="J137" i="5"/>
  <c r="BK130" i="5"/>
  <c r="BK144" i="5"/>
  <c r="BK126" i="5"/>
  <c r="BK140" i="5"/>
  <c r="J133" i="5"/>
  <c r="J126" i="5"/>
  <c r="J145" i="5"/>
  <c r="J139" i="5"/>
  <c r="J136" i="5"/>
  <c r="BK133" i="5"/>
  <c r="BK134" i="2"/>
  <c r="J132" i="2"/>
  <c r="BK130" i="2"/>
  <c r="BK140" i="2"/>
  <c r="J134" i="2"/>
  <c r="BK182" i="3"/>
  <c r="BK175" i="3"/>
  <c r="J166" i="3"/>
  <c r="BK151" i="3"/>
  <c r="BK141" i="3"/>
  <c r="J192" i="3"/>
  <c r="J189" i="3"/>
  <c r="BK179" i="3"/>
  <c r="BK170" i="3"/>
  <c r="BK157" i="3"/>
  <c r="J153" i="3"/>
  <c r="BK138" i="3"/>
  <c r="BK189" i="3"/>
  <c r="J178" i="3"/>
  <c r="J165" i="3"/>
  <c r="BK149" i="3"/>
  <c r="J144" i="3"/>
  <c r="J133" i="3"/>
  <c r="BK192" i="3"/>
  <c r="BK186" i="3"/>
  <c r="J173" i="3"/>
  <c r="BK164" i="3"/>
  <c r="BK159" i="3"/>
  <c r="BK144" i="3"/>
  <c r="BK163" i="4"/>
  <c r="BK156" i="4"/>
  <c r="J147" i="4"/>
  <c r="J133" i="4"/>
  <c r="BK149" i="4"/>
  <c r="BK140" i="4"/>
  <c r="J132" i="4"/>
  <c r="BK166" i="4"/>
  <c r="J159" i="4"/>
  <c r="J141" i="4"/>
  <c r="J165" i="4"/>
  <c r="BK152" i="4"/>
  <c r="J142" i="4"/>
  <c r="J144" i="5"/>
  <c r="BK143" i="5"/>
  <c r="BK142" i="5"/>
  <c r="J140" i="5"/>
  <c r="J134" i="5"/>
  <c r="J128" i="5"/>
  <c r="J141" i="5"/>
  <c r="BK145" i="5"/>
  <c r="BK136" i="5"/>
  <c r="BK132" i="5"/>
  <c r="BK135" i="5"/>
  <c r="J130" i="5"/>
  <c r="J136" i="2"/>
  <c r="AS94" i="1"/>
  <c r="BK138" i="2"/>
  <c r="J130" i="2"/>
  <c r="BK178" i="3"/>
  <c r="BK168" i="3"/>
  <c r="J157" i="3"/>
  <c r="J138" i="3"/>
  <c r="BK190" i="3"/>
  <c r="J175" i="3"/>
  <c r="J164" i="3"/>
  <c r="BK162" i="3"/>
  <c r="J154" i="3"/>
  <c r="BK146" i="3"/>
  <c r="BK187" i="3"/>
  <c r="BK173" i="3"/>
  <c r="J155" i="3"/>
  <c r="J148" i="3"/>
  <c r="J141" i="3"/>
  <c r="BK196" i="3"/>
  <c r="J187" i="3"/>
  <c r="BK180" i="3"/>
  <c r="BK166" i="3"/>
  <c r="J163" i="3"/>
  <c r="BK154" i="3"/>
  <c r="J143" i="3"/>
  <c r="J161" i="4"/>
  <c r="J155" i="4"/>
  <c r="J145" i="4"/>
  <c r="J156" i="4"/>
  <c r="BK141" i="4"/>
  <c r="BK133" i="4"/>
  <c r="BK165" i="4"/>
  <c r="J152" i="4"/>
  <c r="BK142" i="4"/>
  <c r="J136" i="4"/>
  <c r="J163" i="4"/>
  <c r="J149" i="4"/>
  <c r="BK139" i="5"/>
  <c r="J132" i="5"/>
  <c r="BK128" i="5"/>
  <c r="BK141" i="5"/>
  <c r="J135" i="5"/>
  <c r="J131" i="5"/>
  <c r="J143" i="5"/>
  <c r="J142" i="5"/>
  <c r="BK137" i="5"/>
  <c r="BK134" i="5"/>
  <c r="BK131" i="5"/>
  <c r="BK191" i="3" l="1"/>
  <c r="J191" i="3" s="1"/>
  <c r="P128" i="2"/>
  <c r="P127" i="2" s="1"/>
  <c r="AU95" i="1" s="1"/>
  <c r="T128" i="2"/>
  <c r="T127" i="2" s="1"/>
  <c r="R128" i="2"/>
  <c r="R127" i="2" s="1"/>
  <c r="BK140" i="3"/>
  <c r="J140" i="3" s="1"/>
  <c r="J99" i="3" s="1"/>
  <c r="R152" i="3"/>
  <c r="BK161" i="3"/>
  <c r="J161" i="3" s="1"/>
  <c r="J104" i="3" s="1"/>
  <c r="R167" i="3"/>
  <c r="T181" i="3"/>
  <c r="T191" i="3"/>
  <c r="BK130" i="4"/>
  <c r="BK129" i="4" s="1"/>
  <c r="J130" i="4"/>
  <c r="J99" i="4" s="1"/>
  <c r="BK135" i="4"/>
  <c r="J135" i="4" s="1"/>
  <c r="J100" i="4" s="1"/>
  <c r="BK139" i="4"/>
  <c r="J139" i="4" s="1"/>
  <c r="J101" i="4" s="1"/>
  <c r="BK154" i="4"/>
  <c r="J154" i="4" s="1"/>
  <c r="J102" i="4" s="1"/>
  <c r="P164" i="4"/>
  <c r="T125" i="5"/>
  <c r="P140" i="3"/>
  <c r="BK152" i="3"/>
  <c r="J152" i="3" s="1"/>
  <c r="J101" i="3" s="1"/>
  <c r="R161" i="3"/>
  <c r="P167" i="3"/>
  <c r="P181" i="3"/>
  <c r="R191" i="3"/>
  <c r="T130" i="4"/>
  <c r="T129" i="4" s="1"/>
  <c r="T135" i="4"/>
  <c r="R139" i="4"/>
  <c r="T154" i="4"/>
  <c r="T164" i="4"/>
  <c r="P125" i="5"/>
  <c r="P138" i="5"/>
  <c r="P124" i="5" s="1"/>
  <c r="P123" i="5" s="1"/>
  <c r="AU98" i="1" s="1"/>
  <c r="R140" i="3"/>
  <c r="R132" i="3" s="1"/>
  <c r="T152" i="3"/>
  <c r="P161" i="3"/>
  <c r="BK167" i="3"/>
  <c r="J167" i="3" s="1"/>
  <c r="J105" i="3" s="1"/>
  <c r="BK181" i="3"/>
  <c r="J181" i="3" s="1"/>
  <c r="J106" i="3" s="1"/>
  <c r="J107" i="3"/>
  <c r="R130" i="4"/>
  <c r="R129" i="4" s="1"/>
  <c r="R128" i="4" s="1"/>
  <c r="R127" i="4" s="1"/>
  <c r="R135" i="4"/>
  <c r="T139" i="4"/>
  <c r="R154" i="4"/>
  <c r="R164" i="4"/>
  <c r="BK125" i="5"/>
  <c r="J125" i="5"/>
  <c r="J98" i="5" s="1"/>
  <c r="BK138" i="5"/>
  <c r="J138" i="5" s="1"/>
  <c r="J99" i="5" s="1"/>
  <c r="R138" i="5"/>
  <c r="T140" i="3"/>
  <c r="T132" i="3"/>
  <c r="P152" i="3"/>
  <c r="P132" i="3" s="1"/>
  <c r="T161" i="3"/>
  <c r="T167" i="3"/>
  <c r="R181" i="3"/>
  <c r="P191" i="3"/>
  <c r="P130" i="4"/>
  <c r="P129" i="4"/>
  <c r="P135" i="4"/>
  <c r="P139" i="4"/>
  <c r="P154" i="4"/>
  <c r="BK164" i="4"/>
  <c r="J164" i="4" s="1"/>
  <c r="J103" i="4" s="1"/>
  <c r="R125" i="5"/>
  <c r="R124" i="5" s="1"/>
  <c r="R123" i="5" s="1"/>
  <c r="T138" i="5"/>
  <c r="BK129" i="2"/>
  <c r="J129" i="2"/>
  <c r="J98" i="2" s="1"/>
  <c r="BK131" i="2"/>
  <c r="J131" i="2" s="1"/>
  <c r="J99" i="2" s="1"/>
  <c r="BK135" i="2"/>
  <c r="J135" i="2" s="1"/>
  <c r="J101" i="2" s="1"/>
  <c r="BK137" i="3"/>
  <c r="J137" i="3"/>
  <c r="J98" i="3" s="1"/>
  <c r="BK150" i="3"/>
  <c r="J150" i="3"/>
  <c r="J100" i="3" s="1"/>
  <c r="BK158" i="3"/>
  <c r="J158" i="3" s="1"/>
  <c r="J102" i="3" s="1"/>
  <c r="BK137" i="2"/>
  <c r="J137" i="2" s="1"/>
  <c r="J102" i="2" s="1"/>
  <c r="BK133" i="2"/>
  <c r="J133" i="2" s="1"/>
  <c r="J100" i="2" s="1"/>
  <c r="BK139" i="2"/>
  <c r="J139" i="2" s="1"/>
  <c r="J103" i="2" s="1"/>
  <c r="F92" i="5"/>
  <c r="BE126" i="5"/>
  <c r="BE140" i="5"/>
  <c r="BE141" i="5"/>
  <c r="BE144" i="5"/>
  <c r="J89" i="5"/>
  <c r="BE128" i="5"/>
  <c r="BE137" i="5"/>
  <c r="BE143" i="5"/>
  <c r="E113" i="5"/>
  <c r="BE130" i="5"/>
  <c r="BE132" i="5"/>
  <c r="BE133" i="5"/>
  <c r="BE134" i="5"/>
  <c r="BE135" i="5"/>
  <c r="BE136" i="5"/>
  <c r="BE139" i="5"/>
  <c r="BE142" i="5"/>
  <c r="BE131" i="5"/>
  <c r="BE145" i="5"/>
  <c r="E85" i="4"/>
  <c r="F92" i="4"/>
  <c r="BE131" i="4"/>
  <c r="BE132" i="4"/>
  <c r="BE133" i="4"/>
  <c r="BE141" i="4"/>
  <c r="BE156" i="4"/>
  <c r="J121" i="4"/>
  <c r="BE136" i="4"/>
  <c r="BE147" i="4"/>
  <c r="BE148" i="4"/>
  <c r="BE155" i="4"/>
  <c r="BE142" i="4"/>
  <c r="BE145" i="4"/>
  <c r="BE152" i="4"/>
  <c r="BE159" i="4"/>
  <c r="BE161" i="4"/>
  <c r="BE163" i="4"/>
  <c r="BE165" i="4"/>
  <c r="BE166" i="4"/>
  <c r="BE137" i="4"/>
  <c r="BE140" i="4"/>
  <c r="BE149" i="4"/>
  <c r="F128" i="3"/>
  <c r="BE138" i="3"/>
  <c r="BE149" i="3"/>
  <c r="BE151" i="3"/>
  <c r="BE155" i="3"/>
  <c r="BE157" i="3"/>
  <c r="BE168" i="3"/>
  <c r="BE170" i="3"/>
  <c r="BE173" i="3"/>
  <c r="BE175" i="3"/>
  <c r="BE179" i="3"/>
  <c r="BE187" i="3"/>
  <c r="BE197" i="3"/>
  <c r="E85" i="3"/>
  <c r="J125" i="3"/>
  <c r="BE162" i="3"/>
  <c r="BE166" i="3"/>
  <c r="BE174" i="3"/>
  <c r="BE178" i="3"/>
  <c r="BE182" i="3"/>
  <c r="BE190" i="3"/>
  <c r="BE192" i="3"/>
  <c r="BE196" i="3"/>
  <c r="BE141" i="3"/>
  <c r="BE143" i="3"/>
  <c r="BE148" i="3"/>
  <c r="BE159" i="3"/>
  <c r="BE165" i="3"/>
  <c r="BE180" i="3"/>
  <c r="BE133" i="3"/>
  <c r="BE144" i="3"/>
  <c r="BE146" i="3"/>
  <c r="BE153" i="3"/>
  <c r="BE154" i="3"/>
  <c r="BE163" i="3"/>
  <c r="BE164" i="3"/>
  <c r="BE186" i="3"/>
  <c r="BE189" i="3"/>
  <c r="E85" i="2"/>
  <c r="F124" i="2"/>
  <c r="J89" i="2"/>
  <c r="BE132" i="2"/>
  <c r="BE134" i="2"/>
  <c r="BE140" i="2"/>
  <c r="BE130" i="2"/>
  <c r="BE136" i="2"/>
  <c r="BE138" i="2"/>
  <c r="F36" i="2"/>
  <c r="BA95" i="1" s="1"/>
  <c r="F36" i="3"/>
  <c r="BA96" i="1" s="1"/>
  <c r="F37" i="3"/>
  <c r="BB96" i="1" s="1"/>
  <c r="F36" i="5"/>
  <c r="BA98" i="1" s="1"/>
  <c r="F38" i="5"/>
  <c r="BC98" i="1" s="1"/>
  <c r="F38" i="2"/>
  <c r="BC95" i="1" s="1"/>
  <c r="J36" i="3"/>
  <c r="AW96" i="1" s="1"/>
  <c r="J36" i="4"/>
  <c r="AW97" i="1" s="1"/>
  <c r="F36" i="4"/>
  <c r="BA97" i="1" s="1"/>
  <c r="F37" i="5"/>
  <c r="BB98" i="1" s="1"/>
  <c r="J36" i="2"/>
  <c r="AW95" i="1" s="1"/>
  <c r="F39" i="2"/>
  <c r="BD95" i="1" s="1"/>
  <c r="F38" i="3"/>
  <c r="BC96" i="1" s="1"/>
  <c r="F38" i="4"/>
  <c r="BC97" i="1" s="1"/>
  <c r="J36" i="5"/>
  <c r="AW98" i="1" s="1"/>
  <c r="F37" i="2"/>
  <c r="BB95" i="1" s="1"/>
  <c r="F39" i="3"/>
  <c r="BD96" i="1" s="1"/>
  <c r="F37" i="4"/>
  <c r="BB97" i="1" s="1"/>
  <c r="F39" i="4"/>
  <c r="BD97" i="1" s="1"/>
  <c r="F39" i="5"/>
  <c r="BD98" i="1" s="1"/>
  <c r="BK128" i="4" l="1"/>
  <c r="BK127" i="4" s="1"/>
  <c r="J127" i="4" s="1"/>
  <c r="J96" i="4" s="1"/>
  <c r="J30" i="4" s="1"/>
  <c r="J32" i="4" s="1"/>
  <c r="AG97" i="1" s="1"/>
  <c r="BK132" i="3"/>
  <c r="J132" i="3" s="1"/>
  <c r="J97" i="3" s="1"/>
  <c r="P128" i="4"/>
  <c r="P127" i="4"/>
  <c r="AU97" i="1"/>
  <c r="T160" i="3"/>
  <c r="T131" i="3"/>
  <c r="R160" i="3"/>
  <c r="R131" i="3" s="1"/>
  <c r="P160" i="3"/>
  <c r="P131" i="3"/>
  <c r="AU96" i="1"/>
  <c r="T124" i="5"/>
  <c r="T123" i="5"/>
  <c r="T128" i="4"/>
  <c r="T127" i="4"/>
  <c r="BK160" i="3"/>
  <c r="J160" i="3" s="1"/>
  <c r="J103" i="3" s="1"/>
  <c r="BK128" i="2"/>
  <c r="J128" i="2" s="1"/>
  <c r="J97" i="2" s="1"/>
  <c r="BK124" i="5"/>
  <c r="J124" i="5" s="1"/>
  <c r="J97" i="5" s="1"/>
  <c r="J129" i="4"/>
  <c r="J98" i="4" s="1"/>
  <c r="J35" i="3"/>
  <c r="AV96" i="1" s="1"/>
  <c r="AT96" i="1" s="1"/>
  <c r="F35" i="5"/>
  <c r="AZ98" i="1" s="1"/>
  <c r="J35" i="2"/>
  <c r="AV95" i="1" s="1"/>
  <c r="AT95" i="1" s="1"/>
  <c r="J35" i="4"/>
  <c r="AV97" i="1" s="1"/>
  <c r="AT97" i="1" s="1"/>
  <c r="BC94" i="1"/>
  <c r="W35" i="1" s="1"/>
  <c r="BA94" i="1"/>
  <c r="W33" i="1" s="1"/>
  <c r="F35" i="2"/>
  <c r="AZ95" i="1" s="1"/>
  <c r="F35" i="4"/>
  <c r="AZ97" i="1" s="1"/>
  <c r="BD94" i="1"/>
  <c r="W36" i="1" s="1"/>
  <c r="BB94" i="1"/>
  <c r="W34" i="1" s="1"/>
  <c r="F35" i="3"/>
  <c r="AZ96" i="1" s="1"/>
  <c r="J35" i="5"/>
  <c r="AV98" i="1" s="1"/>
  <c r="AT98" i="1" s="1"/>
  <c r="AN97" i="1" l="1"/>
  <c r="J108" i="4"/>
  <c r="J128" i="4"/>
  <c r="J97" i="4" s="1"/>
  <c r="BK127" i="2"/>
  <c r="J127" i="2" s="1"/>
  <c r="J96" i="2" s="1"/>
  <c r="J30" i="2" s="1"/>
  <c r="J32" i="2" s="1"/>
  <c r="AG95" i="1" s="1"/>
  <c r="AN95" i="1" s="1"/>
  <c r="BK123" i="5"/>
  <c r="J123" i="5" s="1"/>
  <c r="J96" i="5" s="1"/>
  <c r="J30" i="5" s="1"/>
  <c r="J32" i="5" s="1"/>
  <c r="AG98" i="1" s="1"/>
  <c r="BK131" i="3"/>
  <c r="J131" i="3" s="1"/>
  <c r="J96" i="3" s="1"/>
  <c r="J30" i="3" s="1"/>
  <c r="J32" i="3" s="1"/>
  <c r="AG96" i="1" s="1"/>
  <c r="J41" i="4"/>
  <c r="AU94" i="1"/>
  <c r="AX94" i="1"/>
  <c r="AZ94" i="1"/>
  <c r="AV94" i="1" s="1"/>
  <c r="AK32" i="1" s="1"/>
  <c r="AW94" i="1"/>
  <c r="AK33" i="1" s="1"/>
  <c r="AY94" i="1"/>
  <c r="J41" i="3" l="1"/>
  <c r="J41" i="5"/>
  <c r="J41" i="2"/>
  <c r="AG94" i="1"/>
  <c r="AN96" i="1"/>
  <c r="AN98" i="1"/>
  <c r="J112" i="3"/>
  <c r="AT94" i="1"/>
  <c r="J104" i="5"/>
  <c r="J108" i="2"/>
  <c r="W32" i="1"/>
  <c r="AN94" i="1" l="1"/>
  <c r="AN102" i="1" s="1"/>
  <c r="AG102" i="1"/>
  <c r="AK26" i="1"/>
  <c r="AK29" i="1" s="1"/>
  <c r="AK38" i="1" s="1"/>
</calcChain>
</file>

<file path=xl/sharedStrings.xml><?xml version="1.0" encoding="utf-8"?>
<sst xmlns="http://schemas.openxmlformats.org/spreadsheetml/2006/main" count="2322" uniqueCount="486">
  <si>
    <t>Export Komplet</t>
  </si>
  <si>
    <t/>
  </si>
  <si>
    <t>2.0</t>
  </si>
  <si>
    <t>False</t>
  </si>
  <si>
    <t>{d7639d7b-0ee3-4a37-905f-8dd9cf49c13f}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</si>
  <si>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</si>
  <si>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</si>
  <si>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</si>
  <si>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</si>
  <si>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</si>
  <si>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</si>
  <si>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</si>
  <si>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</si>
  <si>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2023_07</t>
  </si>
  <si>
    <t>Stavba:</t>
  </si>
  <si>
    <t>Heliport Nemocnice Havlíčkův Brod</t>
  </si>
  <si>
    <t>KSO:</t>
  </si>
  <si>
    <t>CC-CZ:</t>
  </si>
  <si>
    <t>Místo:</t>
  </si>
  <si>
    <t>Nemocnice Havlíčkův Brod</t>
  </si>
  <si>
    <t>Datum:</t>
  </si>
  <si>
    <t>5. 3. 2023</t>
  </si>
  <si>
    <t>Zadavatel:</t>
  </si>
  <si>
    <t>IČ:</t>
  </si>
  <si>
    <t>DIČ:</t>
  </si>
  <si>
    <t>Zhotovitel:</t>
  </si>
  <si>
    <t xml:space="preserve"> </t>
  </si>
  <si>
    <t>Projektant:</t>
  </si>
  <si>
    <t>Techniserv spol.s r.o.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</si>
  <si>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</si>
  <si>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</si>
  <si>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</si>
  <si>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</si>
  <si>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</si>
  <si>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</si>
  <si>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</si>
  <si>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</si>
  <si>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</si>
  <si>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</si>
  <si>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</si>
  <si>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</si>
  <si>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</si>
  <si>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</si>
  <si>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</si>
  <si>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</si>
  <si>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</si>
  <si>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</si>
  <si>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</si>
  <si>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</si>
  <si>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</si>
  <si>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</si>
  <si>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</si>
  <si>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</si>
  <si>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</si>
  <si>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</si>
  <si>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</si>
  <si>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</si>
  <si>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</si>
  <si>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</si>
  <si>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</si>
  <si>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</si>
  <si>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</si>
  <si>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</si>
  <si>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</si>
  <si>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</si>
  <si>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</si>
  <si>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</si>
  <si>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</si>
  <si>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</si>
  <si>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</si>
  <si>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</si>
  <si>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</si>
  <si>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</si>
  <si>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</si>
  <si>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</si>
  <si>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</si>
  <si>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</si>
  <si>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</si>
  <si>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</si>
  <si>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</si>
  <si>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</si>
  <si>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</si>
  <si>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</si>
  <si>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{beb861b2-5fc0-4df0-99ec-3b07fa2bf7c6}</t>
  </si>
  <si>
    <t>801</t>
  </si>
  <si>
    <t>2</t>
  </si>
  <si>
    <t>D1</t>
  </si>
  <si>
    <t>ASŘ</t>
  </si>
  <si>
    <t>{d40de908-b1b9-4466-86be-5d3d7e221b66}</t>
  </si>
  <si>
    <t>D2</t>
  </si>
  <si>
    <t>silnoproudé rozvody</t>
  </si>
  <si>
    <t>{21752e04-fd65-4d18-8114-108e092b4e70}</t>
  </si>
  <si>
    <t>D3</t>
  </si>
  <si>
    <t>Technologie hašení</t>
  </si>
  <si>
    <t>{86f1d343-6ee7-44c8-8132-52a9ffb23d89}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</si>
  <si>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</si>
  <si>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</si>
  <si>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</si>
  <si>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</si>
  <si>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</si>
  <si>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</si>
  <si>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00 - VRN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</si>
  <si>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</si>
  <si>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</si>
  <si>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</si>
  <si>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</si>
  <si>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</si>
  <si>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</si>
  <si>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</si>
  <si>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</si>
  <si>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</si>
  <si>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</si>
  <si>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</si>
  <si>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</si>
  <si>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</si>
  <si>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</si>
  <si>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</si>
  <si>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</si>
  <si>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</si>
  <si>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</si>
  <si>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</si>
  <si>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</si>
  <si>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</si>
  <si>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</si>
  <si>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</si>
  <si>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</si>
  <si>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</si>
  <si>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</si>
  <si>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</si>
  <si>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</si>
  <si>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</si>
  <si>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</si>
  <si>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</si>
  <si>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</si>
  <si>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</si>
  <si>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</si>
  <si>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013002000</t>
  </si>
  <si>
    <t xml:space="preserve">- zpracování dodavatelské přípravy a dokumentace (projektové práce, které nejsou součástí dokumentace pro provádění stavby v souladu se zněním Přílohy č. 13 Vyhlášky č. 499/2006, Sb.)_x000D_
- zpracování PD skutečného provedení (*dwg a *pdf)	_x000D_
</t>
  </si>
  <si>
    <t>%</t>
  </si>
  <si>
    <t>CS ÚRS 2022 02</t>
  </si>
  <si>
    <t>1024</t>
  </si>
  <si>
    <t>-1154650168</t>
  </si>
  <si>
    <t>VRN3</t>
  </si>
  <si>
    <t>Zařízení staveniště</t>
  </si>
  <si>
    <t>030001000</t>
  </si>
  <si>
    <t xml:space="preserve">Tato položka obsahuje náklady na :	_x000D_
- výstavbu, provoz a likvidaci objektů zařízení staveniště (stavební buňky, sklady....)	_x000D_
- odvoz komunálního odpadu	_x000D_
- dočasné oplocení staveniště, tabule, ochranné zábradlí, brány, branky..	_x000D_
- ochranu inženýrských sítí	_x000D_
- ochranu prací před nepříznivým počasím  (zimní opatření)	_x000D_
- protipožární opatření na stavbě	_x000D_
</t>
  </si>
  <si>
    <t>1486443719</t>
  </si>
  <si>
    <t>VRN4</t>
  </si>
  <si>
    <t>Inženýrská činnost</t>
  </si>
  <si>
    <t>3</t>
  </si>
  <si>
    <t>045002000</t>
  </si>
  <si>
    <t>Kompletační a koordinační činnost</t>
  </si>
  <si>
    <t>1532806679</t>
  </si>
  <si>
    <t>VRN6</t>
  </si>
  <si>
    <t>Územní vlivy</t>
  </si>
  <si>
    <t>4</t>
  </si>
  <si>
    <t>060001000</t>
  </si>
  <si>
    <t xml:space="preserve">Tato položka obsahuje náklady na :	_x000D_
- práce v ochranném pásmu	_x000D_
-omezení prací provozem uživatele	_x000D_
-omezení pracovní doby uživatelem	_x000D_
</t>
  </si>
  <si>
    <t>-589131898</t>
  </si>
  <si>
    <t>VRN7</t>
  </si>
  <si>
    <t>Provozní vlivy</t>
  </si>
  <si>
    <t>071002000</t>
  </si>
  <si>
    <t>Provoz investora, třetích osob</t>
  </si>
  <si>
    <t>-594747866</t>
  </si>
  <si>
    <t>VRN9</t>
  </si>
  <si>
    <t>6</t>
  </si>
  <si>
    <t>091002000</t>
  </si>
  <si>
    <t xml:space="preserve">Tato položka obsahuje náklady na :	_x000D_
_x000D_
- zajištění fotodokumentace prací během provádění		_x000D_
- ostatní zkoušky dle platné legislativy ČSN, EN apod. po provedení díla vč. odběru vzorků (např. zkoušky betonu)	_x000D_
	_x000D_
</t>
  </si>
  <si>
    <t>-2045730204</t>
  </si>
  <si>
    <t>D1 - ASŘ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</si>
  <si>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</si>
  <si>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</si>
  <si>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</si>
  <si>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</si>
  <si>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</si>
  <si>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</si>
  <si>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</si>
  <si>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</si>
  <si>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</si>
  <si>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</si>
  <si>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</si>
  <si>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</si>
  <si>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</si>
  <si>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962032431</t>
  </si>
  <si>
    <t>Bourání zdiva cihelných z dutých nebo plných cihel pálených i nepálených na MV nebo MVC do 1 m3</t>
  </si>
  <si>
    <t>m3</t>
  </si>
  <si>
    <t>CS ÚRS 2023 01</t>
  </si>
  <si>
    <t>VV</t>
  </si>
  <si>
    <t>1,6*2,8*0,15-0,8*2*0,15</t>
  </si>
  <si>
    <t>"Výkres D.1.1.b8 - Nádrž na vodu - demolice - Objekt SO-04 7.NP"</t>
  </si>
  <si>
    <t>Součet</t>
  </si>
  <si>
    <t>Svislé a kompletní konstrukce</t>
  </si>
  <si>
    <t>342272245</t>
  </si>
  <si>
    <t>Příčka z pórobetonových hladkých tvárnic na tenkovrstvou maltu tl 150 mm</t>
  </si>
  <si>
    <t>m2</t>
  </si>
  <si>
    <t>8</t>
  </si>
  <si>
    <t>"Výkres D.1.1.b7 - Nádrž na vodu - Objekt SO-04 7.NP"2,51*2,8-0,9*2</t>
  </si>
  <si>
    <t>Úpravy povrchů, podlahy a osazování výplní</t>
  </si>
  <si>
    <t>612142001</t>
  </si>
  <si>
    <t>Potažení vnitřních ploch pletivem v ploše nebo pruzích, na plném podkladu sklovláknitým vtlačením do tmelu stěn</t>
  </si>
  <si>
    <t>16</t>
  </si>
  <si>
    <t>-239712138</t>
  </si>
  <si>
    <t>"Výkres D.1.1.b7 - Nádrž na vodu - Objekt SO-04 7.NP"(2,51*2,8-0,9*2)*2</t>
  </si>
  <si>
    <t>612321141</t>
  </si>
  <si>
    <t>Omítka vápenocementová vnitřních ploch nanášená ručně dvouvrstvá, tloušťky jádrové omítky do 10 mm a tloušťky štuku do 3 mm štuková svislých konstrukcí stěn</t>
  </si>
  <si>
    <t>-1012473364</t>
  </si>
  <si>
    <t>619996145</t>
  </si>
  <si>
    <t>Ochrana stavebních konstrukcí a samostatných prvků včetně pozdějšího odstranění obalením geotextilií samostatných konstrukcí a prvků</t>
  </si>
  <si>
    <t>-1213522026</t>
  </si>
  <si>
    <t>0,6*0,6*30*2</t>
  </si>
  <si>
    <t>M</t>
  </si>
  <si>
    <t>69311090</t>
  </si>
  <si>
    <t>geotextilie netkaná separační, ochranná, filtrační, drenážní PES 800g/m2</t>
  </si>
  <si>
    <t>1131437417</t>
  </si>
  <si>
    <t>21,6*1,15 'Přepočtené koeficientem množství</t>
  </si>
  <si>
    <t>7</t>
  </si>
  <si>
    <t>642942111</t>
  </si>
  <si>
    <t>Osazování zárubní nebo rámů kovových dveřních lisovaných nebo z úhelníků bez dveřních křídel na cementovou maltu, plochy otvoru do 2,5 m2</t>
  </si>
  <si>
    <t>kus</t>
  </si>
  <si>
    <t>804907181</t>
  </si>
  <si>
    <t>55331487</t>
  </si>
  <si>
    <t>zárubeň jednokřídlá ocelová pro zdění tl stěny 110-150mm rozměru 800/1970, 2100mm</t>
  </si>
  <si>
    <t>657155582</t>
  </si>
  <si>
    <t>9</t>
  </si>
  <si>
    <t>Ostatní konstrukce a práce, bourání</t>
  </si>
  <si>
    <t>953 R1</t>
  </si>
  <si>
    <t>Kotvy chemickým tmelem M 12 hl 200 mm do pórobetonu s vyvrtáním otvoru</t>
  </si>
  <si>
    <t>-1127698025</t>
  </si>
  <si>
    <t>997</t>
  </si>
  <si>
    <t>Přesun sutě</t>
  </si>
  <si>
    <t>10</t>
  </si>
  <si>
    <t>997013152</t>
  </si>
  <si>
    <t>Vnitrostaveništní doprava suti a vybouraných hmot vodorovně do 50 m svisle s omezením mechanizace pro budovy a haly výšky přes 6 do 9 m</t>
  </si>
  <si>
    <t>t</t>
  </si>
  <si>
    <t>1090008029</t>
  </si>
  <si>
    <t>11</t>
  </si>
  <si>
    <t>997013501</t>
  </si>
  <si>
    <t>Odvoz suti a vybouraných hmot na skládku nebo meziskládku se složením, na vzdálenost do 1 km</t>
  </si>
  <si>
    <t>857071878</t>
  </si>
  <si>
    <t>12</t>
  </si>
  <si>
    <t>997013509</t>
  </si>
  <si>
    <t>Odvoz suti a vybouraných hmot na skládku nebo meziskládku se složením, na vzdálenost Příplatek k ceně za každý další i započatý 1 km přes 1 km</t>
  </si>
  <si>
    <t>5230185</t>
  </si>
  <si>
    <t>0,95*19 'Přepočtené koeficientem množství</t>
  </si>
  <si>
    <t>13</t>
  </si>
  <si>
    <t>997013631</t>
  </si>
  <si>
    <t>Poplatek za uložení stavebního odpadu na skládce (skládkovné) směsného stavebního a demoličního zatříděného do Katalogu odpadů pod kódem 17 09 04</t>
  </si>
  <si>
    <t>-2083398716</t>
  </si>
  <si>
    <t>998</t>
  </si>
  <si>
    <t>Přesun hmot</t>
  </si>
  <si>
    <t>14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</si>
  <si>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</si>
  <si>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</si>
  <si>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-2066613284</t>
  </si>
  <si>
    <t>PSV</t>
  </si>
  <si>
    <t>Práce a dodávky PSV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</si>
  <si>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</si>
  <si>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</si>
  <si>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</si>
  <si>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</si>
  <si>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-885571604</t>
  </si>
  <si>
    <t>MSN.0012142.URS</t>
  </si>
  <si>
    <t>dveře vnitřní profilované plné CLAUDIUS 1křídlé 80x197</t>
  </si>
  <si>
    <t>32</t>
  </si>
  <si>
    <t>22</t>
  </si>
  <si>
    <t>17</t>
  </si>
  <si>
    <t>766660734</t>
  </si>
  <si>
    <t>Montáž dveřních doplňků dveřního kování bezpečnostního panikového kování</t>
  </si>
  <si>
    <t>1605339443</t>
  </si>
  <si>
    <t>18</t>
  </si>
  <si>
    <t>54914135</t>
  </si>
  <si>
    <t>kování panikové klika/klika</t>
  </si>
  <si>
    <t>-120750418</t>
  </si>
  <si>
    <t>19</t>
  </si>
  <si>
    <t>998766103</t>
  </si>
  <si>
    <t>Přesun hmot pro konstrukce truhlářské stanovený z hmotnosti přesunovaného materiálu vodorovná dopravní vzdálenost do 50 m v objektech výšky přes 12 do 24 m</t>
  </si>
  <si>
    <t>-844469946</t>
  </si>
  <si>
    <t>767</t>
  </si>
  <si>
    <t>Konstrukce zámečnické</t>
  </si>
  <si>
    <t>20</t>
  </si>
  <si>
    <t>767 R2</t>
  </si>
  <si>
    <t>Montáž schodiště a lávky- atypická zámečnická  konstrukce hmotnosti 2,689t</t>
  </si>
  <si>
    <t>-1594059194</t>
  </si>
  <si>
    <t xml:space="preserve">"hmotnost dle výkazu materiálu"2,68915 </t>
  </si>
  <si>
    <t>RMAT0002</t>
  </si>
  <si>
    <t xml:space="preserve">Konstrukce schodiště a lávky-ocel žárově zinkovaná - dodávka </t>
  </si>
  <si>
    <t>-1672394797</t>
  </si>
  <si>
    <t>2,689*1,1 'Přepočtené koeficientem množství</t>
  </si>
  <si>
    <t>767 R3</t>
  </si>
  <si>
    <t xml:space="preserve">Demontáž a následná montáž stávajícího zavětrování  - </t>
  </si>
  <si>
    <t>soub</t>
  </si>
  <si>
    <t>-860058006</t>
  </si>
  <si>
    <t>23</t>
  </si>
  <si>
    <t>767 R1</t>
  </si>
  <si>
    <t xml:space="preserve">Montáž rámu pod nádrž - atypická zámečnická  konstrukce </t>
  </si>
  <si>
    <t>1584564416</t>
  </si>
  <si>
    <t>24</t>
  </si>
  <si>
    <t>RMAT0001</t>
  </si>
  <si>
    <t>Konzola K1_atypická zámečnická konstrukce-žárově zinkovaná</t>
  </si>
  <si>
    <t>-1915725708</t>
  </si>
  <si>
    <t xml:space="preserve">"hmotnost dle výkazu materiálu"0,176 </t>
  </si>
  <si>
    <t>0,176*1,05 'Přepočtené koeficientem množství</t>
  </si>
  <si>
    <t>25</t>
  </si>
  <si>
    <t>966071111</t>
  </si>
  <si>
    <t>Demontáž ocelových kcí hmotnosti do 5 t z profilů hmotnosti do 13 kg/m</t>
  </si>
  <si>
    <t>26</t>
  </si>
  <si>
    <t>767122811</t>
  </si>
  <si>
    <t>Demontáž stěn s výplní z drátěné sítě, šroubovaných</t>
  </si>
  <si>
    <t>27</t>
  </si>
  <si>
    <t>998767103</t>
  </si>
  <si>
    <t>Přesun hmot pro zámečnické konstrukce stanovený z hmotnosti přesunovaného materiálu vodorovná dopravní vzdálenost do 50 m v objektech výšky přes 12 do 24 m</t>
  </si>
  <si>
    <t>-24817222</t>
  </si>
  <si>
    <t>783</t>
  </si>
  <si>
    <t>Dokončovací práce - nátěry</t>
  </si>
  <si>
    <t>28</t>
  </si>
  <si>
    <t>783314201</t>
  </si>
  <si>
    <t>Základní antikorozní nátěr zámečnických konstrukcí jednonásobný syntetický standardní</t>
  </si>
  <si>
    <t>-2068340287</t>
  </si>
  <si>
    <t>"zárubeň"0,25*4,8</t>
  </si>
  <si>
    <t>"rám pod nádrž"12,4*0,24</t>
  </si>
  <si>
    <t>29</t>
  </si>
  <si>
    <t>783317101</t>
  </si>
  <si>
    <t>Krycí nátěr (email) zámečnických konstrukcí jednonásobný syntetický standardní</t>
  </si>
  <si>
    <t>1011512644</t>
  </si>
  <si>
    <t>30</t>
  </si>
  <si>
    <t>783901453</t>
  </si>
  <si>
    <t>Příprava podkladu betonových podlah před provedením nátěru vysátím</t>
  </si>
  <si>
    <t>-717887024</t>
  </si>
  <si>
    <t>2,36*1,6</t>
  </si>
  <si>
    <t>31</t>
  </si>
  <si>
    <t>783932153</t>
  </si>
  <si>
    <t>Vyrovnání podkladu betonových podlah lokálně, tloušťky do 3 mm, tmelem epoxidovým, plochy jednotlivě přes 0,1 do 0,25 m2</t>
  </si>
  <si>
    <t>-120328522</t>
  </si>
  <si>
    <t>783937163</t>
  </si>
  <si>
    <t>Krycí (uzavírací) nátěr betonových podlah dvojnásobný epoxidový rozpouštědlový</t>
  </si>
  <si>
    <t>-1255077220</t>
  </si>
  <si>
    <t>784</t>
  </si>
  <si>
    <t>Dokončovací práce - malby a tapety</t>
  </si>
  <si>
    <t>33</t>
  </si>
  <si>
    <t>784111001</t>
  </si>
  <si>
    <t>Oprášení (ometení) podkladu v místnostech výšky do 3,80 m</t>
  </si>
  <si>
    <t>1520733343</t>
  </si>
  <si>
    <t>((2,36+1,6)*2+1,75+0,7)*3+2,36*1,6</t>
  </si>
  <si>
    <t>"Odpočet dveře" -0,8*2*2</t>
  </si>
  <si>
    <t>34</t>
  </si>
  <si>
    <t>784181101</t>
  </si>
  <si>
    <t>Penetrace podkladu jednonásobná základní akrylátová bezbarvá v místnostech výšky do 3,80 m</t>
  </si>
  <si>
    <t>1036677299</t>
  </si>
  <si>
    <t>35</t>
  </si>
  <si>
    <t>784221101</t>
  </si>
  <si>
    <t>Malby z malířských směsí otěruvzdorných za sucha dvojnásobné, bílé za sucha otěruvzdorné dobře v místnostech výšky do 3,80 m</t>
  </si>
  <si>
    <t>571591604</t>
  </si>
  <si>
    <t>D2 - silnoproudé rozvody</t>
  </si>
  <si>
    <t xml:space="preserve">    D1 - Rozvaděče </t>
  </si>
  <si>
    <t xml:space="preserve">      D2 - Úprava stávajícího rozváděče RP</t>
  </si>
  <si>
    <t xml:space="preserve">    D3 - Samostatné přístroje</t>
  </si>
  <si>
    <t xml:space="preserve">    D4 - Kabeláž</t>
  </si>
  <si>
    <t xml:space="preserve">    D5 - Instalační, úložný a ochranný materiál, kabelové žlaby s rezervou 15% na obcházení kolizních míst, p</t>
  </si>
  <si>
    <t xml:space="preserve">    D6 - Výchozí revize a dodavatelská dokumentaceí</t>
  </si>
  <si>
    <t xml:space="preserve">Rozvaděče </t>
  </si>
  <si>
    <t>Úprava stávajícího rozváděče RP</t>
  </si>
  <si>
    <t>R001</t>
  </si>
  <si>
    <t>Montáž: Montáž doplněných prvků do stávajícího rozváděče vč. dalších pomocných prací</t>
  </si>
  <si>
    <t>ks</t>
  </si>
  <si>
    <t>741811011</t>
  </si>
  <si>
    <t>Kontrola rozvaděč nn silový hmotnosti do 200 kg</t>
  </si>
  <si>
    <t>R002</t>
  </si>
  <si>
    <t>Dodávka: Doplnění stávajícího rozváděče o jistič 10A/400V/char.C, jistič 10A/230V/char.B, stykače 1,5kW (AC-3)/cívka 230V, svorkovnici 230V a další potřebné prvky.</t>
  </si>
  <si>
    <t>"položky jsou dohledatelné Viz příloha č.4"1</t>
  </si>
  <si>
    <t>Samostatné přístroje</t>
  </si>
  <si>
    <t>741330372</t>
  </si>
  <si>
    <t>Montáž: Montáž ovladač tlačítkový ve skříni 2 tlačítkový</t>
  </si>
  <si>
    <t>R003</t>
  </si>
  <si>
    <t>Spínač tlačítkový dvojnásobný ve skříňce, 2provedení ovladače: 2 tlačítka - popis ovladače: zelená 'I' 1 Z - červená 'O' 1 V -   250V/10A, IP 54 pro montáž na povrch, vč. příslušenství pro montáž na povrch</t>
  </si>
  <si>
    <t>" viz příloha č. 4"1</t>
  </si>
  <si>
    <t>D4</t>
  </si>
  <si>
    <t>Kabeláž</t>
  </si>
  <si>
    <t>R741122641</t>
  </si>
  <si>
    <t>Montáž: Silový kabel s malým množstvím uvolněného tepla v případě požáru a se zachováním funkčnosti kabelové trasy při požáru podle ČSN 73 0895, 1-CSKH-V, B2ca s1d1a1  5x2,5, pevně</t>
  </si>
  <si>
    <t>m</t>
  </si>
  <si>
    <t>R741122031</t>
  </si>
  <si>
    <t>Montáž: Silový kabel s malým množstvím uvolněného tepla v případě požáru a se zachováním funkčnosti kabelové trasy při požáru podle ČSN 73 0895, 1-CSKH-V, B2ca s1d1a1  5x2,5, pod omítku</t>
  </si>
  <si>
    <t>R004</t>
  </si>
  <si>
    <t>Dodávka: Silový kabel s malým množstvím uvolněného tepla v případě požáru a se zachováním funkčnosti kabelové trasy při požáru podle ČSN 73 0895, 1-CSKH-V, B2ca s1d1a1  5Cx2,5</t>
  </si>
  <si>
    <t>" délka viz příloha č. 5 "126</t>
  </si>
  <si>
    <t>126*1,2 'Přepočtené koeficientem množství</t>
  </si>
  <si>
    <t>741132145</t>
  </si>
  <si>
    <t>Montáž:  Ukončení kabelů 5x1,5 až 4 mm2 smršťovací záklopkou nebo páskem bez letování</t>
  </si>
  <si>
    <t>1+1</t>
  </si>
  <si>
    <t>R741122621</t>
  </si>
  <si>
    <t>Montáž: Silový kabel s malým množstvím uvolněného tepla v případě požáru a se zachováním funkčnosti kabelové trasy při požáru podle ČSN 73 0895, 1-CSKH-V,  B2cas1d1a1 4x1,5, pevně</t>
  </si>
  <si>
    <t>R741122021</t>
  </si>
  <si>
    <t>Montáž: Silový kabel s malým množstvím uvolněného tepla v případě požáru a se zachováním funkčnosti kabelové trasy při požáru podle ČSN 73 0895, 1-CSKH-V,  B2cas1d1a1 4x1,5, pod omítku</t>
  </si>
  <si>
    <t>R005</t>
  </si>
  <si>
    <t>Dodávka: Silový kabel s malým množstvím uvolněného tepla v případě požáru a se zachováním funkčnosti kabelové trasy při požáru podle ČSN 73 0895, 1-CSKH-V,  B2cas1d1a1 4Ax1,5</t>
  </si>
  <si>
    <t>" délka viz příloha č. 5 "138</t>
  </si>
  <si>
    <t>138*1,2 'Přepočtené koeficientem množství</t>
  </si>
  <si>
    <t>741132128</t>
  </si>
  <si>
    <t>Montáž:  Ukončení kabelů 4x1,5 až 4 mm2 smršťovací záklopkou nebo páskem bez letování</t>
  </si>
  <si>
    <t>D5</t>
  </si>
  <si>
    <t>Instalační, úložný a ochranný materiál, kabelové žlaby s rezervou 15% na obcházení kolizních míst, p</t>
  </si>
  <si>
    <t>R006</t>
  </si>
  <si>
    <t>Montáž: Oceloplechový kabelový žlab s odolností při požáru 60 min. vč. víka, spojovacího materiálu a uchycení vč. potřebného příslušenství ( např. klesající oblouk vč. víka apod.), vč. a dalších pomocných prací</t>
  </si>
  <si>
    <t>R007</t>
  </si>
  <si>
    <t>Dodávka: Oceloplechový kabelový žlab žárově zinkovaný ponorem, tl. Plechu 1,5mm, š.100, v. 60mm, s odolností při požáru P-90R. vč. víka, spojovacího materiálu a uchycení vč. potřebného příslušenství ( např. klesající oblouk vč. víka apod.),</t>
  </si>
  <si>
    <t>"dle příloh č. 2 a 3" 50+15</t>
  </si>
  <si>
    <t>65*1,05 'Přepočtené koeficientem množství</t>
  </si>
  <si>
    <t>741920301</t>
  </si>
  <si>
    <t>Montáž: Ucpávka prostupu kabelového svazku povlakem stěna tl 100 mm zaplnění prostupu z 20% plocha otvoru 0,1 m2 požární odolnost EI 60</t>
  </si>
  <si>
    <t>"dle příloh č. 2 a 3"3</t>
  </si>
  <si>
    <t>468101112</t>
  </si>
  <si>
    <t>Montáž: Vysekání rýh pro montáž trubek a kabelů ve zdivu betonovém hl do 3 cm a š přes 3 do 5 cm</t>
  </si>
  <si>
    <t>"dle příloh č. 2 a 3"48</t>
  </si>
  <si>
    <t>998741203</t>
  </si>
  <si>
    <t>Přesun hmot pro silnoproud stanovený procentní sazbou (%) z ceny vodorovná dopravní vzdálenost do 50 m v objektech výšky přes 12 do 24 m</t>
  </si>
  <si>
    <t>1441147698</t>
  </si>
  <si>
    <t>D6</t>
  </si>
  <si>
    <t>Výchozí revize a dodavatelská dokumentaceí</t>
  </si>
  <si>
    <t>R741810002</t>
  </si>
  <si>
    <t>Celková prohlídka elektrického rozvodu a zařízení přes 100 000 do 500 000,- Kč, vč. vypracování revizní zprávy</t>
  </si>
  <si>
    <t>36</t>
  </si>
  <si>
    <t>R008</t>
  </si>
  <si>
    <t>Dodavatelská výrobní  dokumentace</t>
  </si>
  <si>
    <t>38</t>
  </si>
  <si>
    <t>D3 - Technologie hašení</t>
  </si>
  <si>
    <t>PSV - Technologie hašení</t>
  </si>
  <si>
    <t xml:space="preserve">    722 - Zdravotechnika - vnitřní vodovod</t>
  </si>
  <si>
    <t xml:space="preserve">    D5 - Ostatní</t>
  </si>
  <si>
    <t>722</t>
  </si>
  <si>
    <t>Zdravotechnika - vnitřní vodovod</t>
  </si>
  <si>
    <t>722174023</t>
  </si>
  <si>
    <t>Potrubí z plastových trubek z polypropylenu PPR svařovaných polyfúzně PN 20 (SDR 6) D 25 x 4,2</t>
  </si>
  <si>
    <t>1226333886</t>
  </si>
  <si>
    <t>"Výkres D.1.3-2 - Půdorys  7. NP"14,5</t>
  </si>
  <si>
    <t>722174024</t>
  </si>
  <si>
    <t>Potrubí z plastových trubek z polypropylenu PPR svařovaných polyfúzně PN 20 (SDR 6) D 32 x 5,4</t>
  </si>
  <si>
    <t>-1787997828</t>
  </si>
  <si>
    <t>"Výkres D.1.3-2 - Půdorys  7. NP"12,5</t>
  </si>
  <si>
    <t>722250  R1</t>
  </si>
  <si>
    <t>Hydrantový pšnotvorný  systém s tvarově stálou hadicí D 33 x 30 m celoplechový - montáž</t>
  </si>
  <si>
    <t>soubor</t>
  </si>
  <si>
    <t>1940734526</t>
  </si>
  <si>
    <t>722250 R2</t>
  </si>
  <si>
    <t>Hydrantový pěnotvorný systém s tvarově stálou hadicí D33 - 30m, pravý přívod dodávka</t>
  </si>
  <si>
    <t>1440089927</t>
  </si>
  <si>
    <t>725 - R1</t>
  </si>
  <si>
    <t>Plastová nádrž - montáž</t>
  </si>
  <si>
    <t>670715030</t>
  </si>
  <si>
    <t>R06</t>
  </si>
  <si>
    <t>Elbi CPN-2000 plastová nádoba (š.695mm d.2050mm v.1900mm)</t>
  </si>
  <si>
    <t>Vlastní</t>
  </si>
  <si>
    <t>724-R1</t>
  </si>
  <si>
    <t>Montáž čerpadla KSB</t>
  </si>
  <si>
    <t>1721379245</t>
  </si>
  <si>
    <t>R07</t>
  </si>
  <si>
    <t>Čerpadlo KSB Etabloc PumpDrive2 040-025-160 GG11 1,1kW</t>
  </si>
  <si>
    <t>722240123</t>
  </si>
  <si>
    <t>Kohout kulový plastový PPR DN 25</t>
  </si>
  <si>
    <t>998722103</t>
  </si>
  <si>
    <t>Přesun hmot pro vnitřní vodovod stanovený z hmotnosti přesunovaného materiálu vodorovná dopravní vzdálenost do 50 m v objektech výšky přes 12 do 24 m</t>
  </si>
  <si>
    <t>-144813218</t>
  </si>
  <si>
    <t>Ostatní</t>
  </si>
  <si>
    <t>Pol45</t>
  </si>
  <si>
    <t>Podružný materiál</t>
  </si>
  <si>
    <t>kpl</t>
  </si>
  <si>
    <t>1820875620</t>
  </si>
  <si>
    <t>Pol48</t>
  </si>
  <si>
    <t>Popis a označení</t>
  </si>
  <si>
    <t>-1615565313</t>
  </si>
  <si>
    <t>Pol49</t>
  </si>
  <si>
    <t>Dokumentace pro zkoušky provozní způsobilosti</t>
  </si>
  <si>
    <t>-1699135297</t>
  </si>
  <si>
    <t>Pol50</t>
  </si>
  <si>
    <t>Výchozí revize, revizní zprávy</t>
  </si>
  <si>
    <t>590658594</t>
  </si>
  <si>
    <t>Pol52</t>
  </si>
  <si>
    <t>Provozní zkouška</t>
  </si>
  <si>
    <t>855694402</t>
  </si>
  <si>
    <t>Pol58</t>
  </si>
  <si>
    <t>Zaškolení obsluhy</t>
  </si>
  <si>
    <t>90604776</t>
  </si>
  <si>
    <t>Pol59</t>
  </si>
  <si>
    <t>Návrh doplnění provozního řádu</t>
  </si>
  <si>
    <t>-137914428</t>
  </si>
  <si>
    <t>783947R1</t>
  </si>
  <si>
    <t>Obnova denního značení materiálem pro silniční značení - jednosložkový rozpouštědlový nátěr nanášený válečkem._x000D_
Denní značení heliportu podle grafické přílohy:_x000D_
- poznávací značení heliportu (bílý kříž, červené H),_x000D_
- obvodové značení TLOF (kružnice bílá barva, šíře 300 mm)_x000D_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</si>
</sst>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3" fillId="4" borderId="0" xfId="0" applyNumberFormat="1" applyFont="1" applyFill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0" fillId="0" borderId="3" xfId="0" applyFont="1" applyBorder="1" applyAlignment="1" applyProtection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4" fontId="23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topLeftCell="A82" workbookViewId="0">
      <selection activeCell="AG96" sqref="AG96:AM96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12" t="s">
        <v>13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R5" s="20"/>
      <c r="BS5" s="17" t="s">
        <v>6</v>
      </c>
    </row>
    <row r="6" spans="1:74" s="1" customFormat="1" ht="36.9" customHeight="1">
      <c r="B6" s="20"/>
      <c r="D6" s="25" t="s">
        <v>14</v>
      </c>
      <c r="K6" s="213" t="s">
        <v>15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45" customHeight="1">
      <c r="B11" s="20"/>
      <c r="E11" s="24" t="s">
        <v>19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23</v>
      </c>
      <c r="AN13" s="24" t="s">
        <v>1</v>
      </c>
      <c r="AR13" s="20"/>
      <c r="BS13" s="17" t="s">
        <v>6</v>
      </c>
    </row>
    <row r="14" spans="1:74" ht="13.2">
      <c r="B14" s="20"/>
      <c r="E14" s="24" t="s">
        <v>26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27</v>
      </c>
      <c r="AK16" s="26" t="s">
        <v>23</v>
      </c>
      <c r="AN16" s="24" t="s">
        <v>1</v>
      </c>
      <c r="AR16" s="20"/>
      <c r="BS16" s="17" t="s">
        <v>3</v>
      </c>
    </row>
    <row r="17" spans="1:71" s="1" customFormat="1" ht="18.45" customHeight="1">
      <c r="B17" s="20"/>
      <c r="E17" s="24" t="s">
        <v>28</v>
      </c>
      <c r="AK17" s="26" t="s">
        <v>24</v>
      </c>
      <c r="AN17" s="24" t="s">
        <v>1</v>
      </c>
      <c r="AR17" s="20"/>
      <c r="BS17" s="17" t="s">
        <v>29</v>
      </c>
    </row>
    <row r="18" spans="1:71" s="1" customFormat="1" ht="6.9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30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45" customHeight="1">
      <c r="B20" s="20"/>
      <c r="E20" s="24" t="s">
        <v>28</v>
      </c>
      <c r="AK20" s="26" t="s">
        <v>24</v>
      </c>
      <c r="AN20" s="24" t="s">
        <v>1</v>
      </c>
      <c r="AR20" s="20"/>
      <c r="BS20" s="17" t="s">
        <v>3</v>
      </c>
    </row>
    <row r="21" spans="1:71" s="1" customFormat="1" ht="6.9" customHeight="1">
      <c r="B21" s="20"/>
      <c r="AR21" s="20"/>
    </row>
    <row r="22" spans="1:71" s="1" customFormat="1" ht="12" customHeight="1">
      <c r="B22" s="20"/>
      <c r="D22" s="26" t="s">
        <v>31</v>
      </c>
      <c r="AR22" s="20"/>
    </row>
    <row r="23" spans="1:71" s="1" customFormat="1" ht="16.5" customHeight="1">
      <c r="B23" s="20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20"/>
    </row>
    <row r="24" spans="1:71" s="1" customFormat="1" ht="6.9" customHeight="1">
      <c r="B24" s="20"/>
      <c r="AR24" s="20"/>
    </row>
    <row r="25" spans="1:71" s="1" customFormat="1" ht="6.9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1" customFormat="1" ht="14.4" customHeight="1">
      <c r="B26" s="20"/>
      <c r="D26" s="29" t="s">
        <v>32</v>
      </c>
      <c r="AK26" s="215">
        <f>ROUND(AG94,2)</f>
        <v>0</v>
      </c>
      <c r="AL26" s="206"/>
      <c r="AM26" s="206"/>
      <c r="AN26" s="206"/>
      <c r="AO26" s="206"/>
      <c r="AR26" s="20"/>
    </row>
    <row r="27" spans="1:71" s="1" customFormat="1" ht="14.4" customHeight="1">
      <c r="B27" s="20"/>
      <c r="D27" s="29" t="s">
        <v>33</v>
      </c>
      <c r="AK27" s="215">
        <f>ROUND(AG100, 2)</f>
        <v>0</v>
      </c>
      <c r="AL27" s="215"/>
      <c r="AM27" s="215"/>
      <c r="AN27" s="215"/>
      <c r="AO27" s="215"/>
      <c r="AR27" s="20"/>
    </row>
    <row r="28" spans="1:7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31"/>
    </row>
    <row r="29" spans="1:71" s="2" customFormat="1" ht="25.95" customHeight="1">
      <c r="A29" s="31"/>
      <c r="B29" s="32"/>
      <c r="C29" s="31"/>
      <c r="D29" s="33" t="s">
        <v>34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16">
        <f>ROUND(AK26 + AK27, 2)</f>
        <v>0</v>
      </c>
      <c r="AL29" s="217"/>
      <c r="AM29" s="217"/>
      <c r="AN29" s="217"/>
      <c r="AO29" s="217"/>
      <c r="AP29" s="31"/>
      <c r="AQ29" s="31"/>
      <c r="AR29" s="32"/>
      <c r="BE29" s="31"/>
    </row>
    <row r="30" spans="1:71" s="2" customFormat="1" ht="6.9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31"/>
    </row>
    <row r="31" spans="1:71" s="2" customFormat="1" ht="13.2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18" t="s">
        <v>35</v>
      </c>
      <c r="M31" s="218"/>
      <c r="N31" s="218"/>
      <c r="O31" s="218"/>
      <c r="P31" s="218"/>
      <c r="Q31" s="31"/>
      <c r="R31" s="31"/>
      <c r="S31" s="31"/>
      <c r="T31" s="31"/>
      <c r="U31" s="31"/>
      <c r="V31" s="31"/>
      <c r="W31" s="218" t="s">
        <v>36</v>
      </c>
      <c r="X31" s="218"/>
      <c r="Y31" s="218"/>
      <c r="Z31" s="218"/>
      <c r="AA31" s="218"/>
      <c r="AB31" s="218"/>
      <c r="AC31" s="218"/>
      <c r="AD31" s="218"/>
      <c r="AE31" s="218"/>
      <c r="AF31" s="31"/>
      <c r="AG31" s="31"/>
      <c r="AH31" s="31"/>
      <c r="AI31" s="31"/>
      <c r="AJ31" s="31"/>
      <c r="AK31" s="218" t="s">
        <v>37</v>
      </c>
      <c r="AL31" s="218"/>
      <c r="AM31" s="218"/>
      <c r="AN31" s="218"/>
      <c r="AO31" s="218"/>
      <c r="AP31" s="31"/>
      <c r="AQ31" s="31"/>
      <c r="AR31" s="32"/>
      <c r="BE31" s="31"/>
    </row>
    <row r="32" spans="1:71" s="3" customFormat="1" ht="14.4" customHeight="1">
      <c r="B32" s="36"/>
      <c r="D32" s="26" t="s">
        <v>38</v>
      </c>
      <c r="F32" s="26" t="s">
        <v>39</v>
      </c>
      <c r="L32" s="207">
        <v>0.21</v>
      </c>
      <c r="M32" s="208"/>
      <c r="N32" s="208"/>
      <c r="O32" s="208"/>
      <c r="P32" s="208"/>
      <c r="W32" s="209">
        <f>ROUND(AZ94 + SUM(CD100),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9">
        <f>ROUND(AV94 + SUM(BY100), 2)</f>
        <v>0</v>
      </c>
      <c r="AL32" s="208"/>
      <c r="AM32" s="208"/>
      <c r="AN32" s="208"/>
      <c r="AO32" s="208"/>
      <c r="AR32" s="36"/>
    </row>
    <row r="33" spans="1:57" s="3" customFormat="1" ht="14.4" customHeight="1">
      <c r="B33" s="36"/>
      <c r="F33" s="26" t="s">
        <v>40</v>
      </c>
      <c r="L33" s="207">
        <v>0.15</v>
      </c>
      <c r="M33" s="208"/>
      <c r="N33" s="208"/>
      <c r="O33" s="208"/>
      <c r="P33" s="208"/>
      <c r="W33" s="209">
        <f>ROUND(BA94 + SUM(CE100),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9">
        <f>ROUND(AW94 + SUM(BZ100), 2)</f>
        <v>0</v>
      </c>
      <c r="AL33" s="208"/>
      <c r="AM33" s="208"/>
      <c r="AN33" s="208"/>
      <c r="AO33" s="208"/>
      <c r="AR33" s="36"/>
    </row>
    <row r="34" spans="1:57" s="3" customFormat="1" ht="14.4" hidden="1" customHeight="1">
      <c r="B34" s="36"/>
      <c r="F34" s="26" t="s">
        <v>41</v>
      </c>
      <c r="L34" s="207">
        <v>0.21</v>
      </c>
      <c r="M34" s="208"/>
      <c r="N34" s="208"/>
      <c r="O34" s="208"/>
      <c r="P34" s="208"/>
      <c r="W34" s="209">
        <f>ROUND(BB94 + SUM(CF100), 2)</f>
        <v>0</v>
      </c>
      <c r="X34" s="208"/>
      <c r="Y34" s="208"/>
      <c r="Z34" s="208"/>
      <c r="AA34" s="208"/>
      <c r="AB34" s="208"/>
      <c r="AC34" s="208"/>
      <c r="AD34" s="208"/>
      <c r="AE34" s="208"/>
      <c r="AK34" s="209">
        <v>0</v>
      </c>
      <c r="AL34" s="208"/>
      <c r="AM34" s="208"/>
      <c r="AN34" s="208"/>
      <c r="AO34" s="208"/>
      <c r="AR34" s="36"/>
    </row>
    <row r="35" spans="1:57" s="3" customFormat="1" ht="14.4" hidden="1" customHeight="1">
      <c r="B35" s="36"/>
      <c r="F35" s="26" t="s">
        <v>42</v>
      </c>
      <c r="L35" s="207">
        <v>0.15</v>
      </c>
      <c r="M35" s="208"/>
      <c r="N35" s="208"/>
      <c r="O35" s="208"/>
      <c r="P35" s="208"/>
      <c r="W35" s="209">
        <f>ROUND(BC94 + SUM(CG100), 2)</f>
        <v>0</v>
      </c>
      <c r="X35" s="208"/>
      <c r="Y35" s="208"/>
      <c r="Z35" s="208"/>
      <c r="AA35" s="208"/>
      <c r="AB35" s="208"/>
      <c r="AC35" s="208"/>
      <c r="AD35" s="208"/>
      <c r="AE35" s="208"/>
      <c r="AK35" s="209">
        <v>0</v>
      </c>
      <c r="AL35" s="208"/>
      <c r="AM35" s="208"/>
      <c r="AN35" s="208"/>
      <c r="AO35" s="208"/>
      <c r="AR35" s="36"/>
    </row>
    <row r="36" spans="1:57" s="3" customFormat="1" ht="14.4" hidden="1" customHeight="1">
      <c r="B36" s="36"/>
      <c r="F36" s="26" t="s">
        <v>43</v>
      </c>
      <c r="L36" s="207">
        <v>0</v>
      </c>
      <c r="M36" s="208"/>
      <c r="N36" s="208"/>
      <c r="O36" s="208"/>
      <c r="P36" s="208"/>
      <c r="W36" s="209">
        <f>ROUND(BD94 + SUM(CH100), 2)</f>
        <v>0</v>
      </c>
      <c r="X36" s="208"/>
      <c r="Y36" s="208"/>
      <c r="Z36" s="208"/>
      <c r="AA36" s="208"/>
      <c r="AB36" s="208"/>
      <c r="AC36" s="208"/>
      <c r="AD36" s="208"/>
      <c r="AE36" s="208"/>
      <c r="AK36" s="209">
        <v>0</v>
      </c>
      <c r="AL36" s="208"/>
      <c r="AM36" s="208"/>
      <c r="AN36" s="208"/>
      <c r="AO36" s="208"/>
      <c r="AR36" s="36"/>
    </row>
    <row r="37" spans="1:57" s="2" customFormat="1" ht="6.9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5" customHeight="1">
      <c r="A38" s="31"/>
      <c r="B38" s="32"/>
      <c r="C38" s="37"/>
      <c r="D38" s="38" t="s">
        <v>44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45</v>
      </c>
      <c r="U38" s="39"/>
      <c r="V38" s="39"/>
      <c r="W38" s="39"/>
      <c r="X38" s="204" t="s">
        <v>46</v>
      </c>
      <c r="Y38" s="202"/>
      <c r="Z38" s="202"/>
      <c r="AA38" s="202"/>
      <c r="AB38" s="202"/>
      <c r="AC38" s="39"/>
      <c r="AD38" s="39"/>
      <c r="AE38" s="39"/>
      <c r="AF38" s="39"/>
      <c r="AG38" s="39"/>
      <c r="AH38" s="39"/>
      <c r="AI38" s="39"/>
      <c r="AJ38" s="39"/>
      <c r="AK38" s="201">
        <f>SUM(AK29:AK36)</f>
        <v>0</v>
      </c>
      <c r="AL38" s="202"/>
      <c r="AM38" s="202"/>
      <c r="AN38" s="202"/>
      <c r="AO38" s="203"/>
      <c r="AP38" s="37"/>
      <c r="AQ38" s="37"/>
      <c r="AR38" s="32"/>
      <c r="BE38" s="31"/>
    </row>
    <row r="39" spans="1:57" s="2" customFormat="1" ht="6.9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31"/>
      <c r="B60" s="32"/>
      <c r="C60" s="31"/>
      <c r="D60" s="44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49</v>
      </c>
      <c r="AI60" s="34"/>
      <c r="AJ60" s="34"/>
      <c r="AK60" s="34"/>
      <c r="AL60" s="34"/>
      <c r="AM60" s="44" t="s">
        <v>50</v>
      </c>
      <c r="AN60" s="34"/>
      <c r="AO60" s="34"/>
      <c r="AP60" s="31"/>
      <c r="AQ60" s="31"/>
      <c r="AR60" s="32"/>
      <c r="BE60" s="31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31"/>
      <c r="B64" s="32"/>
      <c r="C64" s="31"/>
      <c r="D64" s="42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52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31"/>
      <c r="B75" s="32"/>
      <c r="C75" s="31"/>
      <c r="D75" s="44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49</v>
      </c>
      <c r="AI75" s="34"/>
      <c r="AJ75" s="34"/>
      <c r="AK75" s="34"/>
      <c r="AL75" s="34"/>
      <c r="AM75" s="44" t="s">
        <v>50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" customHeight="1">
      <c r="A82" s="31"/>
      <c r="B82" s="32"/>
      <c r="C82" s="21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12</v>
      </c>
      <c r="L84" s="4" t="str">
        <f>K5</f>
        <v>2023_07</v>
      </c>
      <c r="AR84" s="50"/>
    </row>
    <row r="85" spans="1:91" s="5" customFormat="1" ht="36.9" customHeight="1">
      <c r="B85" s="51"/>
      <c r="C85" s="52" t="s">
        <v>14</v>
      </c>
      <c r="L85" s="228" t="str">
        <f>K6</f>
        <v>Heliport Nemocnice Havlíčkův Brod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R85" s="51"/>
    </row>
    <row r="86" spans="1:91" s="2" customFormat="1" ht="6.9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Nemocnice Havlíčkův Brod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230" t="str">
        <f>IF(AN8= "","",AN8)</f>
        <v>5. 3. 2023</v>
      </c>
      <c r="AN87" s="230"/>
      <c r="AO87" s="31"/>
      <c r="AP87" s="31"/>
      <c r="AQ87" s="31"/>
      <c r="AR87" s="32"/>
      <c r="BE87" s="31"/>
    </row>
    <row r="88" spans="1:91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15" customHeight="1">
      <c r="A89" s="31"/>
      <c r="B89" s="32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Nemocnice Havlíčkův Brod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27</v>
      </c>
      <c r="AJ89" s="31"/>
      <c r="AK89" s="31"/>
      <c r="AL89" s="31"/>
      <c r="AM89" s="231" t="str">
        <f>IF(E17="","",E17)</f>
        <v>Techniserv spol.s r.o.</v>
      </c>
      <c r="AN89" s="232"/>
      <c r="AO89" s="232"/>
      <c r="AP89" s="232"/>
      <c r="AQ89" s="31"/>
      <c r="AR89" s="32"/>
      <c r="AS89" s="233" t="s">
        <v>54</v>
      </c>
      <c r="AT89" s="234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15" customHeight="1">
      <c r="A90" s="31"/>
      <c r="B90" s="32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30</v>
      </c>
      <c r="AJ90" s="31"/>
      <c r="AK90" s="31"/>
      <c r="AL90" s="31"/>
      <c r="AM90" s="231" t="str">
        <f>IF(E20="","",E20)</f>
        <v>Techniserv spol.s r.o.</v>
      </c>
      <c r="AN90" s="232"/>
      <c r="AO90" s="232"/>
      <c r="AP90" s="232"/>
      <c r="AQ90" s="31"/>
      <c r="AR90" s="32"/>
      <c r="AS90" s="235"/>
      <c r="AT90" s="236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35"/>
      <c r="AT91" s="236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3" t="s">
        <v>55</v>
      </c>
      <c r="D92" s="224"/>
      <c r="E92" s="224"/>
      <c r="F92" s="224"/>
      <c r="G92" s="224"/>
      <c r="H92" s="59"/>
      <c r="I92" s="226" t="s">
        <v>56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5" t="s">
        <v>57</v>
      </c>
      <c r="AH92" s="224"/>
      <c r="AI92" s="224"/>
      <c r="AJ92" s="224"/>
      <c r="AK92" s="224"/>
      <c r="AL92" s="224"/>
      <c r="AM92" s="224"/>
      <c r="AN92" s="226" t="s">
        <v>58</v>
      </c>
      <c r="AO92" s="224"/>
      <c r="AP92" s="227"/>
      <c r="AQ92" s="60" t="s">
        <v>59</v>
      </c>
      <c r="AR92" s="32"/>
      <c r="AS92" s="61" t="s">
        <v>60</v>
      </c>
      <c r="AT92" s="62" t="s">
        <v>61</v>
      </c>
      <c r="AU92" s="62" t="s">
        <v>62</v>
      </c>
      <c r="AV92" s="62" t="s">
        <v>63</v>
      </c>
      <c r="AW92" s="62" t="s">
        <v>64</v>
      </c>
      <c r="AX92" s="62" t="s">
        <v>65</v>
      </c>
      <c r="AY92" s="62" t="s">
        <v>66</v>
      </c>
      <c r="AZ92" s="62" t="s">
        <v>67</v>
      </c>
      <c r="BA92" s="62" t="s">
        <v>68</v>
      </c>
      <c r="BB92" s="62" t="s">
        <v>69</v>
      </c>
      <c r="BC92" s="62" t="s">
        <v>70</v>
      </c>
      <c r="BD92" s="63" t="s">
        <v>71</v>
      </c>
      <c r="BE92" s="31"/>
    </row>
    <row r="93" spans="1:91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" customHeight="1">
      <c r="B94" s="67"/>
      <c r="C94" s="68" t="s">
        <v>72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2">
        <f>ROUND(SUM(AG95:AG98),2)</f>
        <v>0</v>
      </c>
      <c r="AH94" s="222"/>
      <c r="AI94" s="222"/>
      <c r="AJ94" s="222"/>
      <c r="AK94" s="222"/>
      <c r="AL94" s="222"/>
      <c r="AM94" s="222"/>
      <c r="AN94" s="210">
        <f>SUM(AG94,AT94)</f>
        <v>0</v>
      </c>
      <c r="AO94" s="210"/>
      <c r="AP94" s="210"/>
      <c r="AQ94" s="71" t="s">
        <v>1</v>
      </c>
      <c r="AR94" s="67"/>
      <c r="AS94" s="72">
        <f>ROUND(SUM(AS95:AS98),2)</f>
        <v>0</v>
      </c>
      <c r="AT94" s="73">
        <f>ROUND(SUM(AV94:AW94),2)</f>
        <v>0</v>
      </c>
      <c r="AU94" s="74">
        <f>ROUND(SUM(AU95:AU98),5)</f>
        <v>94.530550000000005</v>
      </c>
      <c r="AV94" s="73">
        <f>ROUND(AZ94*L32,2)</f>
        <v>0</v>
      </c>
      <c r="AW94" s="73">
        <f>ROUND(BA94*L33,2)</f>
        <v>0</v>
      </c>
      <c r="AX94" s="73">
        <f>ROUND(BB94*L32,2)</f>
        <v>0</v>
      </c>
      <c r="AY94" s="73">
        <f>ROUND(BC94*L33,2)</f>
        <v>0</v>
      </c>
      <c r="AZ94" s="73">
        <f>ROUND(SUM(AZ95:AZ98),2)</f>
        <v>0</v>
      </c>
      <c r="BA94" s="73">
        <f>ROUND(SUM(BA95:BA98),2)</f>
        <v>0</v>
      </c>
      <c r="BB94" s="73">
        <f>ROUND(SUM(BB95:BB98),2)</f>
        <v>0</v>
      </c>
      <c r="BC94" s="73">
        <f>ROUND(SUM(BC95:BC98),2)</f>
        <v>0</v>
      </c>
      <c r="BD94" s="75">
        <f>ROUND(SUM(BD95:BD98),2)</f>
        <v>0</v>
      </c>
      <c r="BS94" s="76" t="s">
        <v>73</v>
      </c>
      <c r="BT94" s="76" t="s">
        <v>74</v>
      </c>
      <c r="BU94" s="77" t="s">
        <v>75</v>
      </c>
      <c r="BV94" s="76" t="s">
        <v>76</v>
      </c>
      <c r="BW94" s="76" t="s">
        <v>4</v>
      </c>
      <c r="BX94" s="76" t="s">
        <v>77</v>
      </c>
      <c r="CL94" s="76" t="s">
        <v>1</v>
      </c>
    </row>
    <row r="95" spans="1:91" s="7" customFormat="1" ht="16.5" customHeight="1">
      <c r="A95" s="78" t="s">
        <v>78</v>
      </c>
      <c r="B95" s="79"/>
      <c r="C95" s="80"/>
      <c r="D95" s="221" t="s">
        <v>79</v>
      </c>
      <c r="E95" s="221"/>
      <c r="F95" s="221"/>
      <c r="G95" s="221"/>
      <c r="H95" s="221"/>
      <c r="I95" s="81"/>
      <c r="J95" s="221" t="s">
        <v>80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'00 - VRN'!J32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2" t="s">
        <v>81</v>
      </c>
      <c r="AR95" s="79"/>
      <c r="AS95" s="83">
        <v>0</v>
      </c>
      <c r="AT95" s="84">
        <f>ROUND(SUM(AV95:AW95),2)</f>
        <v>0</v>
      </c>
      <c r="AU95" s="85">
        <f>'00 - VRN'!P127</f>
        <v>0</v>
      </c>
      <c r="AV95" s="84">
        <f>'00 - VRN'!J35</f>
        <v>0</v>
      </c>
      <c r="AW95" s="84">
        <f>'00 - VRN'!J36</f>
        <v>0</v>
      </c>
      <c r="AX95" s="84">
        <f>'00 - VRN'!J37</f>
        <v>0</v>
      </c>
      <c r="AY95" s="84">
        <f>'00 - VRN'!J38</f>
        <v>0</v>
      </c>
      <c r="AZ95" s="84">
        <f>'00 - VRN'!F35</f>
        <v>0</v>
      </c>
      <c r="BA95" s="84">
        <f>'00 - VRN'!F36</f>
        <v>0</v>
      </c>
      <c r="BB95" s="84">
        <f>'00 - VRN'!F37</f>
        <v>0</v>
      </c>
      <c r="BC95" s="84">
        <f>'00 - VRN'!F38</f>
        <v>0</v>
      </c>
      <c r="BD95" s="86">
        <f>'00 - VRN'!F39</f>
        <v>0</v>
      </c>
      <c r="BT95" s="87" t="s">
        <v>82</v>
      </c>
      <c r="BV95" s="87" t="s">
        <v>76</v>
      </c>
      <c r="BW95" s="87" t="s">
        <v>83</v>
      </c>
      <c r="BX95" s="87" t="s">
        <v>4</v>
      </c>
      <c r="CL95" s="87" t="s">
        <v>84</v>
      </c>
      <c r="CM95" s="87" t="s">
        <v>85</v>
      </c>
    </row>
    <row r="96" spans="1:91" s="7" customFormat="1" ht="16.5" customHeight="1">
      <c r="A96" s="78" t="s">
        <v>78</v>
      </c>
      <c r="B96" s="79"/>
      <c r="C96" s="80"/>
      <c r="D96" s="221" t="s">
        <v>86</v>
      </c>
      <c r="E96" s="221"/>
      <c r="F96" s="221"/>
      <c r="G96" s="221"/>
      <c r="H96" s="221"/>
      <c r="I96" s="81"/>
      <c r="J96" s="221" t="s">
        <v>87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'D1 - ASŘ'!J32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82" t="s">
        <v>81</v>
      </c>
      <c r="AR96" s="79"/>
      <c r="AS96" s="83">
        <v>0</v>
      </c>
      <c r="AT96" s="84">
        <f>ROUND(SUM(AV96:AW96),2)</f>
        <v>0</v>
      </c>
      <c r="AU96" s="85">
        <f>'D1 - ASŘ'!P131</f>
        <v>46.546825999999996</v>
      </c>
      <c r="AV96" s="84">
        <f>'D1 - ASŘ'!J35</f>
        <v>0</v>
      </c>
      <c r="AW96" s="84">
        <f>'D1 - ASŘ'!J36</f>
        <v>0</v>
      </c>
      <c r="AX96" s="84">
        <f>'D1 - ASŘ'!J37</f>
        <v>0</v>
      </c>
      <c r="AY96" s="84">
        <f>'D1 - ASŘ'!J38</f>
        <v>0</v>
      </c>
      <c r="AZ96" s="84">
        <f>'D1 - ASŘ'!F35</f>
        <v>0</v>
      </c>
      <c r="BA96" s="84">
        <f>'D1 - ASŘ'!F36</f>
        <v>0</v>
      </c>
      <c r="BB96" s="84">
        <f>'D1 - ASŘ'!F37</f>
        <v>0</v>
      </c>
      <c r="BC96" s="84">
        <f>'D1 - ASŘ'!F38</f>
        <v>0</v>
      </c>
      <c r="BD96" s="86">
        <f>'D1 - ASŘ'!F39</f>
        <v>0</v>
      </c>
      <c r="BT96" s="87" t="s">
        <v>82</v>
      </c>
      <c r="BV96" s="87" t="s">
        <v>76</v>
      </c>
      <c r="BW96" s="87" t="s">
        <v>88</v>
      </c>
      <c r="BX96" s="87" t="s">
        <v>4</v>
      </c>
      <c r="CL96" s="87" t="s">
        <v>1</v>
      </c>
      <c r="CM96" s="87" t="s">
        <v>85</v>
      </c>
    </row>
    <row r="97" spans="1:91" s="7" customFormat="1" ht="16.5" customHeight="1">
      <c r="A97" s="78" t="s">
        <v>78</v>
      </c>
      <c r="B97" s="79"/>
      <c r="C97" s="80"/>
      <c r="D97" s="221" t="s">
        <v>89</v>
      </c>
      <c r="E97" s="221"/>
      <c r="F97" s="221"/>
      <c r="G97" s="221"/>
      <c r="H97" s="221"/>
      <c r="I97" s="81"/>
      <c r="J97" s="221" t="s">
        <v>90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19">
        <f>'D2 - silnoproudé rozvody'!J32</f>
        <v>0</v>
      </c>
      <c r="AH97" s="220"/>
      <c r="AI97" s="220"/>
      <c r="AJ97" s="220"/>
      <c r="AK97" s="220"/>
      <c r="AL97" s="220"/>
      <c r="AM97" s="220"/>
      <c r="AN97" s="219">
        <f>SUM(AG97,AT97)</f>
        <v>0</v>
      </c>
      <c r="AO97" s="220"/>
      <c r="AP97" s="220"/>
      <c r="AQ97" s="82" t="s">
        <v>81</v>
      </c>
      <c r="AR97" s="79"/>
      <c r="AS97" s="83">
        <v>0</v>
      </c>
      <c r="AT97" s="84">
        <f>ROUND(SUM(AV97:AW97),2)</f>
        <v>0</v>
      </c>
      <c r="AU97" s="85">
        <f>'D2 - silnoproudé rozvody'!P127</f>
        <v>29.419999999999998</v>
      </c>
      <c r="AV97" s="84">
        <f>'D2 - silnoproudé rozvody'!J35</f>
        <v>0</v>
      </c>
      <c r="AW97" s="84">
        <f>'D2 - silnoproudé rozvody'!J36</f>
        <v>0</v>
      </c>
      <c r="AX97" s="84">
        <f>'D2 - silnoproudé rozvody'!J37</f>
        <v>0</v>
      </c>
      <c r="AY97" s="84">
        <f>'D2 - silnoproudé rozvody'!J38</f>
        <v>0</v>
      </c>
      <c r="AZ97" s="84">
        <f>'D2 - silnoproudé rozvody'!F35</f>
        <v>0</v>
      </c>
      <c r="BA97" s="84">
        <f>'D2 - silnoproudé rozvody'!F36</f>
        <v>0</v>
      </c>
      <c r="BB97" s="84">
        <f>'D2 - silnoproudé rozvody'!F37</f>
        <v>0</v>
      </c>
      <c r="BC97" s="84">
        <f>'D2 - silnoproudé rozvody'!F38</f>
        <v>0</v>
      </c>
      <c r="BD97" s="86">
        <f>'D2 - silnoproudé rozvody'!F39</f>
        <v>0</v>
      </c>
      <c r="BT97" s="87" t="s">
        <v>82</v>
      </c>
      <c r="BV97" s="87" t="s">
        <v>76</v>
      </c>
      <c r="BW97" s="87" t="s">
        <v>91</v>
      </c>
      <c r="BX97" s="87" t="s">
        <v>4</v>
      </c>
      <c r="CL97" s="87" t="s">
        <v>1</v>
      </c>
      <c r="CM97" s="87" t="s">
        <v>85</v>
      </c>
    </row>
    <row r="98" spans="1:91" s="7" customFormat="1" ht="16.5" customHeight="1">
      <c r="A98" s="78" t="s">
        <v>78</v>
      </c>
      <c r="B98" s="79"/>
      <c r="C98" s="80"/>
      <c r="D98" s="221" t="s">
        <v>92</v>
      </c>
      <c r="E98" s="221"/>
      <c r="F98" s="221"/>
      <c r="G98" s="221"/>
      <c r="H98" s="221"/>
      <c r="I98" s="81"/>
      <c r="J98" s="221" t="s">
        <v>93</v>
      </c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19">
        <f>'D3 - Technologie hašení'!J32</f>
        <v>0</v>
      </c>
      <c r="AH98" s="220"/>
      <c r="AI98" s="220"/>
      <c r="AJ98" s="220"/>
      <c r="AK98" s="220"/>
      <c r="AL98" s="220"/>
      <c r="AM98" s="220"/>
      <c r="AN98" s="219">
        <f>SUM(AG98,AT98)</f>
        <v>0</v>
      </c>
      <c r="AO98" s="220"/>
      <c r="AP98" s="220"/>
      <c r="AQ98" s="82" t="s">
        <v>81</v>
      </c>
      <c r="AR98" s="79"/>
      <c r="AS98" s="88">
        <v>0</v>
      </c>
      <c r="AT98" s="89">
        <f>ROUND(SUM(AV98:AW98),2)</f>
        <v>0</v>
      </c>
      <c r="AU98" s="90">
        <f>'D3 - Technologie hašení'!P123</f>
        <v>18.563718999999999</v>
      </c>
      <c r="AV98" s="89">
        <f>'D3 - Technologie hašení'!J35</f>
        <v>0</v>
      </c>
      <c r="AW98" s="89">
        <f>'D3 - Technologie hašení'!J36</f>
        <v>0</v>
      </c>
      <c r="AX98" s="89">
        <f>'D3 - Technologie hašení'!J37</f>
        <v>0</v>
      </c>
      <c r="AY98" s="89">
        <f>'D3 - Technologie hašení'!J38</f>
        <v>0</v>
      </c>
      <c r="AZ98" s="89">
        <f>'D3 - Technologie hašení'!F35</f>
        <v>0</v>
      </c>
      <c r="BA98" s="89">
        <f>'D3 - Technologie hašení'!F36</f>
        <v>0</v>
      </c>
      <c r="BB98" s="89">
        <f>'D3 - Technologie hašení'!F37</f>
        <v>0</v>
      </c>
      <c r="BC98" s="89">
        <f>'D3 - Technologie hašení'!F38</f>
        <v>0</v>
      </c>
      <c r="BD98" s="91">
        <f>'D3 - Technologie hašení'!F39</f>
        <v>0</v>
      </c>
      <c r="BT98" s="87" t="s">
        <v>82</v>
      </c>
      <c r="BV98" s="87" t="s">
        <v>76</v>
      </c>
      <c r="BW98" s="87" t="s">
        <v>94</v>
      </c>
      <c r="BX98" s="87" t="s">
        <v>4</v>
      </c>
      <c r="CL98" s="87" t="s">
        <v>1</v>
      </c>
      <c r="CM98" s="87" t="s">
        <v>85</v>
      </c>
    </row>
    <row r="99" spans="1:91">
      <c r="B99" s="20"/>
      <c r="AR99" s="20"/>
    </row>
    <row r="100" spans="1:91" s="2" customFormat="1" ht="30" customHeight="1">
      <c r="A100" s="31"/>
      <c r="B100" s="32"/>
      <c r="C100" s="68" t="s">
        <v>95</v>
      </c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210">
        <v>0</v>
      </c>
      <c r="AH100" s="210"/>
      <c r="AI100" s="210"/>
      <c r="AJ100" s="210"/>
      <c r="AK100" s="210"/>
      <c r="AL100" s="210"/>
      <c r="AM100" s="210"/>
      <c r="AN100" s="210">
        <v>0</v>
      </c>
      <c r="AO100" s="210"/>
      <c r="AP100" s="210"/>
      <c r="AQ100" s="92"/>
      <c r="AR100" s="32"/>
      <c r="AS100" s="61" t="s">
        <v>96</v>
      </c>
      <c r="AT100" s="62" t="s">
        <v>97</v>
      </c>
      <c r="AU100" s="62" t="s">
        <v>38</v>
      </c>
      <c r="AV100" s="63" t="s">
        <v>61</v>
      </c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10.8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  <row r="102" spans="1:91" s="2" customFormat="1" ht="30" customHeight="1">
      <c r="A102" s="31"/>
      <c r="B102" s="32"/>
      <c r="C102" s="93" t="s">
        <v>98</v>
      </c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211">
        <f>ROUND(AG94 + AG100, 2)</f>
        <v>0</v>
      </c>
      <c r="AH102" s="211"/>
      <c r="AI102" s="211"/>
      <c r="AJ102" s="211"/>
      <c r="AK102" s="211"/>
      <c r="AL102" s="211"/>
      <c r="AM102" s="211"/>
      <c r="AN102" s="211">
        <f>ROUND(AN94 + AN100, 2)</f>
        <v>0</v>
      </c>
      <c r="AO102" s="211"/>
      <c r="AP102" s="211"/>
      <c r="AQ102" s="94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91" s="2" customFormat="1" ht="6.9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32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</sheetData>
  <mergeCells count="58">
    <mergeCell ref="L85:AJ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8:AM98"/>
    <mergeCell ref="AN98:AP98"/>
    <mergeCell ref="D98:H98"/>
    <mergeCell ref="J98:AF98"/>
    <mergeCell ref="AG94:AM94"/>
    <mergeCell ref="AN94:AP94"/>
    <mergeCell ref="AN96:AP96"/>
    <mergeCell ref="D96:H96"/>
    <mergeCell ref="J96:AF96"/>
    <mergeCell ref="AG96:AM96"/>
    <mergeCell ref="J97:AF97"/>
    <mergeCell ref="AN97:AP97"/>
    <mergeCell ref="D97:H97"/>
    <mergeCell ref="AG97:AM97"/>
    <mergeCell ref="AG100:AM100"/>
    <mergeCell ref="AN100:AP100"/>
    <mergeCell ref="AG102:AM102"/>
    <mergeCell ref="AN102:AP102"/>
    <mergeCell ref="K5:AJ5"/>
    <mergeCell ref="K6:AJ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AK38:AO38"/>
    <mergeCell ref="X38:AB38"/>
    <mergeCell ref="AR2:BE2"/>
    <mergeCell ref="L35:P35"/>
    <mergeCell ref="W35:AE35"/>
    <mergeCell ref="AK35:AO35"/>
    <mergeCell ref="L36:P36"/>
    <mergeCell ref="W36:AE36"/>
    <mergeCell ref="AK36:AO36"/>
    <mergeCell ref="L33:P33"/>
    <mergeCell ref="AK33:AO33"/>
    <mergeCell ref="W33:AE33"/>
    <mergeCell ref="W34:AE34"/>
    <mergeCell ref="AK34:AO34"/>
    <mergeCell ref="L34:P34"/>
  </mergeCells>
  <hyperlinks>
    <hyperlink ref="A95" location="'00 - VRN'!C2" display="/"/>
    <hyperlink ref="A96" location="'D1 - ASŘ'!C2" display="/"/>
    <hyperlink ref="A97" location="'D2 - silnoproudé rozvody'!C2" display="/"/>
    <hyperlink ref="A98" location="'D3 - Technologie haše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topLeftCell="A139" workbookViewId="0">
      <selection activeCell="I145" sqref="I14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6"/>
    </row>
    <row r="2" spans="1:46" s="1" customFormat="1" ht="36.9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83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99</v>
      </c>
      <c r="L4" s="20"/>
      <c r="M4" s="97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8" t="str">
        <f>'Rekapitulace stavby'!K6</f>
        <v>Heliport Nemocnice Havlíčkův Brod</v>
      </c>
      <c r="F7" s="239"/>
      <c r="G7" s="239"/>
      <c r="H7" s="239"/>
      <c r="L7" s="20"/>
    </row>
    <row r="8" spans="1:46" s="2" customFormat="1" ht="12" customHeight="1">
      <c r="A8" s="31"/>
      <c r="B8" s="32"/>
      <c r="C8" s="31"/>
      <c r="D8" s="26" t="s">
        <v>100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101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16</v>
      </c>
      <c r="E11" s="31"/>
      <c r="F11" s="24" t="s">
        <v>84</v>
      </c>
      <c r="G11" s="31"/>
      <c r="H11" s="31"/>
      <c r="I11" s="26" t="s">
        <v>17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18</v>
      </c>
      <c r="E12" s="31"/>
      <c r="F12" s="24" t="s">
        <v>19</v>
      </c>
      <c r="G12" s="31"/>
      <c r="H12" s="31"/>
      <c r="I12" s="26" t="s">
        <v>20</v>
      </c>
      <c r="J12" s="54" t="str">
        <f>'Rekapitulace stavby'!AN8</f>
        <v>5. 3. 2023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22</v>
      </c>
      <c r="E14" s="31"/>
      <c r="F14" s="31"/>
      <c r="G14" s="31"/>
      <c r="H14" s="31"/>
      <c r="I14" s="26" t="s">
        <v>23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19</v>
      </c>
      <c r="F15" s="31"/>
      <c r="G15" s="31"/>
      <c r="H15" s="31"/>
      <c r="I15" s="26" t="s">
        <v>24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25</v>
      </c>
      <c r="E17" s="31"/>
      <c r="F17" s="31"/>
      <c r="G17" s="31"/>
      <c r="H17" s="31"/>
      <c r="I17" s="26" t="s">
        <v>23</v>
      </c>
      <c r="J17" s="24" t="str">
        <f>'Rekapitulace stavby'!AN13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12" t="str">
        <f>'Rekapitulace stavby'!E14</f>
        <v xml:space="preserve"> </v>
      </c>
      <c r="F18" s="212"/>
      <c r="G18" s="212"/>
      <c r="H18" s="212"/>
      <c r="I18" s="26" t="s">
        <v>24</v>
      </c>
      <c r="J18" s="24" t="str">
        <f>'Rekapitulace stavby'!AN14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27</v>
      </c>
      <c r="E20" s="31"/>
      <c r="F20" s="31"/>
      <c r="G20" s="31"/>
      <c r="H20" s="31"/>
      <c r="I20" s="26" t="s">
        <v>23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28</v>
      </c>
      <c r="F21" s="31"/>
      <c r="G21" s="31"/>
      <c r="H21" s="31"/>
      <c r="I21" s="26" t="s">
        <v>24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30</v>
      </c>
      <c r="E23" s="31"/>
      <c r="F23" s="31"/>
      <c r="G23" s="31"/>
      <c r="H23" s="31"/>
      <c r="I23" s="26" t="s">
        <v>23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28</v>
      </c>
      <c r="F24" s="31"/>
      <c r="G24" s="31"/>
      <c r="H24" s="31"/>
      <c r="I24" s="26" t="s">
        <v>24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31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8"/>
      <c r="B27" s="99"/>
      <c r="C27" s="98"/>
      <c r="D27" s="98"/>
      <c r="E27" s="214" t="s">
        <v>1</v>
      </c>
      <c r="F27" s="214"/>
      <c r="G27" s="214"/>
      <c r="H27" s="214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" customHeight="1">
      <c r="A30" s="31"/>
      <c r="B30" s="32"/>
      <c r="C30" s="31"/>
      <c r="D30" s="24" t="s">
        <v>102</v>
      </c>
      <c r="E30" s="31"/>
      <c r="F30" s="31"/>
      <c r="G30" s="31"/>
      <c r="H30" s="31"/>
      <c r="I30" s="31"/>
      <c r="J30" s="30">
        <f>J96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" customHeight="1">
      <c r="A31" s="31"/>
      <c r="B31" s="32"/>
      <c r="C31" s="31"/>
      <c r="D31" s="29" t="s">
        <v>103</v>
      </c>
      <c r="E31" s="31"/>
      <c r="F31" s="31"/>
      <c r="G31" s="31"/>
      <c r="H31" s="31"/>
      <c r="I31" s="31"/>
      <c r="J31" s="30">
        <f>J106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34</v>
      </c>
      <c r="E32" s="31"/>
      <c r="F32" s="31"/>
      <c r="G32" s="31"/>
      <c r="H32" s="31"/>
      <c r="I32" s="31"/>
      <c r="J32" s="70">
        <f>ROUND(J30 + J31,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1"/>
      <c r="F34" s="35" t="s">
        <v>36</v>
      </c>
      <c r="G34" s="31"/>
      <c r="H34" s="31"/>
      <c r="I34" s="35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2"/>
      <c r="C35" s="31"/>
      <c r="D35" s="102" t="s">
        <v>38</v>
      </c>
      <c r="E35" s="26" t="s">
        <v>39</v>
      </c>
      <c r="F35" s="103">
        <f>ROUND((SUM(BE106:BE107) + SUM(BE127:BE140)),  2)</f>
        <v>0</v>
      </c>
      <c r="G35" s="31"/>
      <c r="H35" s="31"/>
      <c r="I35" s="104">
        <v>0.21</v>
      </c>
      <c r="J35" s="103">
        <f>ROUND(((SUM(BE106:BE107) + SUM(BE127:BE140))*I35),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2"/>
      <c r="C36" s="31"/>
      <c r="D36" s="31"/>
      <c r="E36" s="26" t="s">
        <v>40</v>
      </c>
      <c r="F36" s="103">
        <f>ROUND((SUM(BF106:BF107) + SUM(BF127:BF140)),  2)</f>
        <v>0</v>
      </c>
      <c r="G36" s="31"/>
      <c r="H36" s="31"/>
      <c r="I36" s="104">
        <v>0.15</v>
      </c>
      <c r="J36" s="103">
        <f>ROUND(((SUM(BF106:BF107) + SUM(BF127:BF140))*I36),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41</v>
      </c>
      <c r="F37" s="103">
        <f>ROUND((SUM(BG106:BG107) + SUM(BG127:BG140)),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2"/>
      <c r="C38" s="31"/>
      <c r="D38" s="31"/>
      <c r="E38" s="26" t="s">
        <v>42</v>
      </c>
      <c r="F38" s="103">
        <f>ROUND((SUM(BH106:BH107) + SUM(BH127:BH140)),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2"/>
      <c r="C39" s="31"/>
      <c r="D39" s="31"/>
      <c r="E39" s="26" t="s">
        <v>43</v>
      </c>
      <c r="F39" s="103">
        <f>ROUND((SUM(BI106:BI107) + SUM(BI127:BI140)),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94"/>
      <c r="D41" s="105" t="s">
        <v>44</v>
      </c>
      <c r="E41" s="59"/>
      <c r="F41" s="59"/>
      <c r="G41" s="106" t="s">
        <v>45</v>
      </c>
      <c r="H41" s="107" t="s">
        <v>46</v>
      </c>
      <c r="I41" s="59"/>
      <c r="J41" s="108">
        <f>SUM(J32:J39)</f>
        <v>0</v>
      </c>
      <c r="K41" s="109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1"/>
      <c r="B61" s="32"/>
      <c r="C61" s="31"/>
      <c r="D61" s="44" t="s">
        <v>49</v>
      </c>
      <c r="E61" s="34"/>
      <c r="F61" s="110" t="s">
        <v>50</v>
      </c>
      <c r="G61" s="44" t="s">
        <v>49</v>
      </c>
      <c r="H61" s="34"/>
      <c r="I61" s="34"/>
      <c r="J61" s="111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1"/>
      <c r="B76" s="32"/>
      <c r="C76" s="31"/>
      <c r="D76" s="44" t="s">
        <v>49</v>
      </c>
      <c r="E76" s="34"/>
      <c r="F76" s="110" t="s">
        <v>50</v>
      </c>
      <c r="G76" s="44" t="s">
        <v>49</v>
      </c>
      <c r="H76" s="34"/>
      <c r="I76" s="34"/>
      <c r="J76" s="111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1" t="s">
        <v>104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Heliport Nemocnice Havlíčkův Brod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100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00 - VRN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18</v>
      </c>
      <c r="D89" s="31"/>
      <c r="E89" s="31"/>
      <c r="F89" s="24" t="str">
        <f>F12</f>
        <v>Nemocnice Havlíčkův Brod</v>
      </c>
      <c r="G89" s="31"/>
      <c r="H89" s="31"/>
      <c r="I89" s="26" t="s">
        <v>20</v>
      </c>
      <c r="J89" s="54" t="str">
        <f>IF(J12="","",J12)</f>
        <v>5. 3. 2023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22</v>
      </c>
      <c r="D91" s="31"/>
      <c r="E91" s="31"/>
      <c r="F91" s="24" t="str">
        <f>E15</f>
        <v>Nemocnice Havlíčkův Brod</v>
      </c>
      <c r="G91" s="31"/>
      <c r="H91" s="31"/>
      <c r="I91" s="26" t="s">
        <v>27</v>
      </c>
      <c r="J91" s="27" t="str">
        <f>E21</f>
        <v>Techniserv spol.s 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25</v>
      </c>
      <c r="D92" s="31"/>
      <c r="E92" s="31"/>
      <c r="F92" s="24" t="str">
        <f>IF(E18="","",E18)</f>
        <v xml:space="preserve"> </v>
      </c>
      <c r="G92" s="31"/>
      <c r="H92" s="31"/>
      <c r="I92" s="26" t="s">
        <v>30</v>
      </c>
      <c r="J92" s="27" t="str">
        <f>E24</f>
        <v>Techniserv spol.s r.o.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2" t="s">
        <v>105</v>
      </c>
      <c r="D94" s="94"/>
      <c r="E94" s="94"/>
      <c r="F94" s="94"/>
      <c r="G94" s="94"/>
      <c r="H94" s="94"/>
      <c r="I94" s="94"/>
      <c r="J94" s="113" t="s">
        <v>106</v>
      </c>
      <c r="K94" s="94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14" t="s">
        <v>107</v>
      </c>
      <c r="D96" s="31"/>
      <c r="E96" s="31"/>
      <c r="F96" s="31"/>
      <c r="G96" s="31"/>
      <c r="H96" s="31"/>
      <c r="I96" s="31"/>
      <c r="J96" s="70">
        <f>J127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108</v>
      </c>
    </row>
    <row r="97" spans="1:31" s="9" customFormat="1" ht="24.9" customHeight="1">
      <c r="B97" s="115"/>
      <c r="D97" s="116" t="s">
        <v>109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110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10" customFormat="1" ht="19.95" customHeight="1">
      <c r="B99" s="119"/>
      <c r="D99" s="120" t="s">
        <v>111</v>
      </c>
      <c r="E99" s="121"/>
      <c r="F99" s="121"/>
      <c r="G99" s="121"/>
      <c r="H99" s="121"/>
      <c r="I99" s="121"/>
      <c r="J99" s="122">
        <f>J131</f>
        <v>0</v>
      </c>
      <c r="L99" s="119"/>
    </row>
    <row r="100" spans="1:31" s="10" customFormat="1" ht="19.95" customHeight="1">
      <c r="B100" s="119"/>
      <c r="D100" s="120" t="s">
        <v>112</v>
      </c>
      <c r="E100" s="121"/>
      <c r="F100" s="121"/>
      <c r="G100" s="121"/>
      <c r="H100" s="121"/>
      <c r="I100" s="121"/>
      <c r="J100" s="122">
        <f>J133</f>
        <v>0</v>
      </c>
      <c r="L100" s="119"/>
    </row>
    <row r="101" spans="1:31" s="10" customFormat="1" ht="19.95" customHeight="1">
      <c r="B101" s="119"/>
      <c r="D101" s="120" t="s">
        <v>113</v>
      </c>
      <c r="E101" s="121"/>
      <c r="F101" s="121"/>
      <c r="G101" s="121"/>
      <c r="H101" s="121"/>
      <c r="I101" s="121"/>
      <c r="J101" s="122">
        <f>J135</f>
        <v>0</v>
      </c>
      <c r="L101" s="119"/>
    </row>
    <row r="102" spans="1:31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J137</f>
        <v>0</v>
      </c>
      <c r="L102" s="119"/>
    </row>
    <row r="103" spans="1:31" s="10" customFormat="1" ht="19.95" customHeight="1">
      <c r="B103" s="119"/>
      <c r="D103" s="120" t="s">
        <v>115</v>
      </c>
      <c r="E103" s="121"/>
      <c r="F103" s="121"/>
      <c r="G103" s="121"/>
      <c r="H103" s="121"/>
      <c r="I103" s="121"/>
      <c r="J103" s="122">
        <f>J139</f>
        <v>0</v>
      </c>
      <c r="L103" s="119"/>
    </row>
    <row r="104" spans="1:31" s="2" customFormat="1" ht="21.75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9.25" customHeight="1">
      <c r="A106" s="31"/>
      <c r="B106" s="32"/>
      <c r="C106" s="114" t="s">
        <v>116</v>
      </c>
      <c r="D106" s="31"/>
      <c r="E106" s="31"/>
      <c r="F106" s="31"/>
      <c r="G106" s="31"/>
      <c r="H106" s="31"/>
      <c r="I106" s="31"/>
      <c r="J106" s="123">
        <v>0</v>
      </c>
      <c r="K106" s="31"/>
      <c r="L106" s="41"/>
      <c r="N106" s="124" t="s">
        <v>38</v>
      </c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8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9.25" customHeight="1">
      <c r="A108" s="31"/>
      <c r="B108" s="32"/>
      <c r="C108" s="93" t="s">
        <v>98</v>
      </c>
      <c r="D108" s="94"/>
      <c r="E108" s="94"/>
      <c r="F108" s="94"/>
      <c r="G108" s="94"/>
      <c r="H108" s="94"/>
      <c r="I108" s="94"/>
      <c r="J108" s="95">
        <f>ROUND(J96+J106,2)</f>
        <v>0</v>
      </c>
      <c r="K108" s="94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" customHeight="1">
      <c r="A109" s="31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63" s="2" customFormat="1" ht="6.9" customHeight="1">
      <c r="A113" s="31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4.9" customHeight="1">
      <c r="A114" s="31"/>
      <c r="B114" s="32"/>
      <c r="C114" s="21" t="s">
        <v>117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6.9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6" t="s">
        <v>14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6.5" customHeight="1">
      <c r="A117" s="31"/>
      <c r="B117" s="32"/>
      <c r="C117" s="31"/>
      <c r="D117" s="31"/>
      <c r="E117" s="238" t="str">
        <f>E7</f>
        <v>Heliport Nemocnice Havlíčkův Brod</v>
      </c>
      <c r="F117" s="239"/>
      <c r="G117" s="239"/>
      <c r="H117" s="239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100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1"/>
      <c r="D119" s="31"/>
      <c r="E119" s="228" t="str">
        <f>E9</f>
        <v>00 - VRN</v>
      </c>
      <c r="F119" s="237"/>
      <c r="G119" s="237"/>
      <c r="H119" s="237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18</v>
      </c>
      <c r="D121" s="31"/>
      <c r="E121" s="31"/>
      <c r="F121" s="24" t="str">
        <f>F12</f>
        <v>Nemocnice Havlíčkův Brod</v>
      </c>
      <c r="G121" s="31"/>
      <c r="H121" s="31"/>
      <c r="I121" s="26" t="s">
        <v>20</v>
      </c>
      <c r="J121" s="54" t="str">
        <f>IF(J12="","",J12)</f>
        <v>5. 3. 2023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15" customHeight="1">
      <c r="A123" s="31"/>
      <c r="B123" s="32"/>
      <c r="C123" s="26" t="s">
        <v>22</v>
      </c>
      <c r="D123" s="31"/>
      <c r="E123" s="31"/>
      <c r="F123" s="24" t="str">
        <f>E15</f>
        <v>Nemocnice Havlíčkův Brod</v>
      </c>
      <c r="G123" s="31"/>
      <c r="H123" s="31"/>
      <c r="I123" s="26" t="s">
        <v>27</v>
      </c>
      <c r="J123" s="27" t="str">
        <f>E21</f>
        <v>Techniserv spol.s r.o.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15" customHeight="1">
      <c r="A124" s="31"/>
      <c r="B124" s="32"/>
      <c r="C124" s="26" t="s">
        <v>25</v>
      </c>
      <c r="D124" s="31"/>
      <c r="E124" s="31"/>
      <c r="F124" s="24" t="str">
        <f>IF(E18="","",E18)</f>
        <v xml:space="preserve"> </v>
      </c>
      <c r="G124" s="31"/>
      <c r="H124" s="31"/>
      <c r="I124" s="26" t="s">
        <v>30</v>
      </c>
      <c r="J124" s="27" t="str">
        <f>E24</f>
        <v>Techniserv spol.s r.o.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25"/>
      <c r="B126" s="126"/>
      <c r="C126" s="127" t="s">
        <v>118</v>
      </c>
      <c r="D126" s="128" t="s">
        <v>59</v>
      </c>
      <c r="E126" s="128" t="s">
        <v>55</v>
      </c>
      <c r="F126" s="128" t="s">
        <v>56</v>
      </c>
      <c r="G126" s="128" t="s">
        <v>119</v>
      </c>
      <c r="H126" s="128" t="s">
        <v>120</v>
      </c>
      <c r="I126" s="128" t="s">
        <v>121</v>
      </c>
      <c r="J126" s="128" t="s">
        <v>106</v>
      </c>
      <c r="K126" s="129" t="s">
        <v>122</v>
      </c>
      <c r="L126" s="130"/>
      <c r="M126" s="61" t="s">
        <v>1</v>
      </c>
      <c r="N126" s="62" t="s">
        <v>38</v>
      </c>
      <c r="O126" s="62" t="s">
        <v>123</v>
      </c>
      <c r="P126" s="62" t="s">
        <v>124</v>
      </c>
      <c r="Q126" s="62" t="s">
        <v>125</v>
      </c>
      <c r="R126" s="62" t="s">
        <v>126</v>
      </c>
      <c r="S126" s="62" t="s">
        <v>127</v>
      </c>
      <c r="T126" s="63" t="s">
        <v>128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31"/>
      <c r="B127" s="32"/>
      <c r="C127" s="68" t="s">
        <v>129</v>
      </c>
      <c r="D127" s="31"/>
      <c r="E127" s="31"/>
      <c r="F127" s="31"/>
      <c r="G127" s="31"/>
      <c r="H127" s="31"/>
      <c r="I127" s="31"/>
      <c r="J127" s="131">
        <f>BK127</f>
        <v>0</v>
      </c>
      <c r="K127" s="31"/>
      <c r="L127" s="32"/>
      <c r="M127" s="64"/>
      <c r="N127" s="55"/>
      <c r="O127" s="65"/>
      <c r="P127" s="132">
        <f>P128</f>
        <v>0</v>
      </c>
      <c r="Q127" s="65"/>
      <c r="R127" s="132">
        <f>R128</f>
        <v>0</v>
      </c>
      <c r="S127" s="65"/>
      <c r="T127" s="133">
        <f>T128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7" t="s">
        <v>73</v>
      </c>
      <c r="AU127" s="17" t="s">
        <v>108</v>
      </c>
      <c r="BK127" s="134">
        <f>BK128</f>
        <v>0</v>
      </c>
    </row>
    <row r="128" spans="1:63" s="12" customFormat="1" ht="25.95" customHeight="1">
      <c r="B128" s="135"/>
      <c r="D128" s="136" t="s">
        <v>73</v>
      </c>
      <c r="E128" s="137" t="s">
        <v>80</v>
      </c>
      <c r="F128" s="137" t="s">
        <v>130</v>
      </c>
      <c r="J128" s="138">
        <f>BK128</f>
        <v>0</v>
      </c>
      <c r="L128" s="135"/>
      <c r="M128" s="139"/>
      <c r="N128" s="140"/>
      <c r="O128" s="140"/>
      <c r="P128" s="141">
        <f>P129+P131+P133+P135+P137+P139</f>
        <v>0</v>
      </c>
      <c r="Q128" s="140"/>
      <c r="R128" s="141">
        <f>R129+R131+R133+R135+R137+R139</f>
        <v>0</v>
      </c>
      <c r="S128" s="140"/>
      <c r="T128" s="142">
        <f>T129+T131+T133+T135+T137+T139</f>
        <v>0</v>
      </c>
      <c r="AR128" s="136" t="s">
        <v>131</v>
      </c>
      <c r="AT128" s="143" t="s">
        <v>73</v>
      </c>
      <c r="AU128" s="143" t="s">
        <v>74</v>
      </c>
      <c r="AY128" s="136" t="s">
        <v>132</v>
      </c>
      <c r="BK128" s="144">
        <f>BK129+BK131+BK133+BK135+BK137+BK139</f>
        <v>0</v>
      </c>
    </row>
    <row r="129" spans="1:65" s="12" customFormat="1" ht="22.8" customHeight="1">
      <c r="B129" s="135"/>
      <c r="D129" s="136" t="s">
        <v>73</v>
      </c>
      <c r="E129" s="145" t="s">
        <v>133</v>
      </c>
      <c r="F129" s="145" t="s">
        <v>134</v>
      </c>
      <c r="J129" s="146">
        <f>BK129</f>
        <v>0</v>
      </c>
      <c r="L129" s="135"/>
      <c r="M129" s="139"/>
      <c r="N129" s="140"/>
      <c r="O129" s="140"/>
      <c r="P129" s="141">
        <f>P130</f>
        <v>0</v>
      </c>
      <c r="Q129" s="140"/>
      <c r="R129" s="141">
        <f>R130</f>
        <v>0</v>
      </c>
      <c r="S129" s="140"/>
      <c r="T129" s="142">
        <f>T130</f>
        <v>0</v>
      </c>
      <c r="AR129" s="136" t="s">
        <v>131</v>
      </c>
      <c r="AT129" s="143" t="s">
        <v>73</v>
      </c>
      <c r="AU129" s="143" t="s">
        <v>82</v>
      </c>
      <c r="AY129" s="136" t="s">
        <v>132</v>
      </c>
      <c r="BK129" s="144">
        <f>BK130</f>
        <v>0</v>
      </c>
    </row>
    <row r="130" spans="1:65" s="2" customFormat="1" ht="90" customHeight="1">
      <c r="A130" s="31"/>
      <c r="B130" s="147"/>
      <c r="C130" s="148" t="s">
        <v>82</v>
      </c>
      <c r="D130" s="148" t="s">
        <v>135</v>
      </c>
      <c r="E130" s="149" t="s">
        <v>136</v>
      </c>
      <c r="F130" s="150" t="s">
        <v>137</v>
      </c>
      <c r="G130" s="151" t="s">
        <v>138</v>
      </c>
      <c r="H130" s="152">
        <v>13000</v>
      </c>
      <c r="I130" s="153">
        <v>0</v>
      </c>
      <c r="J130" s="153">
        <f>ROUND(I130*H130,2)</f>
        <v>0</v>
      </c>
      <c r="K130" s="150" t="s">
        <v>139</v>
      </c>
      <c r="L130" s="32"/>
      <c r="M130" s="154" t="s">
        <v>1</v>
      </c>
      <c r="N130" s="155" t="s">
        <v>39</v>
      </c>
      <c r="O130" s="156">
        <v>0</v>
      </c>
      <c r="P130" s="156">
        <f>O130*H130</f>
        <v>0</v>
      </c>
      <c r="Q130" s="156">
        <v>0</v>
      </c>
      <c r="R130" s="156">
        <f>Q130*H130</f>
        <v>0</v>
      </c>
      <c r="S130" s="156">
        <v>0</v>
      </c>
      <c r="T130" s="15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8" t="s">
        <v>140</v>
      </c>
      <c r="AT130" s="158" t="s">
        <v>135</v>
      </c>
      <c r="AU130" s="158" t="s">
        <v>85</v>
      </c>
      <c r="AY130" s="17" t="s">
        <v>132</v>
      </c>
      <c r="BE130" s="159">
        <f>IF(N130="základní",J130,0)</f>
        <v>0</v>
      </c>
      <c r="BF130" s="159">
        <f>IF(N130="snížená",J130,0)</f>
        <v>0</v>
      </c>
      <c r="BG130" s="159">
        <f>IF(N130="zákl. přenesená",J130,0)</f>
        <v>0</v>
      </c>
      <c r="BH130" s="159">
        <f>IF(N130="sníž. přenesená",J130,0)</f>
        <v>0</v>
      </c>
      <c r="BI130" s="159">
        <f>IF(N130="nulová",J130,0)</f>
        <v>0</v>
      </c>
      <c r="BJ130" s="17" t="s">
        <v>82</v>
      </c>
      <c r="BK130" s="159">
        <f>ROUND(I130*H130,2)</f>
        <v>0</v>
      </c>
      <c r="BL130" s="17" t="s">
        <v>140</v>
      </c>
      <c r="BM130" s="158" t="s">
        <v>141</v>
      </c>
    </row>
    <row r="131" spans="1:65" s="12" customFormat="1" ht="22.8" customHeight="1">
      <c r="B131" s="135"/>
      <c r="D131" s="136" t="s">
        <v>73</v>
      </c>
      <c r="E131" s="145" t="s">
        <v>142</v>
      </c>
      <c r="F131" s="145" t="s">
        <v>143</v>
      </c>
      <c r="J131" s="146">
        <f>BK131</f>
        <v>0</v>
      </c>
      <c r="L131" s="135"/>
      <c r="M131" s="139"/>
      <c r="N131" s="140"/>
      <c r="O131" s="140"/>
      <c r="P131" s="141">
        <f>P132</f>
        <v>0</v>
      </c>
      <c r="Q131" s="140"/>
      <c r="R131" s="141">
        <f>R132</f>
        <v>0</v>
      </c>
      <c r="S131" s="140"/>
      <c r="T131" s="142">
        <f>T132</f>
        <v>0</v>
      </c>
      <c r="AR131" s="136" t="s">
        <v>131</v>
      </c>
      <c r="AT131" s="143" t="s">
        <v>73</v>
      </c>
      <c r="AU131" s="143" t="s">
        <v>82</v>
      </c>
      <c r="AY131" s="136" t="s">
        <v>132</v>
      </c>
      <c r="BK131" s="144">
        <f>BK132</f>
        <v>0</v>
      </c>
    </row>
    <row r="132" spans="1:65" s="2" customFormat="1" ht="142.94999999999999" customHeight="1">
      <c r="A132" s="31"/>
      <c r="B132" s="147"/>
      <c r="C132" s="148" t="s">
        <v>85</v>
      </c>
      <c r="D132" s="148" t="s">
        <v>135</v>
      </c>
      <c r="E132" s="149" t="s">
        <v>144</v>
      </c>
      <c r="F132" s="150" t="s">
        <v>145</v>
      </c>
      <c r="G132" s="151" t="s">
        <v>138</v>
      </c>
      <c r="H132" s="152">
        <v>13000</v>
      </c>
      <c r="I132" s="153">
        <v>0</v>
      </c>
      <c r="J132" s="153">
        <f>ROUND(I132*H132,2)</f>
        <v>0</v>
      </c>
      <c r="K132" s="150" t="s">
        <v>139</v>
      </c>
      <c r="L132" s="32"/>
      <c r="M132" s="154" t="s">
        <v>1</v>
      </c>
      <c r="N132" s="155" t="s">
        <v>39</v>
      </c>
      <c r="O132" s="156">
        <v>0</v>
      </c>
      <c r="P132" s="156">
        <f>O132*H132</f>
        <v>0</v>
      </c>
      <c r="Q132" s="156">
        <v>0</v>
      </c>
      <c r="R132" s="156">
        <f>Q132*H132</f>
        <v>0</v>
      </c>
      <c r="S132" s="156">
        <v>0</v>
      </c>
      <c r="T132" s="15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8" t="s">
        <v>140</v>
      </c>
      <c r="AT132" s="158" t="s">
        <v>135</v>
      </c>
      <c r="AU132" s="158" t="s">
        <v>85</v>
      </c>
      <c r="AY132" s="17" t="s">
        <v>132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7" t="s">
        <v>82</v>
      </c>
      <c r="BK132" s="159">
        <f>ROUND(I132*H132,2)</f>
        <v>0</v>
      </c>
      <c r="BL132" s="17" t="s">
        <v>140</v>
      </c>
      <c r="BM132" s="158" t="s">
        <v>146</v>
      </c>
    </row>
    <row r="133" spans="1:65" s="12" customFormat="1" ht="22.8" customHeight="1">
      <c r="B133" s="135"/>
      <c r="D133" s="136" t="s">
        <v>73</v>
      </c>
      <c r="E133" s="145" t="s">
        <v>147</v>
      </c>
      <c r="F133" s="145" t="s">
        <v>148</v>
      </c>
      <c r="J133" s="146">
        <f>BK133</f>
        <v>0</v>
      </c>
      <c r="L133" s="135"/>
      <c r="M133" s="139"/>
      <c r="N133" s="140"/>
      <c r="O133" s="140"/>
      <c r="P133" s="141">
        <f>P134</f>
        <v>0</v>
      </c>
      <c r="Q133" s="140"/>
      <c r="R133" s="141">
        <f>R134</f>
        <v>0</v>
      </c>
      <c r="S133" s="140"/>
      <c r="T133" s="142">
        <f>T134</f>
        <v>0</v>
      </c>
      <c r="AR133" s="136" t="s">
        <v>131</v>
      </c>
      <c r="AT133" s="143" t="s">
        <v>73</v>
      </c>
      <c r="AU133" s="143" t="s">
        <v>82</v>
      </c>
      <c r="AY133" s="136" t="s">
        <v>132</v>
      </c>
      <c r="BK133" s="144">
        <f>BK134</f>
        <v>0</v>
      </c>
    </row>
    <row r="134" spans="1:65" s="2" customFormat="1" ht="16.5" customHeight="1">
      <c r="A134" s="31"/>
      <c r="B134" s="147"/>
      <c r="C134" s="148" t="s">
        <v>149</v>
      </c>
      <c r="D134" s="148" t="s">
        <v>135</v>
      </c>
      <c r="E134" s="149" t="s">
        <v>150</v>
      </c>
      <c r="F134" s="150" t="s">
        <v>151</v>
      </c>
      <c r="G134" s="151" t="s">
        <v>138</v>
      </c>
      <c r="H134" s="152">
        <v>13000</v>
      </c>
      <c r="I134" s="153">
        <v>0</v>
      </c>
      <c r="J134" s="153">
        <f>ROUND(I134*H134,2)</f>
        <v>0</v>
      </c>
      <c r="K134" s="150" t="s">
        <v>139</v>
      </c>
      <c r="L134" s="32"/>
      <c r="M134" s="154" t="s">
        <v>1</v>
      </c>
      <c r="N134" s="155" t="s">
        <v>39</v>
      </c>
      <c r="O134" s="156">
        <v>0</v>
      </c>
      <c r="P134" s="156">
        <f>O134*H134</f>
        <v>0</v>
      </c>
      <c r="Q134" s="156">
        <v>0</v>
      </c>
      <c r="R134" s="156">
        <f>Q134*H134</f>
        <v>0</v>
      </c>
      <c r="S134" s="156">
        <v>0</v>
      </c>
      <c r="T134" s="15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8" t="s">
        <v>140</v>
      </c>
      <c r="AT134" s="158" t="s">
        <v>135</v>
      </c>
      <c r="AU134" s="158" t="s">
        <v>85</v>
      </c>
      <c r="AY134" s="17" t="s">
        <v>132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7" t="s">
        <v>82</v>
      </c>
      <c r="BK134" s="159">
        <f>ROUND(I134*H134,2)</f>
        <v>0</v>
      </c>
      <c r="BL134" s="17" t="s">
        <v>140</v>
      </c>
      <c r="BM134" s="158" t="s">
        <v>152</v>
      </c>
    </row>
    <row r="135" spans="1:65" s="12" customFormat="1" ht="22.8" customHeight="1">
      <c r="B135" s="135"/>
      <c r="D135" s="136" t="s">
        <v>73</v>
      </c>
      <c r="E135" s="145" t="s">
        <v>153</v>
      </c>
      <c r="F135" s="145" t="s">
        <v>154</v>
      </c>
      <c r="J135" s="146">
        <f>BK135</f>
        <v>0</v>
      </c>
      <c r="L135" s="135"/>
      <c r="M135" s="139"/>
      <c r="N135" s="140"/>
      <c r="O135" s="140"/>
      <c r="P135" s="141">
        <f>P136</f>
        <v>0</v>
      </c>
      <c r="Q135" s="140"/>
      <c r="R135" s="141">
        <f>R136</f>
        <v>0</v>
      </c>
      <c r="S135" s="140"/>
      <c r="T135" s="142">
        <f>T136</f>
        <v>0</v>
      </c>
      <c r="AR135" s="136" t="s">
        <v>131</v>
      </c>
      <c r="AT135" s="143" t="s">
        <v>73</v>
      </c>
      <c r="AU135" s="143" t="s">
        <v>82</v>
      </c>
      <c r="AY135" s="136" t="s">
        <v>132</v>
      </c>
      <c r="BK135" s="144">
        <f>BK136</f>
        <v>0</v>
      </c>
    </row>
    <row r="136" spans="1:65" s="2" customFormat="1" ht="63.45" customHeight="1">
      <c r="A136" s="31"/>
      <c r="B136" s="147"/>
      <c r="C136" s="148" t="s">
        <v>155</v>
      </c>
      <c r="D136" s="148" t="s">
        <v>135</v>
      </c>
      <c r="E136" s="149" t="s">
        <v>156</v>
      </c>
      <c r="F136" s="150" t="s">
        <v>157</v>
      </c>
      <c r="G136" s="151" t="s">
        <v>138</v>
      </c>
      <c r="H136" s="152">
        <v>13000</v>
      </c>
      <c r="I136" s="153">
        <v>0</v>
      </c>
      <c r="J136" s="153">
        <f>ROUND(I136*H136,2)</f>
        <v>0</v>
      </c>
      <c r="K136" s="150" t="s">
        <v>139</v>
      </c>
      <c r="L136" s="32"/>
      <c r="M136" s="154" t="s">
        <v>1</v>
      </c>
      <c r="N136" s="155" t="s">
        <v>39</v>
      </c>
      <c r="O136" s="156">
        <v>0</v>
      </c>
      <c r="P136" s="156">
        <f>O136*H136</f>
        <v>0</v>
      </c>
      <c r="Q136" s="156">
        <v>0</v>
      </c>
      <c r="R136" s="156">
        <f>Q136*H136</f>
        <v>0</v>
      </c>
      <c r="S136" s="156">
        <v>0</v>
      </c>
      <c r="T136" s="15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8" t="s">
        <v>140</v>
      </c>
      <c r="AT136" s="158" t="s">
        <v>135</v>
      </c>
      <c r="AU136" s="158" t="s">
        <v>85</v>
      </c>
      <c r="AY136" s="17" t="s">
        <v>132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17" t="s">
        <v>82</v>
      </c>
      <c r="BK136" s="159">
        <f>ROUND(I136*H136,2)</f>
        <v>0</v>
      </c>
      <c r="BL136" s="17" t="s">
        <v>140</v>
      </c>
      <c r="BM136" s="158" t="s">
        <v>158</v>
      </c>
    </row>
    <row r="137" spans="1:65" s="12" customFormat="1" ht="22.8" customHeight="1">
      <c r="B137" s="135"/>
      <c r="D137" s="136" t="s">
        <v>73</v>
      </c>
      <c r="E137" s="145" t="s">
        <v>159</v>
      </c>
      <c r="F137" s="145" t="s">
        <v>160</v>
      </c>
      <c r="J137" s="146">
        <f>BK137</f>
        <v>0</v>
      </c>
      <c r="L137" s="135"/>
      <c r="M137" s="139"/>
      <c r="N137" s="140"/>
      <c r="O137" s="140"/>
      <c r="P137" s="141">
        <f>P138</f>
        <v>0</v>
      </c>
      <c r="Q137" s="140"/>
      <c r="R137" s="141">
        <f>R138</f>
        <v>0</v>
      </c>
      <c r="S137" s="140"/>
      <c r="T137" s="142">
        <f>T138</f>
        <v>0</v>
      </c>
      <c r="AR137" s="136" t="s">
        <v>131</v>
      </c>
      <c r="AT137" s="143" t="s">
        <v>73</v>
      </c>
      <c r="AU137" s="143" t="s">
        <v>82</v>
      </c>
      <c r="AY137" s="136" t="s">
        <v>132</v>
      </c>
      <c r="BK137" s="144">
        <f>BK138</f>
        <v>0</v>
      </c>
    </row>
    <row r="138" spans="1:65" s="2" customFormat="1" ht="16.5" customHeight="1">
      <c r="A138" s="31"/>
      <c r="B138" s="147"/>
      <c r="C138" s="148" t="s">
        <v>131</v>
      </c>
      <c r="D138" s="148" t="s">
        <v>135</v>
      </c>
      <c r="E138" s="149" t="s">
        <v>161</v>
      </c>
      <c r="F138" s="150" t="s">
        <v>162</v>
      </c>
      <c r="G138" s="151" t="s">
        <v>138</v>
      </c>
      <c r="H138" s="152">
        <v>13000</v>
      </c>
      <c r="I138" s="153">
        <v>0</v>
      </c>
      <c r="J138" s="153">
        <f>ROUND(I138*H138,2)</f>
        <v>0</v>
      </c>
      <c r="K138" s="150" t="s">
        <v>139</v>
      </c>
      <c r="L138" s="32"/>
      <c r="M138" s="154" t="s">
        <v>1</v>
      </c>
      <c r="N138" s="155" t="s">
        <v>39</v>
      </c>
      <c r="O138" s="156">
        <v>0</v>
      </c>
      <c r="P138" s="156">
        <f>O138*H138</f>
        <v>0</v>
      </c>
      <c r="Q138" s="156">
        <v>0</v>
      </c>
      <c r="R138" s="156">
        <f>Q138*H138</f>
        <v>0</v>
      </c>
      <c r="S138" s="156">
        <v>0</v>
      </c>
      <c r="T138" s="15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8" t="s">
        <v>140</v>
      </c>
      <c r="AT138" s="158" t="s">
        <v>135</v>
      </c>
      <c r="AU138" s="158" t="s">
        <v>85</v>
      </c>
      <c r="AY138" s="17" t="s">
        <v>132</v>
      </c>
      <c r="BE138" s="159">
        <f>IF(N138="základní",J138,0)</f>
        <v>0</v>
      </c>
      <c r="BF138" s="159">
        <f>IF(N138="snížená",J138,0)</f>
        <v>0</v>
      </c>
      <c r="BG138" s="159">
        <f>IF(N138="zákl. přenesená",J138,0)</f>
        <v>0</v>
      </c>
      <c r="BH138" s="159">
        <f>IF(N138="sníž. přenesená",J138,0)</f>
        <v>0</v>
      </c>
      <c r="BI138" s="159">
        <f>IF(N138="nulová",J138,0)</f>
        <v>0</v>
      </c>
      <c r="BJ138" s="17" t="s">
        <v>82</v>
      </c>
      <c r="BK138" s="159">
        <f>ROUND(I138*H138,2)</f>
        <v>0</v>
      </c>
      <c r="BL138" s="17" t="s">
        <v>140</v>
      </c>
      <c r="BM138" s="158" t="s">
        <v>163</v>
      </c>
    </row>
    <row r="139" spans="1:65" s="12" customFormat="1" ht="22.8" customHeight="1">
      <c r="B139" s="135"/>
      <c r="D139" s="136" t="s">
        <v>73</v>
      </c>
      <c r="E139" s="145" t="s">
        <v>164</v>
      </c>
      <c r="F139" s="145" t="s">
        <v>103</v>
      </c>
      <c r="J139" s="146">
        <f>BK139</f>
        <v>0</v>
      </c>
      <c r="L139" s="135"/>
      <c r="M139" s="139"/>
      <c r="N139" s="140"/>
      <c r="O139" s="140"/>
      <c r="P139" s="141">
        <f>P140</f>
        <v>0</v>
      </c>
      <c r="Q139" s="140"/>
      <c r="R139" s="141">
        <f>R140</f>
        <v>0</v>
      </c>
      <c r="S139" s="140"/>
      <c r="T139" s="142">
        <f>T140</f>
        <v>0</v>
      </c>
      <c r="AR139" s="136" t="s">
        <v>131</v>
      </c>
      <c r="AT139" s="143" t="s">
        <v>73</v>
      </c>
      <c r="AU139" s="143" t="s">
        <v>82</v>
      </c>
      <c r="AY139" s="136" t="s">
        <v>132</v>
      </c>
      <c r="BK139" s="144">
        <f>BK140</f>
        <v>0</v>
      </c>
    </row>
    <row r="140" spans="1:65" s="2" customFormat="1" ht="115.65" customHeight="1">
      <c r="A140" s="31"/>
      <c r="B140" s="147"/>
      <c r="C140" s="148" t="s">
        <v>165</v>
      </c>
      <c r="D140" s="148" t="s">
        <v>135</v>
      </c>
      <c r="E140" s="149" t="s">
        <v>166</v>
      </c>
      <c r="F140" s="150" t="s">
        <v>167</v>
      </c>
      <c r="G140" s="151" t="s">
        <v>138</v>
      </c>
      <c r="H140" s="152">
        <v>13000</v>
      </c>
      <c r="I140" s="153">
        <v>0</v>
      </c>
      <c r="J140" s="153">
        <f>ROUND(I140*H140,2)</f>
        <v>0</v>
      </c>
      <c r="K140" s="150" t="s">
        <v>139</v>
      </c>
      <c r="L140" s="32"/>
      <c r="M140" s="160" t="s">
        <v>1</v>
      </c>
      <c r="N140" s="161" t="s">
        <v>39</v>
      </c>
      <c r="O140" s="162">
        <v>0</v>
      </c>
      <c r="P140" s="162">
        <f>O140*H140</f>
        <v>0</v>
      </c>
      <c r="Q140" s="162">
        <v>0</v>
      </c>
      <c r="R140" s="162">
        <f>Q140*H140</f>
        <v>0</v>
      </c>
      <c r="S140" s="162">
        <v>0</v>
      </c>
      <c r="T140" s="16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8" t="s">
        <v>140</v>
      </c>
      <c r="AT140" s="158" t="s">
        <v>135</v>
      </c>
      <c r="AU140" s="158" t="s">
        <v>85</v>
      </c>
      <c r="AY140" s="17" t="s">
        <v>132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17" t="s">
        <v>82</v>
      </c>
      <c r="BK140" s="159">
        <f>ROUND(I140*H140,2)</f>
        <v>0</v>
      </c>
      <c r="BL140" s="17" t="s">
        <v>140</v>
      </c>
      <c r="BM140" s="158" t="s">
        <v>168</v>
      </c>
    </row>
    <row r="141" spans="1:65" s="2" customFormat="1" ht="6.9" customHeight="1">
      <c r="A141" s="31"/>
      <c r="B141" s="46"/>
      <c r="C141" s="47"/>
      <c r="D141" s="47"/>
      <c r="E141" s="47"/>
      <c r="F141" s="47"/>
      <c r="G141" s="47"/>
      <c r="H141" s="47"/>
      <c r="I141" s="47"/>
      <c r="J141" s="47"/>
      <c r="K141" s="47"/>
      <c r="L141" s="32"/>
      <c r="M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</sheetData>
  <autoFilter ref="C126:K140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8"/>
  <sheetViews>
    <sheetView showGridLines="0" topLeftCell="A176" workbookViewId="0">
      <selection activeCell="AR167" sqref="AR1:BN10485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3" max="43" width="9.140625" customWidth="1"/>
    <col min="44" max="62" width="9.28515625" style="1" hidden="1" customWidth="1"/>
    <col min="63" max="63" width="12.85546875" style="1" hidden="1" customWidth="1"/>
    <col min="64" max="65" width="9.28515625" style="1" hidden="1" customWidth="1"/>
    <col min="66" max="66" width="9.140625" hidden="1" customWidth="1"/>
  </cols>
  <sheetData>
    <row r="1" spans="1:46">
      <c r="A1" s="96"/>
    </row>
    <row r="2" spans="1:46" s="1" customFormat="1" ht="36.9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88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99</v>
      </c>
      <c r="L4" s="20"/>
      <c r="M4" s="97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8" t="str">
        <f>'Rekapitulace stavby'!K6</f>
        <v>Heliport Nemocnice Havlíčkův Brod</v>
      </c>
      <c r="F7" s="239"/>
      <c r="G7" s="239"/>
      <c r="H7" s="239"/>
      <c r="L7" s="20"/>
    </row>
    <row r="8" spans="1:46" s="2" customFormat="1" ht="12" customHeight="1">
      <c r="A8" s="31"/>
      <c r="B8" s="32"/>
      <c r="C8" s="31"/>
      <c r="D8" s="26" t="s">
        <v>100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169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16</v>
      </c>
      <c r="E11" s="31"/>
      <c r="F11" s="24" t="s">
        <v>1</v>
      </c>
      <c r="G11" s="31"/>
      <c r="H11" s="31"/>
      <c r="I11" s="26" t="s">
        <v>17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18</v>
      </c>
      <c r="E12" s="31"/>
      <c r="F12" s="24" t="s">
        <v>19</v>
      </c>
      <c r="G12" s="31"/>
      <c r="H12" s="31"/>
      <c r="I12" s="26" t="s">
        <v>20</v>
      </c>
      <c r="J12" s="54" t="str">
        <f>'Rekapitulace stavby'!AN8</f>
        <v>5. 3. 2023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22</v>
      </c>
      <c r="E14" s="31"/>
      <c r="F14" s="31"/>
      <c r="G14" s="31"/>
      <c r="H14" s="31"/>
      <c r="I14" s="26" t="s">
        <v>23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19</v>
      </c>
      <c r="F15" s="31"/>
      <c r="G15" s="31"/>
      <c r="H15" s="31"/>
      <c r="I15" s="26" t="s">
        <v>24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25</v>
      </c>
      <c r="E17" s="31"/>
      <c r="F17" s="31"/>
      <c r="G17" s="31"/>
      <c r="H17" s="31"/>
      <c r="I17" s="26" t="s">
        <v>23</v>
      </c>
      <c r="J17" s="24" t="str">
        <f>'Rekapitulace stavby'!AN13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12" t="str">
        <f>'Rekapitulace stavby'!E14</f>
        <v xml:space="preserve"> </v>
      </c>
      <c r="F18" s="212"/>
      <c r="G18" s="212"/>
      <c r="H18" s="212"/>
      <c r="I18" s="26" t="s">
        <v>24</v>
      </c>
      <c r="J18" s="24" t="str">
        <f>'Rekapitulace stavby'!AN14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27</v>
      </c>
      <c r="E20" s="31"/>
      <c r="F20" s="31"/>
      <c r="G20" s="31"/>
      <c r="H20" s="31"/>
      <c r="I20" s="26" t="s">
        <v>23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28</v>
      </c>
      <c r="F21" s="31"/>
      <c r="G21" s="31"/>
      <c r="H21" s="31"/>
      <c r="I21" s="26" t="s">
        <v>24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30</v>
      </c>
      <c r="E23" s="31"/>
      <c r="F23" s="31"/>
      <c r="G23" s="31"/>
      <c r="H23" s="31"/>
      <c r="I23" s="26" t="s">
        <v>23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28</v>
      </c>
      <c r="F24" s="31"/>
      <c r="G24" s="31"/>
      <c r="H24" s="31"/>
      <c r="I24" s="26" t="s">
        <v>24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31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8"/>
      <c r="B27" s="99"/>
      <c r="C27" s="98"/>
      <c r="D27" s="98"/>
      <c r="E27" s="214" t="s">
        <v>1</v>
      </c>
      <c r="F27" s="214"/>
      <c r="G27" s="214"/>
      <c r="H27" s="214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" customHeight="1">
      <c r="A30" s="31"/>
      <c r="B30" s="32"/>
      <c r="C30" s="31"/>
      <c r="D30" s="24" t="s">
        <v>102</v>
      </c>
      <c r="E30" s="31"/>
      <c r="F30" s="31"/>
      <c r="G30" s="31"/>
      <c r="H30" s="31"/>
      <c r="I30" s="31"/>
      <c r="J30" s="30">
        <f>J96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" customHeight="1">
      <c r="A31" s="31"/>
      <c r="B31" s="32"/>
      <c r="C31" s="31"/>
      <c r="D31" s="29" t="s">
        <v>103</v>
      </c>
      <c r="E31" s="31"/>
      <c r="F31" s="31"/>
      <c r="G31" s="31"/>
      <c r="H31" s="31"/>
      <c r="I31" s="31"/>
      <c r="J31" s="30">
        <f>J110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34</v>
      </c>
      <c r="E32" s="31"/>
      <c r="F32" s="31"/>
      <c r="G32" s="31"/>
      <c r="H32" s="31"/>
      <c r="I32" s="31"/>
      <c r="J32" s="70">
        <f>ROUND(J30 + J31,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1"/>
      <c r="F34" s="35" t="s">
        <v>36</v>
      </c>
      <c r="G34" s="31"/>
      <c r="H34" s="31"/>
      <c r="I34" s="35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2"/>
      <c r="C35" s="31"/>
      <c r="D35" s="102" t="s">
        <v>38</v>
      </c>
      <c r="E35" s="26" t="s">
        <v>39</v>
      </c>
      <c r="F35" s="103">
        <f>ROUND((SUM(BE110:BE111) + SUM(BE131:BE197)),  2)</f>
        <v>0</v>
      </c>
      <c r="G35" s="31"/>
      <c r="H35" s="31"/>
      <c r="I35" s="104">
        <v>0.21</v>
      </c>
      <c r="J35" s="103">
        <f>ROUND(((SUM(BE110:BE111) + SUM(BE131:BE197))*I35),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2"/>
      <c r="C36" s="31"/>
      <c r="D36" s="31"/>
      <c r="E36" s="26" t="s">
        <v>40</v>
      </c>
      <c r="F36" s="103">
        <f>ROUND((SUM(BF110:BF111) + SUM(BF131:BF197)),  2)</f>
        <v>0</v>
      </c>
      <c r="G36" s="31"/>
      <c r="H36" s="31"/>
      <c r="I36" s="104">
        <v>0.15</v>
      </c>
      <c r="J36" s="103">
        <f>ROUND(((SUM(BF110:BF111) + SUM(BF131:BF197))*I36),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41</v>
      </c>
      <c r="F37" s="103">
        <f>ROUND((SUM(BG110:BG111) + SUM(BG131:BG197)),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2"/>
      <c r="C38" s="31"/>
      <c r="D38" s="31"/>
      <c r="E38" s="26" t="s">
        <v>42</v>
      </c>
      <c r="F38" s="103">
        <f>ROUND((SUM(BH110:BH111) + SUM(BH131:BH197)),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2"/>
      <c r="C39" s="31"/>
      <c r="D39" s="31"/>
      <c r="E39" s="26" t="s">
        <v>43</v>
      </c>
      <c r="F39" s="103">
        <f>ROUND((SUM(BI110:BI111) + SUM(BI131:BI197)),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94"/>
      <c r="D41" s="105" t="s">
        <v>44</v>
      </c>
      <c r="E41" s="59"/>
      <c r="F41" s="59"/>
      <c r="G41" s="106" t="s">
        <v>45</v>
      </c>
      <c r="H41" s="107" t="s">
        <v>46</v>
      </c>
      <c r="I41" s="59"/>
      <c r="J41" s="108">
        <f>SUM(J32:J39)</f>
        <v>0</v>
      </c>
      <c r="K41" s="109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1"/>
      <c r="B61" s="32"/>
      <c r="C61" s="31"/>
      <c r="D61" s="44" t="s">
        <v>49</v>
      </c>
      <c r="E61" s="34"/>
      <c r="F61" s="110" t="s">
        <v>50</v>
      </c>
      <c r="G61" s="44" t="s">
        <v>49</v>
      </c>
      <c r="H61" s="34"/>
      <c r="I61" s="34"/>
      <c r="J61" s="111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1"/>
      <c r="B76" s="32"/>
      <c r="C76" s="31"/>
      <c r="D76" s="44" t="s">
        <v>49</v>
      </c>
      <c r="E76" s="34"/>
      <c r="F76" s="110" t="s">
        <v>50</v>
      </c>
      <c r="G76" s="44" t="s">
        <v>49</v>
      </c>
      <c r="H76" s="34"/>
      <c r="I76" s="34"/>
      <c r="J76" s="111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1" t="s">
        <v>104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Heliport Nemocnice Havlíčkův Brod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100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D1 - ASŘ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18</v>
      </c>
      <c r="D89" s="31"/>
      <c r="E89" s="31"/>
      <c r="F89" s="24" t="str">
        <f>F12</f>
        <v>Nemocnice Havlíčkův Brod</v>
      </c>
      <c r="G89" s="31"/>
      <c r="H89" s="31"/>
      <c r="I89" s="26" t="s">
        <v>20</v>
      </c>
      <c r="J89" s="54" t="str">
        <f>IF(J12="","",J12)</f>
        <v>5. 3. 2023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22</v>
      </c>
      <c r="D91" s="31"/>
      <c r="E91" s="31"/>
      <c r="F91" s="24" t="str">
        <f>E15</f>
        <v>Nemocnice Havlíčkův Brod</v>
      </c>
      <c r="G91" s="31"/>
      <c r="H91" s="31"/>
      <c r="I91" s="26" t="s">
        <v>27</v>
      </c>
      <c r="J91" s="27" t="str">
        <f>E21</f>
        <v>Techniserv spol.s 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25</v>
      </c>
      <c r="D92" s="31"/>
      <c r="E92" s="31"/>
      <c r="F92" s="24" t="str">
        <f>IF(E18="","",E18)</f>
        <v xml:space="preserve"> </v>
      </c>
      <c r="G92" s="31"/>
      <c r="H92" s="31"/>
      <c r="I92" s="26" t="s">
        <v>30</v>
      </c>
      <c r="J92" s="27" t="str">
        <f>E24</f>
        <v>Techniserv spol.s r.o.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2" t="s">
        <v>105</v>
      </c>
      <c r="D94" s="94"/>
      <c r="E94" s="94"/>
      <c r="F94" s="94"/>
      <c r="G94" s="94"/>
      <c r="H94" s="94"/>
      <c r="I94" s="94"/>
      <c r="J94" s="113" t="s">
        <v>106</v>
      </c>
      <c r="K94" s="94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14" t="s">
        <v>107</v>
      </c>
      <c r="D96" s="31"/>
      <c r="E96" s="31"/>
      <c r="F96" s="31"/>
      <c r="G96" s="31"/>
      <c r="H96" s="31"/>
      <c r="I96" s="31"/>
      <c r="J96" s="70">
        <f>J131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108</v>
      </c>
    </row>
    <row r="97" spans="1:31" s="9" customFormat="1" ht="24.9" customHeight="1">
      <c r="B97" s="115"/>
      <c r="D97" s="116" t="s">
        <v>170</v>
      </c>
      <c r="E97" s="117"/>
      <c r="F97" s="117"/>
      <c r="G97" s="117"/>
      <c r="H97" s="117"/>
      <c r="I97" s="117"/>
      <c r="J97" s="118">
        <f>J132</f>
        <v>0</v>
      </c>
      <c r="L97" s="115"/>
    </row>
    <row r="98" spans="1:31" s="10" customFormat="1" ht="19.95" customHeight="1">
      <c r="B98" s="119"/>
      <c r="D98" s="120" t="s">
        <v>171</v>
      </c>
      <c r="E98" s="121"/>
      <c r="F98" s="121"/>
      <c r="G98" s="121"/>
      <c r="H98" s="121"/>
      <c r="I98" s="121"/>
      <c r="J98" s="122">
        <f>J137</f>
        <v>0</v>
      </c>
      <c r="L98" s="119"/>
    </row>
    <row r="99" spans="1:31" s="10" customFormat="1" ht="19.95" customHeight="1">
      <c r="B99" s="119"/>
      <c r="D99" s="120" t="s">
        <v>172</v>
      </c>
      <c r="E99" s="121"/>
      <c r="F99" s="121"/>
      <c r="G99" s="121"/>
      <c r="H99" s="121"/>
      <c r="I99" s="121"/>
      <c r="J99" s="122">
        <f>J140</f>
        <v>0</v>
      </c>
      <c r="L99" s="119"/>
    </row>
    <row r="100" spans="1:31" s="10" customFormat="1" ht="19.95" customHeight="1">
      <c r="B100" s="119"/>
      <c r="D100" s="120" t="s">
        <v>173</v>
      </c>
      <c r="E100" s="121"/>
      <c r="F100" s="121"/>
      <c r="G100" s="121"/>
      <c r="H100" s="121"/>
      <c r="I100" s="121"/>
      <c r="J100" s="122">
        <f>J150</f>
        <v>0</v>
      </c>
      <c r="L100" s="119"/>
    </row>
    <row r="101" spans="1:31" s="10" customFormat="1" ht="19.95" customHeight="1">
      <c r="B101" s="119"/>
      <c r="D101" s="120" t="s">
        <v>174</v>
      </c>
      <c r="E101" s="121"/>
      <c r="F101" s="121"/>
      <c r="G101" s="121"/>
      <c r="H101" s="121"/>
      <c r="I101" s="121"/>
      <c r="J101" s="122">
        <f>J152</f>
        <v>0</v>
      </c>
      <c r="L101" s="119"/>
    </row>
    <row r="102" spans="1:31" s="10" customFormat="1" ht="19.95" customHeight="1">
      <c r="B102" s="119"/>
      <c r="D102" s="120" t="s">
        <v>175</v>
      </c>
      <c r="E102" s="121"/>
      <c r="F102" s="121"/>
      <c r="G102" s="121"/>
      <c r="H102" s="121"/>
      <c r="I102" s="121"/>
      <c r="J102" s="122">
        <f>J158</f>
        <v>0</v>
      </c>
      <c r="L102" s="119"/>
    </row>
    <row r="103" spans="1:31" s="9" customFormat="1" ht="24.9" customHeight="1">
      <c r="B103" s="115"/>
      <c r="D103" s="116" t="s">
        <v>176</v>
      </c>
      <c r="E103" s="117"/>
      <c r="F103" s="117"/>
      <c r="G103" s="117"/>
      <c r="H103" s="117"/>
      <c r="I103" s="117"/>
      <c r="J103" s="118">
        <f>J160</f>
        <v>0</v>
      </c>
      <c r="L103" s="115"/>
    </row>
    <row r="104" spans="1:31" s="10" customFormat="1" ht="19.95" customHeight="1">
      <c r="B104" s="119"/>
      <c r="D104" s="120" t="s">
        <v>177</v>
      </c>
      <c r="E104" s="121"/>
      <c r="F104" s="121"/>
      <c r="G104" s="121"/>
      <c r="H104" s="121"/>
      <c r="I104" s="121"/>
      <c r="J104" s="122">
        <f>J161</f>
        <v>0</v>
      </c>
      <c r="L104" s="119"/>
    </row>
    <row r="105" spans="1:31" s="10" customFormat="1" ht="19.95" customHeight="1">
      <c r="B105" s="119"/>
      <c r="D105" s="120" t="s">
        <v>178</v>
      </c>
      <c r="E105" s="121"/>
      <c r="F105" s="121"/>
      <c r="G105" s="121"/>
      <c r="H105" s="121"/>
      <c r="I105" s="121"/>
      <c r="J105" s="122">
        <f>J167</f>
        <v>0</v>
      </c>
      <c r="L105" s="119"/>
    </row>
    <row r="106" spans="1:31" s="10" customFormat="1" ht="19.95" customHeight="1">
      <c r="B106" s="119"/>
      <c r="D106" s="120" t="s">
        <v>179</v>
      </c>
      <c r="E106" s="121"/>
      <c r="F106" s="121"/>
      <c r="G106" s="121"/>
      <c r="H106" s="121"/>
      <c r="I106" s="121"/>
      <c r="J106" s="122">
        <f>J181</f>
        <v>0</v>
      </c>
      <c r="L106" s="119"/>
    </row>
    <row r="107" spans="1:31" s="10" customFormat="1" ht="19.95" customHeight="1">
      <c r="B107" s="119"/>
      <c r="D107" s="120" t="s">
        <v>180</v>
      </c>
      <c r="E107" s="121"/>
      <c r="F107" s="121"/>
      <c r="G107" s="121"/>
      <c r="H107" s="121"/>
      <c r="I107" s="121"/>
      <c r="J107" s="122">
        <f>J191</f>
        <v>0</v>
      </c>
      <c r="L107" s="119"/>
    </row>
    <row r="108" spans="1:31" s="2" customFormat="1" ht="21.7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9.25" customHeight="1">
      <c r="A110" s="31"/>
      <c r="B110" s="32"/>
      <c r="C110" s="114" t="s">
        <v>116</v>
      </c>
      <c r="D110" s="31"/>
      <c r="E110" s="31"/>
      <c r="F110" s="31"/>
      <c r="G110" s="31"/>
      <c r="H110" s="31"/>
      <c r="I110" s="31"/>
      <c r="J110" s="123">
        <v>0</v>
      </c>
      <c r="K110" s="31"/>
      <c r="L110" s="41"/>
      <c r="N110" s="124" t="s">
        <v>38</v>
      </c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8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9.25" customHeight="1">
      <c r="A112" s="31"/>
      <c r="B112" s="32"/>
      <c r="C112" s="93" t="s">
        <v>98</v>
      </c>
      <c r="D112" s="94"/>
      <c r="E112" s="94"/>
      <c r="F112" s="94"/>
      <c r="G112" s="94"/>
      <c r="H112" s="94"/>
      <c r="I112" s="94"/>
      <c r="J112" s="95">
        <f>ROUND(J96+J110,2)</f>
        <v>0</v>
      </c>
      <c r="K112" s="94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31" s="2" customFormat="1" ht="6.9" customHeight="1">
      <c r="A113" s="31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7" spans="1:31" s="2" customFormat="1" ht="6.9" customHeight="1">
      <c r="A117" s="31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24.9" customHeight="1">
      <c r="A118" s="31"/>
      <c r="B118" s="32"/>
      <c r="C118" s="21" t="s">
        <v>117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6.9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6" t="s">
        <v>14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1"/>
      <c r="D121" s="31"/>
      <c r="E121" s="238" t="str">
        <f>E7</f>
        <v>Heliport Nemocnice Havlíčkův Brod</v>
      </c>
      <c r="F121" s="239"/>
      <c r="G121" s="239"/>
      <c r="H121" s="239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6" t="s">
        <v>100</v>
      </c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>
      <c r="A123" s="31"/>
      <c r="B123" s="32"/>
      <c r="C123" s="31"/>
      <c r="D123" s="31"/>
      <c r="E123" s="228" t="str">
        <f>E9</f>
        <v>D1 - ASŘ</v>
      </c>
      <c r="F123" s="237"/>
      <c r="G123" s="237"/>
      <c r="H123" s="237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18</v>
      </c>
      <c r="D125" s="31"/>
      <c r="E125" s="31"/>
      <c r="F125" s="24" t="str">
        <f>F12</f>
        <v>Nemocnice Havlíčkův Brod</v>
      </c>
      <c r="G125" s="31"/>
      <c r="H125" s="31"/>
      <c r="I125" s="26" t="s">
        <v>20</v>
      </c>
      <c r="J125" s="54" t="str">
        <f>IF(J12="","",J12)</f>
        <v>5. 3. 2023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15" customHeight="1">
      <c r="A127" s="31"/>
      <c r="B127" s="32"/>
      <c r="C127" s="26" t="s">
        <v>22</v>
      </c>
      <c r="D127" s="31"/>
      <c r="E127" s="31"/>
      <c r="F127" s="24" t="str">
        <f>E15</f>
        <v>Nemocnice Havlíčkův Brod</v>
      </c>
      <c r="G127" s="31"/>
      <c r="H127" s="31"/>
      <c r="I127" s="26" t="s">
        <v>27</v>
      </c>
      <c r="J127" s="27" t="str">
        <f>E21</f>
        <v>Techniserv spol.s r.o.</v>
      </c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5.15" customHeight="1">
      <c r="A128" s="31"/>
      <c r="B128" s="32"/>
      <c r="C128" s="26" t="s">
        <v>25</v>
      </c>
      <c r="D128" s="31"/>
      <c r="E128" s="31"/>
      <c r="F128" s="24" t="str">
        <f>IF(E18="","",E18)</f>
        <v xml:space="preserve"> </v>
      </c>
      <c r="G128" s="31"/>
      <c r="H128" s="31"/>
      <c r="I128" s="26" t="s">
        <v>30</v>
      </c>
      <c r="J128" s="27" t="str">
        <f>E24</f>
        <v>Techniserv spol.s r.o.</v>
      </c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0.35" customHeight="1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1" customFormat="1" ht="29.25" customHeight="1">
      <c r="A130" s="125"/>
      <c r="B130" s="126"/>
      <c r="C130" s="127" t="s">
        <v>118</v>
      </c>
      <c r="D130" s="128" t="s">
        <v>59</v>
      </c>
      <c r="E130" s="128" t="s">
        <v>55</v>
      </c>
      <c r="F130" s="128" t="s">
        <v>56</v>
      </c>
      <c r="G130" s="128" t="s">
        <v>119</v>
      </c>
      <c r="H130" s="128" t="s">
        <v>120</v>
      </c>
      <c r="I130" s="128" t="s">
        <v>121</v>
      </c>
      <c r="J130" s="128" t="s">
        <v>106</v>
      </c>
      <c r="K130" s="129" t="s">
        <v>122</v>
      </c>
      <c r="L130" s="130"/>
      <c r="M130" s="61" t="s">
        <v>1</v>
      </c>
      <c r="N130" s="62" t="s">
        <v>38</v>
      </c>
      <c r="O130" s="62" t="s">
        <v>123</v>
      </c>
      <c r="P130" s="62" t="s">
        <v>124</v>
      </c>
      <c r="Q130" s="62" t="s">
        <v>125</v>
      </c>
      <c r="R130" s="62" t="s">
        <v>126</v>
      </c>
      <c r="S130" s="62" t="s">
        <v>127</v>
      </c>
      <c r="T130" s="63" t="s">
        <v>128</v>
      </c>
      <c r="U130" s="125"/>
      <c r="V130" s="125"/>
      <c r="W130" s="125"/>
      <c r="X130" s="125"/>
      <c r="Y130" s="125"/>
      <c r="Z130" s="125"/>
      <c r="AA130" s="125"/>
      <c r="AB130" s="125"/>
      <c r="AC130" s="125"/>
      <c r="AD130" s="125"/>
      <c r="AE130" s="125"/>
    </row>
    <row r="131" spans="1:65" s="2" customFormat="1" ht="22.8" customHeight="1">
      <c r="A131" s="31"/>
      <c r="B131" s="32"/>
      <c r="C131" s="68" t="s">
        <v>129</v>
      </c>
      <c r="D131" s="31"/>
      <c r="E131" s="31"/>
      <c r="F131" s="31"/>
      <c r="G131" s="31"/>
      <c r="H131" s="31"/>
      <c r="I131" s="31"/>
      <c r="J131" s="131">
        <f>BK131</f>
        <v>0</v>
      </c>
      <c r="K131" s="31"/>
      <c r="L131" s="32"/>
      <c r="M131" s="64"/>
      <c r="N131" s="55"/>
      <c r="O131" s="65"/>
      <c r="P131" s="132">
        <f>P132+P160</f>
        <v>46.546825999999996</v>
      </c>
      <c r="Q131" s="65"/>
      <c r="R131" s="132">
        <f>R132+R160</f>
        <v>3.8400867900000004</v>
      </c>
      <c r="S131" s="65"/>
      <c r="T131" s="133">
        <f>T132+T160</f>
        <v>0.95030499999999996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7" t="s">
        <v>73</v>
      </c>
      <c r="AU131" s="17" t="s">
        <v>108</v>
      </c>
      <c r="BK131" s="134">
        <f>BK132+BK160</f>
        <v>0</v>
      </c>
    </row>
    <row r="132" spans="1:65" s="12" customFormat="1" ht="25.95" customHeight="1">
      <c r="B132" s="135"/>
      <c r="D132" s="136" t="s">
        <v>73</v>
      </c>
      <c r="E132" s="137" t="s">
        <v>181</v>
      </c>
      <c r="F132" s="137" t="s">
        <v>182</v>
      </c>
      <c r="J132" s="138">
        <f>BK132</f>
        <v>0</v>
      </c>
      <c r="L132" s="135"/>
      <c r="M132" s="139"/>
      <c r="N132" s="140"/>
      <c r="O132" s="140"/>
      <c r="P132" s="141">
        <f>P133+SUM(P134:P137)+P140+P150+P152+P158</f>
        <v>19.932758</v>
      </c>
      <c r="Q132" s="140"/>
      <c r="R132" s="141">
        <f>R133+SUM(R134:R137)+R140+R150+R152+R158</f>
        <v>0.70981243999999999</v>
      </c>
      <c r="S132" s="140"/>
      <c r="T132" s="142">
        <f>T133+SUM(T134:T137)+T140+T150+T152+T158</f>
        <v>0.82079999999999997</v>
      </c>
      <c r="AR132" s="136" t="s">
        <v>82</v>
      </c>
      <c r="AT132" s="143" t="s">
        <v>73</v>
      </c>
      <c r="AU132" s="143" t="s">
        <v>74</v>
      </c>
      <c r="AY132" s="136" t="s">
        <v>132</v>
      </c>
      <c r="BK132" s="144">
        <f>BK133+SUM(BK134:BK137)+BK140+BK150+BK152+BK158</f>
        <v>0</v>
      </c>
    </row>
    <row r="133" spans="1:65" s="2" customFormat="1" ht="33" customHeight="1">
      <c r="A133" s="31"/>
      <c r="B133" s="147"/>
      <c r="C133" s="148" t="s">
        <v>82</v>
      </c>
      <c r="D133" s="148" t="s">
        <v>135</v>
      </c>
      <c r="E133" s="149" t="s">
        <v>183</v>
      </c>
      <c r="F133" s="150" t="s">
        <v>184</v>
      </c>
      <c r="G133" s="151" t="s">
        <v>185</v>
      </c>
      <c r="H133" s="152">
        <v>0.432</v>
      </c>
      <c r="I133" s="153">
        <v>0</v>
      </c>
      <c r="J133" s="153">
        <f>ROUND(I133*H133,2)</f>
        <v>0</v>
      </c>
      <c r="K133" s="150" t="s">
        <v>186</v>
      </c>
      <c r="L133" s="32"/>
      <c r="M133" s="154" t="s">
        <v>1</v>
      </c>
      <c r="N133" s="155" t="s">
        <v>39</v>
      </c>
      <c r="O133" s="156">
        <v>2.2890000000000001</v>
      </c>
      <c r="P133" s="156">
        <f>O133*H133</f>
        <v>0.98884800000000006</v>
      </c>
      <c r="Q133" s="156">
        <v>0</v>
      </c>
      <c r="R133" s="156">
        <f>Q133*H133</f>
        <v>0</v>
      </c>
      <c r="S133" s="156">
        <v>1.8</v>
      </c>
      <c r="T133" s="157">
        <f>S133*H133</f>
        <v>0.77759999999999996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8" t="s">
        <v>155</v>
      </c>
      <c r="AT133" s="158" t="s">
        <v>135</v>
      </c>
      <c r="AU133" s="158" t="s">
        <v>82</v>
      </c>
      <c r="AY133" s="17" t="s">
        <v>132</v>
      </c>
      <c r="BE133" s="159">
        <f>IF(N133="základní",J133,0)</f>
        <v>0</v>
      </c>
      <c r="BF133" s="159">
        <f>IF(N133="snížená",J133,0)</f>
        <v>0</v>
      </c>
      <c r="BG133" s="159">
        <f>IF(N133="zákl. přenesená",J133,0)</f>
        <v>0</v>
      </c>
      <c r="BH133" s="159">
        <f>IF(N133="sníž. přenesená",J133,0)</f>
        <v>0</v>
      </c>
      <c r="BI133" s="159">
        <f>IF(N133="nulová",J133,0)</f>
        <v>0</v>
      </c>
      <c r="BJ133" s="17" t="s">
        <v>82</v>
      </c>
      <c r="BK133" s="159">
        <f>ROUND(I133*H133,2)</f>
        <v>0</v>
      </c>
      <c r="BL133" s="17" t="s">
        <v>155</v>
      </c>
      <c r="BM133" s="158" t="s">
        <v>165</v>
      </c>
    </row>
    <row r="134" spans="1:65" s="13" customFormat="1">
      <c r="B134" s="164"/>
      <c r="D134" s="165" t="s">
        <v>187</v>
      </c>
      <c r="E134" s="166" t="s">
        <v>1</v>
      </c>
      <c r="F134" s="167" t="s">
        <v>188</v>
      </c>
      <c r="H134" s="168">
        <v>0.432</v>
      </c>
      <c r="L134" s="164"/>
      <c r="M134" s="169"/>
      <c r="N134" s="170"/>
      <c r="O134" s="170"/>
      <c r="P134" s="170"/>
      <c r="Q134" s="170"/>
      <c r="R134" s="170"/>
      <c r="S134" s="170"/>
      <c r="T134" s="171"/>
      <c r="AT134" s="166" t="s">
        <v>187</v>
      </c>
      <c r="AU134" s="166" t="s">
        <v>82</v>
      </c>
      <c r="AV134" s="13" t="s">
        <v>85</v>
      </c>
      <c r="AW134" s="13" t="s">
        <v>29</v>
      </c>
      <c r="AX134" s="13" t="s">
        <v>74</v>
      </c>
      <c r="AY134" s="166" t="s">
        <v>132</v>
      </c>
    </row>
    <row r="135" spans="1:65" s="14" customFormat="1" ht="20.399999999999999">
      <c r="B135" s="172"/>
      <c r="D135" s="165" t="s">
        <v>187</v>
      </c>
      <c r="E135" s="173" t="s">
        <v>1</v>
      </c>
      <c r="F135" s="174" t="s">
        <v>189</v>
      </c>
      <c r="H135" s="173" t="s">
        <v>1</v>
      </c>
      <c r="L135" s="172"/>
      <c r="M135" s="175"/>
      <c r="N135" s="176"/>
      <c r="O135" s="176"/>
      <c r="P135" s="176"/>
      <c r="Q135" s="176"/>
      <c r="R135" s="176"/>
      <c r="S135" s="176"/>
      <c r="T135" s="177"/>
      <c r="AT135" s="173" t="s">
        <v>187</v>
      </c>
      <c r="AU135" s="173" t="s">
        <v>82</v>
      </c>
      <c r="AV135" s="14" t="s">
        <v>82</v>
      </c>
      <c r="AW135" s="14" t="s">
        <v>29</v>
      </c>
      <c r="AX135" s="14" t="s">
        <v>74</v>
      </c>
      <c r="AY135" s="173" t="s">
        <v>132</v>
      </c>
    </row>
    <row r="136" spans="1:65" s="15" customFormat="1">
      <c r="B136" s="178"/>
      <c r="D136" s="165" t="s">
        <v>187</v>
      </c>
      <c r="E136" s="179" t="s">
        <v>1</v>
      </c>
      <c r="F136" s="180" t="s">
        <v>190</v>
      </c>
      <c r="H136" s="181">
        <v>0.432</v>
      </c>
      <c r="L136" s="178"/>
      <c r="M136" s="182"/>
      <c r="N136" s="183"/>
      <c r="O136" s="183"/>
      <c r="P136" s="183"/>
      <c r="Q136" s="183"/>
      <c r="R136" s="183"/>
      <c r="S136" s="183"/>
      <c r="T136" s="184"/>
      <c r="AT136" s="179" t="s">
        <v>187</v>
      </c>
      <c r="AU136" s="179" t="s">
        <v>82</v>
      </c>
      <c r="AV136" s="15" t="s">
        <v>155</v>
      </c>
      <c r="AW136" s="15" t="s">
        <v>29</v>
      </c>
      <c r="AX136" s="15" t="s">
        <v>82</v>
      </c>
      <c r="AY136" s="179" t="s">
        <v>132</v>
      </c>
    </row>
    <row r="137" spans="1:65" s="12" customFormat="1" ht="22.8" customHeight="1">
      <c r="B137" s="135"/>
      <c r="D137" s="136" t="s">
        <v>73</v>
      </c>
      <c r="E137" s="145" t="s">
        <v>149</v>
      </c>
      <c r="F137" s="145" t="s">
        <v>191</v>
      </c>
      <c r="J137" s="146">
        <f>BK137</f>
        <v>0</v>
      </c>
      <c r="L137" s="135"/>
      <c r="M137" s="139"/>
      <c r="N137" s="140"/>
      <c r="O137" s="140"/>
      <c r="P137" s="141">
        <f>SUM(P138:P139)</f>
        <v>2.8544879999999999</v>
      </c>
      <c r="Q137" s="140"/>
      <c r="R137" s="141">
        <f>SUM(R138:R139)</f>
        <v>0.41410987999999999</v>
      </c>
      <c r="S137" s="140"/>
      <c r="T137" s="142">
        <f>SUM(T138:T139)</f>
        <v>0</v>
      </c>
      <c r="AR137" s="136" t="s">
        <v>82</v>
      </c>
      <c r="AT137" s="143" t="s">
        <v>73</v>
      </c>
      <c r="AU137" s="143" t="s">
        <v>82</v>
      </c>
      <c r="AY137" s="136" t="s">
        <v>132</v>
      </c>
      <c r="BK137" s="144">
        <f>SUM(BK138:BK139)</f>
        <v>0</v>
      </c>
    </row>
    <row r="138" spans="1:65" s="2" customFormat="1" ht="24.15" customHeight="1">
      <c r="A138" s="31"/>
      <c r="B138" s="147"/>
      <c r="C138" s="148" t="s">
        <v>85</v>
      </c>
      <c r="D138" s="148" t="s">
        <v>135</v>
      </c>
      <c r="E138" s="149" t="s">
        <v>192</v>
      </c>
      <c r="F138" s="150" t="s">
        <v>193</v>
      </c>
      <c r="G138" s="151" t="s">
        <v>194</v>
      </c>
      <c r="H138" s="152">
        <v>5.2279999999999998</v>
      </c>
      <c r="I138" s="153">
        <v>0</v>
      </c>
      <c r="J138" s="153">
        <f>ROUND(I138*H138,2)</f>
        <v>0</v>
      </c>
      <c r="K138" s="150" t="s">
        <v>186</v>
      </c>
      <c r="L138" s="32"/>
      <c r="M138" s="154" t="s">
        <v>1</v>
      </c>
      <c r="N138" s="155" t="s">
        <v>39</v>
      </c>
      <c r="O138" s="156">
        <v>0.54600000000000004</v>
      </c>
      <c r="P138" s="156">
        <f>O138*H138</f>
        <v>2.8544879999999999</v>
      </c>
      <c r="Q138" s="156">
        <v>7.9210000000000003E-2</v>
      </c>
      <c r="R138" s="156">
        <f>Q138*H138</f>
        <v>0.41410987999999999</v>
      </c>
      <c r="S138" s="156">
        <v>0</v>
      </c>
      <c r="T138" s="15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8" t="s">
        <v>155</v>
      </c>
      <c r="AT138" s="158" t="s">
        <v>135</v>
      </c>
      <c r="AU138" s="158" t="s">
        <v>85</v>
      </c>
      <c r="AY138" s="17" t="s">
        <v>132</v>
      </c>
      <c r="BE138" s="159">
        <f>IF(N138="základní",J138,0)</f>
        <v>0</v>
      </c>
      <c r="BF138" s="159">
        <f>IF(N138="snížená",J138,0)</f>
        <v>0</v>
      </c>
      <c r="BG138" s="159">
        <f>IF(N138="zákl. přenesená",J138,0)</f>
        <v>0</v>
      </c>
      <c r="BH138" s="159">
        <f>IF(N138="sníž. přenesená",J138,0)</f>
        <v>0</v>
      </c>
      <c r="BI138" s="159">
        <f>IF(N138="nulová",J138,0)</f>
        <v>0</v>
      </c>
      <c r="BJ138" s="17" t="s">
        <v>82</v>
      </c>
      <c r="BK138" s="159">
        <f>ROUND(I138*H138,2)</f>
        <v>0</v>
      </c>
      <c r="BL138" s="17" t="s">
        <v>155</v>
      </c>
      <c r="BM138" s="158" t="s">
        <v>195</v>
      </c>
    </row>
    <row r="139" spans="1:65" s="13" customFormat="1" ht="20.399999999999999">
      <c r="B139" s="164"/>
      <c r="D139" s="165" t="s">
        <v>187</v>
      </c>
      <c r="E139" s="166" t="s">
        <v>1</v>
      </c>
      <c r="F139" s="167" t="s">
        <v>196</v>
      </c>
      <c r="H139" s="168">
        <v>5.2279999999999998</v>
      </c>
      <c r="L139" s="164"/>
      <c r="M139" s="169"/>
      <c r="N139" s="170"/>
      <c r="O139" s="170"/>
      <c r="P139" s="170"/>
      <c r="Q139" s="170"/>
      <c r="R139" s="170"/>
      <c r="S139" s="170"/>
      <c r="T139" s="171"/>
      <c r="AT139" s="166" t="s">
        <v>187</v>
      </c>
      <c r="AU139" s="166" t="s">
        <v>85</v>
      </c>
      <c r="AV139" s="13" t="s">
        <v>85</v>
      </c>
      <c r="AW139" s="13" t="s">
        <v>29</v>
      </c>
      <c r="AX139" s="13" t="s">
        <v>82</v>
      </c>
      <c r="AY139" s="166" t="s">
        <v>132</v>
      </c>
    </row>
    <row r="140" spans="1:65" s="12" customFormat="1" ht="22.8" customHeight="1">
      <c r="B140" s="135"/>
      <c r="D140" s="136" t="s">
        <v>73</v>
      </c>
      <c r="E140" s="145" t="s">
        <v>165</v>
      </c>
      <c r="F140" s="145" t="s">
        <v>197</v>
      </c>
      <c r="J140" s="146">
        <f>BK140</f>
        <v>0</v>
      </c>
      <c r="L140" s="135"/>
      <c r="M140" s="139"/>
      <c r="N140" s="140"/>
      <c r="O140" s="140"/>
      <c r="P140" s="141">
        <f>SUM(P141:P149)</f>
        <v>11.53708</v>
      </c>
      <c r="Q140" s="140"/>
      <c r="R140" s="141">
        <f>SUM(R141:R149)</f>
        <v>0.29558256000000005</v>
      </c>
      <c r="S140" s="140"/>
      <c r="T140" s="142">
        <f>SUM(T141:T149)</f>
        <v>4.3200000000000002E-2</v>
      </c>
      <c r="AR140" s="136" t="s">
        <v>82</v>
      </c>
      <c r="AT140" s="143" t="s">
        <v>73</v>
      </c>
      <c r="AU140" s="143" t="s">
        <v>82</v>
      </c>
      <c r="AY140" s="136" t="s">
        <v>132</v>
      </c>
      <c r="BK140" s="144">
        <f>SUM(BK141:BK149)</f>
        <v>0</v>
      </c>
    </row>
    <row r="141" spans="1:65" s="2" customFormat="1" ht="37.799999999999997" customHeight="1">
      <c r="A141" s="31"/>
      <c r="B141" s="147"/>
      <c r="C141" s="148" t="s">
        <v>149</v>
      </c>
      <c r="D141" s="148" t="s">
        <v>135</v>
      </c>
      <c r="E141" s="149" t="s">
        <v>198</v>
      </c>
      <c r="F141" s="150" t="s">
        <v>199</v>
      </c>
      <c r="G141" s="151" t="s">
        <v>194</v>
      </c>
      <c r="H141" s="152">
        <v>10.456</v>
      </c>
      <c r="I141" s="153">
        <v>0</v>
      </c>
      <c r="J141" s="153">
        <f>ROUND(I141*H141,2)</f>
        <v>0</v>
      </c>
      <c r="K141" s="150" t="s">
        <v>186</v>
      </c>
      <c r="L141" s="32"/>
      <c r="M141" s="154" t="s">
        <v>1</v>
      </c>
      <c r="N141" s="155" t="s">
        <v>39</v>
      </c>
      <c r="O141" s="156">
        <v>0.36</v>
      </c>
      <c r="P141" s="156">
        <f>O141*H141</f>
        <v>3.7641599999999995</v>
      </c>
      <c r="Q141" s="156">
        <v>4.3800000000000002E-3</v>
      </c>
      <c r="R141" s="156">
        <f>Q141*H141</f>
        <v>4.5797280000000003E-2</v>
      </c>
      <c r="S141" s="156">
        <v>0</v>
      </c>
      <c r="T141" s="157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8" t="s">
        <v>200</v>
      </c>
      <c r="AT141" s="158" t="s">
        <v>135</v>
      </c>
      <c r="AU141" s="158" t="s">
        <v>85</v>
      </c>
      <c r="AY141" s="17" t="s">
        <v>132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7" t="s">
        <v>82</v>
      </c>
      <c r="BK141" s="159">
        <f>ROUND(I141*H141,2)</f>
        <v>0</v>
      </c>
      <c r="BL141" s="17" t="s">
        <v>200</v>
      </c>
      <c r="BM141" s="158" t="s">
        <v>201</v>
      </c>
    </row>
    <row r="142" spans="1:65" s="13" customFormat="1" ht="20.399999999999999">
      <c r="B142" s="164"/>
      <c r="D142" s="165" t="s">
        <v>187</v>
      </c>
      <c r="E142" s="166" t="s">
        <v>1</v>
      </c>
      <c r="F142" s="167" t="s">
        <v>202</v>
      </c>
      <c r="H142" s="168">
        <v>10.456</v>
      </c>
      <c r="L142" s="164"/>
      <c r="M142" s="169"/>
      <c r="N142" s="170"/>
      <c r="O142" s="170"/>
      <c r="P142" s="170"/>
      <c r="Q142" s="170"/>
      <c r="R142" s="170"/>
      <c r="S142" s="170"/>
      <c r="T142" s="171"/>
      <c r="AT142" s="166" t="s">
        <v>187</v>
      </c>
      <c r="AU142" s="166" t="s">
        <v>85</v>
      </c>
      <c r="AV142" s="13" t="s">
        <v>85</v>
      </c>
      <c r="AW142" s="13" t="s">
        <v>29</v>
      </c>
      <c r="AX142" s="13" t="s">
        <v>82</v>
      </c>
      <c r="AY142" s="166" t="s">
        <v>132</v>
      </c>
    </row>
    <row r="143" spans="1:65" s="2" customFormat="1" ht="44.25" customHeight="1">
      <c r="A143" s="31"/>
      <c r="B143" s="147"/>
      <c r="C143" s="148" t="s">
        <v>155</v>
      </c>
      <c r="D143" s="148" t="s">
        <v>135</v>
      </c>
      <c r="E143" s="149" t="s">
        <v>203</v>
      </c>
      <c r="F143" s="150" t="s">
        <v>204</v>
      </c>
      <c r="G143" s="151" t="s">
        <v>194</v>
      </c>
      <c r="H143" s="152">
        <v>10.456</v>
      </c>
      <c r="I143" s="153">
        <v>0</v>
      </c>
      <c r="J143" s="153">
        <f>ROUND(I143*H143,2)</f>
        <v>0</v>
      </c>
      <c r="K143" s="150" t="s">
        <v>186</v>
      </c>
      <c r="L143" s="32"/>
      <c r="M143" s="154" t="s">
        <v>1</v>
      </c>
      <c r="N143" s="155" t="s">
        <v>39</v>
      </c>
      <c r="O143" s="156">
        <v>0.47</v>
      </c>
      <c r="P143" s="156">
        <f>O143*H143</f>
        <v>4.9143199999999991</v>
      </c>
      <c r="Q143" s="156">
        <v>1.8380000000000001E-2</v>
      </c>
      <c r="R143" s="156">
        <f>Q143*H143</f>
        <v>0.19218128000000001</v>
      </c>
      <c r="S143" s="156">
        <v>0</v>
      </c>
      <c r="T143" s="157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8" t="s">
        <v>155</v>
      </c>
      <c r="AT143" s="158" t="s">
        <v>135</v>
      </c>
      <c r="AU143" s="158" t="s">
        <v>85</v>
      </c>
      <c r="AY143" s="17" t="s">
        <v>132</v>
      </c>
      <c r="BE143" s="159">
        <f>IF(N143="základní",J143,0)</f>
        <v>0</v>
      </c>
      <c r="BF143" s="159">
        <f>IF(N143="snížená",J143,0)</f>
        <v>0</v>
      </c>
      <c r="BG143" s="159">
        <f>IF(N143="zákl. přenesená",J143,0)</f>
        <v>0</v>
      </c>
      <c r="BH143" s="159">
        <f>IF(N143="sníž. přenesená",J143,0)</f>
        <v>0</v>
      </c>
      <c r="BI143" s="159">
        <f>IF(N143="nulová",J143,0)</f>
        <v>0</v>
      </c>
      <c r="BJ143" s="17" t="s">
        <v>82</v>
      </c>
      <c r="BK143" s="159">
        <f>ROUND(I143*H143,2)</f>
        <v>0</v>
      </c>
      <c r="BL143" s="17" t="s">
        <v>155</v>
      </c>
      <c r="BM143" s="158" t="s">
        <v>205</v>
      </c>
    </row>
    <row r="144" spans="1:65" s="2" customFormat="1" ht="37.799999999999997" customHeight="1">
      <c r="A144" s="31"/>
      <c r="B144" s="147"/>
      <c r="C144" s="148" t="s">
        <v>131</v>
      </c>
      <c r="D144" s="148" t="s">
        <v>135</v>
      </c>
      <c r="E144" s="149" t="s">
        <v>206</v>
      </c>
      <c r="F144" s="150" t="s">
        <v>207</v>
      </c>
      <c r="G144" s="151" t="s">
        <v>194</v>
      </c>
      <c r="H144" s="152">
        <v>21.6</v>
      </c>
      <c r="I144" s="153">
        <v>0</v>
      </c>
      <c r="J144" s="153">
        <f>ROUND(I144*H144,2)</f>
        <v>0</v>
      </c>
      <c r="K144" s="150" t="s">
        <v>186</v>
      </c>
      <c r="L144" s="32"/>
      <c r="M144" s="154" t="s">
        <v>1</v>
      </c>
      <c r="N144" s="155" t="s">
        <v>39</v>
      </c>
      <c r="O144" s="156">
        <v>9.0999999999999998E-2</v>
      </c>
      <c r="P144" s="156">
        <f>O144*H144</f>
        <v>1.9656</v>
      </c>
      <c r="Q144" s="156">
        <v>2.2000000000000001E-4</v>
      </c>
      <c r="R144" s="156">
        <f>Q144*H144</f>
        <v>4.7520000000000001E-3</v>
      </c>
      <c r="S144" s="156">
        <v>2E-3</v>
      </c>
      <c r="T144" s="157">
        <f>S144*H144</f>
        <v>4.3200000000000002E-2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8" t="s">
        <v>155</v>
      </c>
      <c r="AT144" s="158" t="s">
        <v>135</v>
      </c>
      <c r="AU144" s="158" t="s">
        <v>85</v>
      </c>
      <c r="AY144" s="17" t="s">
        <v>132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17" t="s">
        <v>82</v>
      </c>
      <c r="BK144" s="159">
        <f>ROUND(I144*H144,2)</f>
        <v>0</v>
      </c>
      <c r="BL144" s="17" t="s">
        <v>155</v>
      </c>
      <c r="BM144" s="158" t="s">
        <v>208</v>
      </c>
    </row>
    <row r="145" spans="1:65" s="13" customFormat="1">
      <c r="B145" s="164"/>
      <c r="D145" s="165" t="s">
        <v>187</v>
      </c>
      <c r="E145" s="166" t="s">
        <v>1</v>
      </c>
      <c r="F145" s="167" t="s">
        <v>209</v>
      </c>
      <c r="H145" s="168">
        <v>21.6</v>
      </c>
      <c r="L145" s="164"/>
      <c r="M145" s="169"/>
      <c r="N145" s="170"/>
      <c r="O145" s="170"/>
      <c r="P145" s="170"/>
      <c r="Q145" s="170"/>
      <c r="R145" s="170"/>
      <c r="S145" s="170"/>
      <c r="T145" s="171"/>
      <c r="AT145" s="166" t="s">
        <v>187</v>
      </c>
      <c r="AU145" s="166" t="s">
        <v>85</v>
      </c>
      <c r="AV145" s="13" t="s">
        <v>85</v>
      </c>
      <c r="AW145" s="13" t="s">
        <v>29</v>
      </c>
      <c r="AX145" s="13" t="s">
        <v>82</v>
      </c>
      <c r="AY145" s="166" t="s">
        <v>132</v>
      </c>
    </row>
    <row r="146" spans="1:65" s="2" customFormat="1" ht="24.15" customHeight="1">
      <c r="A146" s="31"/>
      <c r="B146" s="147"/>
      <c r="C146" s="185" t="s">
        <v>165</v>
      </c>
      <c r="D146" s="185" t="s">
        <v>210</v>
      </c>
      <c r="E146" s="186" t="s">
        <v>211</v>
      </c>
      <c r="F146" s="187" t="s">
        <v>212</v>
      </c>
      <c r="G146" s="188" t="s">
        <v>194</v>
      </c>
      <c r="H146" s="189">
        <v>24.84</v>
      </c>
      <c r="I146" s="190">
        <v>0</v>
      </c>
      <c r="J146" s="190">
        <f>ROUND(I146*H146,2)</f>
        <v>0</v>
      </c>
      <c r="K146" s="187" t="s">
        <v>186</v>
      </c>
      <c r="L146" s="191"/>
      <c r="M146" s="192" t="s">
        <v>1</v>
      </c>
      <c r="N146" s="193" t="s">
        <v>39</v>
      </c>
      <c r="O146" s="156">
        <v>0</v>
      </c>
      <c r="P146" s="156">
        <f>O146*H146</f>
        <v>0</v>
      </c>
      <c r="Q146" s="156">
        <v>8.0000000000000004E-4</v>
      </c>
      <c r="R146" s="156">
        <f>Q146*H146</f>
        <v>1.9872000000000001E-2</v>
      </c>
      <c r="S146" s="156">
        <v>0</v>
      </c>
      <c r="T146" s="157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8" t="s">
        <v>195</v>
      </c>
      <c r="AT146" s="158" t="s">
        <v>210</v>
      </c>
      <c r="AU146" s="158" t="s">
        <v>85</v>
      </c>
      <c r="AY146" s="17" t="s">
        <v>132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7" t="s">
        <v>82</v>
      </c>
      <c r="BK146" s="159">
        <f>ROUND(I146*H146,2)</f>
        <v>0</v>
      </c>
      <c r="BL146" s="17" t="s">
        <v>155</v>
      </c>
      <c r="BM146" s="158" t="s">
        <v>213</v>
      </c>
    </row>
    <row r="147" spans="1:65" s="13" customFormat="1">
      <c r="B147" s="164"/>
      <c r="D147" s="165" t="s">
        <v>187</v>
      </c>
      <c r="F147" s="167" t="s">
        <v>214</v>
      </c>
      <c r="H147" s="168">
        <v>24.84</v>
      </c>
      <c r="L147" s="164"/>
      <c r="M147" s="169"/>
      <c r="N147" s="170"/>
      <c r="O147" s="170"/>
      <c r="P147" s="170"/>
      <c r="Q147" s="170"/>
      <c r="R147" s="170"/>
      <c r="S147" s="170"/>
      <c r="T147" s="171"/>
      <c r="AT147" s="166" t="s">
        <v>187</v>
      </c>
      <c r="AU147" s="166" t="s">
        <v>85</v>
      </c>
      <c r="AV147" s="13" t="s">
        <v>85</v>
      </c>
      <c r="AW147" s="13" t="s">
        <v>3</v>
      </c>
      <c r="AX147" s="13" t="s">
        <v>82</v>
      </c>
      <c r="AY147" s="166" t="s">
        <v>132</v>
      </c>
    </row>
    <row r="148" spans="1:65" s="2" customFormat="1" ht="37.799999999999997" customHeight="1">
      <c r="A148" s="31"/>
      <c r="B148" s="147"/>
      <c r="C148" s="148" t="s">
        <v>215</v>
      </c>
      <c r="D148" s="148" t="s">
        <v>135</v>
      </c>
      <c r="E148" s="149" t="s">
        <v>216</v>
      </c>
      <c r="F148" s="150" t="s">
        <v>217</v>
      </c>
      <c r="G148" s="151" t="s">
        <v>218</v>
      </c>
      <c r="H148" s="152">
        <v>1</v>
      </c>
      <c r="I148" s="153">
        <v>0</v>
      </c>
      <c r="J148" s="153">
        <f>ROUND(I148*H148,2)</f>
        <v>0</v>
      </c>
      <c r="K148" s="150" t="s">
        <v>186</v>
      </c>
      <c r="L148" s="32"/>
      <c r="M148" s="154" t="s">
        <v>1</v>
      </c>
      <c r="N148" s="155" t="s">
        <v>39</v>
      </c>
      <c r="O148" s="156">
        <v>0.89300000000000002</v>
      </c>
      <c r="P148" s="156">
        <f>O148*H148</f>
        <v>0.89300000000000002</v>
      </c>
      <c r="Q148" s="156">
        <v>1.7770000000000001E-2</v>
      </c>
      <c r="R148" s="156">
        <f>Q148*H148</f>
        <v>1.7770000000000001E-2</v>
      </c>
      <c r="S148" s="156">
        <v>0</v>
      </c>
      <c r="T148" s="157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8" t="s">
        <v>155</v>
      </c>
      <c r="AT148" s="158" t="s">
        <v>135</v>
      </c>
      <c r="AU148" s="158" t="s">
        <v>85</v>
      </c>
      <c r="AY148" s="17" t="s">
        <v>132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7" t="s">
        <v>82</v>
      </c>
      <c r="BK148" s="159">
        <f>ROUND(I148*H148,2)</f>
        <v>0</v>
      </c>
      <c r="BL148" s="17" t="s">
        <v>155</v>
      </c>
      <c r="BM148" s="158" t="s">
        <v>219</v>
      </c>
    </row>
    <row r="149" spans="1:65" s="2" customFormat="1" ht="24.15" customHeight="1">
      <c r="A149" s="31"/>
      <c r="B149" s="147"/>
      <c r="C149" s="185" t="s">
        <v>195</v>
      </c>
      <c r="D149" s="185" t="s">
        <v>210</v>
      </c>
      <c r="E149" s="186" t="s">
        <v>220</v>
      </c>
      <c r="F149" s="187" t="s">
        <v>221</v>
      </c>
      <c r="G149" s="188" t="s">
        <v>218</v>
      </c>
      <c r="H149" s="189">
        <v>1</v>
      </c>
      <c r="I149" s="190">
        <v>0</v>
      </c>
      <c r="J149" s="190">
        <f>ROUND(I149*H149,2)</f>
        <v>0</v>
      </c>
      <c r="K149" s="187" t="s">
        <v>186</v>
      </c>
      <c r="L149" s="191"/>
      <c r="M149" s="192" t="s">
        <v>1</v>
      </c>
      <c r="N149" s="193" t="s">
        <v>39</v>
      </c>
      <c r="O149" s="156">
        <v>0</v>
      </c>
      <c r="P149" s="156">
        <f>O149*H149</f>
        <v>0</v>
      </c>
      <c r="Q149" s="156">
        <v>1.521E-2</v>
      </c>
      <c r="R149" s="156">
        <f>Q149*H149</f>
        <v>1.521E-2</v>
      </c>
      <c r="S149" s="156">
        <v>0</v>
      </c>
      <c r="T149" s="157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8" t="s">
        <v>195</v>
      </c>
      <c r="AT149" s="158" t="s">
        <v>210</v>
      </c>
      <c r="AU149" s="158" t="s">
        <v>85</v>
      </c>
      <c r="AY149" s="17" t="s">
        <v>132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17" t="s">
        <v>82</v>
      </c>
      <c r="BK149" s="159">
        <f>ROUND(I149*H149,2)</f>
        <v>0</v>
      </c>
      <c r="BL149" s="17" t="s">
        <v>155</v>
      </c>
      <c r="BM149" s="158" t="s">
        <v>222</v>
      </c>
    </row>
    <row r="150" spans="1:65" s="12" customFormat="1" ht="22.8" customHeight="1">
      <c r="B150" s="135"/>
      <c r="D150" s="136" t="s">
        <v>73</v>
      </c>
      <c r="E150" s="145" t="s">
        <v>223</v>
      </c>
      <c r="F150" s="145" t="s">
        <v>224</v>
      </c>
      <c r="J150" s="146">
        <f>BK150</f>
        <v>0</v>
      </c>
      <c r="L150" s="135"/>
      <c r="M150" s="139"/>
      <c r="N150" s="140"/>
      <c r="O150" s="140"/>
      <c r="P150" s="141">
        <f>P151</f>
        <v>1.248</v>
      </c>
      <c r="Q150" s="140"/>
      <c r="R150" s="141">
        <f>R151</f>
        <v>1.2000000000000002E-4</v>
      </c>
      <c r="S150" s="140"/>
      <c r="T150" s="142">
        <f>T151</f>
        <v>0</v>
      </c>
      <c r="AR150" s="136" t="s">
        <v>82</v>
      </c>
      <c r="AT150" s="143" t="s">
        <v>73</v>
      </c>
      <c r="AU150" s="143" t="s">
        <v>82</v>
      </c>
      <c r="AY150" s="136" t="s">
        <v>132</v>
      </c>
      <c r="BK150" s="144">
        <f>BK151</f>
        <v>0</v>
      </c>
    </row>
    <row r="151" spans="1:65" s="2" customFormat="1" ht="24.15" customHeight="1">
      <c r="A151" s="31"/>
      <c r="B151" s="147"/>
      <c r="C151" s="148" t="s">
        <v>223</v>
      </c>
      <c r="D151" s="148" t="s">
        <v>135</v>
      </c>
      <c r="E151" s="149" t="s">
        <v>225</v>
      </c>
      <c r="F151" s="150" t="s">
        <v>226</v>
      </c>
      <c r="G151" s="151" t="s">
        <v>218</v>
      </c>
      <c r="H151" s="152">
        <v>12</v>
      </c>
      <c r="I151" s="153">
        <v>0</v>
      </c>
      <c r="J151" s="153">
        <f>ROUND(I151*H151,2)</f>
        <v>0</v>
      </c>
      <c r="K151" s="150" t="s">
        <v>1</v>
      </c>
      <c r="L151" s="32"/>
      <c r="M151" s="154" t="s">
        <v>1</v>
      </c>
      <c r="N151" s="155" t="s">
        <v>39</v>
      </c>
      <c r="O151" s="156">
        <v>0.104</v>
      </c>
      <c r="P151" s="156">
        <f>O151*H151</f>
        <v>1.248</v>
      </c>
      <c r="Q151" s="156">
        <v>1.0000000000000001E-5</v>
      </c>
      <c r="R151" s="156">
        <f>Q151*H151</f>
        <v>1.2000000000000002E-4</v>
      </c>
      <c r="S151" s="156">
        <v>0</v>
      </c>
      <c r="T151" s="157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8" t="s">
        <v>155</v>
      </c>
      <c r="AT151" s="158" t="s">
        <v>135</v>
      </c>
      <c r="AU151" s="158" t="s">
        <v>85</v>
      </c>
      <c r="AY151" s="17" t="s">
        <v>132</v>
      </c>
      <c r="BE151" s="159">
        <f>IF(N151="základní",J151,0)</f>
        <v>0</v>
      </c>
      <c r="BF151" s="159">
        <f>IF(N151="snížená",J151,0)</f>
        <v>0</v>
      </c>
      <c r="BG151" s="159">
        <f>IF(N151="zákl. přenesená",J151,0)</f>
        <v>0</v>
      </c>
      <c r="BH151" s="159">
        <f>IF(N151="sníž. přenesená",J151,0)</f>
        <v>0</v>
      </c>
      <c r="BI151" s="159">
        <f>IF(N151="nulová",J151,0)</f>
        <v>0</v>
      </c>
      <c r="BJ151" s="17" t="s">
        <v>82</v>
      </c>
      <c r="BK151" s="159">
        <f>ROUND(I151*H151,2)</f>
        <v>0</v>
      </c>
      <c r="BL151" s="17" t="s">
        <v>155</v>
      </c>
      <c r="BM151" s="158" t="s">
        <v>227</v>
      </c>
    </row>
    <row r="152" spans="1:65" s="12" customFormat="1" ht="22.8" customHeight="1">
      <c r="B152" s="135"/>
      <c r="D152" s="136" t="s">
        <v>73</v>
      </c>
      <c r="E152" s="145" t="s">
        <v>228</v>
      </c>
      <c r="F152" s="145" t="s">
        <v>229</v>
      </c>
      <c r="J152" s="146">
        <f>BK152</f>
        <v>0</v>
      </c>
      <c r="L152" s="135"/>
      <c r="M152" s="139"/>
      <c r="N152" s="140"/>
      <c r="O152" s="140"/>
      <c r="P152" s="141">
        <f>SUM(P153:P157)</f>
        <v>3.0865499999999995</v>
      </c>
      <c r="Q152" s="140"/>
      <c r="R152" s="141">
        <f>SUM(R153:R157)</f>
        <v>0</v>
      </c>
      <c r="S152" s="140"/>
      <c r="T152" s="142">
        <f>SUM(T153:T157)</f>
        <v>0</v>
      </c>
      <c r="AR152" s="136" t="s">
        <v>82</v>
      </c>
      <c r="AT152" s="143" t="s">
        <v>73</v>
      </c>
      <c r="AU152" s="143" t="s">
        <v>82</v>
      </c>
      <c r="AY152" s="136" t="s">
        <v>132</v>
      </c>
      <c r="BK152" s="144">
        <f>SUM(BK153:BK157)</f>
        <v>0</v>
      </c>
    </row>
    <row r="153" spans="1:65" s="2" customFormat="1" ht="44.25" customHeight="1">
      <c r="A153" s="31"/>
      <c r="B153" s="147"/>
      <c r="C153" s="148" t="s">
        <v>230</v>
      </c>
      <c r="D153" s="148" t="s">
        <v>135</v>
      </c>
      <c r="E153" s="149" t="s">
        <v>231</v>
      </c>
      <c r="F153" s="150" t="s">
        <v>232</v>
      </c>
      <c r="G153" s="151" t="s">
        <v>233</v>
      </c>
      <c r="H153" s="152">
        <v>0.95</v>
      </c>
      <c r="I153" s="153">
        <v>0</v>
      </c>
      <c r="J153" s="153">
        <f>ROUND(I153*H153,2)</f>
        <v>0</v>
      </c>
      <c r="K153" s="150" t="s">
        <v>139</v>
      </c>
      <c r="L153" s="32"/>
      <c r="M153" s="154" t="s">
        <v>1</v>
      </c>
      <c r="N153" s="155" t="s">
        <v>39</v>
      </c>
      <c r="O153" s="156">
        <v>3.01</v>
      </c>
      <c r="P153" s="156">
        <f>O153*H153</f>
        <v>2.8594999999999997</v>
      </c>
      <c r="Q153" s="156">
        <v>0</v>
      </c>
      <c r="R153" s="156">
        <f>Q153*H153</f>
        <v>0</v>
      </c>
      <c r="S153" s="156">
        <v>0</v>
      </c>
      <c r="T153" s="157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8" t="s">
        <v>155</v>
      </c>
      <c r="AT153" s="158" t="s">
        <v>135</v>
      </c>
      <c r="AU153" s="158" t="s">
        <v>85</v>
      </c>
      <c r="AY153" s="17" t="s">
        <v>132</v>
      </c>
      <c r="BE153" s="159">
        <f>IF(N153="základní",J153,0)</f>
        <v>0</v>
      </c>
      <c r="BF153" s="159">
        <f>IF(N153="snížená",J153,0)</f>
        <v>0</v>
      </c>
      <c r="BG153" s="159">
        <f>IF(N153="zákl. přenesená",J153,0)</f>
        <v>0</v>
      </c>
      <c r="BH153" s="159">
        <f>IF(N153="sníž. přenesená",J153,0)</f>
        <v>0</v>
      </c>
      <c r="BI153" s="159">
        <f>IF(N153="nulová",J153,0)</f>
        <v>0</v>
      </c>
      <c r="BJ153" s="17" t="s">
        <v>82</v>
      </c>
      <c r="BK153" s="159">
        <f>ROUND(I153*H153,2)</f>
        <v>0</v>
      </c>
      <c r="BL153" s="17" t="s">
        <v>155</v>
      </c>
      <c r="BM153" s="158" t="s">
        <v>234</v>
      </c>
    </row>
    <row r="154" spans="1:65" s="2" customFormat="1" ht="33" customHeight="1">
      <c r="A154" s="31"/>
      <c r="B154" s="147"/>
      <c r="C154" s="148" t="s">
        <v>235</v>
      </c>
      <c r="D154" s="148" t="s">
        <v>135</v>
      </c>
      <c r="E154" s="149" t="s">
        <v>236</v>
      </c>
      <c r="F154" s="150" t="s">
        <v>237</v>
      </c>
      <c r="G154" s="151" t="s">
        <v>233</v>
      </c>
      <c r="H154" s="152">
        <v>0.95</v>
      </c>
      <c r="I154" s="153">
        <v>0</v>
      </c>
      <c r="J154" s="153">
        <f>ROUND(I154*H154,2)</f>
        <v>0</v>
      </c>
      <c r="K154" s="150" t="s">
        <v>139</v>
      </c>
      <c r="L154" s="32"/>
      <c r="M154" s="154" t="s">
        <v>1</v>
      </c>
      <c r="N154" s="155" t="s">
        <v>39</v>
      </c>
      <c r="O154" s="156">
        <v>0.125</v>
      </c>
      <c r="P154" s="156">
        <f>O154*H154</f>
        <v>0.11874999999999999</v>
      </c>
      <c r="Q154" s="156">
        <v>0</v>
      </c>
      <c r="R154" s="156">
        <f>Q154*H154</f>
        <v>0</v>
      </c>
      <c r="S154" s="156">
        <v>0</v>
      </c>
      <c r="T154" s="157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8" t="s">
        <v>155</v>
      </c>
      <c r="AT154" s="158" t="s">
        <v>135</v>
      </c>
      <c r="AU154" s="158" t="s">
        <v>85</v>
      </c>
      <c r="AY154" s="17" t="s">
        <v>132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17" t="s">
        <v>82</v>
      </c>
      <c r="BK154" s="159">
        <f>ROUND(I154*H154,2)</f>
        <v>0</v>
      </c>
      <c r="BL154" s="17" t="s">
        <v>155</v>
      </c>
      <c r="BM154" s="158" t="s">
        <v>238</v>
      </c>
    </row>
    <row r="155" spans="1:65" s="2" customFormat="1" ht="44.25" customHeight="1">
      <c r="A155" s="31"/>
      <c r="B155" s="147"/>
      <c r="C155" s="148" t="s">
        <v>239</v>
      </c>
      <c r="D155" s="148" t="s">
        <v>135</v>
      </c>
      <c r="E155" s="149" t="s">
        <v>240</v>
      </c>
      <c r="F155" s="150" t="s">
        <v>241</v>
      </c>
      <c r="G155" s="151" t="s">
        <v>233</v>
      </c>
      <c r="H155" s="152">
        <v>18.05</v>
      </c>
      <c r="I155" s="153">
        <v>0</v>
      </c>
      <c r="J155" s="153">
        <f>ROUND(I155*H155,2)</f>
        <v>0</v>
      </c>
      <c r="K155" s="150" t="s">
        <v>139</v>
      </c>
      <c r="L155" s="32"/>
      <c r="M155" s="154" t="s">
        <v>1</v>
      </c>
      <c r="N155" s="155" t="s">
        <v>39</v>
      </c>
      <c r="O155" s="156">
        <v>6.0000000000000001E-3</v>
      </c>
      <c r="P155" s="156">
        <f>O155*H155</f>
        <v>0.10830000000000001</v>
      </c>
      <c r="Q155" s="156">
        <v>0</v>
      </c>
      <c r="R155" s="156">
        <f>Q155*H155</f>
        <v>0</v>
      </c>
      <c r="S155" s="156">
        <v>0</v>
      </c>
      <c r="T155" s="157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8" t="s">
        <v>155</v>
      </c>
      <c r="AT155" s="158" t="s">
        <v>135</v>
      </c>
      <c r="AU155" s="158" t="s">
        <v>85</v>
      </c>
      <c r="AY155" s="17" t="s">
        <v>132</v>
      </c>
      <c r="BE155" s="159">
        <f>IF(N155="základní",J155,0)</f>
        <v>0</v>
      </c>
      <c r="BF155" s="159">
        <f>IF(N155="snížená",J155,0)</f>
        <v>0</v>
      </c>
      <c r="BG155" s="159">
        <f>IF(N155="zákl. přenesená",J155,0)</f>
        <v>0</v>
      </c>
      <c r="BH155" s="159">
        <f>IF(N155="sníž. přenesená",J155,0)</f>
        <v>0</v>
      </c>
      <c r="BI155" s="159">
        <f>IF(N155="nulová",J155,0)</f>
        <v>0</v>
      </c>
      <c r="BJ155" s="17" t="s">
        <v>82</v>
      </c>
      <c r="BK155" s="159">
        <f>ROUND(I155*H155,2)</f>
        <v>0</v>
      </c>
      <c r="BL155" s="17" t="s">
        <v>155</v>
      </c>
      <c r="BM155" s="158" t="s">
        <v>242</v>
      </c>
    </row>
    <row r="156" spans="1:65" s="13" customFormat="1">
      <c r="B156" s="164"/>
      <c r="D156" s="165" t="s">
        <v>187</v>
      </c>
      <c r="F156" s="167" t="s">
        <v>243</v>
      </c>
      <c r="H156" s="168">
        <v>18.05</v>
      </c>
      <c r="L156" s="164"/>
      <c r="M156" s="169"/>
      <c r="N156" s="170"/>
      <c r="O156" s="170"/>
      <c r="P156" s="170"/>
      <c r="Q156" s="170"/>
      <c r="R156" s="170"/>
      <c r="S156" s="170"/>
      <c r="T156" s="171"/>
      <c r="AT156" s="166" t="s">
        <v>187</v>
      </c>
      <c r="AU156" s="166" t="s">
        <v>85</v>
      </c>
      <c r="AV156" s="13" t="s">
        <v>85</v>
      </c>
      <c r="AW156" s="13" t="s">
        <v>3</v>
      </c>
      <c r="AX156" s="13" t="s">
        <v>82</v>
      </c>
      <c r="AY156" s="166" t="s">
        <v>132</v>
      </c>
    </row>
    <row r="157" spans="1:65" s="2" customFormat="1" ht="44.25" customHeight="1">
      <c r="A157" s="31"/>
      <c r="B157" s="147"/>
      <c r="C157" s="148" t="s">
        <v>244</v>
      </c>
      <c r="D157" s="148" t="s">
        <v>135</v>
      </c>
      <c r="E157" s="149" t="s">
        <v>245</v>
      </c>
      <c r="F157" s="150" t="s">
        <v>246</v>
      </c>
      <c r="G157" s="151" t="s">
        <v>233</v>
      </c>
      <c r="H157" s="152">
        <v>0.90700000000000003</v>
      </c>
      <c r="I157" s="153">
        <v>0</v>
      </c>
      <c r="J157" s="153">
        <f>ROUND(I157*H157,2)</f>
        <v>0</v>
      </c>
      <c r="K157" s="150" t="s">
        <v>139</v>
      </c>
      <c r="L157" s="32"/>
      <c r="M157" s="154" t="s">
        <v>1</v>
      </c>
      <c r="N157" s="155" t="s">
        <v>39</v>
      </c>
      <c r="O157" s="156">
        <v>0</v>
      </c>
      <c r="P157" s="156">
        <f>O157*H157</f>
        <v>0</v>
      </c>
      <c r="Q157" s="156">
        <v>0</v>
      </c>
      <c r="R157" s="156">
        <f>Q157*H157</f>
        <v>0</v>
      </c>
      <c r="S157" s="156">
        <v>0</v>
      </c>
      <c r="T157" s="157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8" t="s">
        <v>155</v>
      </c>
      <c r="AT157" s="158" t="s">
        <v>135</v>
      </c>
      <c r="AU157" s="158" t="s">
        <v>85</v>
      </c>
      <c r="AY157" s="17" t="s">
        <v>132</v>
      </c>
      <c r="BE157" s="159">
        <f>IF(N157="základní",J157,0)</f>
        <v>0</v>
      </c>
      <c r="BF157" s="159">
        <f>IF(N157="snížená",J157,0)</f>
        <v>0</v>
      </c>
      <c r="BG157" s="159">
        <f>IF(N157="zákl. přenesená",J157,0)</f>
        <v>0</v>
      </c>
      <c r="BH157" s="159">
        <f>IF(N157="sníž. přenesená",J157,0)</f>
        <v>0</v>
      </c>
      <c r="BI157" s="159">
        <f>IF(N157="nulová",J157,0)</f>
        <v>0</v>
      </c>
      <c r="BJ157" s="17" t="s">
        <v>82</v>
      </c>
      <c r="BK157" s="159">
        <f>ROUND(I157*H157,2)</f>
        <v>0</v>
      </c>
      <c r="BL157" s="17" t="s">
        <v>155</v>
      </c>
      <c r="BM157" s="158" t="s">
        <v>247</v>
      </c>
    </row>
    <row r="158" spans="1:65" s="12" customFormat="1" ht="22.8" customHeight="1">
      <c r="B158" s="135"/>
      <c r="D158" s="136" t="s">
        <v>73</v>
      </c>
      <c r="E158" s="145" t="s">
        <v>248</v>
      </c>
      <c r="F158" s="145" t="s">
        <v>249</v>
      </c>
      <c r="J158" s="146">
        <f>BK158</f>
        <v>0</v>
      </c>
      <c r="L158" s="135"/>
      <c r="M158" s="139"/>
      <c r="N158" s="140"/>
      <c r="O158" s="140"/>
      <c r="P158" s="141">
        <f>P159</f>
        <v>0.21779200000000001</v>
      </c>
      <c r="Q158" s="140"/>
      <c r="R158" s="141">
        <f>R159</f>
        <v>0</v>
      </c>
      <c r="S158" s="140"/>
      <c r="T158" s="142">
        <f>T159</f>
        <v>0</v>
      </c>
      <c r="AR158" s="136" t="s">
        <v>82</v>
      </c>
      <c r="AT158" s="143" t="s">
        <v>73</v>
      </c>
      <c r="AU158" s="143" t="s">
        <v>82</v>
      </c>
      <c r="AY158" s="136" t="s">
        <v>132</v>
      </c>
      <c r="BK158" s="144">
        <f>BK159</f>
        <v>0</v>
      </c>
    </row>
    <row r="159" spans="1:65" s="2" customFormat="1" ht="55.5" customHeight="1">
      <c r="A159" s="31"/>
      <c r="B159" s="147"/>
      <c r="C159" s="148" t="s">
        <v>250</v>
      </c>
      <c r="D159" s="148" t="s">
        <v>135</v>
      </c>
      <c r="E159" s="149" t="s">
        <v>251</v>
      </c>
      <c r="F159" s="150" t="s">
        <v>252</v>
      </c>
      <c r="G159" s="151" t="s">
        <v>233</v>
      </c>
      <c r="H159" s="152">
        <v>0.66400000000000003</v>
      </c>
      <c r="I159" s="153">
        <v>0</v>
      </c>
      <c r="J159" s="153">
        <f>ROUND(I159*H159,2)</f>
        <v>0</v>
      </c>
      <c r="K159" s="150" t="s">
        <v>186</v>
      </c>
      <c r="L159" s="32"/>
      <c r="M159" s="154" t="s">
        <v>1</v>
      </c>
      <c r="N159" s="155" t="s">
        <v>39</v>
      </c>
      <c r="O159" s="156">
        <v>0.32800000000000001</v>
      </c>
      <c r="P159" s="156">
        <f>O159*H159</f>
        <v>0.21779200000000001</v>
      </c>
      <c r="Q159" s="156">
        <v>0</v>
      </c>
      <c r="R159" s="156">
        <f>Q159*H159</f>
        <v>0</v>
      </c>
      <c r="S159" s="156">
        <v>0</v>
      </c>
      <c r="T159" s="15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8" t="s">
        <v>155</v>
      </c>
      <c r="AT159" s="158" t="s">
        <v>135</v>
      </c>
      <c r="AU159" s="158" t="s">
        <v>85</v>
      </c>
      <c r="AY159" s="17" t="s">
        <v>132</v>
      </c>
      <c r="BE159" s="159">
        <f>IF(N159="základní",J159,0)</f>
        <v>0</v>
      </c>
      <c r="BF159" s="159">
        <f>IF(N159="snížená",J159,0)</f>
        <v>0</v>
      </c>
      <c r="BG159" s="159">
        <f>IF(N159="zákl. přenesená",J159,0)</f>
        <v>0</v>
      </c>
      <c r="BH159" s="159">
        <f>IF(N159="sníž. přenesená",J159,0)</f>
        <v>0</v>
      </c>
      <c r="BI159" s="159">
        <f>IF(N159="nulová",J159,0)</f>
        <v>0</v>
      </c>
      <c r="BJ159" s="17" t="s">
        <v>82</v>
      </c>
      <c r="BK159" s="159">
        <f>ROUND(I159*H159,2)</f>
        <v>0</v>
      </c>
      <c r="BL159" s="17" t="s">
        <v>155</v>
      </c>
      <c r="BM159" s="158" t="s">
        <v>253</v>
      </c>
    </row>
    <row r="160" spans="1:65" s="12" customFormat="1" ht="25.95" customHeight="1">
      <c r="B160" s="135"/>
      <c r="D160" s="136" t="s">
        <v>73</v>
      </c>
      <c r="E160" s="137" t="s">
        <v>254</v>
      </c>
      <c r="F160" s="137" t="s">
        <v>255</v>
      </c>
      <c r="J160" s="138">
        <f>BK160</f>
        <v>0</v>
      </c>
      <c r="L160" s="135"/>
      <c r="M160" s="139"/>
      <c r="N160" s="140"/>
      <c r="O160" s="140"/>
      <c r="P160" s="141">
        <f>P161+P167+P181+P191</f>
        <v>26.614068</v>
      </c>
      <c r="Q160" s="140"/>
      <c r="R160" s="141">
        <f>R161+R167+R181+R191</f>
        <v>3.1302743500000005</v>
      </c>
      <c r="S160" s="140"/>
      <c r="T160" s="142">
        <f>T161+T167+T181+T191</f>
        <v>0.12950500000000001</v>
      </c>
      <c r="AR160" s="136" t="s">
        <v>85</v>
      </c>
      <c r="AT160" s="143" t="s">
        <v>73</v>
      </c>
      <c r="AU160" s="143" t="s">
        <v>74</v>
      </c>
      <c r="AY160" s="136" t="s">
        <v>132</v>
      </c>
      <c r="BK160" s="144">
        <f>BK161+BK167+BK181+BK191</f>
        <v>0</v>
      </c>
    </row>
    <row r="161" spans="1:65" s="12" customFormat="1" ht="22.8" customHeight="1">
      <c r="B161" s="135"/>
      <c r="D161" s="136" t="s">
        <v>73</v>
      </c>
      <c r="E161" s="145" t="s">
        <v>256</v>
      </c>
      <c r="F161" s="145" t="s">
        <v>257</v>
      </c>
      <c r="J161" s="146">
        <f>BK161</f>
        <v>0</v>
      </c>
      <c r="L161" s="135"/>
      <c r="M161" s="139"/>
      <c r="N161" s="140"/>
      <c r="O161" s="140"/>
      <c r="P161" s="141">
        <f>SUM(P162:P166)</f>
        <v>5.913492999999999</v>
      </c>
      <c r="Q161" s="140"/>
      <c r="R161" s="141">
        <f>SUM(R162:R166)</f>
        <v>1.9200000000000002E-2</v>
      </c>
      <c r="S161" s="140"/>
      <c r="T161" s="142">
        <f>SUM(T162:T166)</f>
        <v>0</v>
      </c>
      <c r="AR161" s="136" t="s">
        <v>85</v>
      </c>
      <c r="AT161" s="143" t="s">
        <v>73</v>
      </c>
      <c r="AU161" s="143" t="s">
        <v>82</v>
      </c>
      <c r="AY161" s="136" t="s">
        <v>132</v>
      </c>
      <c r="BK161" s="144">
        <f>SUM(BK162:BK166)</f>
        <v>0</v>
      </c>
    </row>
    <row r="162" spans="1:65" s="2" customFormat="1" ht="37.799999999999997" customHeight="1">
      <c r="A162" s="31"/>
      <c r="B162" s="147"/>
      <c r="C162" s="148" t="s">
        <v>8</v>
      </c>
      <c r="D162" s="148" t="s">
        <v>135</v>
      </c>
      <c r="E162" s="149" t="s">
        <v>258</v>
      </c>
      <c r="F162" s="150" t="s">
        <v>259</v>
      </c>
      <c r="G162" s="151" t="s">
        <v>218</v>
      </c>
      <c r="H162" s="152">
        <v>1</v>
      </c>
      <c r="I162" s="153">
        <v>0</v>
      </c>
      <c r="J162" s="153">
        <f>ROUND(I162*H162,2)</f>
        <v>0</v>
      </c>
      <c r="K162" s="150" t="s">
        <v>186</v>
      </c>
      <c r="L162" s="32"/>
      <c r="M162" s="154" t="s">
        <v>1</v>
      </c>
      <c r="N162" s="155" t="s">
        <v>39</v>
      </c>
      <c r="O162" s="156">
        <v>1.6819999999999999</v>
      </c>
      <c r="P162" s="156">
        <f>O162*H162</f>
        <v>1.6819999999999999</v>
      </c>
      <c r="Q162" s="156">
        <v>0</v>
      </c>
      <c r="R162" s="156">
        <f>Q162*H162</f>
        <v>0</v>
      </c>
      <c r="S162" s="156">
        <v>0</v>
      </c>
      <c r="T162" s="157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8" t="s">
        <v>200</v>
      </c>
      <c r="AT162" s="158" t="s">
        <v>135</v>
      </c>
      <c r="AU162" s="158" t="s">
        <v>85</v>
      </c>
      <c r="AY162" s="17" t="s">
        <v>132</v>
      </c>
      <c r="BE162" s="159">
        <f>IF(N162="základní",J162,0)</f>
        <v>0</v>
      </c>
      <c r="BF162" s="159">
        <f>IF(N162="snížená",J162,0)</f>
        <v>0</v>
      </c>
      <c r="BG162" s="159">
        <f>IF(N162="zákl. přenesená",J162,0)</f>
        <v>0</v>
      </c>
      <c r="BH162" s="159">
        <f>IF(N162="sníž. přenesená",J162,0)</f>
        <v>0</v>
      </c>
      <c r="BI162" s="159">
        <f>IF(N162="nulová",J162,0)</f>
        <v>0</v>
      </c>
      <c r="BJ162" s="17" t="s">
        <v>82</v>
      </c>
      <c r="BK162" s="159">
        <f>ROUND(I162*H162,2)</f>
        <v>0</v>
      </c>
      <c r="BL162" s="17" t="s">
        <v>200</v>
      </c>
      <c r="BM162" s="158" t="s">
        <v>260</v>
      </c>
    </row>
    <row r="163" spans="1:65" s="2" customFormat="1" ht="24.15" customHeight="1">
      <c r="A163" s="31"/>
      <c r="B163" s="147"/>
      <c r="C163" s="185" t="s">
        <v>200</v>
      </c>
      <c r="D163" s="185" t="s">
        <v>210</v>
      </c>
      <c r="E163" s="186" t="s">
        <v>261</v>
      </c>
      <c r="F163" s="187" t="s">
        <v>262</v>
      </c>
      <c r="G163" s="188" t="s">
        <v>218</v>
      </c>
      <c r="H163" s="189">
        <v>1</v>
      </c>
      <c r="I163" s="190">
        <v>0</v>
      </c>
      <c r="J163" s="190">
        <f>ROUND(I163*H163,2)</f>
        <v>0</v>
      </c>
      <c r="K163" s="187" t="s">
        <v>186</v>
      </c>
      <c r="L163" s="191"/>
      <c r="M163" s="192" t="s">
        <v>1</v>
      </c>
      <c r="N163" s="193" t="s">
        <v>39</v>
      </c>
      <c r="O163" s="156">
        <v>0</v>
      </c>
      <c r="P163" s="156">
        <f>O163*H163</f>
        <v>0</v>
      </c>
      <c r="Q163" s="156">
        <v>1.7000000000000001E-2</v>
      </c>
      <c r="R163" s="156">
        <f>Q163*H163</f>
        <v>1.7000000000000001E-2</v>
      </c>
      <c r="S163" s="156">
        <v>0</v>
      </c>
      <c r="T163" s="157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8" t="s">
        <v>263</v>
      </c>
      <c r="AT163" s="158" t="s">
        <v>210</v>
      </c>
      <c r="AU163" s="158" t="s">
        <v>85</v>
      </c>
      <c r="AY163" s="17" t="s">
        <v>132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17" t="s">
        <v>82</v>
      </c>
      <c r="BK163" s="159">
        <f>ROUND(I163*H163,2)</f>
        <v>0</v>
      </c>
      <c r="BL163" s="17" t="s">
        <v>200</v>
      </c>
      <c r="BM163" s="158" t="s">
        <v>264</v>
      </c>
    </row>
    <row r="164" spans="1:65" s="2" customFormat="1" ht="24.15" customHeight="1">
      <c r="A164" s="31"/>
      <c r="B164" s="147"/>
      <c r="C164" s="148" t="s">
        <v>265</v>
      </c>
      <c r="D164" s="148" t="s">
        <v>135</v>
      </c>
      <c r="E164" s="149" t="s">
        <v>266</v>
      </c>
      <c r="F164" s="150" t="s">
        <v>267</v>
      </c>
      <c r="G164" s="151" t="s">
        <v>218</v>
      </c>
      <c r="H164" s="152">
        <v>1</v>
      </c>
      <c r="I164" s="153">
        <v>0</v>
      </c>
      <c r="J164" s="153">
        <f>ROUND(I164*H164,2)</f>
        <v>0</v>
      </c>
      <c r="K164" s="150" t="s">
        <v>186</v>
      </c>
      <c r="L164" s="32"/>
      <c r="M164" s="154" t="s">
        <v>1</v>
      </c>
      <c r="N164" s="155" t="s">
        <v>39</v>
      </c>
      <c r="O164" s="156">
        <v>4.1849999999999996</v>
      </c>
      <c r="P164" s="156">
        <f>O164*H164</f>
        <v>4.1849999999999996</v>
      </c>
      <c r="Q164" s="156">
        <v>0</v>
      </c>
      <c r="R164" s="156">
        <f>Q164*H164</f>
        <v>0</v>
      </c>
      <c r="S164" s="156">
        <v>0</v>
      </c>
      <c r="T164" s="157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8" t="s">
        <v>200</v>
      </c>
      <c r="AT164" s="158" t="s">
        <v>135</v>
      </c>
      <c r="AU164" s="158" t="s">
        <v>85</v>
      </c>
      <c r="AY164" s="17" t="s">
        <v>132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17" t="s">
        <v>82</v>
      </c>
      <c r="BK164" s="159">
        <f>ROUND(I164*H164,2)</f>
        <v>0</v>
      </c>
      <c r="BL164" s="17" t="s">
        <v>200</v>
      </c>
      <c r="BM164" s="158" t="s">
        <v>268</v>
      </c>
    </row>
    <row r="165" spans="1:65" s="2" customFormat="1" ht="16.5" customHeight="1">
      <c r="A165" s="31"/>
      <c r="B165" s="147"/>
      <c r="C165" s="185" t="s">
        <v>269</v>
      </c>
      <c r="D165" s="185" t="s">
        <v>210</v>
      </c>
      <c r="E165" s="186" t="s">
        <v>270</v>
      </c>
      <c r="F165" s="187" t="s">
        <v>271</v>
      </c>
      <c r="G165" s="188" t="s">
        <v>218</v>
      </c>
      <c r="H165" s="189">
        <v>1</v>
      </c>
      <c r="I165" s="190">
        <v>0</v>
      </c>
      <c r="J165" s="190">
        <f>ROUND(I165*H165,2)</f>
        <v>0</v>
      </c>
      <c r="K165" s="187" t="s">
        <v>186</v>
      </c>
      <c r="L165" s="191"/>
      <c r="M165" s="192" t="s">
        <v>1</v>
      </c>
      <c r="N165" s="193" t="s">
        <v>39</v>
      </c>
      <c r="O165" s="156">
        <v>0</v>
      </c>
      <c r="P165" s="156">
        <f>O165*H165</f>
        <v>0</v>
      </c>
      <c r="Q165" s="156">
        <v>2.2000000000000001E-3</v>
      </c>
      <c r="R165" s="156">
        <f>Q165*H165</f>
        <v>2.2000000000000001E-3</v>
      </c>
      <c r="S165" s="156">
        <v>0</v>
      </c>
      <c r="T165" s="157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8" t="s">
        <v>263</v>
      </c>
      <c r="AT165" s="158" t="s">
        <v>210</v>
      </c>
      <c r="AU165" s="158" t="s">
        <v>85</v>
      </c>
      <c r="AY165" s="17" t="s">
        <v>132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17" t="s">
        <v>82</v>
      </c>
      <c r="BK165" s="159">
        <f>ROUND(I165*H165,2)</f>
        <v>0</v>
      </c>
      <c r="BL165" s="17" t="s">
        <v>200</v>
      </c>
      <c r="BM165" s="158" t="s">
        <v>272</v>
      </c>
    </row>
    <row r="166" spans="1:65" s="2" customFormat="1" ht="49.05" customHeight="1">
      <c r="A166" s="31"/>
      <c r="B166" s="147"/>
      <c r="C166" s="148" t="s">
        <v>273</v>
      </c>
      <c r="D166" s="148" t="s">
        <v>135</v>
      </c>
      <c r="E166" s="149" t="s">
        <v>274</v>
      </c>
      <c r="F166" s="150" t="s">
        <v>275</v>
      </c>
      <c r="G166" s="151" t="s">
        <v>233</v>
      </c>
      <c r="H166" s="152">
        <v>1.9E-2</v>
      </c>
      <c r="I166" s="153">
        <v>0</v>
      </c>
      <c r="J166" s="153">
        <f>ROUND(I166*H166,2)</f>
        <v>0</v>
      </c>
      <c r="K166" s="150" t="s">
        <v>186</v>
      </c>
      <c r="L166" s="32"/>
      <c r="M166" s="154" t="s">
        <v>1</v>
      </c>
      <c r="N166" s="155" t="s">
        <v>39</v>
      </c>
      <c r="O166" s="156">
        <v>2.4470000000000001</v>
      </c>
      <c r="P166" s="156">
        <f>O166*H166</f>
        <v>4.6493E-2</v>
      </c>
      <c r="Q166" s="156">
        <v>0</v>
      </c>
      <c r="R166" s="156">
        <f>Q166*H166</f>
        <v>0</v>
      </c>
      <c r="S166" s="156">
        <v>0</v>
      </c>
      <c r="T166" s="15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8" t="s">
        <v>200</v>
      </c>
      <c r="AT166" s="158" t="s">
        <v>135</v>
      </c>
      <c r="AU166" s="158" t="s">
        <v>85</v>
      </c>
      <c r="AY166" s="17" t="s">
        <v>132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17" t="s">
        <v>82</v>
      </c>
      <c r="BK166" s="159">
        <f>ROUND(I166*H166,2)</f>
        <v>0</v>
      </c>
      <c r="BL166" s="17" t="s">
        <v>200</v>
      </c>
      <c r="BM166" s="158" t="s">
        <v>276</v>
      </c>
    </row>
    <row r="167" spans="1:65" s="12" customFormat="1" ht="22.8" customHeight="1">
      <c r="B167" s="135"/>
      <c r="D167" s="136" t="s">
        <v>73</v>
      </c>
      <c r="E167" s="145" t="s">
        <v>277</v>
      </c>
      <c r="F167" s="145" t="s">
        <v>278</v>
      </c>
      <c r="J167" s="146">
        <f>BK167</f>
        <v>0</v>
      </c>
      <c r="L167" s="135"/>
      <c r="M167" s="139"/>
      <c r="N167" s="140"/>
      <c r="O167" s="140"/>
      <c r="P167" s="141">
        <f>SUM(P168:P180)</f>
        <v>14.614577000000001</v>
      </c>
      <c r="Q167" s="140"/>
      <c r="R167" s="141">
        <f>SUM(R168:R180)</f>
        <v>3.0907050100000006</v>
      </c>
      <c r="S167" s="140"/>
      <c r="T167" s="142">
        <f>SUM(T168:T180)</f>
        <v>0.12950500000000001</v>
      </c>
      <c r="AR167" s="136" t="s">
        <v>85</v>
      </c>
      <c r="AT167" s="143" t="s">
        <v>73</v>
      </c>
      <c r="AU167" s="143" t="s">
        <v>82</v>
      </c>
      <c r="AY167" s="136" t="s">
        <v>132</v>
      </c>
      <c r="BK167" s="144">
        <f>SUM(BK168:BK180)</f>
        <v>0</v>
      </c>
    </row>
    <row r="168" spans="1:65" s="2" customFormat="1" ht="24.15" customHeight="1">
      <c r="A168" s="31"/>
      <c r="B168" s="147"/>
      <c r="C168" s="148" t="s">
        <v>279</v>
      </c>
      <c r="D168" s="148" t="s">
        <v>135</v>
      </c>
      <c r="E168" s="149" t="s">
        <v>280</v>
      </c>
      <c r="F168" s="150" t="s">
        <v>281</v>
      </c>
      <c r="G168" s="151" t="s">
        <v>233</v>
      </c>
      <c r="H168" s="152">
        <v>2.6890000000000001</v>
      </c>
      <c r="I168" s="153">
        <v>0</v>
      </c>
      <c r="J168" s="153">
        <f>ROUND(I168*H168,2)</f>
        <v>0</v>
      </c>
      <c r="K168" s="150" t="s">
        <v>1</v>
      </c>
      <c r="L168" s="32"/>
      <c r="M168" s="154" t="s">
        <v>1</v>
      </c>
      <c r="N168" s="155" t="s">
        <v>39</v>
      </c>
      <c r="O168" s="156">
        <v>4.3999999999999997E-2</v>
      </c>
      <c r="P168" s="156">
        <f>O168*H168</f>
        <v>0.11831599999999999</v>
      </c>
      <c r="Q168" s="156">
        <v>5.0000000000000002E-5</v>
      </c>
      <c r="R168" s="156">
        <f>Q168*H168</f>
        <v>1.3445000000000002E-4</v>
      </c>
      <c r="S168" s="156">
        <v>0</v>
      </c>
      <c r="T168" s="15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8" t="s">
        <v>200</v>
      </c>
      <c r="AT168" s="158" t="s">
        <v>135</v>
      </c>
      <c r="AU168" s="158" t="s">
        <v>85</v>
      </c>
      <c r="AY168" s="17" t="s">
        <v>132</v>
      </c>
      <c r="BE168" s="159">
        <f>IF(N168="základní",J168,0)</f>
        <v>0</v>
      </c>
      <c r="BF168" s="159">
        <f>IF(N168="snížená",J168,0)</f>
        <v>0</v>
      </c>
      <c r="BG168" s="159">
        <f>IF(N168="zákl. přenesená",J168,0)</f>
        <v>0</v>
      </c>
      <c r="BH168" s="159">
        <f>IF(N168="sníž. přenesená",J168,0)</f>
        <v>0</v>
      </c>
      <c r="BI168" s="159">
        <f>IF(N168="nulová",J168,0)</f>
        <v>0</v>
      </c>
      <c r="BJ168" s="17" t="s">
        <v>82</v>
      </c>
      <c r="BK168" s="159">
        <f>ROUND(I168*H168,2)</f>
        <v>0</v>
      </c>
      <c r="BL168" s="17" t="s">
        <v>200</v>
      </c>
      <c r="BM168" s="158" t="s">
        <v>282</v>
      </c>
    </row>
    <row r="169" spans="1:65" s="13" customFormat="1">
      <c r="B169" s="164"/>
      <c r="D169" s="165" t="s">
        <v>187</v>
      </c>
      <c r="E169" s="166" t="s">
        <v>1</v>
      </c>
      <c r="F169" s="167" t="s">
        <v>283</v>
      </c>
      <c r="H169" s="168">
        <v>2.6890000000000001</v>
      </c>
      <c r="L169" s="164"/>
      <c r="M169" s="169"/>
      <c r="N169" s="170"/>
      <c r="O169" s="170"/>
      <c r="P169" s="170"/>
      <c r="Q169" s="170"/>
      <c r="R169" s="170"/>
      <c r="S169" s="170"/>
      <c r="T169" s="171"/>
      <c r="AT169" s="166" t="s">
        <v>187</v>
      </c>
      <c r="AU169" s="166" t="s">
        <v>85</v>
      </c>
      <c r="AV169" s="13" t="s">
        <v>85</v>
      </c>
      <c r="AW169" s="13" t="s">
        <v>29</v>
      </c>
      <c r="AX169" s="13" t="s">
        <v>82</v>
      </c>
      <c r="AY169" s="166" t="s">
        <v>132</v>
      </c>
    </row>
    <row r="170" spans="1:65" s="2" customFormat="1" ht="24.15" customHeight="1">
      <c r="A170" s="31"/>
      <c r="B170" s="147"/>
      <c r="C170" s="185" t="s">
        <v>7</v>
      </c>
      <c r="D170" s="185" t="s">
        <v>210</v>
      </c>
      <c r="E170" s="186" t="s">
        <v>284</v>
      </c>
      <c r="F170" s="187" t="s">
        <v>285</v>
      </c>
      <c r="G170" s="188" t="s">
        <v>233</v>
      </c>
      <c r="H170" s="189">
        <v>2.9580000000000002</v>
      </c>
      <c r="I170" s="190">
        <v>0</v>
      </c>
      <c r="J170" s="190">
        <f>ROUND(I170*H170,2)</f>
        <v>0</v>
      </c>
      <c r="K170" s="187" t="s">
        <v>1</v>
      </c>
      <c r="L170" s="191"/>
      <c r="M170" s="192" t="s">
        <v>1</v>
      </c>
      <c r="N170" s="193" t="s">
        <v>39</v>
      </c>
      <c r="O170" s="156">
        <v>0</v>
      </c>
      <c r="P170" s="156">
        <f>O170*H170</f>
        <v>0</v>
      </c>
      <c r="Q170" s="156">
        <v>1</v>
      </c>
      <c r="R170" s="156">
        <f>Q170*H170</f>
        <v>2.9580000000000002</v>
      </c>
      <c r="S170" s="156">
        <v>0</v>
      </c>
      <c r="T170" s="157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8" t="s">
        <v>263</v>
      </c>
      <c r="AT170" s="158" t="s">
        <v>210</v>
      </c>
      <c r="AU170" s="158" t="s">
        <v>85</v>
      </c>
      <c r="AY170" s="17" t="s">
        <v>132</v>
      </c>
      <c r="BE170" s="159">
        <f>IF(N170="základní",J170,0)</f>
        <v>0</v>
      </c>
      <c r="BF170" s="159">
        <f>IF(N170="snížená",J170,0)</f>
        <v>0</v>
      </c>
      <c r="BG170" s="159">
        <f>IF(N170="zákl. přenesená",J170,0)</f>
        <v>0</v>
      </c>
      <c r="BH170" s="159">
        <f>IF(N170="sníž. přenesená",J170,0)</f>
        <v>0</v>
      </c>
      <c r="BI170" s="159">
        <f>IF(N170="nulová",J170,0)</f>
        <v>0</v>
      </c>
      <c r="BJ170" s="17" t="s">
        <v>82</v>
      </c>
      <c r="BK170" s="159">
        <f>ROUND(I170*H170,2)</f>
        <v>0</v>
      </c>
      <c r="BL170" s="17" t="s">
        <v>200</v>
      </c>
      <c r="BM170" s="158" t="s">
        <v>286</v>
      </c>
    </row>
    <row r="171" spans="1:65" s="13" customFormat="1">
      <c r="B171" s="164"/>
      <c r="D171" s="165" t="s">
        <v>187</v>
      </c>
      <c r="E171" s="166" t="s">
        <v>1</v>
      </c>
      <c r="F171" s="167" t="s">
        <v>283</v>
      </c>
      <c r="H171" s="168">
        <v>2.6890000000000001</v>
      </c>
      <c r="L171" s="164"/>
      <c r="M171" s="169"/>
      <c r="N171" s="170"/>
      <c r="O171" s="170"/>
      <c r="P171" s="170"/>
      <c r="Q171" s="170"/>
      <c r="R171" s="170"/>
      <c r="S171" s="170"/>
      <c r="T171" s="171"/>
      <c r="AT171" s="166" t="s">
        <v>187</v>
      </c>
      <c r="AU171" s="166" t="s">
        <v>85</v>
      </c>
      <c r="AV171" s="13" t="s">
        <v>85</v>
      </c>
      <c r="AW171" s="13" t="s">
        <v>29</v>
      </c>
      <c r="AX171" s="13" t="s">
        <v>82</v>
      </c>
      <c r="AY171" s="166" t="s">
        <v>132</v>
      </c>
    </row>
    <row r="172" spans="1:65" s="13" customFormat="1">
      <c r="B172" s="164"/>
      <c r="D172" s="165" t="s">
        <v>187</v>
      </c>
      <c r="F172" s="167" t="s">
        <v>287</v>
      </c>
      <c r="H172" s="168">
        <v>2.9580000000000002</v>
      </c>
      <c r="L172" s="164"/>
      <c r="M172" s="169"/>
      <c r="N172" s="170"/>
      <c r="O172" s="170"/>
      <c r="P172" s="170"/>
      <c r="Q172" s="170"/>
      <c r="R172" s="170"/>
      <c r="S172" s="170"/>
      <c r="T172" s="171"/>
      <c r="AT172" s="166" t="s">
        <v>187</v>
      </c>
      <c r="AU172" s="166" t="s">
        <v>85</v>
      </c>
      <c r="AV172" s="13" t="s">
        <v>85</v>
      </c>
      <c r="AW172" s="13" t="s">
        <v>3</v>
      </c>
      <c r="AX172" s="13" t="s">
        <v>82</v>
      </c>
      <c r="AY172" s="166" t="s">
        <v>132</v>
      </c>
    </row>
    <row r="173" spans="1:65" s="2" customFormat="1" ht="21.75" customHeight="1">
      <c r="A173" s="31"/>
      <c r="B173" s="147"/>
      <c r="C173" s="148" t="s">
        <v>264</v>
      </c>
      <c r="D173" s="148" t="s">
        <v>135</v>
      </c>
      <c r="E173" s="149" t="s">
        <v>288</v>
      </c>
      <c r="F173" s="150" t="s">
        <v>289</v>
      </c>
      <c r="G173" s="151" t="s">
        <v>290</v>
      </c>
      <c r="H173" s="152">
        <v>1</v>
      </c>
      <c r="I173" s="153">
        <v>0</v>
      </c>
      <c r="J173" s="153">
        <f>ROUND(I173*H173,2)</f>
        <v>0</v>
      </c>
      <c r="K173" s="150" t="s">
        <v>1</v>
      </c>
      <c r="L173" s="32"/>
      <c r="M173" s="154" t="s">
        <v>1</v>
      </c>
      <c r="N173" s="155" t="s">
        <v>39</v>
      </c>
      <c r="O173" s="156">
        <v>4.3999999999999997E-2</v>
      </c>
      <c r="P173" s="156">
        <f>O173*H173</f>
        <v>4.3999999999999997E-2</v>
      </c>
      <c r="Q173" s="156">
        <v>0.1</v>
      </c>
      <c r="R173" s="156">
        <f>Q173*H173</f>
        <v>0.1</v>
      </c>
      <c r="S173" s="156">
        <v>0</v>
      </c>
      <c r="T173" s="157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8" t="s">
        <v>200</v>
      </c>
      <c r="AT173" s="158" t="s">
        <v>135</v>
      </c>
      <c r="AU173" s="158" t="s">
        <v>85</v>
      </c>
      <c r="AY173" s="17" t="s">
        <v>132</v>
      </c>
      <c r="BE173" s="159">
        <f>IF(N173="základní",J173,0)</f>
        <v>0</v>
      </c>
      <c r="BF173" s="159">
        <f>IF(N173="snížená",J173,0)</f>
        <v>0</v>
      </c>
      <c r="BG173" s="159">
        <f>IF(N173="zákl. přenesená",J173,0)</f>
        <v>0</v>
      </c>
      <c r="BH173" s="159">
        <f>IF(N173="sníž. přenesená",J173,0)</f>
        <v>0</v>
      </c>
      <c r="BI173" s="159">
        <f>IF(N173="nulová",J173,0)</f>
        <v>0</v>
      </c>
      <c r="BJ173" s="17" t="s">
        <v>82</v>
      </c>
      <c r="BK173" s="159">
        <f>ROUND(I173*H173,2)</f>
        <v>0</v>
      </c>
      <c r="BL173" s="17" t="s">
        <v>200</v>
      </c>
      <c r="BM173" s="158" t="s">
        <v>291</v>
      </c>
    </row>
    <row r="174" spans="1:65" s="2" customFormat="1" ht="24.15" customHeight="1">
      <c r="A174" s="31"/>
      <c r="B174" s="147"/>
      <c r="C174" s="148" t="s">
        <v>292</v>
      </c>
      <c r="D174" s="148" t="s">
        <v>135</v>
      </c>
      <c r="E174" s="149" t="s">
        <v>293</v>
      </c>
      <c r="F174" s="150" t="s">
        <v>294</v>
      </c>
      <c r="G174" s="151" t="s">
        <v>233</v>
      </c>
      <c r="H174" s="152">
        <v>0.17599999999999999</v>
      </c>
      <c r="I174" s="153">
        <v>0</v>
      </c>
      <c r="J174" s="153">
        <f>ROUND(I174*H174,2)</f>
        <v>0</v>
      </c>
      <c r="K174" s="150" t="s">
        <v>1</v>
      </c>
      <c r="L174" s="32"/>
      <c r="M174" s="154" t="s">
        <v>1</v>
      </c>
      <c r="N174" s="155" t="s">
        <v>39</v>
      </c>
      <c r="O174" s="156">
        <v>0.13400000000000001</v>
      </c>
      <c r="P174" s="156">
        <f>O174*H174</f>
        <v>2.3584000000000001E-2</v>
      </c>
      <c r="Q174" s="156">
        <v>6.0000000000000002E-5</v>
      </c>
      <c r="R174" s="156">
        <f>Q174*H174</f>
        <v>1.0559999999999999E-5</v>
      </c>
      <c r="S174" s="156">
        <v>0</v>
      </c>
      <c r="T174" s="157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8" t="s">
        <v>200</v>
      </c>
      <c r="AT174" s="158" t="s">
        <v>135</v>
      </c>
      <c r="AU174" s="158" t="s">
        <v>85</v>
      </c>
      <c r="AY174" s="17" t="s">
        <v>132</v>
      </c>
      <c r="BE174" s="159">
        <f>IF(N174="základní",J174,0)</f>
        <v>0</v>
      </c>
      <c r="BF174" s="159">
        <f>IF(N174="snížená",J174,0)</f>
        <v>0</v>
      </c>
      <c r="BG174" s="159">
        <f>IF(N174="zákl. přenesená",J174,0)</f>
        <v>0</v>
      </c>
      <c r="BH174" s="159">
        <f>IF(N174="sníž. přenesená",J174,0)</f>
        <v>0</v>
      </c>
      <c r="BI174" s="159">
        <f>IF(N174="nulová",J174,0)</f>
        <v>0</v>
      </c>
      <c r="BJ174" s="17" t="s">
        <v>82</v>
      </c>
      <c r="BK174" s="159">
        <f>ROUND(I174*H174,2)</f>
        <v>0</v>
      </c>
      <c r="BL174" s="17" t="s">
        <v>200</v>
      </c>
      <c r="BM174" s="158" t="s">
        <v>295</v>
      </c>
    </row>
    <row r="175" spans="1:65" s="2" customFormat="1" ht="24.15" customHeight="1">
      <c r="A175" s="31"/>
      <c r="B175" s="147"/>
      <c r="C175" s="185" t="s">
        <v>296</v>
      </c>
      <c r="D175" s="185" t="s">
        <v>210</v>
      </c>
      <c r="E175" s="186" t="s">
        <v>297</v>
      </c>
      <c r="F175" s="187" t="s">
        <v>298</v>
      </c>
      <c r="G175" s="188" t="s">
        <v>233</v>
      </c>
      <c r="H175" s="189">
        <v>0.185</v>
      </c>
      <c r="I175" s="190">
        <v>0</v>
      </c>
      <c r="J175" s="190">
        <f>ROUND(I175*H175,2)</f>
        <v>0</v>
      </c>
      <c r="K175" s="187" t="s">
        <v>1</v>
      </c>
      <c r="L175" s="191"/>
      <c r="M175" s="192" t="s">
        <v>1</v>
      </c>
      <c r="N175" s="193" t="s">
        <v>39</v>
      </c>
      <c r="O175" s="156">
        <v>0</v>
      </c>
      <c r="P175" s="156">
        <f>O175*H175</f>
        <v>0</v>
      </c>
      <c r="Q175" s="156">
        <v>0.17599999999999999</v>
      </c>
      <c r="R175" s="156">
        <f>Q175*H175</f>
        <v>3.2559999999999999E-2</v>
      </c>
      <c r="S175" s="156">
        <v>0</v>
      </c>
      <c r="T175" s="157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8" t="s">
        <v>263</v>
      </c>
      <c r="AT175" s="158" t="s">
        <v>210</v>
      </c>
      <c r="AU175" s="158" t="s">
        <v>85</v>
      </c>
      <c r="AY175" s="17" t="s">
        <v>132</v>
      </c>
      <c r="BE175" s="159">
        <f>IF(N175="základní",J175,0)</f>
        <v>0</v>
      </c>
      <c r="BF175" s="159">
        <f>IF(N175="snížená",J175,0)</f>
        <v>0</v>
      </c>
      <c r="BG175" s="159">
        <f>IF(N175="zákl. přenesená",J175,0)</f>
        <v>0</v>
      </c>
      <c r="BH175" s="159">
        <f>IF(N175="sníž. přenesená",J175,0)</f>
        <v>0</v>
      </c>
      <c r="BI175" s="159">
        <f>IF(N175="nulová",J175,0)</f>
        <v>0</v>
      </c>
      <c r="BJ175" s="17" t="s">
        <v>82</v>
      </c>
      <c r="BK175" s="159">
        <f>ROUND(I175*H175,2)</f>
        <v>0</v>
      </c>
      <c r="BL175" s="17" t="s">
        <v>200</v>
      </c>
      <c r="BM175" s="158" t="s">
        <v>299</v>
      </c>
    </row>
    <row r="176" spans="1:65" s="13" customFormat="1">
      <c r="B176" s="164"/>
      <c r="D176" s="165" t="s">
        <v>187</v>
      </c>
      <c r="E176" s="166" t="s">
        <v>1</v>
      </c>
      <c r="F176" s="167" t="s">
        <v>300</v>
      </c>
      <c r="H176" s="168">
        <v>0.17599999999999999</v>
      </c>
      <c r="L176" s="164"/>
      <c r="M176" s="169"/>
      <c r="N176" s="170"/>
      <c r="O176" s="170"/>
      <c r="P176" s="170"/>
      <c r="Q176" s="170"/>
      <c r="R176" s="170"/>
      <c r="S176" s="170"/>
      <c r="T176" s="171"/>
      <c r="AT176" s="166" t="s">
        <v>187</v>
      </c>
      <c r="AU176" s="166" t="s">
        <v>85</v>
      </c>
      <c r="AV176" s="13" t="s">
        <v>85</v>
      </c>
      <c r="AW176" s="13" t="s">
        <v>29</v>
      </c>
      <c r="AX176" s="13" t="s">
        <v>82</v>
      </c>
      <c r="AY176" s="166" t="s">
        <v>132</v>
      </c>
    </row>
    <row r="177" spans="1:65" s="13" customFormat="1">
      <c r="B177" s="164"/>
      <c r="D177" s="165" t="s">
        <v>187</v>
      </c>
      <c r="F177" s="167" t="s">
        <v>301</v>
      </c>
      <c r="H177" s="168">
        <v>0.185</v>
      </c>
      <c r="L177" s="164"/>
      <c r="M177" s="169"/>
      <c r="N177" s="170"/>
      <c r="O177" s="170"/>
      <c r="P177" s="170"/>
      <c r="Q177" s="170"/>
      <c r="R177" s="170"/>
      <c r="S177" s="170"/>
      <c r="T177" s="171"/>
      <c r="AT177" s="166" t="s">
        <v>187</v>
      </c>
      <c r="AU177" s="166" t="s">
        <v>85</v>
      </c>
      <c r="AV177" s="13" t="s">
        <v>85</v>
      </c>
      <c r="AW177" s="13" t="s">
        <v>3</v>
      </c>
      <c r="AX177" s="13" t="s">
        <v>82</v>
      </c>
      <c r="AY177" s="166" t="s">
        <v>132</v>
      </c>
    </row>
    <row r="178" spans="1:65" s="2" customFormat="1" ht="24.15" customHeight="1">
      <c r="A178" s="31"/>
      <c r="B178" s="147"/>
      <c r="C178" s="148" t="s">
        <v>302</v>
      </c>
      <c r="D178" s="148" t="s">
        <v>135</v>
      </c>
      <c r="E178" s="149" t="s">
        <v>303</v>
      </c>
      <c r="F178" s="150" t="s">
        <v>304</v>
      </c>
      <c r="G178" s="151" t="s">
        <v>233</v>
      </c>
      <c r="H178" s="152">
        <v>2.3E-2</v>
      </c>
      <c r="I178" s="153">
        <v>0</v>
      </c>
      <c r="J178" s="153">
        <f>ROUND(I178*H178,2)</f>
        <v>0</v>
      </c>
      <c r="K178" s="150" t="s">
        <v>186</v>
      </c>
      <c r="L178" s="32"/>
      <c r="M178" s="154" t="s">
        <v>1</v>
      </c>
      <c r="N178" s="155" t="s">
        <v>39</v>
      </c>
      <c r="O178" s="156">
        <v>9.2720000000000002</v>
      </c>
      <c r="P178" s="156">
        <f>O178*H178</f>
        <v>0.213256</v>
      </c>
      <c r="Q178" s="156">
        <v>0</v>
      </c>
      <c r="R178" s="156">
        <f>Q178*H178</f>
        <v>0</v>
      </c>
      <c r="S178" s="156">
        <v>1</v>
      </c>
      <c r="T178" s="157">
        <f>S178*H178</f>
        <v>2.3E-2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8" t="s">
        <v>200</v>
      </c>
      <c r="AT178" s="158" t="s">
        <v>135</v>
      </c>
      <c r="AU178" s="158" t="s">
        <v>85</v>
      </c>
      <c r="AY178" s="17" t="s">
        <v>132</v>
      </c>
      <c r="BE178" s="159">
        <f>IF(N178="základní",J178,0)</f>
        <v>0</v>
      </c>
      <c r="BF178" s="159">
        <f>IF(N178="snížená",J178,0)</f>
        <v>0</v>
      </c>
      <c r="BG178" s="159">
        <f>IF(N178="zákl. přenesená",J178,0)</f>
        <v>0</v>
      </c>
      <c r="BH178" s="159">
        <f>IF(N178="sníž. přenesená",J178,0)</f>
        <v>0</v>
      </c>
      <c r="BI178" s="159">
        <f>IF(N178="nulová",J178,0)</f>
        <v>0</v>
      </c>
      <c r="BJ178" s="17" t="s">
        <v>82</v>
      </c>
      <c r="BK178" s="159">
        <f>ROUND(I178*H178,2)</f>
        <v>0</v>
      </c>
      <c r="BL178" s="17" t="s">
        <v>200</v>
      </c>
      <c r="BM178" s="158" t="s">
        <v>85</v>
      </c>
    </row>
    <row r="179" spans="1:65" s="2" customFormat="1" ht="21.75" customHeight="1">
      <c r="A179" s="31"/>
      <c r="B179" s="147"/>
      <c r="C179" s="148" t="s">
        <v>305</v>
      </c>
      <c r="D179" s="148" t="s">
        <v>135</v>
      </c>
      <c r="E179" s="149" t="s">
        <v>306</v>
      </c>
      <c r="F179" s="150" t="s">
        <v>307</v>
      </c>
      <c r="G179" s="151" t="s">
        <v>194</v>
      </c>
      <c r="H179" s="152">
        <v>6.2649999999999997</v>
      </c>
      <c r="I179" s="153">
        <v>0</v>
      </c>
      <c r="J179" s="153">
        <f>ROUND(I179*H179,2)</f>
        <v>0</v>
      </c>
      <c r="K179" s="150" t="s">
        <v>186</v>
      </c>
      <c r="L179" s="32"/>
      <c r="M179" s="154" t="s">
        <v>1</v>
      </c>
      <c r="N179" s="155" t="s">
        <v>39</v>
      </c>
      <c r="O179" s="156">
        <v>0.78100000000000003</v>
      </c>
      <c r="P179" s="156">
        <f>O179*H179</f>
        <v>4.8929650000000002</v>
      </c>
      <c r="Q179" s="156">
        <v>0</v>
      </c>
      <c r="R179" s="156">
        <f>Q179*H179</f>
        <v>0</v>
      </c>
      <c r="S179" s="156">
        <v>1.7000000000000001E-2</v>
      </c>
      <c r="T179" s="157">
        <f>S179*H179</f>
        <v>0.106505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8" t="s">
        <v>200</v>
      </c>
      <c r="AT179" s="158" t="s">
        <v>135</v>
      </c>
      <c r="AU179" s="158" t="s">
        <v>85</v>
      </c>
      <c r="AY179" s="17" t="s">
        <v>132</v>
      </c>
      <c r="BE179" s="159">
        <f>IF(N179="základní",J179,0)</f>
        <v>0</v>
      </c>
      <c r="BF179" s="159">
        <f>IF(N179="snížená",J179,0)</f>
        <v>0</v>
      </c>
      <c r="BG179" s="159">
        <f>IF(N179="zákl. přenesená",J179,0)</f>
        <v>0</v>
      </c>
      <c r="BH179" s="159">
        <f>IF(N179="sníž. přenesená",J179,0)</f>
        <v>0</v>
      </c>
      <c r="BI179" s="159">
        <f>IF(N179="nulová",J179,0)</f>
        <v>0</v>
      </c>
      <c r="BJ179" s="17" t="s">
        <v>82</v>
      </c>
      <c r="BK179" s="159">
        <f>ROUND(I179*H179,2)</f>
        <v>0</v>
      </c>
      <c r="BL179" s="17" t="s">
        <v>200</v>
      </c>
      <c r="BM179" s="158" t="s">
        <v>155</v>
      </c>
    </row>
    <row r="180" spans="1:65" s="2" customFormat="1" ht="49.05" customHeight="1">
      <c r="A180" s="31"/>
      <c r="B180" s="147"/>
      <c r="C180" s="148" t="s">
        <v>308</v>
      </c>
      <c r="D180" s="148" t="s">
        <v>135</v>
      </c>
      <c r="E180" s="149" t="s">
        <v>309</v>
      </c>
      <c r="F180" s="150" t="s">
        <v>310</v>
      </c>
      <c r="G180" s="151" t="s">
        <v>233</v>
      </c>
      <c r="H180" s="152">
        <v>3.0910000000000002</v>
      </c>
      <c r="I180" s="153">
        <v>0</v>
      </c>
      <c r="J180" s="153">
        <f>ROUND(I180*H180,2)</f>
        <v>0</v>
      </c>
      <c r="K180" s="150" t="s">
        <v>186</v>
      </c>
      <c r="L180" s="32"/>
      <c r="M180" s="154" t="s">
        <v>1</v>
      </c>
      <c r="N180" s="155" t="s">
        <v>39</v>
      </c>
      <c r="O180" s="156">
        <v>3.016</v>
      </c>
      <c r="P180" s="156">
        <f>O180*H180</f>
        <v>9.3224560000000007</v>
      </c>
      <c r="Q180" s="156">
        <v>0</v>
      </c>
      <c r="R180" s="156">
        <f>Q180*H180</f>
        <v>0</v>
      </c>
      <c r="S180" s="156">
        <v>0</v>
      </c>
      <c r="T180" s="157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8" t="s">
        <v>200</v>
      </c>
      <c r="AT180" s="158" t="s">
        <v>135</v>
      </c>
      <c r="AU180" s="158" t="s">
        <v>85</v>
      </c>
      <c r="AY180" s="17" t="s">
        <v>132</v>
      </c>
      <c r="BE180" s="159">
        <f>IF(N180="základní",J180,0)</f>
        <v>0</v>
      </c>
      <c r="BF180" s="159">
        <f>IF(N180="snížená",J180,0)</f>
        <v>0</v>
      </c>
      <c r="BG180" s="159">
        <f>IF(N180="zákl. přenesená",J180,0)</f>
        <v>0</v>
      </c>
      <c r="BH180" s="159">
        <f>IF(N180="sníž. přenesená",J180,0)</f>
        <v>0</v>
      </c>
      <c r="BI180" s="159">
        <f>IF(N180="nulová",J180,0)</f>
        <v>0</v>
      </c>
      <c r="BJ180" s="17" t="s">
        <v>82</v>
      </c>
      <c r="BK180" s="159">
        <f>ROUND(I180*H180,2)</f>
        <v>0</v>
      </c>
      <c r="BL180" s="17" t="s">
        <v>200</v>
      </c>
      <c r="BM180" s="158" t="s">
        <v>311</v>
      </c>
    </row>
    <row r="181" spans="1:65" s="12" customFormat="1" ht="22.8" customHeight="1">
      <c r="B181" s="135"/>
      <c r="D181" s="136" t="s">
        <v>73</v>
      </c>
      <c r="E181" s="145" t="s">
        <v>312</v>
      </c>
      <c r="F181" s="145" t="s">
        <v>313</v>
      </c>
      <c r="J181" s="146">
        <f>BK181</f>
        <v>0</v>
      </c>
      <c r="L181" s="135"/>
      <c r="M181" s="139"/>
      <c r="N181" s="140"/>
      <c r="O181" s="140"/>
      <c r="P181" s="141">
        <f>SUM(P182:P190)</f>
        <v>2.6322239999999999</v>
      </c>
      <c r="Q181" s="140"/>
      <c r="R181" s="141">
        <f>SUM(R182:R190)</f>
        <v>4.8431999999999998E-3</v>
      </c>
      <c r="S181" s="140"/>
      <c r="T181" s="142">
        <f>SUM(T182:T190)</f>
        <v>0</v>
      </c>
      <c r="AR181" s="136" t="s">
        <v>85</v>
      </c>
      <c r="AT181" s="143" t="s">
        <v>73</v>
      </c>
      <c r="AU181" s="143" t="s">
        <v>82</v>
      </c>
      <c r="AY181" s="136" t="s">
        <v>132</v>
      </c>
      <c r="BK181" s="144">
        <f>SUM(BK182:BK190)</f>
        <v>0</v>
      </c>
    </row>
    <row r="182" spans="1:65" s="2" customFormat="1" ht="24.15" customHeight="1">
      <c r="A182" s="31"/>
      <c r="B182" s="147"/>
      <c r="C182" s="148" t="s">
        <v>314</v>
      </c>
      <c r="D182" s="148" t="s">
        <v>135</v>
      </c>
      <c r="E182" s="149" t="s">
        <v>315</v>
      </c>
      <c r="F182" s="150" t="s">
        <v>316</v>
      </c>
      <c r="G182" s="151" t="s">
        <v>194</v>
      </c>
      <c r="H182" s="152">
        <v>4.1760000000000002</v>
      </c>
      <c r="I182" s="153">
        <v>0</v>
      </c>
      <c r="J182" s="153">
        <f>ROUND(I182*H182,2)</f>
        <v>0</v>
      </c>
      <c r="K182" s="150" t="s">
        <v>186</v>
      </c>
      <c r="L182" s="32"/>
      <c r="M182" s="154" t="s">
        <v>1</v>
      </c>
      <c r="N182" s="155" t="s">
        <v>39</v>
      </c>
      <c r="O182" s="156">
        <v>0.184</v>
      </c>
      <c r="P182" s="156">
        <f>O182*H182</f>
        <v>0.76838400000000007</v>
      </c>
      <c r="Q182" s="156">
        <v>1.7000000000000001E-4</v>
      </c>
      <c r="R182" s="156">
        <f>Q182*H182</f>
        <v>7.0992000000000006E-4</v>
      </c>
      <c r="S182" s="156">
        <v>0</v>
      </c>
      <c r="T182" s="157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8" t="s">
        <v>200</v>
      </c>
      <c r="AT182" s="158" t="s">
        <v>135</v>
      </c>
      <c r="AU182" s="158" t="s">
        <v>85</v>
      </c>
      <c r="AY182" s="17" t="s">
        <v>132</v>
      </c>
      <c r="BE182" s="159">
        <f>IF(N182="základní",J182,0)</f>
        <v>0</v>
      </c>
      <c r="BF182" s="159">
        <f>IF(N182="snížená",J182,0)</f>
        <v>0</v>
      </c>
      <c r="BG182" s="159">
        <f>IF(N182="zákl. přenesená",J182,0)</f>
        <v>0</v>
      </c>
      <c r="BH182" s="159">
        <f>IF(N182="sníž. přenesená",J182,0)</f>
        <v>0</v>
      </c>
      <c r="BI182" s="159">
        <f>IF(N182="nulová",J182,0)</f>
        <v>0</v>
      </c>
      <c r="BJ182" s="17" t="s">
        <v>82</v>
      </c>
      <c r="BK182" s="159">
        <f>ROUND(I182*H182,2)</f>
        <v>0</v>
      </c>
      <c r="BL182" s="17" t="s">
        <v>200</v>
      </c>
      <c r="BM182" s="158" t="s">
        <v>317</v>
      </c>
    </row>
    <row r="183" spans="1:65" s="13" customFormat="1">
      <c r="B183" s="164"/>
      <c r="D183" s="165" t="s">
        <v>187</v>
      </c>
      <c r="E183" s="166" t="s">
        <v>1</v>
      </c>
      <c r="F183" s="167" t="s">
        <v>318</v>
      </c>
      <c r="H183" s="168">
        <v>1.2</v>
      </c>
      <c r="L183" s="164"/>
      <c r="M183" s="169"/>
      <c r="N183" s="170"/>
      <c r="O183" s="170"/>
      <c r="P183" s="170"/>
      <c r="Q183" s="170"/>
      <c r="R183" s="170"/>
      <c r="S183" s="170"/>
      <c r="T183" s="171"/>
      <c r="AT183" s="166" t="s">
        <v>187</v>
      </c>
      <c r="AU183" s="166" t="s">
        <v>85</v>
      </c>
      <c r="AV183" s="13" t="s">
        <v>85</v>
      </c>
      <c r="AW183" s="13" t="s">
        <v>29</v>
      </c>
      <c r="AX183" s="13" t="s">
        <v>74</v>
      </c>
      <c r="AY183" s="166" t="s">
        <v>132</v>
      </c>
    </row>
    <row r="184" spans="1:65" s="13" customFormat="1">
      <c r="B184" s="164"/>
      <c r="D184" s="165" t="s">
        <v>187</v>
      </c>
      <c r="E184" s="166" t="s">
        <v>1</v>
      </c>
      <c r="F184" s="167" t="s">
        <v>319</v>
      </c>
      <c r="H184" s="168">
        <v>2.976</v>
      </c>
      <c r="L184" s="164"/>
      <c r="M184" s="169"/>
      <c r="N184" s="170"/>
      <c r="O184" s="170"/>
      <c r="P184" s="170"/>
      <c r="Q184" s="170"/>
      <c r="R184" s="170"/>
      <c r="S184" s="170"/>
      <c r="T184" s="171"/>
      <c r="AT184" s="166" t="s">
        <v>187</v>
      </c>
      <c r="AU184" s="166" t="s">
        <v>85</v>
      </c>
      <c r="AV184" s="13" t="s">
        <v>85</v>
      </c>
      <c r="AW184" s="13" t="s">
        <v>29</v>
      </c>
      <c r="AX184" s="13" t="s">
        <v>74</v>
      </c>
      <c r="AY184" s="166" t="s">
        <v>132</v>
      </c>
    </row>
    <row r="185" spans="1:65" s="15" customFormat="1">
      <c r="B185" s="178"/>
      <c r="D185" s="165" t="s">
        <v>187</v>
      </c>
      <c r="E185" s="179" t="s">
        <v>1</v>
      </c>
      <c r="F185" s="180" t="s">
        <v>190</v>
      </c>
      <c r="H185" s="181">
        <v>4.1760000000000002</v>
      </c>
      <c r="L185" s="178"/>
      <c r="M185" s="182"/>
      <c r="N185" s="183"/>
      <c r="O185" s="183"/>
      <c r="P185" s="183"/>
      <c r="Q185" s="183"/>
      <c r="R185" s="183"/>
      <c r="S185" s="183"/>
      <c r="T185" s="184"/>
      <c r="AT185" s="179" t="s">
        <v>187</v>
      </c>
      <c r="AU185" s="179" t="s">
        <v>85</v>
      </c>
      <c r="AV185" s="15" t="s">
        <v>155</v>
      </c>
      <c r="AW185" s="15" t="s">
        <v>29</v>
      </c>
      <c r="AX185" s="15" t="s">
        <v>82</v>
      </c>
      <c r="AY185" s="179" t="s">
        <v>132</v>
      </c>
    </row>
    <row r="186" spans="1:65" s="2" customFormat="1" ht="24.15" customHeight="1">
      <c r="A186" s="31"/>
      <c r="B186" s="147"/>
      <c r="C186" s="148" t="s">
        <v>320</v>
      </c>
      <c r="D186" s="148" t="s">
        <v>135</v>
      </c>
      <c r="E186" s="149" t="s">
        <v>321</v>
      </c>
      <c r="F186" s="150" t="s">
        <v>322</v>
      </c>
      <c r="G186" s="151" t="s">
        <v>194</v>
      </c>
      <c r="H186" s="152">
        <v>4.1760000000000002</v>
      </c>
      <c r="I186" s="153">
        <v>0</v>
      </c>
      <c r="J186" s="153">
        <f>ROUND(I186*H186,2)</f>
        <v>0</v>
      </c>
      <c r="K186" s="150" t="s">
        <v>186</v>
      </c>
      <c r="L186" s="32"/>
      <c r="M186" s="154" t="s">
        <v>1</v>
      </c>
      <c r="N186" s="155" t="s">
        <v>39</v>
      </c>
      <c r="O186" s="156">
        <v>0.17199999999999999</v>
      </c>
      <c r="P186" s="156">
        <f>O186*H186</f>
        <v>0.71827200000000002</v>
      </c>
      <c r="Q186" s="156">
        <v>1.2E-4</v>
      </c>
      <c r="R186" s="156">
        <f>Q186*H186</f>
        <v>5.0112000000000008E-4</v>
      </c>
      <c r="S186" s="156">
        <v>0</v>
      </c>
      <c r="T186" s="157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8" t="s">
        <v>200</v>
      </c>
      <c r="AT186" s="158" t="s">
        <v>135</v>
      </c>
      <c r="AU186" s="158" t="s">
        <v>85</v>
      </c>
      <c r="AY186" s="17" t="s">
        <v>132</v>
      </c>
      <c r="BE186" s="159">
        <f>IF(N186="základní",J186,0)</f>
        <v>0</v>
      </c>
      <c r="BF186" s="159">
        <f>IF(N186="snížená",J186,0)</f>
        <v>0</v>
      </c>
      <c r="BG186" s="159">
        <f>IF(N186="zákl. přenesená",J186,0)</f>
        <v>0</v>
      </c>
      <c r="BH186" s="159">
        <f>IF(N186="sníž. přenesená",J186,0)</f>
        <v>0</v>
      </c>
      <c r="BI186" s="159">
        <f>IF(N186="nulová",J186,0)</f>
        <v>0</v>
      </c>
      <c r="BJ186" s="17" t="s">
        <v>82</v>
      </c>
      <c r="BK186" s="159">
        <f>ROUND(I186*H186,2)</f>
        <v>0</v>
      </c>
      <c r="BL186" s="17" t="s">
        <v>200</v>
      </c>
      <c r="BM186" s="158" t="s">
        <v>323</v>
      </c>
    </row>
    <row r="187" spans="1:65" s="2" customFormat="1" ht="24.15" customHeight="1">
      <c r="A187" s="31"/>
      <c r="B187" s="147"/>
      <c r="C187" s="148" t="s">
        <v>324</v>
      </c>
      <c r="D187" s="148" t="s">
        <v>135</v>
      </c>
      <c r="E187" s="149" t="s">
        <v>325</v>
      </c>
      <c r="F187" s="150" t="s">
        <v>326</v>
      </c>
      <c r="G187" s="151" t="s">
        <v>194</v>
      </c>
      <c r="H187" s="152">
        <v>3.7759999999999998</v>
      </c>
      <c r="I187" s="153">
        <v>0</v>
      </c>
      <c r="J187" s="153">
        <f>ROUND(I187*H187,2)</f>
        <v>0</v>
      </c>
      <c r="K187" s="150" t="s">
        <v>186</v>
      </c>
      <c r="L187" s="32"/>
      <c r="M187" s="154" t="s">
        <v>1</v>
      </c>
      <c r="N187" s="155" t="s">
        <v>39</v>
      </c>
      <c r="O187" s="156">
        <v>3.2000000000000001E-2</v>
      </c>
      <c r="P187" s="156">
        <f>O187*H187</f>
        <v>0.12083199999999999</v>
      </c>
      <c r="Q187" s="156">
        <v>0</v>
      </c>
      <c r="R187" s="156">
        <f>Q187*H187</f>
        <v>0</v>
      </c>
      <c r="S187" s="156">
        <v>0</v>
      </c>
      <c r="T187" s="157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8" t="s">
        <v>200</v>
      </c>
      <c r="AT187" s="158" t="s">
        <v>135</v>
      </c>
      <c r="AU187" s="158" t="s">
        <v>85</v>
      </c>
      <c r="AY187" s="17" t="s">
        <v>132</v>
      </c>
      <c r="BE187" s="159">
        <f>IF(N187="základní",J187,0)</f>
        <v>0</v>
      </c>
      <c r="BF187" s="159">
        <f>IF(N187="snížená",J187,0)</f>
        <v>0</v>
      </c>
      <c r="BG187" s="159">
        <f>IF(N187="zákl. přenesená",J187,0)</f>
        <v>0</v>
      </c>
      <c r="BH187" s="159">
        <f>IF(N187="sníž. přenesená",J187,0)</f>
        <v>0</v>
      </c>
      <c r="BI187" s="159">
        <f>IF(N187="nulová",J187,0)</f>
        <v>0</v>
      </c>
      <c r="BJ187" s="17" t="s">
        <v>82</v>
      </c>
      <c r="BK187" s="159">
        <f>ROUND(I187*H187,2)</f>
        <v>0</v>
      </c>
      <c r="BL187" s="17" t="s">
        <v>200</v>
      </c>
      <c r="BM187" s="158" t="s">
        <v>327</v>
      </c>
    </row>
    <row r="188" spans="1:65" s="13" customFormat="1">
      <c r="B188" s="164"/>
      <c r="D188" s="165" t="s">
        <v>187</v>
      </c>
      <c r="E188" s="166" t="s">
        <v>1</v>
      </c>
      <c r="F188" s="167" t="s">
        <v>328</v>
      </c>
      <c r="H188" s="168">
        <v>3.7759999999999998</v>
      </c>
      <c r="L188" s="164"/>
      <c r="M188" s="169"/>
      <c r="N188" s="170"/>
      <c r="O188" s="170"/>
      <c r="P188" s="170"/>
      <c r="Q188" s="170"/>
      <c r="R188" s="170"/>
      <c r="S188" s="170"/>
      <c r="T188" s="171"/>
      <c r="AT188" s="166" t="s">
        <v>187</v>
      </c>
      <c r="AU188" s="166" t="s">
        <v>85</v>
      </c>
      <c r="AV188" s="13" t="s">
        <v>85</v>
      </c>
      <c r="AW188" s="13" t="s">
        <v>29</v>
      </c>
      <c r="AX188" s="13" t="s">
        <v>82</v>
      </c>
      <c r="AY188" s="166" t="s">
        <v>132</v>
      </c>
    </row>
    <row r="189" spans="1:65" s="2" customFormat="1" ht="37.799999999999997" customHeight="1">
      <c r="A189" s="31"/>
      <c r="B189" s="147"/>
      <c r="C189" s="148" t="s">
        <v>329</v>
      </c>
      <c r="D189" s="148" t="s">
        <v>135</v>
      </c>
      <c r="E189" s="149" t="s">
        <v>330</v>
      </c>
      <c r="F189" s="150" t="s">
        <v>331</v>
      </c>
      <c r="G189" s="151" t="s">
        <v>218</v>
      </c>
      <c r="H189" s="152">
        <v>3</v>
      </c>
      <c r="I189" s="153">
        <v>0</v>
      </c>
      <c r="J189" s="153">
        <f>ROUND(I189*H189,2)</f>
        <v>0</v>
      </c>
      <c r="K189" s="150" t="s">
        <v>186</v>
      </c>
      <c r="L189" s="32"/>
      <c r="M189" s="154" t="s">
        <v>1</v>
      </c>
      <c r="N189" s="155" t="s">
        <v>39</v>
      </c>
      <c r="O189" s="156">
        <v>7.5999999999999998E-2</v>
      </c>
      <c r="P189" s="156">
        <f>O189*H189</f>
        <v>0.22799999999999998</v>
      </c>
      <c r="Q189" s="156">
        <v>3.8000000000000002E-4</v>
      </c>
      <c r="R189" s="156">
        <f>Q189*H189</f>
        <v>1.14E-3</v>
      </c>
      <c r="S189" s="156">
        <v>0</v>
      </c>
      <c r="T189" s="157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8" t="s">
        <v>200</v>
      </c>
      <c r="AT189" s="158" t="s">
        <v>135</v>
      </c>
      <c r="AU189" s="158" t="s">
        <v>85</v>
      </c>
      <c r="AY189" s="17" t="s">
        <v>132</v>
      </c>
      <c r="BE189" s="159">
        <f>IF(N189="základní",J189,0)</f>
        <v>0</v>
      </c>
      <c r="BF189" s="159">
        <f>IF(N189="snížená",J189,0)</f>
        <v>0</v>
      </c>
      <c r="BG189" s="159">
        <f>IF(N189="zákl. přenesená",J189,0)</f>
        <v>0</v>
      </c>
      <c r="BH189" s="159">
        <f>IF(N189="sníž. přenesená",J189,0)</f>
        <v>0</v>
      </c>
      <c r="BI189" s="159">
        <f>IF(N189="nulová",J189,0)</f>
        <v>0</v>
      </c>
      <c r="BJ189" s="17" t="s">
        <v>82</v>
      </c>
      <c r="BK189" s="159">
        <f>ROUND(I189*H189,2)</f>
        <v>0</v>
      </c>
      <c r="BL189" s="17" t="s">
        <v>200</v>
      </c>
      <c r="BM189" s="158" t="s">
        <v>332</v>
      </c>
    </row>
    <row r="190" spans="1:65" s="2" customFormat="1" ht="24.15" customHeight="1">
      <c r="A190" s="31"/>
      <c r="B190" s="147"/>
      <c r="C190" s="148" t="s">
        <v>263</v>
      </c>
      <c r="D190" s="148" t="s">
        <v>135</v>
      </c>
      <c r="E190" s="149" t="s">
        <v>333</v>
      </c>
      <c r="F190" s="150" t="s">
        <v>334</v>
      </c>
      <c r="G190" s="151" t="s">
        <v>194</v>
      </c>
      <c r="H190" s="152">
        <v>3.7759999999999998</v>
      </c>
      <c r="I190" s="153">
        <v>0</v>
      </c>
      <c r="J190" s="153">
        <f>ROUND(I190*H190,2)</f>
        <v>0</v>
      </c>
      <c r="K190" s="150" t="s">
        <v>186</v>
      </c>
      <c r="L190" s="32"/>
      <c r="M190" s="154" t="s">
        <v>1</v>
      </c>
      <c r="N190" s="155" t="s">
        <v>39</v>
      </c>
      <c r="O190" s="156">
        <v>0.21099999999999999</v>
      </c>
      <c r="P190" s="156">
        <f>O190*H190</f>
        <v>0.79673599999999989</v>
      </c>
      <c r="Q190" s="156">
        <v>6.6E-4</v>
      </c>
      <c r="R190" s="156">
        <f>Q190*H190</f>
        <v>2.4921599999999998E-3</v>
      </c>
      <c r="S190" s="156">
        <v>0</v>
      </c>
      <c r="T190" s="157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8" t="s">
        <v>200</v>
      </c>
      <c r="AT190" s="158" t="s">
        <v>135</v>
      </c>
      <c r="AU190" s="158" t="s">
        <v>85</v>
      </c>
      <c r="AY190" s="17" t="s">
        <v>132</v>
      </c>
      <c r="BE190" s="159">
        <f>IF(N190="základní",J190,0)</f>
        <v>0</v>
      </c>
      <c r="BF190" s="159">
        <f>IF(N190="snížená",J190,0)</f>
        <v>0</v>
      </c>
      <c r="BG190" s="159">
        <f>IF(N190="zákl. přenesená",J190,0)</f>
        <v>0</v>
      </c>
      <c r="BH190" s="159">
        <f>IF(N190="sníž. přenesená",J190,0)</f>
        <v>0</v>
      </c>
      <c r="BI190" s="159">
        <f>IF(N190="nulová",J190,0)</f>
        <v>0</v>
      </c>
      <c r="BJ190" s="17" t="s">
        <v>82</v>
      </c>
      <c r="BK190" s="159">
        <f>ROUND(I190*H190,2)</f>
        <v>0</v>
      </c>
      <c r="BL190" s="17" t="s">
        <v>200</v>
      </c>
      <c r="BM190" s="158" t="s">
        <v>335</v>
      </c>
    </row>
    <row r="191" spans="1:65" s="12" customFormat="1" ht="22.8" customHeight="1">
      <c r="B191" s="135"/>
      <c r="D191" s="136" t="s">
        <v>73</v>
      </c>
      <c r="E191" s="145" t="s">
        <v>336</v>
      </c>
      <c r="F191" s="145" t="s">
        <v>337</v>
      </c>
      <c r="J191" s="146">
        <f>BK191</f>
        <v>0</v>
      </c>
      <c r="L191" s="135"/>
      <c r="M191" s="139"/>
      <c r="N191" s="140"/>
      <c r="O191" s="140"/>
      <c r="P191" s="141">
        <f>SUM(P192:P197)</f>
        <v>3.4537740000000001</v>
      </c>
      <c r="Q191" s="140"/>
      <c r="R191" s="141">
        <f>SUM(R192:R197)</f>
        <v>1.5526140000000001E-2</v>
      </c>
      <c r="S191" s="140"/>
      <c r="T191" s="142">
        <f>SUM(T192:T197)</f>
        <v>0</v>
      </c>
      <c r="AR191" s="136" t="s">
        <v>85</v>
      </c>
      <c r="AT191" s="143" t="s">
        <v>73</v>
      </c>
      <c r="AU191" s="143" t="s">
        <v>82</v>
      </c>
      <c r="AY191" s="136" t="s">
        <v>132</v>
      </c>
      <c r="BK191" s="144">
        <f>SUM(BK192:BK198)</f>
        <v>0</v>
      </c>
    </row>
    <row r="192" spans="1:65" s="2" customFormat="1" ht="24.15" customHeight="1">
      <c r="A192" s="31"/>
      <c r="B192" s="147"/>
      <c r="C192" s="148" t="s">
        <v>338</v>
      </c>
      <c r="D192" s="148" t="s">
        <v>135</v>
      </c>
      <c r="E192" s="149" t="s">
        <v>339</v>
      </c>
      <c r="F192" s="150" t="s">
        <v>340</v>
      </c>
      <c r="G192" s="151" t="s">
        <v>194</v>
      </c>
      <c r="H192" s="152">
        <v>31.686</v>
      </c>
      <c r="I192" s="153">
        <v>0</v>
      </c>
      <c r="J192" s="153">
        <f>ROUND(I192*H192,2)</f>
        <v>0</v>
      </c>
      <c r="K192" s="150" t="s">
        <v>186</v>
      </c>
      <c r="L192" s="32"/>
      <c r="M192" s="154" t="s">
        <v>1</v>
      </c>
      <c r="N192" s="155" t="s">
        <v>39</v>
      </c>
      <c r="O192" s="156">
        <v>1.2E-2</v>
      </c>
      <c r="P192" s="156">
        <f>O192*H192</f>
        <v>0.38023200000000001</v>
      </c>
      <c r="Q192" s="156">
        <v>0</v>
      </c>
      <c r="R192" s="156">
        <f>Q192*H192</f>
        <v>0</v>
      </c>
      <c r="S192" s="156">
        <v>0</v>
      </c>
      <c r="T192" s="157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8" t="s">
        <v>200</v>
      </c>
      <c r="AT192" s="158" t="s">
        <v>135</v>
      </c>
      <c r="AU192" s="158" t="s">
        <v>85</v>
      </c>
      <c r="AY192" s="17" t="s">
        <v>132</v>
      </c>
      <c r="BE192" s="159">
        <f>IF(N192="základní",J192,0)</f>
        <v>0</v>
      </c>
      <c r="BF192" s="159">
        <f>IF(N192="snížená",J192,0)</f>
        <v>0</v>
      </c>
      <c r="BG192" s="159">
        <f>IF(N192="zákl. přenesená",J192,0)</f>
        <v>0</v>
      </c>
      <c r="BH192" s="159">
        <f>IF(N192="sníž. přenesená",J192,0)</f>
        <v>0</v>
      </c>
      <c r="BI192" s="159">
        <f>IF(N192="nulová",J192,0)</f>
        <v>0</v>
      </c>
      <c r="BJ192" s="17" t="s">
        <v>82</v>
      </c>
      <c r="BK192" s="159">
        <f>ROUND(I192*H192,2)</f>
        <v>0</v>
      </c>
      <c r="BL192" s="17" t="s">
        <v>200</v>
      </c>
      <c r="BM192" s="158" t="s">
        <v>341</v>
      </c>
    </row>
    <row r="193" spans="1:65" s="13" customFormat="1">
      <c r="B193" s="164"/>
      <c r="D193" s="165" t="s">
        <v>187</v>
      </c>
      <c r="E193" s="166" t="s">
        <v>1</v>
      </c>
      <c r="F193" s="167" t="s">
        <v>342</v>
      </c>
      <c r="H193" s="168">
        <v>34.886000000000003</v>
      </c>
      <c r="L193" s="164"/>
      <c r="M193" s="169"/>
      <c r="N193" s="170"/>
      <c r="O193" s="170"/>
      <c r="P193" s="170"/>
      <c r="Q193" s="170"/>
      <c r="R193" s="170"/>
      <c r="S193" s="170"/>
      <c r="T193" s="171"/>
      <c r="AT193" s="166" t="s">
        <v>187</v>
      </c>
      <c r="AU193" s="166" t="s">
        <v>85</v>
      </c>
      <c r="AV193" s="13" t="s">
        <v>85</v>
      </c>
      <c r="AW193" s="13" t="s">
        <v>29</v>
      </c>
      <c r="AX193" s="13" t="s">
        <v>74</v>
      </c>
      <c r="AY193" s="166" t="s">
        <v>132</v>
      </c>
    </row>
    <row r="194" spans="1:65" s="13" customFormat="1">
      <c r="B194" s="164"/>
      <c r="D194" s="165" t="s">
        <v>187</v>
      </c>
      <c r="E194" s="166" t="s">
        <v>1</v>
      </c>
      <c r="F194" s="167" t="s">
        <v>343</v>
      </c>
      <c r="H194" s="168">
        <v>-3.2</v>
      </c>
      <c r="L194" s="164"/>
      <c r="M194" s="169"/>
      <c r="N194" s="170"/>
      <c r="O194" s="170"/>
      <c r="P194" s="170"/>
      <c r="Q194" s="170"/>
      <c r="R194" s="170"/>
      <c r="S194" s="170"/>
      <c r="T194" s="171"/>
      <c r="AT194" s="166" t="s">
        <v>187</v>
      </c>
      <c r="AU194" s="166" t="s">
        <v>85</v>
      </c>
      <c r="AV194" s="13" t="s">
        <v>85</v>
      </c>
      <c r="AW194" s="13" t="s">
        <v>29</v>
      </c>
      <c r="AX194" s="13" t="s">
        <v>74</v>
      </c>
      <c r="AY194" s="166" t="s">
        <v>132</v>
      </c>
    </row>
    <row r="195" spans="1:65" s="15" customFormat="1">
      <c r="B195" s="178"/>
      <c r="D195" s="165" t="s">
        <v>187</v>
      </c>
      <c r="E195" s="179" t="s">
        <v>1</v>
      </c>
      <c r="F195" s="180" t="s">
        <v>190</v>
      </c>
      <c r="H195" s="181">
        <v>31.686000000000003</v>
      </c>
      <c r="L195" s="178"/>
      <c r="M195" s="182"/>
      <c r="N195" s="183"/>
      <c r="O195" s="183"/>
      <c r="P195" s="183"/>
      <c r="Q195" s="183"/>
      <c r="R195" s="183"/>
      <c r="S195" s="183"/>
      <c r="T195" s="184"/>
      <c r="AT195" s="179" t="s">
        <v>187</v>
      </c>
      <c r="AU195" s="179" t="s">
        <v>85</v>
      </c>
      <c r="AV195" s="15" t="s">
        <v>155</v>
      </c>
      <c r="AW195" s="15" t="s">
        <v>29</v>
      </c>
      <c r="AX195" s="15" t="s">
        <v>82</v>
      </c>
      <c r="AY195" s="179" t="s">
        <v>132</v>
      </c>
    </row>
    <row r="196" spans="1:65" s="2" customFormat="1" ht="33" customHeight="1">
      <c r="A196" s="31"/>
      <c r="B196" s="147"/>
      <c r="C196" s="148" t="s">
        <v>344</v>
      </c>
      <c r="D196" s="148" t="s">
        <v>135</v>
      </c>
      <c r="E196" s="149" t="s">
        <v>345</v>
      </c>
      <c r="F196" s="150" t="s">
        <v>346</v>
      </c>
      <c r="G196" s="151" t="s">
        <v>194</v>
      </c>
      <c r="H196" s="152">
        <v>31.686</v>
      </c>
      <c r="I196" s="153">
        <v>0</v>
      </c>
      <c r="J196" s="153">
        <f>ROUND(I196*H196,2)</f>
        <v>0</v>
      </c>
      <c r="K196" s="150" t="s">
        <v>186</v>
      </c>
      <c r="L196" s="32"/>
      <c r="M196" s="154" t="s">
        <v>1</v>
      </c>
      <c r="N196" s="155" t="s">
        <v>39</v>
      </c>
      <c r="O196" s="156">
        <v>3.3000000000000002E-2</v>
      </c>
      <c r="P196" s="156">
        <f>O196*H196</f>
        <v>1.0456380000000001</v>
      </c>
      <c r="Q196" s="156">
        <v>2.0000000000000001E-4</v>
      </c>
      <c r="R196" s="156">
        <f>Q196*H196</f>
        <v>6.3372000000000003E-3</v>
      </c>
      <c r="S196" s="156">
        <v>0</v>
      </c>
      <c r="T196" s="157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8" t="s">
        <v>200</v>
      </c>
      <c r="AT196" s="158" t="s">
        <v>135</v>
      </c>
      <c r="AU196" s="158" t="s">
        <v>85</v>
      </c>
      <c r="AY196" s="17" t="s">
        <v>132</v>
      </c>
      <c r="BE196" s="159">
        <f>IF(N196="základní",J196,0)</f>
        <v>0</v>
      </c>
      <c r="BF196" s="159">
        <f>IF(N196="snížená",J196,0)</f>
        <v>0</v>
      </c>
      <c r="BG196" s="159">
        <f>IF(N196="zákl. přenesená",J196,0)</f>
        <v>0</v>
      </c>
      <c r="BH196" s="159">
        <f>IF(N196="sníž. přenesená",J196,0)</f>
        <v>0</v>
      </c>
      <c r="BI196" s="159">
        <f>IF(N196="nulová",J196,0)</f>
        <v>0</v>
      </c>
      <c r="BJ196" s="17" t="s">
        <v>82</v>
      </c>
      <c r="BK196" s="159">
        <f>ROUND(I196*H196,2)</f>
        <v>0</v>
      </c>
      <c r="BL196" s="17" t="s">
        <v>200</v>
      </c>
      <c r="BM196" s="158" t="s">
        <v>347</v>
      </c>
    </row>
    <row r="197" spans="1:65" s="2" customFormat="1" ht="37.799999999999997" customHeight="1">
      <c r="A197" s="31"/>
      <c r="B197" s="147"/>
      <c r="C197" s="148" t="s">
        <v>348</v>
      </c>
      <c r="D197" s="148" t="s">
        <v>135</v>
      </c>
      <c r="E197" s="149" t="s">
        <v>349</v>
      </c>
      <c r="F197" s="150" t="s">
        <v>350</v>
      </c>
      <c r="G197" s="151" t="s">
        <v>194</v>
      </c>
      <c r="H197" s="152">
        <v>31.686</v>
      </c>
      <c r="I197" s="153">
        <v>0</v>
      </c>
      <c r="J197" s="153">
        <f>ROUND(I197*H197,2)</f>
        <v>0</v>
      </c>
      <c r="K197" s="150" t="s">
        <v>186</v>
      </c>
      <c r="L197" s="32"/>
      <c r="M197" s="160" t="s">
        <v>1</v>
      </c>
      <c r="N197" s="161" t="s">
        <v>39</v>
      </c>
      <c r="O197" s="162">
        <v>6.4000000000000001E-2</v>
      </c>
      <c r="P197" s="162">
        <f>O197*H197</f>
        <v>2.0279039999999999</v>
      </c>
      <c r="Q197" s="162">
        <v>2.9E-4</v>
      </c>
      <c r="R197" s="162">
        <f>Q197*H197</f>
        <v>9.1889399999999996E-3</v>
      </c>
      <c r="S197" s="162">
        <v>0</v>
      </c>
      <c r="T197" s="16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8" t="s">
        <v>200</v>
      </c>
      <c r="AT197" s="158" t="s">
        <v>135</v>
      </c>
      <c r="AU197" s="158" t="s">
        <v>85</v>
      </c>
      <c r="AY197" s="17" t="s">
        <v>132</v>
      </c>
      <c r="BE197" s="159">
        <f>IF(N197="základní",J197,0)</f>
        <v>0</v>
      </c>
      <c r="BF197" s="159">
        <f>IF(N197="snížená",J197,0)</f>
        <v>0</v>
      </c>
      <c r="BG197" s="159">
        <f>IF(N197="zákl. přenesená",J197,0)</f>
        <v>0</v>
      </c>
      <c r="BH197" s="159">
        <f>IF(N197="sníž. přenesená",J197,0)</f>
        <v>0</v>
      </c>
      <c r="BI197" s="159">
        <f>IF(N197="nulová",J197,0)</f>
        <v>0</v>
      </c>
      <c r="BJ197" s="17" t="s">
        <v>82</v>
      </c>
      <c r="BK197" s="159">
        <f>ROUND(I197*H197,2)</f>
        <v>0</v>
      </c>
      <c r="BL197" s="17" t="s">
        <v>200</v>
      </c>
      <c r="BM197" s="158" t="s">
        <v>351</v>
      </c>
    </row>
    <row r="198" spans="1:65" s="2" customFormat="1" ht="81.599999999999994" customHeight="1">
      <c r="A198" s="31"/>
      <c r="B198" s="194"/>
      <c r="C198" s="195" t="s">
        <v>420</v>
      </c>
      <c r="D198" s="195" t="s">
        <v>135</v>
      </c>
      <c r="E198" s="196" t="s">
        <v>484</v>
      </c>
      <c r="F198" s="197" t="s">
        <v>485</v>
      </c>
      <c r="G198" s="198" t="s">
        <v>290</v>
      </c>
      <c r="H198" s="199">
        <v>1</v>
      </c>
      <c r="I198" s="200">
        <v>0</v>
      </c>
      <c r="J198" s="200">
        <f>ROUND(I198*H198,2)</f>
        <v>0</v>
      </c>
      <c r="K198" s="197" t="s">
        <v>1</v>
      </c>
      <c r="L198" s="32"/>
      <c r="M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BK198" s="159">
        <v>0</v>
      </c>
    </row>
  </sheetData>
  <autoFilter ref="C130:K197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7"/>
  <sheetViews>
    <sheetView showGridLines="0" topLeftCell="A161" workbookViewId="0">
      <selection activeCell="I163" sqref="I163:J16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6"/>
    </row>
    <row r="2" spans="1:46" s="1" customFormat="1" ht="36.9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91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99</v>
      </c>
      <c r="L4" s="20"/>
      <c r="M4" s="97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8" t="str">
        <f>'Rekapitulace stavby'!K6</f>
        <v>Heliport Nemocnice Havlíčkův Brod</v>
      </c>
      <c r="F7" s="239"/>
      <c r="G7" s="239"/>
      <c r="H7" s="239"/>
      <c r="L7" s="20"/>
    </row>
    <row r="8" spans="1:46" s="2" customFormat="1" ht="12" customHeight="1">
      <c r="A8" s="31"/>
      <c r="B8" s="32"/>
      <c r="C8" s="31"/>
      <c r="D8" s="26" t="s">
        <v>100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352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16</v>
      </c>
      <c r="E11" s="31"/>
      <c r="F11" s="24" t="s">
        <v>1</v>
      </c>
      <c r="G11" s="31"/>
      <c r="H11" s="31"/>
      <c r="I11" s="26" t="s">
        <v>17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18</v>
      </c>
      <c r="E12" s="31"/>
      <c r="F12" s="24" t="s">
        <v>19</v>
      </c>
      <c r="G12" s="31"/>
      <c r="H12" s="31"/>
      <c r="I12" s="26" t="s">
        <v>20</v>
      </c>
      <c r="J12" s="54" t="str">
        <f>'Rekapitulace stavby'!AN8</f>
        <v>5. 3. 2023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22</v>
      </c>
      <c r="E14" s="31"/>
      <c r="F14" s="31"/>
      <c r="G14" s="31"/>
      <c r="H14" s="31"/>
      <c r="I14" s="26" t="s">
        <v>23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19</v>
      </c>
      <c r="F15" s="31"/>
      <c r="G15" s="31"/>
      <c r="H15" s="31"/>
      <c r="I15" s="26" t="s">
        <v>24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25</v>
      </c>
      <c r="E17" s="31"/>
      <c r="F17" s="31"/>
      <c r="G17" s="31"/>
      <c r="H17" s="31"/>
      <c r="I17" s="26" t="s">
        <v>23</v>
      </c>
      <c r="J17" s="24" t="str">
        <f>'Rekapitulace stavby'!AN13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12" t="str">
        <f>'Rekapitulace stavby'!E14</f>
        <v xml:space="preserve"> </v>
      </c>
      <c r="F18" s="212"/>
      <c r="G18" s="212"/>
      <c r="H18" s="212"/>
      <c r="I18" s="26" t="s">
        <v>24</v>
      </c>
      <c r="J18" s="24" t="str">
        <f>'Rekapitulace stavby'!AN14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27</v>
      </c>
      <c r="E20" s="31"/>
      <c r="F20" s="31"/>
      <c r="G20" s="31"/>
      <c r="H20" s="31"/>
      <c r="I20" s="26" t="s">
        <v>23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28</v>
      </c>
      <c r="F21" s="31"/>
      <c r="G21" s="31"/>
      <c r="H21" s="31"/>
      <c r="I21" s="26" t="s">
        <v>24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30</v>
      </c>
      <c r="E23" s="31"/>
      <c r="F23" s="31"/>
      <c r="G23" s="31"/>
      <c r="H23" s="31"/>
      <c r="I23" s="26" t="s">
        <v>23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28</v>
      </c>
      <c r="F24" s="31"/>
      <c r="G24" s="31"/>
      <c r="H24" s="31"/>
      <c r="I24" s="26" t="s">
        <v>24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31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8"/>
      <c r="B27" s="99"/>
      <c r="C27" s="98"/>
      <c r="D27" s="98"/>
      <c r="E27" s="214" t="s">
        <v>1</v>
      </c>
      <c r="F27" s="214"/>
      <c r="G27" s="214"/>
      <c r="H27" s="214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" customHeight="1">
      <c r="A30" s="31"/>
      <c r="B30" s="32"/>
      <c r="C30" s="31"/>
      <c r="D30" s="24" t="s">
        <v>102</v>
      </c>
      <c r="E30" s="31"/>
      <c r="F30" s="31"/>
      <c r="G30" s="31"/>
      <c r="H30" s="31"/>
      <c r="I30" s="31"/>
      <c r="J30" s="30">
        <f>J96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" customHeight="1">
      <c r="A31" s="31"/>
      <c r="B31" s="32"/>
      <c r="C31" s="31"/>
      <c r="D31" s="29" t="s">
        <v>103</v>
      </c>
      <c r="E31" s="31"/>
      <c r="F31" s="31"/>
      <c r="G31" s="31"/>
      <c r="H31" s="31"/>
      <c r="I31" s="31"/>
      <c r="J31" s="30">
        <f>J106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34</v>
      </c>
      <c r="E32" s="31"/>
      <c r="F32" s="31"/>
      <c r="G32" s="31"/>
      <c r="H32" s="31"/>
      <c r="I32" s="31"/>
      <c r="J32" s="70">
        <f>ROUND(J30 + J31,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1"/>
      <c r="F34" s="35" t="s">
        <v>36</v>
      </c>
      <c r="G34" s="31"/>
      <c r="H34" s="31"/>
      <c r="I34" s="35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2"/>
      <c r="C35" s="31"/>
      <c r="D35" s="102" t="s">
        <v>38</v>
      </c>
      <c r="E35" s="26" t="s">
        <v>39</v>
      </c>
      <c r="F35" s="103">
        <f>ROUND((SUM(BE106:BE107) + SUM(BE127:BE166)),  2)</f>
        <v>0</v>
      </c>
      <c r="G35" s="31"/>
      <c r="H35" s="31"/>
      <c r="I35" s="104">
        <v>0.21</v>
      </c>
      <c r="J35" s="103">
        <f>ROUND(((SUM(BE106:BE107) + SUM(BE127:BE166))*I35),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2"/>
      <c r="C36" s="31"/>
      <c r="D36" s="31"/>
      <c r="E36" s="26" t="s">
        <v>40</v>
      </c>
      <c r="F36" s="103">
        <f>ROUND((SUM(BF106:BF107) + SUM(BF127:BF166)),  2)</f>
        <v>0</v>
      </c>
      <c r="G36" s="31"/>
      <c r="H36" s="31"/>
      <c r="I36" s="104">
        <v>0.15</v>
      </c>
      <c r="J36" s="103">
        <f>ROUND(((SUM(BF106:BF107) + SUM(BF127:BF166))*I36),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41</v>
      </c>
      <c r="F37" s="103">
        <f>ROUND((SUM(BG106:BG107) + SUM(BG127:BG166)),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2"/>
      <c r="C38" s="31"/>
      <c r="D38" s="31"/>
      <c r="E38" s="26" t="s">
        <v>42</v>
      </c>
      <c r="F38" s="103">
        <f>ROUND((SUM(BH106:BH107) + SUM(BH127:BH166)),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2"/>
      <c r="C39" s="31"/>
      <c r="D39" s="31"/>
      <c r="E39" s="26" t="s">
        <v>43</v>
      </c>
      <c r="F39" s="103">
        <f>ROUND((SUM(BI106:BI107) + SUM(BI127:BI166)),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94"/>
      <c r="D41" s="105" t="s">
        <v>44</v>
      </c>
      <c r="E41" s="59"/>
      <c r="F41" s="59"/>
      <c r="G41" s="106" t="s">
        <v>45</v>
      </c>
      <c r="H41" s="107" t="s">
        <v>46</v>
      </c>
      <c r="I41" s="59"/>
      <c r="J41" s="108">
        <f>SUM(J32:J39)</f>
        <v>0</v>
      </c>
      <c r="K41" s="109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1"/>
      <c r="B61" s="32"/>
      <c r="C61" s="31"/>
      <c r="D61" s="44" t="s">
        <v>49</v>
      </c>
      <c r="E61" s="34"/>
      <c r="F61" s="110" t="s">
        <v>50</v>
      </c>
      <c r="G61" s="44" t="s">
        <v>49</v>
      </c>
      <c r="H61" s="34"/>
      <c r="I61" s="34"/>
      <c r="J61" s="111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1"/>
      <c r="B76" s="32"/>
      <c r="C76" s="31"/>
      <c r="D76" s="44" t="s">
        <v>49</v>
      </c>
      <c r="E76" s="34"/>
      <c r="F76" s="110" t="s">
        <v>50</v>
      </c>
      <c r="G76" s="44" t="s">
        <v>49</v>
      </c>
      <c r="H76" s="34"/>
      <c r="I76" s="34"/>
      <c r="J76" s="111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1" t="s">
        <v>104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Heliport Nemocnice Havlíčkův Brod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100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D2 - silnoproudé rozvody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18</v>
      </c>
      <c r="D89" s="31"/>
      <c r="E89" s="31"/>
      <c r="F89" s="24" t="str">
        <f>F12</f>
        <v>Nemocnice Havlíčkův Brod</v>
      </c>
      <c r="G89" s="31"/>
      <c r="H89" s="31"/>
      <c r="I89" s="26" t="s">
        <v>20</v>
      </c>
      <c r="J89" s="54" t="str">
        <f>IF(J12="","",J12)</f>
        <v>5. 3. 2023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22</v>
      </c>
      <c r="D91" s="31"/>
      <c r="E91" s="31"/>
      <c r="F91" s="24" t="str">
        <f>E15</f>
        <v>Nemocnice Havlíčkův Brod</v>
      </c>
      <c r="G91" s="31"/>
      <c r="H91" s="31"/>
      <c r="I91" s="26" t="s">
        <v>27</v>
      </c>
      <c r="J91" s="27" t="str">
        <f>E21</f>
        <v>Techniserv spol.s 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25</v>
      </c>
      <c r="D92" s="31"/>
      <c r="E92" s="31"/>
      <c r="F92" s="24" t="str">
        <f>IF(E18="","",E18)</f>
        <v xml:space="preserve"> </v>
      </c>
      <c r="G92" s="31"/>
      <c r="H92" s="31"/>
      <c r="I92" s="26" t="s">
        <v>30</v>
      </c>
      <c r="J92" s="27" t="str">
        <f>E24</f>
        <v>Techniserv spol.s r.o.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2" t="s">
        <v>105</v>
      </c>
      <c r="D94" s="94"/>
      <c r="E94" s="94"/>
      <c r="F94" s="94"/>
      <c r="G94" s="94"/>
      <c r="H94" s="94"/>
      <c r="I94" s="94"/>
      <c r="J94" s="113" t="s">
        <v>106</v>
      </c>
      <c r="K94" s="94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14" t="s">
        <v>107</v>
      </c>
      <c r="D96" s="31"/>
      <c r="E96" s="31"/>
      <c r="F96" s="31"/>
      <c r="G96" s="31"/>
      <c r="H96" s="31"/>
      <c r="I96" s="31"/>
      <c r="J96" s="70">
        <f>J127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108</v>
      </c>
    </row>
    <row r="97" spans="1:31" s="9" customFormat="1" ht="24.9" customHeight="1">
      <c r="B97" s="115"/>
      <c r="D97" s="116" t="s">
        <v>176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353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10" customFormat="1" ht="14.85" customHeight="1">
      <c r="B99" s="119"/>
      <c r="D99" s="120" t="s">
        <v>354</v>
      </c>
      <c r="E99" s="121"/>
      <c r="F99" s="121"/>
      <c r="G99" s="121"/>
      <c r="H99" s="121"/>
      <c r="I99" s="121"/>
      <c r="J99" s="122">
        <f>J130</f>
        <v>0</v>
      </c>
      <c r="L99" s="119"/>
    </row>
    <row r="100" spans="1:31" s="10" customFormat="1" ht="19.95" customHeight="1">
      <c r="B100" s="119"/>
      <c r="D100" s="120" t="s">
        <v>355</v>
      </c>
      <c r="E100" s="121"/>
      <c r="F100" s="121"/>
      <c r="G100" s="121"/>
      <c r="H100" s="121"/>
      <c r="I100" s="121"/>
      <c r="J100" s="122">
        <f>J135</f>
        <v>0</v>
      </c>
      <c r="L100" s="119"/>
    </row>
    <row r="101" spans="1:31" s="10" customFormat="1" ht="19.95" customHeight="1">
      <c r="B101" s="119"/>
      <c r="D101" s="120" t="s">
        <v>356</v>
      </c>
      <c r="E101" s="121"/>
      <c r="F101" s="121"/>
      <c r="G101" s="121"/>
      <c r="H101" s="121"/>
      <c r="I101" s="121"/>
      <c r="J101" s="122">
        <f>J139</f>
        <v>0</v>
      </c>
      <c r="L101" s="119"/>
    </row>
    <row r="102" spans="1:31" s="10" customFormat="1" ht="19.95" customHeight="1">
      <c r="B102" s="119"/>
      <c r="D102" s="120" t="s">
        <v>357</v>
      </c>
      <c r="E102" s="121"/>
      <c r="F102" s="121"/>
      <c r="G102" s="121"/>
      <c r="H102" s="121"/>
      <c r="I102" s="121"/>
      <c r="J102" s="122">
        <f>J154</f>
        <v>0</v>
      </c>
      <c r="L102" s="119"/>
    </row>
    <row r="103" spans="1:31" s="10" customFormat="1" ht="19.95" customHeight="1">
      <c r="B103" s="119"/>
      <c r="D103" s="120" t="s">
        <v>358</v>
      </c>
      <c r="E103" s="121"/>
      <c r="F103" s="121"/>
      <c r="G103" s="121"/>
      <c r="H103" s="121"/>
      <c r="I103" s="121"/>
      <c r="J103" s="122">
        <f>J164</f>
        <v>0</v>
      </c>
      <c r="L103" s="119"/>
    </row>
    <row r="104" spans="1:31" s="2" customFormat="1" ht="21.75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9.25" customHeight="1">
      <c r="A106" s="31"/>
      <c r="B106" s="32"/>
      <c r="C106" s="114" t="s">
        <v>116</v>
      </c>
      <c r="D106" s="31"/>
      <c r="E106" s="31"/>
      <c r="F106" s="31"/>
      <c r="G106" s="31"/>
      <c r="H106" s="31"/>
      <c r="I106" s="31"/>
      <c r="J106" s="123">
        <v>0</v>
      </c>
      <c r="K106" s="31"/>
      <c r="L106" s="41"/>
      <c r="N106" s="124" t="s">
        <v>38</v>
      </c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8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9.25" customHeight="1">
      <c r="A108" s="31"/>
      <c r="B108" s="32"/>
      <c r="C108" s="93" t="s">
        <v>98</v>
      </c>
      <c r="D108" s="94"/>
      <c r="E108" s="94"/>
      <c r="F108" s="94"/>
      <c r="G108" s="94"/>
      <c r="H108" s="94"/>
      <c r="I108" s="94"/>
      <c r="J108" s="95">
        <f>ROUND(J96+J106,2)</f>
        <v>0</v>
      </c>
      <c r="K108" s="94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" customHeight="1">
      <c r="A109" s="31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63" s="2" customFormat="1" ht="6.9" customHeight="1">
      <c r="A113" s="31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4.9" customHeight="1">
      <c r="A114" s="31"/>
      <c r="B114" s="32"/>
      <c r="C114" s="21" t="s">
        <v>117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6.9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6" t="s">
        <v>14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6.5" customHeight="1">
      <c r="A117" s="31"/>
      <c r="B117" s="32"/>
      <c r="C117" s="31"/>
      <c r="D117" s="31"/>
      <c r="E117" s="238" t="str">
        <f>E7</f>
        <v>Heliport Nemocnice Havlíčkův Brod</v>
      </c>
      <c r="F117" s="239"/>
      <c r="G117" s="239"/>
      <c r="H117" s="239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100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1"/>
      <c r="D119" s="31"/>
      <c r="E119" s="228" t="str">
        <f>E9</f>
        <v>D2 - silnoproudé rozvody</v>
      </c>
      <c r="F119" s="237"/>
      <c r="G119" s="237"/>
      <c r="H119" s="237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18</v>
      </c>
      <c r="D121" s="31"/>
      <c r="E121" s="31"/>
      <c r="F121" s="24" t="str">
        <f>F12</f>
        <v>Nemocnice Havlíčkův Brod</v>
      </c>
      <c r="G121" s="31"/>
      <c r="H121" s="31"/>
      <c r="I121" s="26" t="s">
        <v>20</v>
      </c>
      <c r="J121" s="54" t="str">
        <f>IF(J12="","",J12)</f>
        <v>5. 3. 2023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15" customHeight="1">
      <c r="A123" s="31"/>
      <c r="B123" s="32"/>
      <c r="C123" s="26" t="s">
        <v>22</v>
      </c>
      <c r="D123" s="31"/>
      <c r="E123" s="31"/>
      <c r="F123" s="24" t="str">
        <f>E15</f>
        <v>Nemocnice Havlíčkův Brod</v>
      </c>
      <c r="G123" s="31"/>
      <c r="H123" s="31"/>
      <c r="I123" s="26" t="s">
        <v>27</v>
      </c>
      <c r="J123" s="27" t="str">
        <f>E21</f>
        <v>Techniserv spol.s r.o.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15" customHeight="1">
      <c r="A124" s="31"/>
      <c r="B124" s="32"/>
      <c r="C124" s="26" t="s">
        <v>25</v>
      </c>
      <c r="D124" s="31"/>
      <c r="E124" s="31"/>
      <c r="F124" s="24" t="str">
        <f>IF(E18="","",E18)</f>
        <v xml:space="preserve"> </v>
      </c>
      <c r="G124" s="31"/>
      <c r="H124" s="31"/>
      <c r="I124" s="26" t="s">
        <v>30</v>
      </c>
      <c r="J124" s="27" t="str">
        <f>E24</f>
        <v>Techniserv spol.s r.o.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25"/>
      <c r="B126" s="126"/>
      <c r="C126" s="127" t="s">
        <v>118</v>
      </c>
      <c r="D126" s="128" t="s">
        <v>59</v>
      </c>
      <c r="E126" s="128" t="s">
        <v>55</v>
      </c>
      <c r="F126" s="128" t="s">
        <v>56</v>
      </c>
      <c r="G126" s="128" t="s">
        <v>119</v>
      </c>
      <c r="H126" s="128" t="s">
        <v>120</v>
      </c>
      <c r="I126" s="128" t="s">
        <v>121</v>
      </c>
      <c r="J126" s="128" t="s">
        <v>106</v>
      </c>
      <c r="K126" s="129" t="s">
        <v>122</v>
      </c>
      <c r="L126" s="130"/>
      <c r="M126" s="61" t="s">
        <v>1</v>
      </c>
      <c r="N126" s="62" t="s">
        <v>38</v>
      </c>
      <c r="O126" s="62" t="s">
        <v>123</v>
      </c>
      <c r="P126" s="62" t="s">
        <v>124</v>
      </c>
      <c r="Q126" s="62" t="s">
        <v>125</v>
      </c>
      <c r="R126" s="62" t="s">
        <v>126</v>
      </c>
      <c r="S126" s="62" t="s">
        <v>127</v>
      </c>
      <c r="T126" s="63" t="s">
        <v>128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31"/>
      <c r="B127" s="32"/>
      <c r="C127" s="68" t="s">
        <v>129</v>
      </c>
      <c r="D127" s="31"/>
      <c r="E127" s="31"/>
      <c r="F127" s="31"/>
      <c r="G127" s="31"/>
      <c r="H127" s="31"/>
      <c r="I127" s="31"/>
      <c r="J127" s="131">
        <f>BK127</f>
        <v>0</v>
      </c>
      <c r="K127" s="31"/>
      <c r="L127" s="32"/>
      <c r="M127" s="64"/>
      <c r="N127" s="55"/>
      <c r="O127" s="65"/>
      <c r="P127" s="132">
        <f>P128</f>
        <v>29.419999999999998</v>
      </c>
      <c r="Q127" s="65"/>
      <c r="R127" s="132">
        <f>R128</f>
        <v>3.0000000000000001E-3</v>
      </c>
      <c r="S127" s="65"/>
      <c r="T127" s="133">
        <f>T128</f>
        <v>0.16800000000000001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7" t="s">
        <v>73</v>
      </c>
      <c r="AU127" s="17" t="s">
        <v>108</v>
      </c>
      <c r="BK127" s="134">
        <f>BK128</f>
        <v>0</v>
      </c>
    </row>
    <row r="128" spans="1:63" s="12" customFormat="1" ht="25.95" customHeight="1">
      <c r="B128" s="135"/>
      <c r="D128" s="136" t="s">
        <v>73</v>
      </c>
      <c r="E128" s="137" t="s">
        <v>254</v>
      </c>
      <c r="F128" s="137" t="s">
        <v>255</v>
      </c>
      <c r="J128" s="138">
        <f>BK128</f>
        <v>0</v>
      </c>
      <c r="L128" s="135"/>
      <c r="M128" s="139"/>
      <c r="N128" s="140"/>
      <c r="O128" s="140"/>
      <c r="P128" s="141">
        <f>P129+P135+P139+P154+P164</f>
        <v>29.419999999999998</v>
      </c>
      <c r="Q128" s="140"/>
      <c r="R128" s="141">
        <f>R129+R135+R139+R154+R164</f>
        <v>3.0000000000000001E-3</v>
      </c>
      <c r="S128" s="140"/>
      <c r="T128" s="142">
        <f>T129+T135+T139+T154+T164</f>
        <v>0.16800000000000001</v>
      </c>
      <c r="AR128" s="136" t="s">
        <v>85</v>
      </c>
      <c r="AT128" s="143" t="s">
        <v>73</v>
      </c>
      <c r="AU128" s="143" t="s">
        <v>74</v>
      </c>
      <c r="AY128" s="136" t="s">
        <v>132</v>
      </c>
      <c r="BK128" s="144">
        <f>BK129+BK135+BK139+BK154+BK164</f>
        <v>0</v>
      </c>
    </row>
    <row r="129" spans="1:65" s="12" customFormat="1" ht="22.8" customHeight="1">
      <c r="B129" s="135"/>
      <c r="D129" s="136" t="s">
        <v>73</v>
      </c>
      <c r="E129" s="145" t="s">
        <v>86</v>
      </c>
      <c r="F129" s="145" t="s">
        <v>359</v>
      </c>
      <c r="J129" s="146">
        <f>BK129</f>
        <v>0</v>
      </c>
      <c r="L129" s="135"/>
      <c r="M129" s="139"/>
      <c r="N129" s="140"/>
      <c r="O129" s="140"/>
      <c r="P129" s="141">
        <f>P130</f>
        <v>2.8849999999999998</v>
      </c>
      <c r="Q129" s="140"/>
      <c r="R129" s="141">
        <f>R130</f>
        <v>0</v>
      </c>
      <c r="S129" s="140"/>
      <c r="T129" s="142">
        <f>T130</f>
        <v>0</v>
      </c>
      <c r="AR129" s="136" t="s">
        <v>82</v>
      </c>
      <c r="AT129" s="143" t="s">
        <v>73</v>
      </c>
      <c r="AU129" s="143" t="s">
        <v>82</v>
      </c>
      <c r="AY129" s="136" t="s">
        <v>132</v>
      </c>
      <c r="BK129" s="144">
        <f>BK130</f>
        <v>0</v>
      </c>
    </row>
    <row r="130" spans="1:65" s="12" customFormat="1" ht="20.85" customHeight="1">
      <c r="B130" s="135"/>
      <c r="D130" s="136" t="s">
        <v>73</v>
      </c>
      <c r="E130" s="145" t="s">
        <v>89</v>
      </c>
      <c r="F130" s="145" t="s">
        <v>360</v>
      </c>
      <c r="J130" s="146">
        <f>BK130</f>
        <v>0</v>
      </c>
      <c r="L130" s="135"/>
      <c r="M130" s="139"/>
      <c r="N130" s="140"/>
      <c r="O130" s="140"/>
      <c r="P130" s="141">
        <f>SUM(P131:P134)</f>
        <v>2.8849999999999998</v>
      </c>
      <c r="Q130" s="140"/>
      <c r="R130" s="141">
        <f>SUM(R131:R134)</f>
        <v>0</v>
      </c>
      <c r="S130" s="140"/>
      <c r="T130" s="142">
        <f>SUM(T131:T134)</f>
        <v>0</v>
      </c>
      <c r="AR130" s="136" t="s">
        <v>82</v>
      </c>
      <c r="AT130" s="143" t="s">
        <v>73</v>
      </c>
      <c r="AU130" s="143" t="s">
        <v>85</v>
      </c>
      <c r="AY130" s="136" t="s">
        <v>132</v>
      </c>
      <c r="BK130" s="144">
        <f>SUM(BK131:BK134)</f>
        <v>0</v>
      </c>
    </row>
    <row r="131" spans="1:65" s="2" customFormat="1" ht="24.15" customHeight="1">
      <c r="A131" s="31"/>
      <c r="B131" s="147"/>
      <c r="C131" s="148" t="s">
        <v>82</v>
      </c>
      <c r="D131" s="148" t="s">
        <v>135</v>
      </c>
      <c r="E131" s="149" t="s">
        <v>361</v>
      </c>
      <c r="F131" s="150" t="s">
        <v>362</v>
      </c>
      <c r="G131" s="151" t="s">
        <v>363</v>
      </c>
      <c r="H131" s="152">
        <v>1</v>
      </c>
      <c r="I131" s="153">
        <v>0</v>
      </c>
      <c r="J131" s="153">
        <f>ROUND(I131*H131,2)</f>
        <v>0</v>
      </c>
      <c r="K131" s="150" t="s">
        <v>1</v>
      </c>
      <c r="L131" s="32"/>
      <c r="M131" s="154" t="s">
        <v>1</v>
      </c>
      <c r="N131" s="155" t="s">
        <v>39</v>
      </c>
      <c r="O131" s="156">
        <v>0</v>
      </c>
      <c r="P131" s="156">
        <f>O131*H131</f>
        <v>0</v>
      </c>
      <c r="Q131" s="156">
        <v>0</v>
      </c>
      <c r="R131" s="156">
        <f>Q131*H131</f>
        <v>0</v>
      </c>
      <c r="S131" s="156">
        <v>0</v>
      </c>
      <c r="T131" s="15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8" t="s">
        <v>200</v>
      </c>
      <c r="AT131" s="158" t="s">
        <v>135</v>
      </c>
      <c r="AU131" s="158" t="s">
        <v>149</v>
      </c>
      <c r="AY131" s="17" t="s">
        <v>132</v>
      </c>
      <c r="BE131" s="159">
        <f>IF(N131="základní",J131,0)</f>
        <v>0</v>
      </c>
      <c r="BF131" s="159">
        <f>IF(N131="snížená",J131,0)</f>
        <v>0</v>
      </c>
      <c r="BG131" s="159">
        <f>IF(N131="zákl. přenesená",J131,0)</f>
        <v>0</v>
      </c>
      <c r="BH131" s="159">
        <f>IF(N131="sníž. přenesená",J131,0)</f>
        <v>0</v>
      </c>
      <c r="BI131" s="159">
        <f>IF(N131="nulová",J131,0)</f>
        <v>0</v>
      </c>
      <c r="BJ131" s="17" t="s">
        <v>82</v>
      </c>
      <c r="BK131" s="159">
        <f>ROUND(I131*H131,2)</f>
        <v>0</v>
      </c>
      <c r="BL131" s="17" t="s">
        <v>200</v>
      </c>
      <c r="BM131" s="158" t="s">
        <v>85</v>
      </c>
    </row>
    <row r="132" spans="1:65" s="2" customFormat="1" ht="21.75" customHeight="1">
      <c r="A132" s="31"/>
      <c r="B132" s="147"/>
      <c r="C132" s="148" t="s">
        <v>85</v>
      </c>
      <c r="D132" s="148" t="s">
        <v>135</v>
      </c>
      <c r="E132" s="149" t="s">
        <v>364</v>
      </c>
      <c r="F132" s="150" t="s">
        <v>365</v>
      </c>
      <c r="G132" s="151" t="s">
        <v>363</v>
      </c>
      <c r="H132" s="152">
        <v>1</v>
      </c>
      <c r="I132" s="153">
        <v>0</v>
      </c>
      <c r="J132" s="153">
        <f>ROUND(I132*H132,2)</f>
        <v>0</v>
      </c>
      <c r="K132" s="150" t="s">
        <v>186</v>
      </c>
      <c r="L132" s="32"/>
      <c r="M132" s="154" t="s">
        <v>1</v>
      </c>
      <c r="N132" s="155" t="s">
        <v>39</v>
      </c>
      <c r="O132" s="156">
        <v>2.8849999999999998</v>
      </c>
      <c r="P132" s="156">
        <f>O132*H132</f>
        <v>2.8849999999999998</v>
      </c>
      <c r="Q132" s="156">
        <v>0</v>
      </c>
      <c r="R132" s="156">
        <f>Q132*H132</f>
        <v>0</v>
      </c>
      <c r="S132" s="156">
        <v>0</v>
      </c>
      <c r="T132" s="15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8" t="s">
        <v>200</v>
      </c>
      <c r="AT132" s="158" t="s">
        <v>135</v>
      </c>
      <c r="AU132" s="158" t="s">
        <v>149</v>
      </c>
      <c r="AY132" s="17" t="s">
        <v>132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7" t="s">
        <v>82</v>
      </c>
      <c r="BK132" s="159">
        <f>ROUND(I132*H132,2)</f>
        <v>0</v>
      </c>
      <c r="BL132" s="17" t="s">
        <v>200</v>
      </c>
      <c r="BM132" s="158" t="s">
        <v>155</v>
      </c>
    </row>
    <row r="133" spans="1:65" s="2" customFormat="1" ht="49.05" customHeight="1">
      <c r="A133" s="31"/>
      <c r="B133" s="147"/>
      <c r="C133" s="185" t="s">
        <v>149</v>
      </c>
      <c r="D133" s="185" t="s">
        <v>210</v>
      </c>
      <c r="E133" s="186" t="s">
        <v>366</v>
      </c>
      <c r="F133" s="187" t="s">
        <v>367</v>
      </c>
      <c r="G133" s="188" t="s">
        <v>363</v>
      </c>
      <c r="H133" s="189">
        <v>1</v>
      </c>
      <c r="I133" s="190">
        <v>0</v>
      </c>
      <c r="J133" s="190">
        <f>ROUND(I133*H133,2)</f>
        <v>0</v>
      </c>
      <c r="K133" s="187" t="s">
        <v>1</v>
      </c>
      <c r="L133" s="191"/>
      <c r="M133" s="192" t="s">
        <v>1</v>
      </c>
      <c r="N133" s="193" t="s">
        <v>39</v>
      </c>
      <c r="O133" s="156">
        <v>0</v>
      </c>
      <c r="P133" s="156">
        <f>O133*H133</f>
        <v>0</v>
      </c>
      <c r="Q133" s="156">
        <v>0</v>
      </c>
      <c r="R133" s="156">
        <f>Q133*H133</f>
        <v>0</v>
      </c>
      <c r="S133" s="156">
        <v>0</v>
      </c>
      <c r="T133" s="157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8" t="s">
        <v>263</v>
      </c>
      <c r="AT133" s="158" t="s">
        <v>210</v>
      </c>
      <c r="AU133" s="158" t="s">
        <v>149</v>
      </c>
      <c r="AY133" s="17" t="s">
        <v>132</v>
      </c>
      <c r="BE133" s="159">
        <f>IF(N133="základní",J133,0)</f>
        <v>0</v>
      </c>
      <c r="BF133" s="159">
        <f>IF(N133="snížená",J133,0)</f>
        <v>0</v>
      </c>
      <c r="BG133" s="159">
        <f>IF(N133="zákl. přenesená",J133,0)</f>
        <v>0</v>
      </c>
      <c r="BH133" s="159">
        <f>IF(N133="sníž. přenesená",J133,0)</f>
        <v>0</v>
      </c>
      <c r="BI133" s="159">
        <f>IF(N133="nulová",J133,0)</f>
        <v>0</v>
      </c>
      <c r="BJ133" s="17" t="s">
        <v>82</v>
      </c>
      <c r="BK133" s="159">
        <f>ROUND(I133*H133,2)</f>
        <v>0</v>
      </c>
      <c r="BL133" s="17" t="s">
        <v>200</v>
      </c>
      <c r="BM133" s="158" t="s">
        <v>165</v>
      </c>
    </row>
    <row r="134" spans="1:65" s="13" customFormat="1">
      <c r="B134" s="164"/>
      <c r="D134" s="165" t="s">
        <v>187</v>
      </c>
      <c r="E134" s="166" t="s">
        <v>1</v>
      </c>
      <c r="F134" s="167" t="s">
        <v>368</v>
      </c>
      <c r="H134" s="168">
        <v>1</v>
      </c>
      <c r="L134" s="164"/>
      <c r="M134" s="169"/>
      <c r="N134" s="170"/>
      <c r="O134" s="170"/>
      <c r="P134" s="170"/>
      <c r="Q134" s="170"/>
      <c r="R134" s="170"/>
      <c r="S134" s="170"/>
      <c r="T134" s="171"/>
      <c r="AT134" s="166" t="s">
        <v>187</v>
      </c>
      <c r="AU134" s="166" t="s">
        <v>149</v>
      </c>
      <c r="AV134" s="13" t="s">
        <v>85</v>
      </c>
      <c r="AW134" s="13" t="s">
        <v>29</v>
      </c>
      <c r="AX134" s="13" t="s">
        <v>82</v>
      </c>
      <c r="AY134" s="166" t="s">
        <v>132</v>
      </c>
    </row>
    <row r="135" spans="1:65" s="12" customFormat="1" ht="22.8" customHeight="1">
      <c r="B135" s="135"/>
      <c r="D135" s="136" t="s">
        <v>73</v>
      </c>
      <c r="E135" s="145" t="s">
        <v>92</v>
      </c>
      <c r="F135" s="145" t="s">
        <v>369</v>
      </c>
      <c r="J135" s="146">
        <f>BK135</f>
        <v>0</v>
      </c>
      <c r="L135" s="135"/>
      <c r="M135" s="139"/>
      <c r="N135" s="140"/>
      <c r="O135" s="140"/>
      <c r="P135" s="141">
        <f>SUM(P136:P138)</f>
        <v>0.46400000000000002</v>
      </c>
      <c r="Q135" s="140"/>
      <c r="R135" s="141">
        <f>SUM(R136:R138)</f>
        <v>0</v>
      </c>
      <c r="S135" s="140"/>
      <c r="T135" s="142">
        <f>SUM(T136:T138)</f>
        <v>0</v>
      </c>
      <c r="AR135" s="136" t="s">
        <v>82</v>
      </c>
      <c r="AT135" s="143" t="s">
        <v>73</v>
      </c>
      <c r="AU135" s="143" t="s">
        <v>82</v>
      </c>
      <c r="AY135" s="136" t="s">
        <v>132</v>
      </c>
      <c r="BK135" s="144">
        <f>SUM(BK136:BK138)</f>
        <v>0</v>
      </c>
    </row>
    <row r="136" spans="1:65" s="2" customFormat="1" ht="21.75" customHeight="1">
      <c r="A136" s="31"/>
      <c r="B136" s="147"/>
      <c r="C136" s="148" t="s">
        <v>155</v>
      </c>
      <c r="D136" s="148" t="s">
        <v>135</v>
      </c>
      <c r="E136" s="149" t="s">
        <v>370</v>
      </c>
      <c r="F136" s="150" t="s">
        <v>371</v>
      </c>
      <c r="G136" s="151" t="s">
        <v>363</v>
      </c>
      <c r="H136" s="152">
        <v>1</v>
      </c>
      <c r="I136" s="153">
        <v>0</v>
      </c>
      <c r="J136" s="153">
        <f>ROUND(I136*H136,2)</f>
        <v>0</v>
      </c>
      <c r="K136" s="150" t="s">
        <v>186</v>
      </c>
      <c r="L136" s="32"/>
      <c r="M136" s="154" t="s">
        <v>1</v>
      </c>
      <c r="N136" s="155" t="s">
        <v>39</v>
      </c>
      <c r="O136" s="156">
        <v>0.46400000000000002</v>
      </c>
      <c r="P136" s="156">
        <f>O136*H136</f>
        <v>0.46400000000000002</v>
      </c>
      <c r="Q136" s="156">
        <v>0</v>
      </c>
      <c r="R136" s="156">
        <f>Q136*H136</f>
        <v>0</v>
      </c>
      <c r="S136" s="156">
        <v>0</v>
      </c>
      <c r="T136" s="15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8" t="s">
        <v>200</v>
      </c>
      <c r="AT136" s="158" t="s">
        <v>135</v>
      </c>
      <c r="AU136" s="158" t="s">
        <v>85</v>
      </c>
      <c r="AY136" s="17" t="s">
        <v>132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17" t="s">
        <v>82</v>
      </c>
      <c r="BK136" s="159">
        <f>ROUND(I136*H136,2)</f>
        <v>0</v>
      </c>
      <c r="BL136" s="17" t="s">
        <v>200</v>
      </c>
      <c r="BM136" s="158" t="s">
        <v>195</v>
      </c>
    </row>
    <row r="137" spans="1:65" s="2" customFormat="1" ht="55.5" customHeight="1">
      <c r="A137" s="31"/>
      <c r="B137" s="147"/>
      <c r="C137" s="185" t="s">
        <v>131</v>
      </c>
      <c r="D137" s="185" t="s">
        <v>210</v>
      </c>
      <c r="E137" s="186" t="s">
        <v>372</v>
      </c>
      <c r="F137" s="187" t="s">
        <v>373</v>
      </c>
      <c r="G137" s="188" t="s">
        <v>363</v>
      </c>
      <c r="H137" s="189">
        <v>1</v>
      </c>
      <c r="I137" s="190">
        <v>0</v>
      </c>
      <c r="J137" s="190">
        <f>ROUND(I137*H137,2)</f>
        <v>0</v>
      </c>
      <c r="K137" s="187" t="s">
        <v>1</v>
      </c>
      <c r="L137" s="191"/>
      <c r="M137" s="192" t="s">
        <v>1</v>
      </c>
      <c r="N137" s="193" t="s">
        <v>39</v>
      </c>
      <c r="O137" s="156">
        <v>0</v>
      </c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8" t="s">
        <v>263</v>
      </c>
      <c r="AT137" s="158" t="s">
        <v>210</v>
      </c>
      <c r="AU137" s="158" t="s">
        <v>85</v>
      </c>
      <c r="AY137" s="17" t="s">
        <v>132</v>
      </c>
      <c r="BE137" s="159">
        <f>IF(N137="základní",J137,0)</f>
        <v>0</v>
      </c>
      <c r="BF137" s="159">
        <f>IF(N137="snížená",J137,0)</f>
        <v>0</v>
      </c>
      <c r="BG137" s="159">
        <f>IF(N137="zákl. přenesená",J137,0)</f>
        <v>0</v>
      </c>
      <c r="BH137" s="159">
        <f>IF(N137="sníž. přenesená",J137,0)</f>
        <v>0</v>
      </c>
      <c r="BI137" s="159">
        <f>IF(N137="nulová",J137,0)</f>
        <v>0</v>
      </c>
      <c r="BJ137" s="17" t="s">
        <v>82</v>
      </c>
      <c r="BK137" s="159">
        <f>ROUND(I137*H137,2)</f>
        <v>0</v>
      </c>
      <c r="BL137" s="17" t="s">
        <v>200</v>
      </c>
      <c r="BM137" s="158" t="s">
        <v>230</v>
      </c>
    </row>
    <row r="138" spans="1:65" s="13" customFormat="1">
      <c r="B138" s="164"/>
      <c r="D138" s="165" t="s">
        <v>187</v>
      </c>
      <c r="E138" s="166" t="s">
        <v>1</v>
      </c>
      <c r="F138" s="167" t="s">
        <v>374</v>
      </c>
      <c r="H138" s="168">
        <v>1</v>
      </c>
      <c r="L138" s="164"/>
      <c r="M138" s="169"/>
      <c r="N138" s="170"/>
      <c r="O138" s="170"/>
      <c r="P138" s="170"/>
      <c r="Q138" s="170"/>
      <c r="R138" s="170"/>
      <c r="S138" s="170"/>
      <c r="T138" s="171"/>
      <c r="AT138" s="166" t="s">
        <v>187</v>
      </c>
      <c r="AU138" s="166" t="s">
        <v>85</v>
      </c>
      <c r="AV138" s="13" t="s">
        <v>85</v>
      </c>
      <c r="AW138" s="13" t="s">
        <v>29</v>
      </c>
      <c r="AX138" s="13" t="s">
        <v>82</v>
      </c>
      <c r="AY138" s="166" t="s">
        <v>132</v>
      </c>
    </row>
    <row r="139" spans="1:65" s="12" customFormat="1" ht="22.8" customHeight="1">
      <c r="B139" s="135"/>
      <c r="D139" s="136" t="s">
        <v>73</v>
      </c>
      <c r="E139" s="145" t="s">
        <v>375</v>
      </c>
      <c r="F139" s="145" t="s">
        <v>376</v>
      </c>
      <c r="J139" s="146">
        <f>BK139</f>
        <v>0</v>
      </c>
      <c r="L139" s="135"/>
      <c r="M139" s="139"/>
      <c r="N139" s="140"/>
      <c r="O139" s="140"/>
      <c r="P139" s="141">
        <f>SUM(P140:P153)</f>
        <v>1.1559999999999999</v>
      </c>
      <c r="Q139" s="140"/>
      <c r="R139" s="141">
        <f>SUM(R140:R153)</f>
        <v>0</v>
      </c>
      <c r="S139" s="140"/>
      <c r="T139" s="142">
        <f>SUM(T140:T153)</f>
        <v>0</v>
      </c>
      <c r="AR139" s="136" t="s">
        <v>82</v>
      </c>
      <c r="AT139" s="143" t="s">
        <v>73</v>
      </c>
      <c r="AU139" s="143" t="s">
        <v>82</v>
      </c>
      <c r="AY139" s="136" t="s">
        <v>132</v>
      </c>
      <c r="BK139" s="144">
        <f>SUM(BK140:BK153)</f>
        <v>0</v>
      </c>
    </row>
    <row r="140" spans="1:65" s="2" customFormat="1" ht="55.5" customHeight="1">
      <c r="A140" s="31"/>
      <c r="B140" s="147"/>
      <c r="C140" s="148" t="s">
        <v>165</v>
      </c>
      <c r="D140" s="148" t="s">
        <v>135</v>
      </c>
      <c r="E140" s="149" t="s">
        <v>377</v>
      </c>
      <c r="F140" s="150" t="s">
        <v>378</v>
      </c>
      <c r="G140" s="151" t="s">
        <v>379</v>
      </c>
      <c r="H140" s="152">
        <v>78</v>
      </c>
      <c r="I140" s="153">
        <v>0</v>
      </c>
      <c r="J140" s="153">
        <f>ROUND(I140*H140,2)</f>
        <v>0</v>
      </c>
      <c r="K140" s="150" t="s">
        <v>186</v>
      </c>
      <c r="L140" s="32"/>
      <c r="M140" s="154" t="s">
        <v>1</v>
      </c>
      <c r="N140" s="155" t="s">
        <v>39</v>
      </c>
      <c r="O140" s="156">
        <v>0</v>
      </c>
      <c r="P140" s="156">
        <f>O140*H140</f>
        <v>0</v>
      </c>
      <c r="Q140" s="156">
        <v>0</v>
      </c>
      <c r="R140" s="156">
        <f>Q140*H140</f>
        <v>0</v>
      </c>
      <c r="S140" s="156">
        <v>0</v>
      </c>
      <c r="T140" s="157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8" t="s">
        <v>200</v>
      </c>
      <c r="AT140" s="158" t="s">
        <v>135</v>
      </c>
      <c r="AU140" s="158" t="s">
        <v>85</v>
      </c>
      <c r="AY140" s="17" t="s">
        <v>132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17" t="s">
        <v>82</v>
      </c>
      <c r="BK140" s="159">
        <f>ROUND(I140*H140,2)</f>
        <v>0</v>
      </c>
      <c r="BL140" s="17" t="s">
        <v>200</v>
      </c>
      <c r="BM140" s="158" t="s">
        <v>239</v>
      </c>
    </row>
    <row r="141" spans="1:65" s="2" customFormat="1" ht="55.5" customHeight="1">
      <c r="A141" s="31"/>
      <c r="B141" s="147"/>
      <c r="C141" s="148" t="s">
        <v>215</v>
      </c>
      <c r="D141" s="148" t="s">
        <v>135</v>
      </c>
      <c r="E141" s="149" t="s">
        <v>380</v>
      </c>
      <c r="F141" s="150" t="s">
        <v>381</v>
      </c>
      <c r="G141" s="151" t="s">
        <v>379</v>
      </c>
      <c r="H141" s="152">
        <v>48</v>
      </c>
      <c r="I141" s="153">
        <v>0</v>
      </c>
      <c r="J141" s="153">
        <f>ROUND(I141*H141,2)</f>
        <v>0</v>
      </c>
      <c r="K141" s="150" t="s">
        <v>186</v>
      </c>
      <c r="L141" s="32"/>
      <c r="M141" s="154" t="s">
        <v>1</v>
      </c>
      <c r="N141" s="155" t="s">
        <v>39</v>
      </c>
      <c r="O141" s="156">
        <v>0</v>
      </c>
      <c r="P141" s="156">
        <f>O141*H141</f>
        <v>0</v>
      </c>
      <c r="Q141" s="156">
        <v>0</v>
      </c>
      <c r="R141" s="156">
        <f>Q141*H141</f>
        <v>0</v>
      </c>
      <c r="S141" s="156">
        <v>0</v>
      </c>
      <c r="T141" s="157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8" t="s">
        <v>200</v>
      </c>
      <c r="AT141" s="158" t="s">
        <v>135</v>
      </c>
      <c r="AU141" s="158" t="s">
        <v>85</v>
      </c>
      <c r="AY141" s="17" t="s">
        <v>132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7" t="s">
        <v>82</v>
      </c>
      <c r="BK141" s="159">
        <f>ROUND(I141*H141,2)</f>
        <v>0</v>
      </c>
      <c r="BL141" s="17" t="s">
        <v>200</v>
      </c>
      <c r="BM141" s="158" t="s">
        <v>250</v>
      </c>
    </row>
    <row r="142" spans="1:65" s="2" customFormat="1" ht="55.5" customHeight="1">
      <c r="A142" s="31"/>
      <c r="B142" s="147"/>
      <c r="C142" s="185" t="s">
        <v>195</v>
      </c>
      <c r="D142" s="185" t="s">
        <v>210</v>
      </c>
      <c r="E142" s="186" t="s">
        <v>382</v>
      </c>
      <c r="F142" s="187" t="s">
        <v>383</v>
      </c>
      <c r="G142" s="188" t="s">
        <v>379</v>
      </c>
      <c r="H142" s="189">
        <v>151.19999999999999</v>
      </c>
      <c r="I142" s="190">
        <v>0</v>
      </c>
      <c r="J142" s="190">
        <f>ROUND(I142*H142,2)</f>
        <v>0</v>
      </c>
      <c r="K142" s="187" t="s">
        <v>1</v>
      </c>
      <c r="L142" s="191"/>
      <c r="M142" s="192" t="s">
        <v>1</v>
      </c>
      <c r="N142" s="193" t="s">
        <v>39</v>
      </c>
      <c r="O142" s="156">
        <v>0</v>
      </c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8" t="s">
        <v>263</v>
      </c>
      <c r="AT142" s="158" t="s">
        <v>210</v>
      </c>
      <c r="AU142" s="158" t="s">
        <v>85</v>
      </c>
      <c r="AY142" s="17" t="s">
        <v>132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17" t="s">
        <v>82</v>
      </c>
      <c r="BK142" s="159">
        <f>ROUND(I142*H142,2)</f>
        <v>0</v>
      </c>
      <c r="BL142" s="17" t="s">
        <v>200</v>
      </c>
      <c r="BM142" s="158" t="s">
        <v>200</v>
      </c>
    </row>
    <row r="143" spans="1:65" s="13" customFormat="1">
      <c r="B143" s="164"/>
      <c r="D143" s="165" t="s">
        <v>187</v>
      </c>
      <c r="E143" s="166" t="s">
        <v>1</v>
      </c>
      <c r="F143" s="167" t="s">
        <v>384</v>
      </c>
      <c r="H143" s="168">
        <v>126</v>
      </c>
      <c r="L143" s="164"/>
      <c r="M143" s="169"/>
      <c r="N143" s="170"/>
      <c r="O143" s="170"/>
      <c r="P143" s="170"/>
      <c r="Q143" s="170"/>
      <c r="R143" s="170"/>
      <c r="S143" s="170"/>
      <c r="T143" s="171"/>
      <c r="AT143" s="166" t="s">
        <v>187</v>
      </c>
      <c r="AU143" s="166" t="s">
        <v>85</v>
      </c>
      <c r="AV143" s="13" t="s">
        <v>85</v>
      </c>
      <c r="AW143" s="13" t="s">
        <v>29</v>
      </c>
      <c r="AX143" s="13" t="s">
        <v>82</v>
      </c>
      <c r="AY143" s="166" t="s">
        <v>132</v>
      </c>
    </row>
    <row r="144" spans="1:65" s="13" customFormat="1">
      <c r="B144" s="164"/>
      <c r="D144" s="165" t="s">
        <v>187</v>
      </c>
      <c r="F144" s="167" t="s">
        <v>385</v>
      </c>
      <c r="H144" s="168">
        <v>151.19999999999999</v>
      </c>
      <c r="L144" s="164"/>
      <c r="M144" s="169"/>
      <c r="N144" s="170"/>
      <c r="O144" s="170"/>
      <c r="P144" s="170"/>
      <c r="Q144" s="170"/>
      <c r="R144" s="170"/>
      <c r="S144" s="170"/>
      <c r="T144" s="171"/>
      <c r="AT144" s="166" t="s">
        <v>187</v>
      </c>
      <c r="AU144" s="166" t="s">
        <v>85</v>
      </c>
      <c r="AV144" s="13" t="s">
        <v>85</v>
      </c>
      <c r="AW144" s="13" t="s">
        <v>3</v>
      </c>
      <c r="AX144" s="13" t="s">
        <v>82</v>
      </c>
      <c r="AY144" s="166" t="s">
        <v>132</v>
      </c>
    </row>
    <row r="145" spans="1:65" s="2" customFormat="1" ht="24.15" customHeight="1">
      <c r="A145" s="31"/>
      <c r="B145" s="147"/>
      <c r="C145" s="148" t="s">
        <v>223</v>
      </c>
      <c r="D145" s="148" t="s">
        <v>135</v>
      </c>
      <c r="E145" s="149" t="s">
        <v>386</v>
      </c>
      <c r="F145" s="150" t="s">
        <v>387</v>
      </c>
      <c r="G145" s="151" t="s">
        <v>363</v>
      </c>
      <c r="H145" s="152">
        <v>2</v>
      </c>
      <c r="I145" s="153">
        <v>0</v>
      </c>
      <c r="J145" s="153">
        <f>ROUND(I145*H145,2)</f>
        <v>0</v>
      </c>
      <c r="K145" s="150" t="s">
        <v>186</v>
      </c>
      <c r="L145" s="32"/>
      <c r="M145" s="154" t="s">
        <v>1</v>
      </c>
      <c r="N145" s="155" t="s">
        <v>39</v>
      </c>
      <c r="O145" s="156">
        <v>0.34799999999999998</v>
      </c>
      <c r="P145" s="156">
        <f>O145*H145</f>
        <v>0.69599999999999995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8" t="s">
        <v>200</v>
      </c>
      <c r="AT145" s="158" t="s">
        <v>135</v>
      </c>
      <c r="AU145" s="158" t="s">
        <v>85</v>
      </c>
      <c r="AY145" s="17" t="s">
        <v>132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7" t="s">
        <v>82</v>
      </c>
      <c r="BK145" s="159">
        <f>ROUND(I145*H145,2)</f>
        <v>0</v>
      </c>
      <c r="BL145" s="17" t="s">
        <v>200</v>
      </c>
      <c r="BM145" s="158" t="s">
        <v>269</v>
      </c>
    </row>
    <row r="146" spans="1:65" s="13" customFormat="1">
      <c r="B146" s="164"/>
      <c r="D146" s="165" t="s">
        <v>187</v>
      </c>
      <c r="E146" s="166" t="s">
        <v>1</v>
      </c>
      <c r="F146" s="167" t="s">
        <v>388</v>
      </c>
      <c r="H146" s="168">
        <v>2</v>
      </c>
      <c r="L146" s="164"/>
      <c r="M146" s="169"/>
      <c r="N146" s="170"/>
      <c r="O146" s="170"/>
      <c r="P146" s="170"/>
      <c r="Q146" s="170"/>
      <c r="R146" s="170"/>
      <c r="S146" s="170"/>
      <c r="T146" s="171"/>
      <c r="AT146" s="166" t="s">
        <v>187</v>
      </c>
      <c r="AU146" s="166" t="s">
        <v>85</v>
      </c>
      <c r="AV146" s="13" t="s">
        <v>85</v>
      </c>
      <c r="AW146" s="13" t="s">
        <v>29</v>
      </c>
      <c r="AX146" s="13" t="s">
        <v>82</v>
      </c>
      <c r="AY146" s="166" t="s">
        <v>132</v>
      </c>
    </row>
    <row r="147" spans="1:65" s="2" customFormat="1" ht="55.5" customHeight="1">
      <c r="A147" s="31"/>
      <c r="B147" s="147"/>
      <c r="C147" s="148" t="s">
        <v>230</v>
      </c>
      <c r="D147" s="148" t="s">
        <v>135</v>
      </c>
      <c r="E147" s="149" t="s">
        <v>389</v>
      </c>
      <c r="F147" s="150" t="s">
        <v>390</v>
      </c>
      <c r="G147" s="151" t="s">
        <v>379</v>
      </c>
      <c r="H147" s="152">
        <v>90</v>
      </c>
      <c r="I147" s="153">
        <v>0</v>
      </c>
      <c r="J147" s="153">
        <f>ROUND(I147*H147,2)</f>
        <v>0</v>
      </c>
      <c r="K147" s="150" t="s">
        <v>186</v>
      </c>
      <c r="L147" s="32"/>
      <c r="M147" s="154" t="s">
        <v>1</v>
      </c>
      <c r="N147" s="155" t="s">
        <v>39</v>
      </c>
      <c r="O147" s="156">
        <v>0</v>
      </c>
      <c r="P147" s="156">
        <f>O147*H147</f>
        <v>0</v>
      </c>
      <c r="Q147" s="156">
        <v>0</v>
      </c>
      <c r="R147" s="156">
        <f>Q147*H147</f>
        <v>0</v>
      </c>
      <c r="S147" s="156">
        <v>0</v>
      </c>
      <c r="T147" s="157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8" t="s">
        <v>200</v>
      </c>
      <c r="AT147" s="158" t="s">
        <v>135</v>
      </c>
      <c r="AU147" s="158" t="s">
        <v>85</v>
      </c>
      <c r="AY147" s="17" t="s">
        <v>132</v>
      </c>
      <c r="BE147" s="159">
        <f>IF(N147="základní",J147,0)</f>
        <v>0</v>
      </c>
      <c r="BF147" s="159">
        <f>IF(N147="snížená",J147,0)</f>
        <v>0</v>
      </c>
      <c r="BG147" s="159">
        <f>IF(N147="zákl. přenesená",J147,0)</f>
        <v>0</v>
      </c>
      <c r="BH147" s="159">
        <f>IF(N147="sníž. přenesená",J147,0)</f>
        <v>0</v>
      </c>
      <c r="BI147" s="159">
        <f>IF(N147="nulová",J147,0)</f>
        <v>0</v>
      </c>
      <c r="BJ147" s="17" t="s">
        <v>82</v>
      </c>
      <c r="BK147" s="159">
        <f>ROUND(I147*H147,2)</f>
        <v>0</v>
      </c>
      <c r="BL147" s="17" t="s">
        <v>200</v>
      </c>
      <c r="BM147" s="158" t="s">
        <v>279</v>
      </c>
    </row>
    <row r="148" spans="1:65" s="2" customFormat="1" ht="55.5" customHeight="1">
      <c r="A148" s="31"/>
      <c r="B148" s="147"/>
      <c r="C148" s="148" t="s">
        <v>235</v>
      </c>
      <c r="D148" s="148" t="s">
        <v>135</v>
      </c>
      <c r="E148" s="149" t="s">
        <v>391</v>
      </c>
      <c r="F148" s="150" t="s">
        <v>392</v>
      </c>
      <c r="G148" s="151" t="s">
        <v>379</v>
      </c>
      <c r="H148" s="152">
        <v>48</v>
      </c>
      <c r="I148" s="153">
        <v>0</v>
      </c>
      <c r="J148" s="153">
        <f>ROUND(I148*H148,2)</f>
        <v>0</v>
      </c>
      <c r="K148" s="150" t="s">
        <v>186</v>
      </c>
      <c r="L148" s="32"/>
      <c r="M148" s="154" t="s">
        <v>1</v>
      </c>
      <c r="N148" s="155" t="s">
        <v>39</v>
      </c>
      <c r="O148" s="156">
        <v>0</v>
      </c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8" t="s">
        <v>200</v>
      </c>
      <c r="AT148" s="158" t="s">
        <v>135</v>
      </c>
      <c r="AU148" s="158" t="s">
        <v>85</v>
      </c>
      <c r="AY148" s="17" t="s">
        <v>132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7" t="s">
        <v>82</v>
      </c>
      <c r="BK148" s="159">
        <f>ROUND(I148*H148,2)</f>
        <v>0</v>
      </c>
      <c r="BL148" s="17" t="s">
        <v>200</v>
      </c>
      <c r="BM148" s="158" t="s">
        <v>264</v>
      </c>
    </row>
    <row r="149" spans="1:65" s="2" customFormat="1" ht="55.5" customHeight="1">
      <c r="A149" s="31"/>
      <c r="B149" s="147"/>
      <c r="C149" s="185" t="s">
        <v>239</v>
      </c>
      <c r="D149" s="185" t="s">
        <v>210</v>
      </c>
      <c r="E149" s="186" t="s">
        <v>393</v>
      </c>
      <c r="F149" s="187" t="s">
        <v>394</v>
      </c>
      <c r="G149" s="188" t="s">
        <v>379</v>
      </c>
      <c r="H149" s="189">
        <v>165.6</v>
      </c>
      <c r="I149" s="190">
        <v>0</v>
      </c>
      <c r="J149" s="190">
        <f>ROUND(I149*H149,2)</f>
        <v>0</v>
      </c>
      <c r="K149" s="187" t="s">
        <v>1</v>
      </c>
      <c r="L149" s="191"/>
      <c r="M149" s="192" t="s">
        <v>1</v>
      </c>
      <c r="N149" s="193" t="s">
        <v>39</v>
      </c>
      <c r="O149" s="156">
        <v>0</v>
      </c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8" t="s">
        <v>263</v>
      </c>
      <c r="AT149" s="158" t="s">
        <v>210</v>
      </c>
      <c r="AU149" s="158" t="s">
        <v>85</v>
      </c>
      <c r="AY149" s="17" t="s">
        <v>132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17" t="s">
        <v>82</v>
      </c>
      <c r="BK149" s="159">
        <f>ROUND(I149*H149,2)</f>
        <v>0</v>
      </c>
      <c r="BL149" s="17" t="s">
        <v>200</v>
      </c>
      <c r="BM149" s="158" t="s">
        <v>296</v>
      </c>
    </row>
    <row r="150" spans="1:65" s="13" customFormat="1">
      <c r="B150" s="164"/>
      <c r="D150" s="165" t="s">
        <v>187</v>
      </c>
      <c r="E150" s="166" t="s">
        <v>1</v>
      </c>
      <c r="F150" s="167" t="s">
        <v>395</v>
      </c>
      <c r="H150" s="168">
        <v>138</v>
      </c>
      <c r="L150" s="164"/>
      <c r="M150" s="169"/>
      <c r="N150" s="170"/>
      <c r="O150" s="170"/>
      <c r="P150" s="170"/>
      <c r="Q150" s="170"/>
      <c r="R150" s="170"/>
      <c r="S150" s="170"/>
      <c r="T150" s="171"/>
      <c r="AT150" s="166" t="s">
        <v>187</v>
      </c>
      <c r="AU150" s="166" t="s">
        <v>85</v>
      </c>
      <c r="AV150" s="13" t="s">
        <v>85</v>
      </c>
      <c r="AW150" s="13" t="s">
        <v>29</v>
      </c>
      <c r="AX150" s="13" t="s">
        <v>82</v>
      </c>
      <c r="AY150" s="166" t="s">
        <v>132</v>
      </c>
    </row>
    <row r="151" spans="1:65" s="13" customFormat="1">
      <c r="B151" s="164"/>
      <c r="D151" s="165" t="s">
        <v>187</v>
      </c>
      <c r="F151" s="167" t="s">
        <v>396</v>
      </c>
      <c r="H151" s="168">
        <v>165.6</v>
      </c>
      <c r="L151" s="164"/>
      <c r="M151" s="169"/>
      <c r="N151" s="170"/>
      <c r="O151" s="170"/>
      <c r="P151" s="170"/>
      <c r="Q151" s="170"/>
      <c r="R151" s="170"/>
      <c r="S151" s="170"/>
      <c r="T151" s="171"/>
      <c r="AT151" s="166" t="s">
        <v>187</v>
      </c>
      <c r="AU151" s="166" t="s">
        <v>85</v>
      </c>
      <c r="AV151" s="13" t="s">
        <v>85</v>
      </c>
      <c r="AW151" s="13" t="s">
        <v>3</v>
      </c>
      <c r="AX151" s="13" t="s">
        <v>82</v>
      </c>
      <c r="AY151" s="166" t="s">
        <v>132</v>
      </c>
    </row>
    <row r="152" spans="1:65" s="2" customFormat="1" ht="24.15" customHeight="1">
      <c r="A152" s="31"/>
      <c r="B152" s="147"/>
      <c r="C152" s="148" t="s">
        <v>244</v>
      </c>
      <c r="D152" s="148" t="s">
        <v>135</v>
      </c>
      <c r="E152" s="149" t="s">
        <v>397</v>
      </c>
      <c r="F152" s="150" t="s">
        <v>398</v>
      </c>
      <c r="G152" s="151" t="s">
        <v>363</v>
      </c>
      <c r="H152" s="152">
        <v>2</v>
      </c>
      <c r="I152" s="153">
        <v>0</v>
      </c>
      <c r="J152" s="153">
        <f>ROUND(I152*H152,2)</f>
        <v>0</v>
      </c>
      <c r="K152" s="150" t="s">
        <v>186</v>
      </c>
      <c r="L152" s="32"/>
      <c r="M152" s="154" t="s">
        <v>1</v>
      </c>
      <c r="N152" s="155" t="s">
        <v>39</v>
      </c>
      <c r="O152" s="156">
        <v>0.23</v>
      </c>
      <c r="P152" s="156">
        <f>O152*H152</f>
        <v>0.46</v>
      </c>
      <c r="Q152" s="156">
        <v>0</v>
      </c>
      <c r="R152" s="156">
        <f>Q152*H152</f>
        <v>0</v>
      </c>
      <c r="S152" s="156">
        <v>0</v>
      </c>
      <c r="T152" s="157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8" t="s">
        <v>200</v>
      </c>
      <c r="AT152" s="158" t="s">
        <v>135</v>
      </c>
      <c r="AU152" s="158" t="s">
        <v>85</v>
      </c>
      <c r="AY152" s="17" t="s">
        <v>132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17" t="s">
        <v>82</v>
      </c>
      <c r="BK152" s="159">
        <f>ROUND(I152*H152,2)</f>
        <v>0</v>
      </c>
      <c r="BL152" s="17" t="s">
        <v>200</v>
      </c>
      <c r="BM152" s="158" t="s">
        <v>305</v>
      </c>
    </row>
    <row r="153" spans="1:65" s="13" customFormat="1">
      <c r="B153" s="164"/>
      <c r="D153" s="165" t="s">
        <v>187</v>
      </c>
      <c r="E153" s="166" t="s">
        <v>1</v>
      </c>
      <c r="F153" s="167" t="s">
        <v>388</v>
      </c>
      <c r="H153" s="168">
        <v>2</v>
      </c>
      <c r="L153" s="164"/>
      <c r="M153" s="169"/>
      <c r="N153" s="170"/>
      <c r="O153" s="170"/>
      <c r="P153" s="170"/>
      <c r="Q153" s="170"/>
      <c r="R153" s="170"/>
      <c r="S153" s="170"/>
      <c r="T153" s="171"/>
      <c r="AT153" s="166" t="s">
        <v>187</v>
      </c>
      <c r="AU153" s="166" t="s">
        <v>85</v>
      </c>
      <c r="AV153" s="13" t="s">
        <v>85</v>
      </c>
      <c r="AW153" s="13" t="s">
        <v>29</v>
      </c>
      <c r="AX153" s="13" t="s">
        <v>82</v>
      </c>
      <c r="AY153" s="166" t="s">
        <v>132</v>
      </c>
    </row>
    <row r="154" spans="1:65" s="12" customFormat="1" ht="22.8" customHeight="1">
      <c r="B154" s="135"/>
      <c r="D154" s="136" t="s">
        <v>73</v>
      </c>
      <c r="E154" s="145" t="s">
        <v>399</v>
      </c>
      <c r="F154" s="145" t="s">
        <v>400</v>
      </c>
      <c r="J154" s="146">
        <f>BK154</f>
        <v>0</v>
      </c>
      <c r="L154" s="135"/>
      <c r="M154" s="139"/>
      <c r="N154" s="140"/>
      <c r="O154" s="140"/>
      <c r="P154" s="141">
        <f>SUM(P155:P163)</f>
        <v>24.914999999999999</v>
      </c>
      <c r="Q154" s="140"/>
      <c r="R154" s="141">
        <f>SUM(R155:R163)</f>
        <v>3.0000000000000001E-3</v>
      </c>
      <c r="S154" s="140"/>
      <c r="T154" s="142">
        <f>SUM(T155:T163)</f>
        <v>0.16800000000000001</v>
      </c>
      <c r="AR154" s="136" t="s">
        <v>82</v>
      </c>
      <c r="AT154" s="143" t="s">
        <v>73</v>
      </c>
      <c r="AU154" s="143" t="s">
        <v>82</v>
      </c>
      <c r="AY154" s="136" t="s">
        <v>132</v>
      </c>
      <c r="BK154" s="144">
        <f>SUM(BK155:BK163)</f>
        <v>0</v>
      </c>
    </row>
    <row r="155" spans="1:65" s="2" customFormat="1" ht="55.5" customHeight="1">
      <c r="A155" s="31"/>
      <c r="B155" s="147"/>
      <c r="C155" s="148" t="s">
        <v>250</v>
      </c>
      <c r="D155" s="148" t="s">
        <v>135</v>
      </c>
      <c r="E155" s="149" t="s">
        <v>401</v>
      </c>
      <c r="F155" s="150" t="s">
        <v>402</v>
      </c>
      <c r="G155" s="151" t="s">
        <v>379</v>
      </c>
      <c r="H155" s="152">
        <v>65</v>
      </c>
      <c r="I155" s="153">
        <v>0</v>
      </c>
      <c r="J155" s="153">
        <f>ROUND(I155*H155,2)</f>
        <v>0</v>
      </c>
      <c r="K155" s="150" t="s">
        <v>1</v>
      </c>
      <c r="L155" s="32"/>
      <c r="M155" s="154" t="s">
        <v>1</v>
      </c>
      <c r="N155" s="155" t="s">
        <v>39</v>
      </c>
      <c r="O155" s="156">
        <v>0</v>
      </c>
      <c r="P155" s="156">
        <f>O155*H155</f>
        <v>0</v>
      </c>
      <c r="Q155" s="156">
        <v>0</v>
      </c>
      <c r="R155" s="156">
        <f>Q155*H155</f>
        <v>0</v>
      </c>
      <c r="S155" s="156">
        <v>0</v>
      </c>
      <c r="T155" s="157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8" t="s">
        <v>200</v>
      </c>
      <c r="AT155" s="158" t="s">
        <v>135</v>
      </c>
      <c r="AU155" s="158" t="s">
        <v>85</v>
      </c>
      <c r="AY155" s="17" t="s">
        <v>132</v>
      </c>
      <c r="BE155" s="159">
        <f>IF(N155="základní",J155,0)</f>
        <v>0</v>
      </c>
      <c r="BF155" s="159">
        <f>IF(N155="snížená",J155,0)</f>
        <v>0</v>
      </c>
      <c r="BG155" s="159">
        <f>IF(N155="zákl. přenesená",J155,0)</f>
        <v>0</v>
      </c>
      <c r="BH155" s="159">
        <f>IF(N155="sníž. přenesená",J155,0)</f>
        <v>0</v>
      </c>
      <c r="BI155" s="159">
        <f>IF(N155="nulová",J155,0)</f>
        <v>0</v>
      </c>
      <c r="BJ155" s="17" t="s">
        <v>82</v>
      </c>
      <c r="BK155" s="159">
        <f>ROUND(I155*H155,2)</f>
        <v>0</v>
      </c>
      <c r="BL155" s="17" t="s">
        <v>200</v>
      </c>
      <c r="BM155" s="158" t="s">
        <v>314</v>
      </c>
    </row>
    <row r="156" spans="1:65" s="2" customFormat="1" ht="66.75" customHeight="1">
      <c r="A156" s="31"/>
      <c r="B156" s="147"/>
      <c r="C156" s="185" t="s">
        <v>8</v>
      </c>
      <c r="D156" s="185" t="s">
        <v>210</v>
      </c>
      <c r="E156" s="186" t="s">
        <v>403</v>
      </c>
      <c r="F156" s="187" t="s">
        <v>404</v>
      </c>
      <c r="G156" s="188" t="s">
        <v>379</v>
      </c>
      <c r="H156" s="189">
        <v>68.25</v>
      </c>
      <c r="I156" s="190">
        <v>0</v>
      </c>
      <c r="J156" s="190">
        <f>ROUND(I156*H156,2)</f>
        <v>0</v>
      </c>
      <c r="K156" s="187" t="s">
        <v>1</v>
      </c>
      <c r="L156" s="191"/>
      <c r="M156" s="192" t="s">
        <v>1</v>
      </c>
      <c r="N156" s="193" t="s">
        <v>39</v>
      </c>
      <c r="O156" s="156">
        <v>0</v>
      </c>
      <c r="P156" s="156">
        <f>O156*H156</f>
        <v>0</v>
      </c>
      <c r="Q156" s="156">
        <v>0</v>
      </c>
      <c r="R156" s="156">
        <f>Q156*H156</f>
        <v>0</v>
      </c>
      <c r="S156" s="156">
        <v>0</v>
      </c>
      <c r="T156" s="157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8" t="s">
        <v>263</v>
      </c>
      <c r="AT156" s="158" t="s">
        <v>210</v>
      </c>
      <c r="AU156" s="158" t="s">
        <v>85</v>
      </c>
      <c r="AY156" s="17" t="s">
        <v>132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17" t="s">
        <v>82</v>
      </c>
      <c r="BK156" s="159">
        <f>ROUND(I156*H156,2)</f>
        <v>0</v>
      </c>
      <c r="BL156" s="17" t="s">
        <v>200</v>
      </c>
      <c r="BM156" s="158" t="s">
        <v>324</v>
      </c>
    </row>
    <row r="157" spans="1:65" s="13" customFormat="1">
      <c r="B157" s="164"/>
      <c r="D157" s="165" t="s">
        <v>187</v>
      </c>
      <c r="E157" s="166" t="s">
        <v>1</v>
      </c>
      <c r="F157" s="167" t="s">
        <v>405</v>
      </c>
      <c r="H157" s="168">
        <v>65</v>
      </c>
      <c r="L157" s="164"/>
      <c r="M157" s="169"/>
      <c r="N157" s="170"/>
      <c r="O157" s="170"/>
      <c r="P157" s="170"/>
      <c r="Q157" s="170"/>
      <c r="R157" s="170"/>
      <c r="S157" s="170"/>
      <c r="T157" s="171"/>
      <c r="AT157" s="166" t="s">
        <v>187</v>
      </c>
      <c r="AU157" s="166" t="s">
        <v>85</v>
      </c>
      <c r="AV157" s="13" t="s">
        <v>85</v>
      </c>
      <c r="AW157" s="13" t="s">
        <v>29</v>
      </c>
      <c r="AX157" s="13" t="s">
        <v>82</v>
      </c>
      <c r="AY157" s="166" t="s">
        <v>132</v>
      </c>
    </row>
    <row r="158" spans="1:65" s="13" customFormat="1">
      <c r="B158" s="164"/>
      <c r="D158" s="165" t="s">
        <v>187</v>
      </c>
      <c r="F158" s="167" t="s">
        <v>406</v>
      </c>
      <c r="H158" s="168">
        <v>68.25</v>
      </c>
      <c r="L158" s="164"/>
      <c r="M158" s="169"/>
      <c r="N158" s="170"/>
      <c r="O158" s="170"/>
      <c r="P158" s="170"/>
      <c r="Q158" s="170"/>
      <c r="R158" s="170"/>
      <c r="S158" s="170"/>
      <c r="T158" s="171"/>
      <c r="AT158" s="166" t="s">
        <v>187</v>
      </c>
      <c r="AU158" s="166" t="s">
        <v>85</v>
      </c>
      <c r="AV158" s="13" t="s">
        <v>85</v>
      </c>
      <c r="AW158" s="13" t="s">
        <v>3</v>
      </c>
      <c r="AX158" s="13" t="s">
        <v>82</v>
      </c>
      <c r="AY158" s="166" t="s">
        <v>132</v>
      </c>
    </row>
    <row r="159" spans="1:65" s="2" customFormat="1" ht="44.25" customHeight="1">
      <c r="A159" s="31"/>
      <c r="B159" s="147"/>
      <c r="C159" s="148" t="s">
        <v>200</v>
      </c>
      <c r="D159" s="148" t="s">
        <v>135</v>
      </c>
      <c r="E159" s="149" t="s">
        <v>407</v>
      </c>
      <c r="F159" s="150" t="s">
        <v>408</v>
      </c>
      <c r="G159" s="151" t="s">
        <v>363</v>
      </c>
      <c r="H159" s="152">
        <v>3</v>
      </c>
      <c r="I159" s="153">
        <v>0</v>
      </c>
      <c r="J159" s="153">
        <f>ROUND(I159*H159,2)</f>
        <v>0</v>
      </c>
      <c r="K159" s="150" t="s">
        <v>186</v>
      </c>
      <c r="L159" s="32"/>
      <c r="M159" s="154" t="s">
        <v>1</v>
      </c>
      <c r="N159" s="155" t="s">
        <v>39</v>
      </c>
      <c r="O159" s="156">
        <v>0.625</v>
      </c>
      <c r="P159" s="156">
        <f>O159*H159</f>
        <v>1.875</v>
      </c>
      <c r="Q159" s="156">
        <v>1E-3</v>
      </c>
      <c r="R159" s="156">
        <f>Q159*H159</f>
        <v>3.0000000000000001E-3</v>
      </c>
      <c r="S159" s="156">
        <v>0</v>
      </c>
      <c r="T159" s="15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8" t="s">
        <v>200</v>
      </c>
      <c r="AT159" s="158" t="s">
        <v>135</v>
      </c>
      <c r="AU159" s="158" t="s">
        <v>85</v>
      </c>
      <c r="AY159" s="17" t="s">
        <v>132</v>
      </c>
      <c r="BE159" s="159">
        <f>IF(N159="základní",J159,0)</f>
        <v>0</v>
      </c>
      <c r="BF159" s="159">
        <f>IF(N159="snížená",J159,0)</f>
        <v>0</v>
      </c>
      <c r="BG159" s="159">
        <f>IF(N159="zákl. přenesená",J159,0)</f>
        <v>0</v>
      </c>
      <c r="BH159" s="159">
        <f>IF(N159="sníž. přenesená",J159,0)</f>
        <v>0</v>
      </c>
      <c r="BI159" s="159">
        <f>IF(N159="nulová",J159,0)</f>
        <v>0</v>
      </c>
      <c r="BJ159" s="17" t="s">
        <v>82</v>
      </c>
      <c r="BK159" s="159">
        <f>ROUND(I159*H159,2)</f>
        <v>0</v>
      </c>
      <c r="BL159" s="17" t="s">
        <v>200</v>
      </c>
      <c r="BM159" s="158" t="s">
        <v>263</v>
      </c>
    </row>
    <row r="160" spans="1:65" s="13" customFormat="1">
      <c r="B160" s="164"/>
      <c r="D160" s="165" t="s">
        <v>187</v>
      </c>
      <c r="E160" s="166" t="s">
        <v>1</v>
      </c>
      <c r="F160" s="167" t="s">
        <v>409</v>
      </c>
      <c r="H160" s="168">
        <v>3</v>
      </c>
      <c r="L160" s="164"/>
      <c r="M160" s="169"/>
      <c r="N160" s="170"/>
      <c r="O160" s="170"/>
      <c r="P160" s="170"/>
      <c r="Q160" s="170"/>
      <c r="R160" s="170"/>
      <c r="S160" s="170"/>
      <c r="T160" s="171"/>
      <c r="AT160" s="166" t="s">
        <v>187</v>
      </c>
      <c r="AU160" s="166" t="s">
        <v>85</v>
      </c>
      <c r="AV160" s="13" t="s">
        <v>85</v>
      </c>
      <c r="AW160" s="13" t="s">
        <v>29</v>
      </c>
      <c r="AX160" s="13" t="s">
        <v>82</v>
      </c>
      <c r="AY160" s="166" t="s">
        <v>132</v>
      </c>
    </row>
    <row r="161" spans="1:65" s="2" customFormat="1" ht="33" customHeight="1">
      <c r="A161" s="31"/>
      <c r="B161" s="147"/>
      <c r="C161" s="148" t="s">
        <v>265</v>
      </c>
      <c r="D161" s="148" t="s">
        <v>135</v>
      </c>
      <c r="E161" s="149" t="s">
        <v>410</v>
      </c>
      <c r="F161" s="150" t="s">
        <v>411</v>
      </c>
      <c r="G161" s="151" t="s">
        <v>379</v>
      </c>
      <c r="H161" s="152">
        <v>48</v>
      </c>
      <c r="I161" s="153">
        <v>0</v>
      </c>
      <c r="J161" s="153">
        <f>ROUND(I161*H161,2)</f>
        <v>0</v>
      </c>
      <c r="K161" s="150" t="s">
        <v>186</v>
      </c>
      <c r="L161" s="32"/>
      <c r="M161" s="154" t="s">
        <v>1</v>
      </c>
      <c r="N161" s="155" t="s">
        <v>39</v>
      </c>
      <c r="O161" s="156">
        <v>0.48</v>
      </c>
      <c r="P161" s="156">
        <f>O161*H161</f>
        <v>23.04</v>
      </c>
      <c r="Q161" s="156">
        <v>0</v>
      </c>
      <c r="R161" s="156">
        <f>Q161*H161</f>
        <v>0</v>
      </c>
      <c r="S161" s="156">
        <v>3.5000000000000001E-3</v>
      </c>
      <c r="T161" s="157">
        <f>S161*H161</f>
        <v>0.16800000000000001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8" t="s">
        <v>200</v>
      </c>
      <c r="AT161" s="158" t="s">
        <v>135</v>
      </c>
      <c r="AU161" s="158" t="s">
        <v>85</v>
      </c>
      <c r="AY161" s="17" t="s">
        <v>132</v>
      </c>
      <c r="BE161" s="159">
        <f>IF(N161="základní",J161,0)</f>
        <v>0</v>
      </c>
      <c r="BF161" s="159">
        <f>IF(N161="snížená",J161,0)</f>
        <v>0</v>
      </c>
      <c r="BG161" s="159">
        <f>IF(N161="zákl. přenesená",J161,0)</f>
        <v>0</v>
      </c>
      <c r="BH161" s="159">
        <f>IF(N161="sníž. přenesená",J161,0)</f>
        <v>0</v>
      </c>
      <c r="BI161" s="159">
        <f>IF(N161="nulová",J161,0)</f>
        <v>0</v>
      </c>
      <c r="BJ161" s="17" t="s">
        <v>82</v>
      </c>
      <c r="BK161" s="159">
        <f>ROUND(I161*H161,2)</f>
        <v>0</v>
      </c>
      <c r="BL161" s="17" t="s">
        <v>200</v>
      </c>
      <c r="BM161" s="158" t="s">
        <v>344</v>
      </c>
    </row>
    <row r="162" spans="1:65" s="13" customFormat="1">
      <c r="B162" s="164"/>
      <c r="D162" s="165" t="s">
        <v>187</v>
      </c>
      <c r="E162" s="166" t="s">
        <v>1</v>
      </c>
      <c r="F162" s="167" t="s">
        <v>412</v>
      </c>
      <c r="H162" s="168">
        <v>48</v>
      </c>
      <c r="L162" s="164"/>
      <c r="M162" s="169"/>
      <c r="N162" s="170"/>
      <c r="O162" s="170"/>
      <c r="P162" s="170"/>
      <c r="Q162" s="170"/>
      <c r="R162" s="170"/>
      <c r="S162" s="170"/>
      <c r="T162" s="171"/>
      <c r="AT162" s="166" t="s">
        <v>187</v>
      </c>
      <c r="AU162" s="166" t="s">
        <v>85</v>
      </c>
      <c r="AV162" s="13" t="s">
        <v>85</v>
      </c>
      <c r="AW162" s="13" t="s">
        <v>29</v>
      </c>
      <c r="AX162" s="13" t="s">
        <v>82</v>
      </c>
      <c r="AY162" s="166" t="s">
        <v>132</v>
      </c>
    </row>
    <row r="163" spans="1:65" s="2" customFormat="1" ht="44.25" customHeight="1">
      <c r="A163" s="31"/>
      <c r="B163" s="147"/>
      <c r="C163" s="148" t="s">
        <v>269</v>
      </c>
      <c r="D163" s="148" t="s">
        <v>135</v>
      </c>
      <c r="E163" s="149" t="s">
        <v>413</v>
      </c>
      <c r="F163" s="150" t="s">
        <v>414</v>
      </c>
      <c r="G163" s="151" t="s">
        <v>138</v>
      </c>
      <c r="H163" s="152">
        <v>15000</v>
      </c>
      <c r="I163" s="153">
        <v>0</v>
      </c>
      <c r="J163" s="153">
        <f>ROUND(I163*H163,2)</f>
        <v>0</v>
      </c>
      <c r="K163" s="150" t="s">
        <v>186</v>
      </c>
      <c r="L163" s="32"/>
      <c r="M163" s="154" t="s">
        <v>1</v>
      </c>
      <c r="N163" s="155" t="s">
        <v>39</v>
      </c>
      <c r="O163" s="156">
        <v>0</v>
      </c>
      <c r="P163" s="156">
        <f>O163*H163</f>
        <v>0</v>
      </c>
      <c r="Q163" s="156">
        <v>0</v>
      </c>
      <c r="R163" s="156">
        <f>Q163*H163</f>
        <v>0</v>
      </c>
      <c r="S163" s="156">
        <v>0</v>
      </c>
      <c r="T163" s="157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8" t="s">
        <v>200</v>
      </c>
      <c r="AT163" s="158" t="s">
        <v>135</v>
      </c>
      <c r="AU163" s="158" t="s">
        <v>85</v>
      </c>
      <c r="AY163" s="17" t="s">
        <v>132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17" t="s">
        <v>82</v>
      </c>
      <c r="BK163" s="159">
        <f>ROUND(I163*H163,2)</f>
        <v>0</v>
      </c>
      <c r="BL163" s="17" t="s">
        <v>200</v>
      </c>
      <c r="BM163" s="158" t="s">
        <v>415</v>
      </c>
    </row>
    <row r="164" spans="1:65" s="12" customFormat="1" ht="22.8" customHeight="1">
      <c r="B164" s="135"/>
      <c r="D164" s="136" t="s">
        <v>73</v>
      </c>
      <c r="E164" s="145" t="s">
        <v>416</v>
      </c>
      <c r="F164" s="145" t="s">
        <v>417</v>
      </c>
      <c r="J164" s="146">
        <f>BK164</f>
        <v>0</v>
      </c>
      <c r="L164" s="135"/>
      <c r="M164" s="139"/>
      <c r="N164" s="140"/>
      <c r="O164" s="140"/>
      <c r="P164" s="141">
        <f>SUM(P165:P166)</f>
        <v>0</v>
      </c>
      <c r="Q164" s="140"/>
      <c r="R164" s="141">
        <f>SUM(R165:R166)</f>
        <v>0</v>
      </c>
      <c r="S164" s="140"/>
      <c r="T164" s="142">
        <f>SUM(T165:T166)</f>
        <v>0</v>
      </c>
      <c r="AR164" s="136" t="s">
        <v>82</v>
      </c>
      <c r="AT164" s="143" t="s">
        <v>73</v>
      </c>
      <c r="AU164" s="143" t="s">
        <v>82</v>
      </c>
      <c r="AY164" s="136" t="s">
        <v>132</v>
      </c>
      <c r="BK164" s="144">
        <f>SUM(BK165:BK166)</f>
        <v>0</v>
      </c>
    </row>
    <row r="165" spans="1:65" s="2" customFormat="1" ht="33" customHeight="1">
      <c r="A165" s="31"/>
      <c r="B165" s="147"/>
      <c r="C165" s="148" t="s">
        <v>273</v>
      </c>
      <c r="D165" s="148" t="s">
        <v>135</v>
      </c>
      <c r="E165" s="149" t="s">
        <v>418</v>
      </c>
      <c r="F165" s="150" t="s">
        <v>419</v>
      </c>
      <c r="G165" s="151" t="s">
        <v>363</v>
      </c>
      <c r="H165" s="152">
        <v>1</v>
      </c>
      <c r="I165" s="153">
        <v>0</v>
      </c>
      <c r="J165" s="153">
        <f>ROUND(I165*H165,2)</f>
        <v>0</v>
      </c>
      <c r="K165" s="150" t="s">
        <v>186</v>
      </c>
      <c r="L165" s="32"/>
      <c r="M165" s="154" t="s">
        <v>1</v>
      </c>
      <c r="N165" s="155" t="s">
        <v>39</v>
      </c>
      <c r="O165" s="156">
        <v>0</v>
      </c>
      <c r="P165" s="156">
        <f>O165*H165</f>
        <v>0</v>
      </c>
      <c r="Q165" s="156">
        <v>0</v>
      </c>
      <c r="R165" s="156">
        <f>Q165*H165</f>
        <v>0</v>
      </c>
      <c r="S165" s="156">
        <v>0</v>
      </c>
      <c r="T165" s="157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8" t="s">
        <v>200</v>
      </c>
      <c r="AT165" s="158" t="s">
        <v>135</v>
      </c>
      <c r="AU165" s="158" t="s">
        <v>85</v>
      </c>
      <c r="AY165" s="17" t="s">
        <v>132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17" t="s">
        <v>82</v>
      </c>
      <c r="BK165" s="159">
        <f>ROUND(I165*H165,2)</f>
        <v>0</v>
      </c>
      <c r="BL165" s="17" t="s">
        <v>200</v>
      </c>
      <c r="BM165" s="158" t="s">
        <v>420</v>
      </c>
    </row>
    <row r="166" spans="1:65" s="2" customFormat="1" ht="16.5" customHeight="1">
      <c r="A166" s="31"/>
      <c r="B166" s="147"/>
      <c r="C166" s="148" t="s">
        <v>279</v>
      </c>
      <c r="D166" s="148" t="s">
        <v>135</v>
      </c>
      <c r="E166" s="149" t="s">
        <v>421</v>
      </c>
      <c r="F166" s="150" t="s">
        <v>422</v>
      </c>
      <c r="G166" s="151" t="s">
        <v>363</v>
      </c>
      <c r="H166" s="152">
        <v>1</v>
      </c>
      <c r="I166" s="153">
        <v>0</v>
      </c>
      <c r="J166" s="153">
        <f>ROUND(I166*H166,2)</f>
        <v>0</v>
      </c>
      <c r="K166" s="150" t="s">
        <v>1</v>
      </c>
      <c r="L166" s="32"/>
      <c r="M166" s="160" t="s">
        <v>1</v>
      </c>
      <c r="N166" s="161" t="s">
        <v>39</v>
      </c>
      <c r="O166" s="162">
        <v>0</v>
      </c>
      <c r="P166" s="162">
        <f>O166*H166</f>
        <v>0</v>
      </c>
      <c r="Q166" s="162">
        <v>0</v>
      </c>
      <c r="R166" s="162">
        <f>Q166*H166</f>
        <v>0</v>
      </c>
      <c r="S166" s="162">
        <v>0</v>
      </c>
      <c r="T166" s="16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8" t="s">
        <v>200</v>
      </c>
      <c r="AT166" s="158" t="s">
        <v>135</v>
      </c>
      <c r="AU166" s="158" t="s">
        <v>85</v>
      </c>
      <c r="AY166" s="17" t="s">
        <v>132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17" t="s">
        <v>82</v>
      </c>
      <c r="BK166" s="159">
        <f>ROUND(I166*H166,2)</f>
        <v>0</v>
      </c>
      <c r="BL166" s="17" t="s">
        <v>200</v>
      </c>
      <c r="BM166" s="158" t="s">
        <v>423</v>
      </c>
    </row>
    <row r="167" spans="1:65" s="2" customFormat="1" ht="6.9" customHeight="1">
      <c r="A167" s="31"/>
      <c r="B167" s="46"/>
      <c r="C167" s="47"/>
      <c r="D167" s="47"/>
      <c r="E167" s="47"/>
      <c r="F167" s="47"/>
      <c r="G167" s="47"/>
      <c r="H167" s="47"/>
      <c r="I167" s="47"/>
      <c r="J167" s="47"/>
      <c r="K167" s="47"/>
      <c r="L167" s="32"/>
      <c r="M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</row>
  </sheetData>
  <autoFilter ref="C126:K166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6"/>
  <sheetViews>
    <sheetView showGridLines="0" topLeftCell="A133" workbookViewId="0">
      <selection activeCell="I154" sqref="I15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6"/>
    </row>
    <row r="2" spans="1:46" s="1" customFormat="1" ht="36.9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94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99</v>
      </c>
      <c r="L4" s="20"/>
      <c r="M4" s="97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8" t="str">
        <f>'Rekapitulace stavby'!K6</f>
        <v>Heliport Nemocnice Havlíčkův Brod</v>
      </c>
      <c r="F7" s="239"/>
      <c r="G7" s="239"/>
      <c r="H7" s="239"/>
      <c r="L7" s="20"/>
    </row>
    <row r="8" spans="1:46" s="2" customFormat="1" ht="12" customHeight="1">
      <c r="A8" s="31"/>
      <c r="B8" s="32"/>
      <c r="C8" s="31"/>
      <c r="D8" s="26" t="s">
        <v>100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424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16</v>
      </c>
      <c r="E11" s="31"/>
      <c r="F11" s="24" t="s">
        <v>1</v>
      </c>
      <c r="G11" s="31"/>
      <c r="H11" s="31"/>
      <c r="I11" s="26" t="s">
        <v>17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18</v>
      </c>
      <c r="E12" s="31"/>
      <c r="F12" s="24" t="s">
        <v>19</v>
      </c>
      <c r="G12" s="31"/>
      <c r="H12" s="31"/>
      <c r="I12" s="26" t="s">
        <v>20</v>
      </c>
      <c r="J12" s="54" t="str">
        <f>'Rekapitulace stavby'!AN8</f>
        <v>5. 3. 2023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22</v>
      </c>
      <c r="E14" s="31"/>
      <c r="F14" s="31"/>
      <c r="G14" s="31"/>
      <c r="H14" s="31"/>
      <c r="I14" s="26" t="s">
        <v>23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19</v>
      </c>
      <c r="F15" s="31"/>
      <c r="G15" s="31"/>
      <c r="H15" s="31"/>
      <c r="I15" s="26" t="s">
        <v>24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25</v>
      </c>
      <c r="E17" s="31"/>
      <c r="F17" s="31"/>
      <c r="G17" s="31"/>
      <c r="H17" s="31"/>
      <c r="I17" s="26" t="s">
        <v>23</v>
      </c>
      <c r="J17" s="24" t="str">
        <f>'Rekapitulace stavby'!AN13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12" t="str">
        <f>'Rekapitulace stavby'!E14</f>
        <v xml:space="preserve"> </v>
      </c>
      <c r="F18" s="212"/>
      <c r="G18" s="212"/>
      <c r="H18" s="212"/>
      <c r="I18" s="26" t="s">
        <v>24</v>
      </c>
      <c r="J18" s="24" t="str">
        <f>'Rekapitulace stavby'!AN14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27</v>
      </c>
      <c r="E20" s="31"/>
      <c r="F20" s="31"/>
      <c r="G20" s="31"/>
      <c r="H20" s="31"/>
      <c r="I20" s="26" t="s">
        <v>23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28</v>
      </c>
      <c r="F21" s="31"/>
      <c r="G21" s="31"/>
      <c r="H21" s="31"/>
      <c r="I21" s="26" t="s">
        <v>24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30</v>
      </c>
      <c r="E23" s="31"/>
      <c r="F23" s="31"/>
      <c r="G23" s="31"/>
      <c r="H23" s="31"/>
      <c r="I23" s="26" t="s">
        <v>23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28</v>
      </c>
      <c r="F24" s="31"/>
      <c r="G24" s="31"/>
      <c r="H24" s="31"/>
      <c r="I24" s="26" t="s">
        <v>24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31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8"/>
      <c r="B27" s="99"/>
      <c r="C27" s="98"/>
      <c r="D27" s="98"/>
      <c r="E27" s="214" t="s">
        <v>1</v>
      </c>
      <c r="F27" s="214"/>
      <c r="G27" s="214"/>
      <c r="H27" s="214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" customHeight="1">
      <c r="A30" s="31"/>
      <c r="B30" s="32"/>
      <c r="C30" s="31"/>
      <c r="D30" s="24" t="s">
        <v>102</v>
      </c>
      <c r="E30" s="31"/>
      <c r="F30" s="31"/>
      <c r="G30" s="31"/>
      <c r="H30" s="31"/>
      <c r="I30" s="31"/>
      <c r="J30" s="30">
        <f>J96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" customHeight="1">
      <c r="A31" s="31"/>
      <c r="B31" s="32"/>
      <c r="C31" s="31"/>
      <c r="D31" s="29" t="s">
        <v>103</v>
      </c>
      <c r="E31" s="31"/>
      <c r="F31" s="31"/>
      <c r="G31" s="31"/>
      <c r="H31" s="31"/>
      <c r="I31" s="31"/>
      <c r="J31" s="30">
        <f>J102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34</v>
      </c>
      <c r="E32" s="31"/>
      <c r="F32" s="31"/>
      <c r="G32" s="31"/>
      <c r="H32" s="31"/>
      <c r="I32" s="31"/>
      <c r="J32" s="70">
        <f>ROUND(J30 + J31,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1"/>
      <c r="F34" s="35" t="s">
        <v>36</v>
      </c>
      <c r="G34" s="31"/>
      <c r="H34" s="31"/>
      <c r="I34" s="35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2"/>
      <c r="C35" s="31"/>
      <c r="D35" s="102" t="s">
        <v>38</v>
      </c>
      <c r="E35" s="26" t="s">
        <v>39</v>
      </c>
      <c r="F35" s="103">
        <f>ROUND((SUM(BE102:BE103) + SUM(BE123:BE145)),  2)</f>
        <v>0</v>
      </c>
      <c r="G35" s="31"/>
      <c r="H35" s="31"/>
      <c r="I35" s="104">
        <v>0.21</v>
      </c>
      <c r="J35" s="103">
        <f>ROUND(((SUM(BE102:BE103) + SUM(BE123:BE145))*I35),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2"/>
      <c r="C36" s="31"/>
      <c r="D36" s="31"/>
      <c r="E36" s="26" t="s">
        <v>40</v>
      </c>
      <c r="F36" s="103">
        <f>ROUND((SUM(BF102:BF103) + SUM(BF123:BF145)),  2)</f>
        <v>0</v>
      </c>
      <c r="G36" s="31"/>
      <c r="H36" s="31"/>
      <c r="I36" s="104">
        <v>0.15</v>
      </c>
      <c r="J36" s="103">
        <f>ROUND(((SUM(BF102:BF103) + SUM(BF123:BF145))*I36),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41</v>
      </c>
      <c r="F37" s="103">
        <f>ROUND((SUM(BG102:BG103) + SUM(BG123:BG145)),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2"/>
      <c r="C38" s="31"/>
      <c r="D38" s="31"/>
      <c r="E38" s="26" t="s">
        <v>42</v>
      </c>
      <c r="F38" s="103">
        <f>ROUND((SUM(BH102:BH103) + SUM(BH123:BH145)),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2"/>
      <c r="C39" s="31"/>
      <c r="D39" s="31"/>
      <c r="E39" s="26" t="s">
        <v>43</v>
      </c>
      <c r="F39" s="103">
        <f>ROUND((SUM(BI102:BI103) + SUM(BI123:BI145)),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94"/>
      <c r="D41" s="105" t="s">
        <v>44</v>
      </c>
      <c r="E41" s="59"/>
      <c r="F41" s="59"/>
      <c r="G41" s="106" t="s">
        <v>45</v>
      </c>
      <c r="H41" s="107" t="s">
        <v>46</v>
      </c>
      <c r="I41" s="59"/>
      <c r="J41" s="108">
        <f>SUM(J32:J39)</f>
        <v>0</v>
      </c>
      <c r="K41" s="109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1"/>
      <c r="B61" s="32"/>
      <c r="C61" s="31"/>
      <c r="D61" s="44" t="s">
        <v>49</v>
      </c>
      <c r="E61" s="34"/>
      <c r="F61" s="110" t="s">
        <v>50</v>
      </c>
      <c r="G61" s="44" t="s">
        <v>49</v>
      </c>
      <c r="H61" s="34"/>
      <c r="I61" s="34"/>
      <c r="J61" s="111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1"/>
      <c r="B76" s="32"/>
      <c r="C76" s="31"/>
      <c r="D76" s="44" t="s">
        <v>49</v>
      </c>
      <c r="E76" s="34"/>
      <c r="F76" s="110" t="s">
        <v>50</v>
      </c>
      <c r="G76" s="44" t="s">
        <v>49</v>
      </c>
      <c r="H76" s="34"/>
      <c r="I76" s="34"/>
      <c r="J76" s="111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1" t="s">
        <v>104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Heliport Nemocnice Havlíčkův Brod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100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D3 - Technologie hašení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18</v>
      </c>
      <c r="D89" s="31"/>
      <c r="E89" s="31"/>
      <c r="F89" s="24" t="str">
        <f>F12</f>
        <v>Nemocnice Havlíčkův Brod</v>
      </c>
      <c r="G89" s="31"/>
      <c r="H89" s="31"/>
      <c r="I89" s="26" t="s">
        <v>20</v>
      </c>
      <c r="J89" s="54" t="str">
        <f>IF(J12="","",J12)</f>
        <v>5. 3. 2023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22</v>
      </c>
      <c r="D91" s="31"/>
      <c r="E91" s="31"/>
      <c r="F91" s="24" t="str">
        <f>E15</f>
        <v>Nemocnice Havlíčkův Brod</v>
      </c>
      <c r="G91" s="31"/>
      <c r="H91" s="31"/>
      <c r="I91" s="26" t="s">
        <v>27</v>
      </c>
      <c r="J91" s="27" t="str">
        <f>E21</f>
        <v>Techniserv spol.s 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25</v>
      </c>
      <c r="D92" s="31"/>
      <c r="E92" s="31"/>
      <c r="F92" s="24" t="str">
        <f>IF(E18="","",E18)</f>
        <v xml:space="preserve"> </v>
      </c>
      <c r="G92" s="31"/>
      <c r="H92" s="31"/>
      <c r="I92" s="26" t="s">
        <v>30</v>
      </c>
      <c r="J92" s="27" t="str">
        <f>E24</f>
        <v>Techniserv spol.s r.o.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2" t="s">
        <v>105</v>
      </c>
      <c r="D94" s="94"/>
      <c r="E94" s="94"/>
      <c r="F94" s="94"/>
      <c r="G94" s="94"/>
      <c r="H94" s="94"/>
      <c r="I94" s="94"/>
      <c r="J94" s="113" t="s">
        <v>106</v>
      </c>
      <c r="K94" s="94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14" t="s">
        <v>107</v>
      </c>
      <c r="D96" s="31"/>
      <c r="E96" s="31"/>
      <c r="F96" s="31"/>
      <c r="G96" s="31"/>
      <c r="H96" s="31"/>
      <c r="I96" s="31"/>
      <c r="J96" s="70">
        <f>J123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108</v>
      </c>
    </row>
    <row r="97" spans="1:31" s="9" customFormat="1" ht="24.9" customHeight="1">
      <c r="B97" s="115"/>
      <c r="D97" s="116" t="s">
        <v>425</v>
      </c>
      <c r="E97" s="117"/>
      <c r="F97" s="117"/>
      <c r="G97" s="117"/>
      <c r="H97" s="117"/>
      <c r="I97" s="117"/>
      <c r="J97" s="118">
        <f>J124</f>
        <v>0</v>
      </c>
      <c r="L97" s="115"/>
    </row>
    <row r="98" spans="1:31" s="10" customFormat="1" ht="19.95" customHeight="1">
      <c r="B98" s="119"/>
      <c r="D98" s="120" t="s">
        <v>426</v>
      </c>
      <c r="E98" s="121"/>
      <c r="F98" s="121"/>
      <c r="G98" s="121"/>
      <c r="H98" s="121"/>
      <c r="I98" s="121"/>
      <c r="J98" s="122">
        <f>J125</f>
        <v>0</v>
      </c>
      <c r="L98" s="119"/>
    </row>
    <row r="99" spans="1:31" s="10" customFormat="1" ht="19.95" customHeight="1">
      <c r="B99" s="119"/>
      <c r="D99" s="120" t="s">
        <v>427</v>
      </c>
      <c r="E99" s="121"/>
      <c r="F99" s="121"/>
      <c r="G99" s="121"/>
      <c r="H99" s="121"/>
      <c r="I99" s="121"/>
      <c r="J99" s="122">
        <f>J138</f>
        <v>0</v>
      </c>
      <c r="L99" s="119"/>
    </row>
    <row r="100" spans="1:31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29.25" customHeight="1">
      <c r="A102" s="31"/>
      <c r="B102" s="32"/>
      <c r="C102" s="114" t="s">
        <v>116</v>
      </c>
      <c r="D102" s="31"/>
      <c r="E102" s="31"/>
      <c r="F102" s="31"/>
      <c r="G102" s="31"/>
      <c r="H102" s="31"/>
      <c r="I102" s="31"/>
      <c r="J102" s="123">
        <v>0</v>
      </c>
      <c r="K102" s="31"/>
      <c r="L102" s="41"/>
      <c r="N102" s="124" t="s">
        <v>38</v>
      </c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18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9.25" customHeight="1">
      <c r="A104" s="31"/>
      <c r="B104" s="32"/>
      <c r="C104" s="93" t="s">
        <v>98</v>
      </c>
      <c r="D104" s="94"/>
      <c r="E104" s="94"/>
      <c r="F104" s="94"/>
      <c r="G104" s="94"/>
      <c r="H104" s="94"/>
      <c r="I104" s="94"/>
      <c r="J104" s="95">
        <f>ROUND(J96+J102,2)</f>
        <v>0</v>
      </c>
      <c r="K104" s="94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" customHeight="1">
      <c r="A105" s="31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" customHeight="1">
      <c r="A109" s="31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" customHeight="1">
      <c r="A110" s="31"/>
      <c r="B110" s="32"/>
      <c r="C110" s="21" t="s">
        <v>117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14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38" t="str">
        <f>E7</f>
        <v>Heliport Nemocnice Havlíčkův Brod</v>
      </c>
      <c r="F113" s="239"/>
      <c r="G113" s="239"/>
      <c r="H113" s="239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100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28" t="str">
        <f>E9</f>
        <v>D3 - Technologie hašení</v>
      </c>
      <c r="F115" s="237"/>
      <c r="G115" s="237"/>
      <c r="H115" s="237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18</v>
      </c>
      <c r="D117" s="31"/>
      <c r="E117" s="31"/>
      <c r="F117" s="24" t="str">
        <f>F12</f>
        <v>Nemocnice Havlíčkův Brod</v>
      </c>
      <c r="G117" s="31"/>
      <c r="H117" s="31"/>
      <c r="I117" s="26" t="s">
        <v>20</v>
      </c>
      <c r="J117" s="54" t="str">
        <f>IF(J12="","",J12)</f>
        <v>5. 3. 2023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15" customHeight="1">
      <c r="A119" s="31"/>
      <c r="B119" s="32"/>
      <c r="C119" s="26" t="s">
        <v>22</v>
      </c>
      <c r="D119" s="31"/>
      <c r="E119" s="31"/>
      <c r="F119" s="24" t="str">
        <f>E15</f>
        <v>Nemocnice Havlíčkův Brod</v>
      </c>
      <c r="G119" s="31"/>
      <c r="H119" s="31"/>
      <c r="I119" s="26" t="s">
        <v>27</v>
      </c>
      <c r="J119" s="27" t="str">
        <f>E21</f>
        <v>Techniserv spol.s r.o.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15" customHeight="1">
      <c r="A120" s="31"/>
      <c r="B120" s="32"/>
      <c r="C120" s="26" t="s">
        <v>25</v>
      </c>
      <c r="D120" s="31"/>
      <c r="E120" s="31"/>
      <c r="F120" s="24" t="str">
        <f>IF(E18="","",E18)</f>
        <v xml:space="preserve"> </v>
      </c>
      <c r="G120" s="31"/>
      <c r="H120" s="31"/>
      <c r="I120" s="26" t="s">
        <v>30</v>
      </c>
      <c r="J120" s="27" t="str">
        <f>E24</f>
        <v>Techniserv spol.s r.o.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25"/>
      <c r="B122" s="126"/>
      <c r="C122" s="127" t="s">
        <v>118</v>
      </c>
      <c r="D122" s="128" t="s">
        <v>59</v>
      </c>
      <c r="E122" s="128" t="s">
        <v>55</v>
      </c>
      <c r="F122" s="128" t="s">
        <v>56</v>
      </c>
      <c r="G122" s="128" t="s">
        <v>119</v>
      </c>
      <c r="H122" s="128" t="s">
        <v>120</v>
      </c>
      <c r="I122" s="128" t="s">
        <v>121</v>
      </c>
      <c r="J122" s="128" t="s">
        <v>106</v>
      </c>
      <c r="K122" s="129" t="s">
        <v>122</v>
      </c>
      <c r="L122" s="130"/>
      <c r="M122" s="61" t="s">
        <v>1</v>
      </c>
      <c r="N122" s="62" t="s">
        <v>38</v>
      </c>
      <c r="O122" s="62" t="s">
        <v>123</v>
      </c>
      <c r="P122" s="62" t="s">
        <v>124</v>
      </c>
      <c r="Q122" s="62" t="s">
        <v>125</v>
      </c>
      <c r="R122" s="62" t="s">
        <v>126</v>
      </c>
      <c r="S122" s="62" t="s">
        <v>127</v>
      </c>
      <c r="T122" s="63" t="s">
        <v>128</v>
      </c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</row>
    <row r="123" spans="1:65" s="2" customFormat="1" ht="22.8" customHeight="1">
      <c r="A123" s="31"/>
      <c r="B123" s="32"/>
      <c r="C123" s="68" t="s">
        <v>129</v>
      </c>
      <c r="D123" s="31"/>
      <c r="E123" s="31"/>
      <c r="F123" s="31"/>
      <c r="G123" s="31"/>
      <c r="H123" s="31"/>
      <c r="I123" s="31"/>
      <c r="J123" s="131">
        <f>BK123</f>
        <v>0</v>
      </c>
      <c r="K123" s="31"/>
      <c r="L123" s="32"/>
      <c r="M123" s="64"/>
      <c r="N123" s="55"/>
      <c r="O123" s="65"/>
      <c r="P123" s="132">
        <f>P124</f>
        <v>18.563718999999999</v>
      </c>
      <c r="Q123" s="65"/>
      <c r="R123" s="132">
        <f>R124</f>
        <v>0.339335</v>
      </c>
      <c r="S123" s="65"/>
      <c r="T123" s="133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7" t="s">
        <v>73</v>
      </c>
      <c r="AU123" s="17" t="s">
        <v>108</v>
      </c>
      <c r="BK123" s="134">
        <f>BK124</f>
        <v>0</v>
      </c>
    </row>
    <row r="124" spans="1:65" s="12" customFormat="1" ht="25.95" customHeight="1">
      <c r="B124" s="135"/>
      <c r="D124" s="136" t="s">
        <v>73</v>
      </c>
      <c r="E124" s="137" t="s">
        <v>254</v>
      </c>
      <c r="F124" s="137" t="s">
        <v>93</v>
      </c>
      <c r="J124" s="138">
        <f>BK124</f>
        <v>0</v>
      </c>
      <c r="L124" s="135"/>
      <c r="M124" s="139"/>
      <c r="N124" s="140"/>
      <c r="O124" s="140"/>
      <c r="P124" s="141">
        <f>P125+P138</f>
        <v>18.563718999999999</v>
      </c>
      <c r="Q124" s="140"/>
      <c r="R124" s="141">
        <f>R125+R138</f>
        <v>0.339335</v>
      </c>
      <c r="S124" s="140"/>
      <c r="T124" s="142">
        <f>T125+T138</f>
        <v>0</v>
      </c>
      <c r="AR124" s="136" t="s">
        <v>85</v>
      </c>
      <c r="AT124" s="143" t="s">
        <v>73</v>
      </c>
      <c r="AU124" s="143" t="s">
        <v>74</v>
      </c>
      <c r="AY124" s="136" t="s">
        <v>132</v>
      </c>
      <c r="BK124" s="144">
        <f>BK125+BK138</f>
        <v>0</v>
      </c>
    </row>
    <row r="125" spans="1:65" s="12" customFormat="1" ht="22.8" customHeight="1">
      <c r="B125" s="135"/>
      <c r="D125" s="136" t="s">
        <v>73</v>
      </c>
      <c r="E125" s="145" t="s">
        <v>428</v>
      </c>
      <c r="F125" s="145" t="s">
        <v>429</v>
      </c>
      <c r="J125" s="146">
        <f>BK125</f>
        <v>0</v>
      </c>
      <c r="L125" s="135"/>
      <c r="M125" s="139"/>
      <c r="N125" s="140"/>
      <c r="O125" s="140"/>
      <c r="P125" s="141">
        <f>SUM(P126:P137)</f>
        <v>18.563718999999999</v>
      </c>
      <c r="Q125" s="140"/>
      <c r="R125" s="141">
        <f>SUM(R126:R137)</f>
        <v>0.339335</v>
      </c>
      <c r="S125" s="140"/>
      <c r="T125" s="142">
        <f>SUM(T126:T137)</f>
        <v>0</v>
      </c>
      <c r="AR125" s="136" t="s">
        <v>85</v>
      </c>
      <c r="AT125" s="143" t="s">
        <v>73</v>
      </c>
      <c r="AU125" s="143" t="s">
        <v>82</v>
      </c>
      <c r="AY125" s="136" t="s">
        <v>132</v>
      </c>
      <c r="BK125" s="144">
        <f>SUM(BK126:BK137)</f>
        <v>0</v>
      </c>
    </row>
    <row r="126" spans="1:65" s="2" customFormat="1" ht="33" customHeight="1">
      <c r="A126" s="31"/>
      <c r="B126" s="147"/>
      <c r="C126" s="148" t="s">
        <v>82</v>
      </c>
      <c r="D126" s="148" t="s">
        <v>135</v>
      </c>
      <c r="E126" s="149" t="s">
        <v>430</v>
      </c>
      <c r="F126" s="150" t="s">
        <v>431</v>
      </c>
      <c r="G126" s="151" t="s">
        <v>379</v>
      </c>
      <c r="H126" s="152">
        <v>14.5</v>
      </c>
      <c r="I126" s="153">
        <v>0</v>
      </c>
      <c r="J126" s="153">
        <f>ROUND(I126*H126,2)</f>
        <v>0</v>
      </c>
      <c r="K126" s="150" t="s">
        <v>186</v>
      </c>
      <c r="L126" s="32"/>
      <c r="M126" s="154" t="s">
        <v>1</v>
      </c>
      <c r="N126" s="155" t="s">
        <v>39</v>
      </c>
      <c r="O126" s="156">
        <v>0.61599999999999999</v>
      </c>
      <c r="P126" s="156">
        <f>O126*H126</f>
        <v>8.9320000000000004</v>
      </c>
      <c r="Q126" s="156">
        <v>1.2600000000000001E-3</v>
      </c>
      <c r="R126" s="156">
        <f>Q126*H126</f>
        <v>1.8270000000000002E-2</v>
      </c>
      <c r="S126" s="156">
        <v>0</v>
      </c>
      <c r="T126" s="157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8" t="s">
        <v>200</v>
      </c>
      <c r="AT126" s="158" t="s">
        <v>135</v>
      </c>
      <c r="AU126" s="158" t="s">
        <v>85</v>
      </c>
      <c r="AY126" s="17" t="s">
        <v>132</v>
      </c>
      <c r="BE126" s="159">
        <f>IF(N126="základní",J126,0)</f>
        <v>0</v>
      </c>
      <c r="BF126" s="159">
        <f>IF(N126="snížená",J126,0)</f>
        <v>0</v>
      </c>
      <c r="BG126" s="159">
        <f>IF(N126="zákl. přenesená",J126,0)</f>
        <v>0</v>
      </c>
      <c r="BH126" s="159">
        <f>IF(N126="sníž. přenesená",J126,0)</f>
        <v>0</v>
      </c>
      <c r="BI126" s="159">
        <f>IF(N126="nulová",J126,0)</f>
        <v>0</v>
      </c>
      <c r="BJ126" s="17" t="s">
        <v>82</v>
      </c>
      <c r="BK126" s="159">
        <f>ROUND(I126*H126,2)</f>
        <v>0</v>
      </c>
      <c r="BL126" s="17" t="s">
        <v>200</v>
      </c>
      <c r="BM126" s="158" t="s">
        <v>432</v>
      </c>
    </row>
    <row r="127" spans="1:65" s="13" customFormat="1">
      <c r="B127" s="164"/>
      <c r="D127" s="165" t="s">
        <v>187</v>
      </c>
      <c r="E127" s="166" t="s">
        <v>1</v>
      </c>
      <c r="F127" s="167" t="s">
        <v>433</v>
      </c>
      <c r="H127" s="168">
        <v>14.5</v>
      </c>
      <c r="L127" s="164"/>
      <c r="M127" s="169"/>
      <c r="N127" s="170"/>
      <c r="O127" s="170"/>
      <c r="P127" s="170"/>
      <c r="Q127" s="170"/>
      <c r="R127" s="170"/>
      <c r="S127" s="170"/>
      <c r="T127" s="171"/>
      <c r="AT127" s="166" t="s">
        <v>187</v>
      </c>
      <c r="AU127" s="166" t="s">
        <v>85</v>
      </c>
      <c r="AV127" s="13" t="s">
        <v>85</v>
      </c>
      <c r="AW127" s="13" t="s">
        <v>29</v>
      </c>
      <c r="AX127" s="13" t="s">
        <v>82</v>
      </c>
      <c r="AY127" s="166" t="s">
        <v>132</v>
      </c>
    </row>
    <row r="128" spans="1:65" s="2" customFormat="1" ht="33" customHeight="1">
      <c r="A128" s="31"/>
      <c r="B128" s="147"/>
      <c r="C128" s="148" t="s">
        <v>85</v>
      </c>
      <c r="D128" s="148" t="s">
        <v>135</v>
      </c>
      <c r="E128" s="149" t="s">
        <v>434</v>
      </c>
      <c r="F128" s="150" t="s">
        <v>435</v>
      </c>
      <c r="G128" s="151" t="s">
        <v>379</v>
      </c>
      <c r="H128" s="152">
        <v>12.5</v>
      </c>
      <c r="I128" s="153">
        <v>0</v>
      </c>
      <c r="J128" s="153">
        <f>ROUND(I128*H128,2)</f>
        <v>0</v>
      </c>
      <c r="K128" s="150" t="s">
        <v>186</v>
      </c>
      <c r="L128" s="32"/>
      <c r="M128" s="154" t="s">
        <v>1</v>
      </c>
      <c r="N128" s="155" t="s">
        <v>39</v>
      </c>
      <c r="O128" s="156">
        <v>0.69599999999999995</v>
      </c>
      <c r="P128" s="156">
        <f>O128*H128</f>
        <v>8.6999999999999993</v>
      </c>
      <c r="Q128" s="156">
        <v>1.5299999999999999E-3</v>
      </c>
      <c r="R128" s="156">
        <f>Q128*H128</f>
        <v>1.9125E-2</v>
      </c>
      <c r="S128" s="156">
        <v>0</v>
      </c>
      <c r="T128" s="15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8" t="s">
        <v>200</v>
      </c>
      <c r="AT128" s="158" t="s">
        <v>135</v>
      </c>
      <c r="AU128" s="158" t="s">
        <v>85</v>
      </c>
      <c r="AY128" s="17" t="s">
        <v>132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7" t="s">
        <v>82</v>
      </c>
      <c r="BK128" s="159">
        <f>ROUND(I128*H128,2)</f>
        <v>0</v>
      </c>
      <c r="BL128" s="17" t="s">
        <v>200</v>
      </c>
      <c r="BM128" s="158" t="s">
        <v>436</v>
      </c>
    </row>
    <row r="129" spans="1:65" s="13" customFormat="1">
      <c r="B129" s="164"/>
      <c r="D129" s="165" t="s">
        <v>187</v>
      </c>
      <c r="E129" s="166" t="s">
        <v>1</v>
      </c>
      <c r="F129" s="167" t="s">
        <v>437</v>
      </c>
      <c r="H129" s="168">
        <v>12.5</v>
      </c>
      <c r="L129" s="164"/>
      <c r="M129" s="169"/>
      <c r="N129" s="170"/>
      <c r="O129" s="170"/>
      <c r="P129" s="170"/>
      <c r="Q129" s="170"/>
      <c r="R129" s="170"/>
      <c r="S129" s="170"/>
      <c r="T129" s="171"/>
      <c r="AT129" s="166" t="s">
        <v>187</v>
      </c>
      <c r="AU129" s="166" t="s">
        <v>85</v>
      </c>
      <c r="AV129" s="13" t="s">
        <v>85</v>
      </c>
      <c r="AW129" s="13" t="s">
        <v>29</v>
      </c>
      <c r="AX129" s="13" t="s">
        <v>82</v>
      </c>
      <c r="AY129" s="166" t="s">
        <v>132</v>
      </c>
    </row>
    <row r="130" spans="1:65" s="2" customFormat="1" ht="24.15" customHeight="1">
      <c r="A130" s="31"/>
      <c r="B130" s="147"/>
      <c r="C130" s="148" t="s">
        <v>149</v>
      </c>
      <c r="D130" s="148" t="s">
        <v>135</v>
      </c>
      <c r="E130" s="149" t="s">
        <v>438</v>
      </c>
      <c r="F130" s="150" t="s">
        <v>439</v>
      </c>
      <c r="G130" s="151" t="s">
        <v>440</v>
      </c>
      <c r="H130" s="152">
        <v>0</v>
      </c>
      <c r="I130" s="153">
        <v>0</v>
      </c>
      <c r="J130" s="153">
        <f t="shared" ref="J130:J137" si="0">ROUND(I130*H130,2)</f>
        <v>0</v>
      </c>
      <c r="K130" s="150" t="s">
        <v>1</v>
      </c>
      <c r="L130" s="32"/>
      <c r="M130" s="154" t="s">
        <v>1</v>
      </c>
      <c r="N130" s="155" t="s">
        <v>39</v>
      </c>
      <c r="O130" s="156">
        <v>1.03</v>
      </c>
      <c r="P130" s="156">
        <f t="shared" ref="P130:P137" si="1">O130*H130</f>
        <v>0</v>
      </c>
      <c r="Q130" s="156">
        <v>2.92E-2</v>
      </c>
      <c r="R130" s="156">
        <f t="shared" ref="R130:R137" si="2">Q130*H130</f>
        <v>0</v>
      </c>
      <c r="S130" s="156">
        <v>0</v>
      </c>
      <c r="T130" s="157">
        <f t="shared" ref="T130:T137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8" t="s">
        <v>200</v>
      </c>
      <c r="AT130" s="158" t="s">
        <v>135</v>
      </c>
      <c r="AU130" s="158" t="s">
        <v>85</v>
      </c>
      <c r="AY130" s="17" t="s">
        <v>132</v>
      </c>
      <c r="BE130" s="159">
        <f t="shared" ref="BE130:BE137" si="4">IF(N130="základní",J130,0)</f>
        <v>0</v>
      </c>
      <c r="BF130" s="159">
        <f t="shared" ref="BF130:BF137" si="5">IF(N130="snížená",J130,0)</f>
        <v>0</v>
      </c>
      <c r="BG130" s="159">
        <f t="shared" ref="BG130:BG137" si="6">IF(N130="zákl. přenesená",J130,0)</f>
        <v>0</v>
      </c>
      <c r="BH130" s="159">
        <f t="shared" ref="BH130:BH137" si="7">IF(N130="sníž. přenesená",J130,0)</f>
        <v>0</v>
      </c>
      <c r="BI130" s="159">
        <f t="shared" ref="BI130:BI137" si="8">IF(N130="nulová",J130,0)</f>
        <v>0</v>
      </c>
      <c r="BJ130" s="17" t="s">
        <v>82</v>
      </c>
      <c r="BK130" s="159">
        <f t="shared" ref="BK130:BK137" si="9">ROUND(I130*H130,2)</f>
        <v>0</v>
      </c>
      <c r="BL130" s="17" t="s">
        <v>200</v>
      </c>
      <c r="BM130" s="158" t="s">
        <v>441</v>
      </c>
    </row>
    <row r="131" spans="1:65" s="2" customFormat="1" ht="24.15" customHeight="1">
      <c r="A131" s="31"/>
      <c r="B131" s="147"/>
      <c r="C131" s="185" t="s">
        <v>155</v>
      </c>
      <c r="D131" s="185" t="s">
        <v>210</v>
      </c>
      <c r="E131" s="186" t="s">
        <v>442</v>
      </c>
      <c r="F131" s="187" t="s">
        <v>443</v>
      </c>
      <c r="G131" s="188" t="s">
        <v>218</v>
      </c>
      <c r="H131" s="189">
        <v>1</v>
      </c>
      <c r="I131" s="190">
        <v>0</v>
      </c>
      <c r="J131" s="190">
        <f t="shared" si="0"/>
        <v>0</v>
      </c>
      <c r="K131" s="187" t="s">
        <v>1</v>
      </c>
      <c r="L131" s="191"/>
      <c r="M131" s="192" t="s">
        <v>1</v>
      </c>
      <c r="N131" s="193" t="s">
        <v>39</v>
      </c>
      <c r="O131" s="156">
        <v>0</v>
      </c>
      <c r="P131" s="156">
        <f t="shared" si="1"/>
        <v>0</v>
      </c>
      <c r="Q131" s="156">
        <v>0.06</v>
      </c>
      <c r="R131" s="156">
        <f t="shared" si="2"/>
        <v>0.06</v>
      </c>
      <c r="S131" s="156">
        <v>0</v>
      </c>
      <c r="T131" s="157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8" t="s">
        <v>263</v>
      </c>
      <c r="AT131" s="158" t="s">
        <v>210</v>
      </c>
      <c r="AU131" s="158" t="s">
        <v>85</v>
      </c>
      <c r="AY131" s="17" t="s">
        <v>132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7" t="s">
        <v>82</v>
      </c>
      <c r="BK131" s="159">
        <f t="shared" si="9"/>
        <v>0</v>
      </c>
      <c r="BL131" s="17" t="s">
        <v>200</v>
      </c>
      <c r="BM131" s="158" t="s">
        <v>444</v>
      </c>
    </row>
    <row r="132" spans="1:65" s="2" customFormat="1" ht="16.5" customHeight="1">
      <c r="A132" s="31"/>
      <c r="B132" s="147"/>
      <c r="C132" s="148" t="s">
        <v>131</v>
      </c>
      <c r="D132" s="148" t="s">
        <v>135</v>
      </c>
      <c r="E132" s="149" t="s">
        <v>445</v>
      </c>
      <c r="F132" s="150" t="s">
        <v>446</v>
      </c>
      <c r="G132" s="151" t="s">
        <v>218</v>
      </c>
      <c r="H132" s="152">
        <v>1</v>
      </c>
      <c r="I132" s="153">
        <v>0</v>
      </c>
      <c r="J132" s="153">
        <f t="shared" si="0"/>
        <v>0</v>
      </c>
      <c r="K132" s="150" t="s">
        <v>1</v>
      </c>
      <c r="L132" s="32"/>
      <c r="M132" s="154" t="s">
        <v>1</v>
      </c>
      <c r="N132" s="155" t="s">
        <v>39</v>
      </c>
      <c r="O132" s="156">
        <v>0</v>
      </c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8" t="s">
        <v>200</v>
      </c>
      <c r="AT132" s="158" t="s">
        <v>135</v>
      </c>
      <c r="AU132" s="158" t="s">
        <v>85</v>
      </c>
      <c r="AY132" s="17" t="s">
        <v>132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7" t="s">
        <v>82</v>
      </c>
      <c r="BK132" s="159">
        <f t="shared" si="9"/>
        <v>0</v>
      </c>
      <c r="BL132" s="17" t="s">
        <v>200</v>
      </c>
      <c r="BM132" s="158" t="s">
        <v>447</v>
      </c>
    </row>
    <row r="133" spans="1:65" s="2" customFormat="1" ht="24.15" customHeight="1">
      <c r="A133" s="31"/>
      <c r="B133" s="147"/>
      <c r="C133" s="185" t="s">
        <v>165</v>
      </c>
      <c r="D133" s="185" t="s">
        <v>210</v>
      </c>
      <c r="E133" s="186" t="s">
        <v>448</v>
      </c>
      <c r="F133" s="187" t="s">
        <v>449</v>
      </c>
      <c r="G133" s="188" t="s">
        <v>218</v>
      </c>
      <c r="H133" s="189">
        <v>1</v>
      </c>
      <c r="I133" s="190">
        <v>0</v>
      </c>
      <c r="J133" s="190">
        <f t="shared" si="0"/>
        <v>0</v>
      </c>
      <c r="K133" s="187" t="s">
        <v>450</v>
      </c>
      <c r="L133" s="191"/>
      <c r="M133" s="192" t="s">
        <v>1</v>
      </c>
      <c r="N133" s="193" t="s">
        <v>39</v>
      </c>
      <c r="O133" s="156">
        <v>0</v>
      </c>
      <c r="P133" s="156">
        <f t="shared" si="1"/>
        <v>0</v>
      </c>
      <c r="Q133" s="156">
        <v>0.2</v>
      </c>
      <c r="R133" s="156">
        <f t="shared" si="2"/>
        <v>0.2</v>
      </c>
      <c r="S133" s="156">
        <v>0</v>
      </c>
      <c r="T133" s="157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8" t="s">
        <v>263</v>
      </c>
      <c r="AT133" s="158" t="s">
        <v>210</v>
      </c>
      <c r="AU133" s="158" t="s">
        <v>85</v>
      </c>
      <c r="AY133" s="17" t="s">
        <v>132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7" t="s">
        <v>82</v>
      </c>
      <c r="BK133" s="159">
        <f t="shared" si="9"/>
        <v>0</v>
      </c>
      <c r="BL133" s="17" t="s">
        <v>200</v>
      </c>
      <c r="BM133" s="158" t="s">
        <v>239</v>
      </c>
    </row>
    <row r="134" spans="1:65" s="2" customFormat="1" ht="16.5" customHeight="1">
      <c r="A134" s="31"/>
      <c r="B134" s="147"/>
      <c r="C134" s="148" t="s">
        <v>215</v>
      </c>
      <c r="D134" s="148" t="s">
        <v>135</v>
      </c>
      <c r="E134" s="149" t="s">
        <v>451</v>
      </c>
      <c r="F134" s="150" t="s">
        <v>452</v>
      </c>
      <c r="G134" s="151" t="s">
        <v>218</v>
      </c>
      <c r="H134" s="152">
        <v>1</v>
      </c>
      <c r="I134" s="153">
        <v>0</v>
      </c>
      <c r="J134" s="153">
        <f t="shared" si="0"/>
        <v>0</v>
      </c>
      <c r="K134" s="150" t="s">
        <v>1</v>
      </c>
      <c r="L134" s="32"/>
      <c r="M134" s="154" t="s">
        <v>1</v>
      </c>
      <c r="N134" s="155" t="s">
        <v>39</v>
      </c>
      <c r="O134" s="156">
        <v>0</v>
      </c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8" t="s">
        <v>200</v>
      </c>
      <c r="AT134" s="158" t="s">
        <v>135</v>
      </c>
      <c r="AU134" s="158" t="s">
        <v>85</v>
      </c>
      <c r="AY134" s="17" t="s">
        <v>132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7" t="s">
        <v>82</v>
      </c>
      <c r="BK134" s="159">
        <f t="shared" si="9"/>
        <v>0</v>
      </c>
      <c r="BL134" s="17" t="s">
        <v>200</v>
      </c>
      <c r="BM134" s="158" t="s">
        <v>453</v>
      </c>
    </row>
    <row r="135" spans="1:65" s="2" customFormat="1" ht="24.15" customHeight="1">
      <c r="A135" s="31"/>
      <c r="B135" s="147"/>
      <c r="C135" s="185" t="s">
        <v>195</v>
      </c>
      <c r="D135" s="185" t="s">
        <v>210</v>
      </c>
      <c r="E135" s="186" t="s">
        <v>454</v>
      </c>
      <c r="F135" s="187" t="s">
        <v>455</v>
      </c>
      <c r="G135" s="188" t="s">
        <v>218</v>
      </c>
      <c r="H135" s="189">
        <v>1</v>
      </c>
      <c r="I135" s="190">
        <v>0</v>
      </c>
      <c r="J135" s="190">
        <f t="shared" si="0"/>
        <v>0</v>
      </c>
      <c r="K135" s="187" t="s">
        <v>450</v>
      </c>
      <c r="L135" s="191"/>
      <c r="M135" s="192" t="s">
        <v>1</v>
      </c>
      <c r="N135" s="193" t="s">
        <v>39</v>
      </c>
      <c r="O135" s="156">
        <v>0</v>
      </c>
      <c r="P135" s="156">
        <f t="shared" si="1"/>
        <v>0</v>
      </c>
      <c r="Q135" s="156">
        <v>0.04</v>
      </c>
      <c r="R135" s="156">
        <f t="shared" si="2"/>
        <v>0.04</v>
      </c>
      <c r="S135" s="156">
        <v>0</v>
      </c>
      <c r="T135" s="157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8" t="s">
        <v>263</v>
      </c>
      <c r="AT135" s="158" t="s">
        <v>210</v>
      </c>
      <c r="AU135" s="158" t="s">
        <v>85</v>
      </c>
      <c r="AY135" s="17" t="s">
        <v>132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7" t="s">
        <v>82</v>
      </c>
      <c r="BK135" s="159">
        <f t="shared" si="9"/>
        <v>0</v>
      </c>
      <c r="BL135" s="17" t="s">
        <v>200</v>
      </c>
      <c r="BM135" s="158" t="s">
        <v>250</v>
      </c>
    </row>
    <row r="136" spans="1:65" s="2" customFormat="1" ht="16.5" customHeight="1">
      <c r="A136" s="31"/>
      <c r="B136" s="147"/>
      <c r="C136" s="148" t="s">
        <v>223</v>
      </c>
      <c r="D136" s="148" t="s">
        <v>135</v>
      </c>
      <c r="E136" s="149" t="s">
        <v>456</v>
      </c>
      <c r="F136" s="150" t="s">
        <v>457</v>
      </c>
      <c r="G136" s="151" t="s">
        <v>218</v>
      </c>
      <c r="H136" s="152">
        <v>2</v>
      </c>
      <c r="I136" s="153">
        <v>0</v>
      </c>
      <c r="J136" s="153">
        <f t="shared" si="0"/>
        <v>0</v>
      </c>
      <c r="K136" s="150" t="s">
        <v>186</v>
      </c>
      <c r="L136" s="32"/>
      <c r="M136" s="154" t="s">
        <v>1</v>
      </c>
      <c r="N136" s="155" t="s">
        <v>39</v>
      </c>
      <c r="O136" s="156">
        <v>0.22500000000000001</v>
      </c>
      <c r="P136" s="156">
        <f t="shared" si="1"/>
        <v>0.45</v>
      </c>
      <c r="Q136" s="156">
        <v>9.7000000000000005E-4</v>
      </c>
      <c r="R136" s="156">
        <f t="shared" si="2"/>
        <v>1.9400000000000001E-3</v>
      </c>
      <c r="S136" s="156">
        <v>0</v>
      </c>
      <c r="T136" s="157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8" t="s">
        <v>200</v>
      </c>
      <c r="AT136" s="158" t="s">
        <v>135</v>
      </c>
      <c r="AU136" s="158" t="s">
        <v>85</v>
      </c>
      <c r="AY136" s="17" t="s">
        <v>132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7" t="s">
        <v>82</v>
      </c>
      <c r="BK136" s="159">
        <f t="shared" si="9"/>
        <v>0</v>
      </c>
      <c r="BL136" s="17" t="s">
        <v>200</v>
      </c>
      <c r="BM136" s="158" t="s">
        <v>279</v>
      </c>
    </row>
    <row r="137" spans="1:65" s="2" customFormat="1" ht="44.25" customHeight="1">
      <c r="A137" s="31"/>
      <c r="B137" s="147"/>
      <c r="C137" s="148" t="s">
        <v>230</v>
      </c>
      <c r="D137" s="148" t="s">
        <v>135</v>
      </c>
      <c r="E137" s="149" t="s">
        <v>458</v>
      </c>
      <c r="F137" s="150" t="s">
        <v>459</v>
      </c>
      <c r="G137" s="151" t="s">
        <v>233</v>
      </c>
      <c r="H137" s="152">
        <v>0.33900000000000002</v>
      </c>
      <c r="I137" s="153">
        <v>0</v>
      </c>
      <c r="J137" s="153">
        <f t="shared" si="0"/>
        <v>0</v>
      </c>
      <c r="K137" s="150" t="s">
        <v>186</v>
      </c>
      <c r="L137" s="32"/>
      <c r="M137" s="154" t="s">
        <v>1</v>
      </c>
      <c r="N137" s="155" t="s">
        <v>39</v>
      </c>
      <c r="O137" s="156">
        <v>1.421</v>
      </c>
      <c r="P137" s="156">
        <f t="shared" si="1"/>
        <v>0.48171900000000006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8" t="s">
        <v>200</v>
      </c>
      <c r="AT137" s="158" t="s">
        <v>135</v>
      </c>
      <c r="AU137" s="158" t="s">
        <v>85</v>
      </c>
      <c r="AY137" s="17" t="s">
        <v>132</v>
      </c>
      <c r="BE137" s="159">
        <f t="shared" si="4"/>
        <v>0</v>
      </c>
      <c r="BF137" s="159">
        <f t="shared" si="5"/>
        <v>0</v>
      </c>
      <c r="BG137" s="159">
        <f t="shared" si="6"/>
        <v>0</v>
      </c>
      <c r="BH137" s="159">
        <f t="shared" si="7"/>
        <v>0</v>
      </c>
      <c r="BI137" s="159">
        <f t="shared" si="8"/>
        <v>0</v>
      </c>
      <c r="BJ137" s="17" t="s">
        <v>82</v>
      </c>
      <c r="BK137" s="159">
        <f t="shared" si="9"/>
        <v>0</v>
      </c>
      <c r="BL137" s="17" t="s">
        <v>200</v>
      </c>
      <c r="BM137" s="158" t="s">
        <v>460</v>
      </c>
    </row>
    <row r="138" spans="1:65" s="12" customFormat="1" ht="22.8" customHeight="1">
      <c r="B138" s="135"/>
      <c r="D138" s="136" t="s">
        <v>73</v>
      </c>
      <c r="E138" s="145" t="s">
        <v>399</v>
      </c>
      <c r="F138" s="145" t="s">
        <v>461</v>
      </c>
      <c r="J138" s="146">
        <f>BK138</f>
        <v>0</v>
      </c>
      <c r="L138" s="135"/>
      <c r="M138" s="139"/>
      <c r="N138" s="140"/>
      <c r="O138" s="140"/>
      <c r="P138" s="141">
        <f>SUM(P139:P145)</f>
        <v>0</v>
      </c>
      <c r="Q138" s="140"/>
      <c r="R138" s="141">
        <f>SUM(R139:R145)</f>
        <v>0</v>
      </c>
      <c r="S138" s="140"/>
      <c r="T138" s="142">
        <f>SUM(T139:T145)</f>
        <v>0</v>
      </c>
      <c r="AR138" s="136" t="s">
        <v>82</v>
      </c>
      <c r="AT138" s="143" t="s">
        <v>73</v>
      </c>
      <c r="AU138" s="143" t="s">
        <v>82</v>
      </c>
      <c r="AY138" s="136" t="s">
        <v>132</v>
      </c>
      <c r="BK138" s="144">
        <f>SUM(BK139:BK145)</f>
        <v>0</v>
      </c>
    </row>
    <row r="139" spans="1:65" s="2" customFormat="1" ht="16.5" customHeight="1">
      <c r="A139" s="31"/>
      <c r="B139" s="147"/>
      <c r="C139" s="148" t="s">
        <v>235</v>
      </c>
      <c r="D139" s="148" t="s">
        <v>135</v>
      </c>
      <c r="E139" s="149" t="s">
        <v>462</v>
      </c>
      <c r="F139" s="150" t="s">
        <v>463</v>
      </c>
      <c r="G139" s="151" t="s">
        <v>464</v>
      </c>
      <c r="H139" s="152">
        <v>1</v>
      </c>
      <c r="I139" s="153">
        <v>0</v>
      </c>
      <c r="J139" s="153">
        <f t="shared" ref="J139:J145" si="10">ROUND(I139*H139,2)</f>
        <v>0</v>
      </c>
      <c r="K139" s="150" t="s">
        <v>1</v>
      </c>
      <c r="L139" s="32"/>
      <c r="M139" s="154" t="s">
        <v>1</v>
      </c>
      <c r="N139" s="155" t="s">
        <v>39</v>
      </c>
      <c r="O139" s="156">
        <v>0</v>
      </c>
      <c r="P139" s="156">
        <f t="shared" ref="P139:P145" si="11">O139*H139</f>
        <v>0</v>
      </c>
      <c r="Q139" s="156">
        <v>0</v>
      </c>
      <c r="R139" s="156">
        <f t="shared" ref="R139:R145" si="12">Q139*H139</f>
        <v>0</v>
      </c>
      <c r="S139" s="156">
        <v>0</v>
      </c>
      <c r="T139" s="157">
        <f t="shared" ref="T139:T145" si="13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8" t="s">
        <v>200</v>
      </c>
      <c r="AT139" s="158" t="s">
        <v>135</v>
      </c>
      <c r="AU139" s="158" t="s">
        <v>85</v>
      </c>
      <c r="AY139" s="17" t="s">
        <v>132</v>
      </c>
      <c r="BE139" s="159">
        <f t="shared" ref="BE139:BE145" si="14">IF(N139="základní",J139,0)</f>
        <v>0</v>
      </c>
      <c r="BF139" s="159">
        <f t="shared" ref="BF139:BF145" si="15">IF(N139="snížená",J139,0)</f>
        <v>0</v>
      </c>
      <c r="BG139" s="159">
        <f t="shared" ref="BG139:BG145" si="16">IF(N139="zákl. přenesená",J139,0)</f>
        <v>0</v>
      </c>
      <c r="BH139" s="159">
        <f t="shared" ref="BH139:BH145" si="17">IF(N139="sníž. přenesená",J139,0)</f>
        <v>0</v>
      </c>
      <c r="BI139" s="159">
        <f t="shared" ref="BI139:BI145" si="18">IF(N139="nulová",J139,0)</f>
        <v>0</v>
      </c>
      <c r="BJ139" s="17" t="s">
        <v>82</v>
      </c>
      <c r="BK139" s="159">
        <f t="shared" ref="BK139:BK145" si="19">ROUND(I139*H139,2)</f>
        <v>0</v>
      </c>
      <c r="BL139" s="17" t="s">
        <v>200</v>
      </c>
      <c r="BM139" s="158" t="s">
        <v>465</v>
      </c>
    </row>
    <row r="140" spans="1:65" s="2" customFormat="1" ht="16.5" customHeight="1">
      <c r="A140" s="31"/>
      <c r="B140" s="147"/>
      <c r="C140" s="148" t="s">
        <v>239</v>
      </c>
      <c r="D140" s="148" t="s">
        <v>135</v>
      </c>
      <c r="E140" s="149" t="s">
        <v>466</v>
      </c>
      <c r="F140" s="150" t="s">
        <v>467</v>
      </c>
      <c r="G140" s="151" t="s">
        <v>464</v>
      </c>
      <c r="H140" s="152">
        <v>1</v>
      </c>
      <c r="I140" s="153">
        <v>0</v>
      </c>
      <c r="J140" s="153">
        <f t="shared" si="10"/>
        <v>0</v>
      </c>
      <c r="K140" s="150" t="s">
        <v>1</v>
      </c>
      <c r="L140" s="32"/>
      <c r="M140" s="154" t="s">
        <v>1</v>
      </c>
      <c r="N140" s="155" t="s">
        <v>39</v>
      </c>
      <c r="O140" s="156">
        <v>0</v>
      </c>
      <c r="P140" s="156">
        <f t="shared" si="11"/>
        <v>0</v>
      </c>
      <c r="Q140" s="156">
        <v>0</v>
      </c>
      <c r="R140" s="156">
        <f t="shared" si="12"/>
        <v>0</v>
      </c>
      <c r="S140" s="156">
        <v>0</v>
      </c>
      <c r="T140" s="157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8" t="s">
        <v>200</v>
      </c>
      <c r="AT140" s="158" t="s">
        <v>135</v>
      </c>
      <c r="AU140" s="158" t="s">
        <v>85</v>
      </c>
      <c r="AY140" s="17" t="s">
        <v>132</v>
      </c>
      <c r="BE140" s="159">
        <f t="shared" si="14"/>
        <v>0</v>
      </c>
      <c r="BF140" s="159">
        <f t="shared" si="15"/>
        <v>0</v>
      </c>
      <c r="BG140" s="159">
        <f t="shared" si="16"/>
        <v>0</v>
      </c>
      <c r="BH140" s="159">
        <f t="shared" si="17"/>
        <v>0</v>
      </c>
      <c r="BI140" s="159">
        <f t="shared" si="18"/>
        <v>0</v>
      </c>
      <c r="BJ140" s="17" t="s">
        <v>82</v>
      </c>
      <c r="BK140" s="159">
        <f t="shared" si="19"/>
        <v>0</v>
      </c>
      <c r="BL140" s="17" t="s">
        <v>200</v>
      </c>
      <c r="BM140" s="158" t="s">
        <v>468</v>
      </c>
    </row>
    <row r="141" spans="1:65" s="2" customFormat="1" ht="16.5" customHeight="1">
      <c r="A141" s="31"/>
      <c r="B141" s="147"/>
      <c r="C141" s="148" t="s">
        <v>244</v>
      </c>
      <c r="D141" s="148" t="s">
        <v>135</v>
      </c>
      <c r="E141" s="149" t="s">
        <v>469</v>
      </c>
      <c r="F141" s="150" t="s">
        <v>470</v>
      </c>
      <c r="G141" s="151" t="s">
        <v>464</v>
      </c>
      <c r="H141" s="152">
        <v>1</v>
      </c>
      <c r="I141" s="153">
        <v>0</v>
      </c>
      <c r="J141" s="153">
        <f t="shared" si="10"/>
        <v>0</v>
      </c>
      <c r="K141" s="150" t="s">
        <v>1</v>
      </c>
      <c r="L141" s="32"/>
      <c r="M141" s="154" t="s">
        <v>1</v>
      </c>
      <c r="N141" s="155" t="s">
        <v>39</v>
      </c>
      <c r="O141" s="156">
        <v>0</v>
      </c>
      <c r="P141" s="156">
        <f t="shared" si="11"/>
        <v>0</v>
      </c>
      <c r="Q141" s="156">
        <v>0</v>
      </c>
      <c r="R141" s="156">
        <f t="shared" si="12"/>
        <v>0</v>
      </c>
      <c r="S141" s="156">
        <v>0</v>
      </c>
      <c r="T141" s="157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8" t="s">
        <v>200</v>
      </c>
      <c r="AT141" s="158" t="s">
        <v>135</v>
      </c>
      <c r="AU141" s="158" t="s">
        <v>85</v>
      </c>
      <c r="AY141" s="17" t="s">
        <v>132</v>
      </c>
      <c r="BE141" s="159">
        <f t="shared" si="14"/>
        <v>0</v>
      </c>
      <c r="BF141" s="159">
        <f t="shared" si="15"/>
        <v>0</v>
      </c>
      <c r="BG141" s="159">
        <f t="shared" si="16"/>
        <v>0</v>
      </c>
      <c r="BH141" s="159">
        <f t="shared" si="17"/>
        <v>0</v>
      </c>
      <c r="BI141" s="159">
        <f t="shared" si="18"/>
        <v>0</v>
      </c>
      <c r="BJ141" s="17" t="s">
        <v>82</v>
      </c>
      <c r="BK141" s="159">
        <f t="shared" si="19"/>
        <v>0</v>
      </c>
      <c r="BL141" s="17" t="s">
        <v>200</v>
      </c>
      <c r="BM141" s="158" t="s">
        <v>471</v>
      </c>
    </row>
    <row r="142" spans="1:65" s="2" customFormat="1" ht="16.5" customHeight="1">
      <c r="A142" s="31"/>
      <c r="B142" s="147"/>
      <c r="C142" s="148" t="s">
        <v>250</v>
      </c>
      <c r="D142" s="148" t="s">
        <v>135</v>
      </c>
      <c r="E142" s="149" t="s">
        <v>472</v>
      </c>
      <c r="F142" s="150" t="s">
        <v>473</v>
      </c>
      <c r="G142" s="151" t="s">
        <v>464</v>
      </c>
      <c r="H142" s="152">
        <v>1</v>
      </c>
      <c r="I142" s="153">
        <v>0</v>
      </c>
      <c r="J142" s="153">
        <f t="shared" si="10"/>
        <v>0</v>
      </c>
      <c r="K142" s="150" t="s">
        <v>1</v>
      </c>
      <c r="L142" s="32"/>
      <c r="M142" s="154" t="s">
        <v>1</v>
      </c>
      <c r="N142" s="155" t="s">
        <v>39</v>
      </c>
      <c r="O142" s="156">
        <v>0</v>
      </c>
      <c r="P142" s="156">
        <f t="shared" si="11"/>
        <v>0</v>
      </c>
      <c r="Q142" s="156">
        <v>0</v>
      </c>
      <c r="R142" s="156">
        <f t="shared" si="12"/>
        <v>0</v>
      </c>
      <c r="S142" s="156">
        <v>0</v>
      </c>
      <c r="T142" s="157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8" t="s">
        <v>200</v>
      </c>
      <c r="AT142" s="158" t="s">
        <v>135</v>
      </c>
      <c r="AU142" s="158" t="s">
        <v>85</v>
      </c>
      <c r="AY142" s="17" t="s">
        <v>132</v>
      </c>
      <c r="BE142" s="159">
        <f t="shared" si="14"/>
        <v>0</v>
      </c>
      <c r="BF142" s="159">
        <f t="shared" si="15"/>
        <v>0</v>
      </c>
      <c r="BG142" s="159">
        <f t="shared" si="16"/>
        <v>0</v>
      </c>
      <c r="BH142" s="159">
        <f t="shared" si="17"/>
        <v>0</v>
      </c>
      <c r="BI142" s="159">
        <f t="shared" si="18"/>
        <v>0</v>
      </c>
      <c r="BJ142" s="17" t="s">
        <v>82</v>
      </c>
      <c r="BK142" s="159">
        <f t="shared" si="19"/>
        <v>0</v>
      </c>
      <c r="BL142" s="17" t="s">
        <v>200</v>
      </c>
      <c r="BM142" s="158" t="s">
        <v>474</v>
      </c>
    </row>
    <row r="143" spans="1:65" s="2" customFormat="1" ht="16.5" customHeight="1">
      <c r="A143" s="31"/>
      <c r="B143" s="147"/>
      <c r="C143" s="148" t="s">
        <v>8</v>
      </c>
      <c r="D143" s="148" t="s">
        <v>135</v>
      </c>
      <c r="E143" s="149" t="s">
        <v>475</v>
      </c>
      <c r="F143" s="150" t="s">
        <v>476</v>
      </c>
      <c r="G143" s="151" t="s">
        <v>464</v>
      </c>
      <c r="H143" s="152">
        <v>1</v>
      </c>
      <c r="I143" s="153">
        <v>0</v>
      </c>
      <c r="J143" s="153">
        <f t="shared" si="10"/>
        <v>0</v>
      </c>
      <c r="K143" s="150" t="s">
        <v>1</v>
      </c>
      <c r="L143" s="32"/>
      <c r="M143" s="154" t="s">
        <v>1</v>
      </c>
      <c r="N143" s="155" t="s">
        <v>39</v>
      </c>
      <c r="O143" s="156">
        <v>0</v>
      </c>
      <c r="P143" s="156">
        <f t="shared" si="11"/>
        <v>0</v>
      </c>
      <c r="Q143" s="156">
        <v>0</v>
      </c>
      <c r="R143" s="156">
        <f t="shared" si="12"/>
        <v>0</v>
      </c>
      <c r="S143" s="156">
        <v>0</v>
      </c>
      <c r="T143" s="157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8" t="s">
        <v>200</v>
      </c>
      <c r="AT143" s="158" t="s">
        <v>135</v>
      </c>
      <c r="AU143" s="158" t="s">
        <v>85</v>
      </c>
      <c r="AY143" s="17" t="s">
        <v>132</v>
      </c>
      <c r="BE143" s="159">
        <f t="shared" si="14"/>
        <v>0</v>
      </c>
      <c r="BF143" s="159">
        <f t="shared" si="15"/>
        <v>0</v>
      </c>
      <c r="BG143" s="159">
        <f t="shared" si="16"/>
        <v>0</v>
      </c>
      <c r="BH143" s="159">
        <f t="shared" si="17"/>
        <v>0</v>
      </c>
      <c r="BI143" s="159">
        <f t="shared" si="18"/>
        <v>0</v>
      </c>
      <c r="BJ143" s="17" t="s">
        <v>82</v>
      </c>
      <c r="BK143" s="159">
        <f t="shared" si="19"/>
        <v>0</v>
      </c>
      <c r="BL143" s="17" t="s">
        <v>200</v>
      </c>
      <c r="BM143" s="158" t="s">
        <v>477</v>
      </c>
    </row>
    <row r="144" spans="1:65" s="2" customFormat="1" ht="16.5" customHeight="1">
      <c r="A144" s="31"/>
      <c r="B144" s="147"/>
      <c r="C144" s="148" t="s">
        <v>200</v>
      </c>
      <c r="D144" s="148" t="s">
        <v>135</v>
      </c>
      <c r="E144" s="149" t="s">
        <v>478</v>
      </c>
      <c r="F144" s="150" t="s">
        <v>479</v>
      </c>
      <c r="G144" s="151" t="s">
        <v>464</v>
      </c>
      <c r="H144" s="152">
        <v>1</v>
      </c>
      <c r="I144" s="153">
        <v>0</v>
      </c>
      <c r="J144" s="153">
        <f t="shared" si="10"/>
        <v>0</v>
      </c>
      <c r="K144" s="150" t="s">
        <v>1</v>
      </c>
      <c r="L144" s="32"/>
      <c r="M144" s="154" t="s">
        <v>1</v>
      </c>
      <c r="N144" s="155" t="s">
        <v>39</v>
      </c>
      <c r="O144" s="156">
        <v>0</v>
      </c>
      <c r="P144" s="156">
        <f t="shared" si="11"/>
        <v>0</v>
      </c>
      <c r="Q144" s="156">
        <v>0</v>
      </c>
      <c r="R144" s="156">
        <f t="shared" si="12"/>
        <v>0</v>
      </c>
      <c r="S144" s="156">
        <v>0</v>
      </c>
      <c r="T144" s="157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8" t="s">
        <v>200</v>
      </c>
      <c r="AT144" s="158" t="s">
        <v>135</v>
      </c>
      <c r="AU144" s="158" t="s">
        <v>85</v>
      </c>
      <c r="AY144" s="17" t="s">
        <v>132</v>
      </c>
      <c r="BE144" s="159">
        <f t="shared" si="14"/>
        <v>0</v>
      </c>
      <c r="BF144" s="159">
        <f t="shared" si="15"/>
        <v>0</v>
      </c>
      <c r="BG144" s="159">
        <f t="shared" si="16"/>
        <v>0</v>
      </c>
      <c r="BH144" s="159">
        <f t="shared" si="17"/>
        <v>0</v>
      </c>
      <c r="BI144" s="159">
        <f t="shared" si="18"/>
        <v>0</v>
      </c>
      <c r="BJ144" s="17" t="s">
        <v>82</v>
      </c>
      <c r="BK144" s="159">
        <f t="shared" si="19"/>
        <v>0</v>
      </c>
      <c r="BL144" s="17" t="s">
        <v>200</v>
      </c>
      <c r="BM144" s="158" t="s">
        <v>480</v>
      </c>
    </row>
    <row r="145" spans="1:65" s="2" customFormat="1" ht="16.5" customHeight="1">
      <c r="A145" s="31"/>
      <c r="B145" s="147"/>
      <c r="C145" s="148" t="s">
        <v>265</v>
      </c>
      <c r="D145" s="148" t="s">
        <v>135</v>
      </c>
      <c r="E145" s="149" t="s">
        <v>481</v>
      </c>
      <c r="F145" s="150" t="s">
        <v>482</v>
      </c>
      <c r="G145" s="151" t="s">
        <v>464</v>
      </c>
      <c r="H145" s="152">
        <v>1</v>
      </c>
      <c r="I145" s="153">
        <v>0</v>
      </c>
      <c r="J145" s="153">
        <f t="shared" si="10"/>
        <v>0</v>
      </c>
      <c r="K145" s="150" t="s">
        <v>1</v>
      </c>
      <c r="L145" s="32"/>
      <c r="M145" s="160" t="s">
        <v>1</v>
      </c>
      <c r="N145" s="161" t="s">
        <v>39</v>
      </c>
      <c r="O145" s="162">
        <v>0</v>
      </c>
      <c r="P145" s="162">
        <f t="shared" si="11"/>
        <v>0</v>
      </c>
      <c r="Q145" s="162">
        <v>0</v>
      </c>
      <c r="R145" s="162">
        <f t="shared" si="12"/>
        <v>0</v>
      </c>
      <c r="S145" s="162">
        <v>0</v>
      </c>
      <c r="T145" s="163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8" t="s">
        <v>200</v>
      </c>
      <c r="AT145" s="158" t="s">
        <v>135</v>
      </c>
      <c r="AU145" s="158" t="s">
        <v>85</v>
      </c>
      <c r="AY145" s="17" t="s">
        <v>132</v>
      </c>
      <c r="BE145" s="159">
        <f t="shared" si="14"/>
        <v>0</v>
      </c>
      <c r="BF145" s="159">
        <f t="shared" si="15"/>
        <v>0</v>
      </c>
      <c r="BG145" s="159">
        <f t="shared" si="16"/>
        <v>0</v>
      </c>
      <c r="BH145" s="159">
        <f t="shared" si="17"/>
        <v>0</v>
      </c>
      <c r="BI145" s="159">
        <f t="shared" si="18"/>
        <v>0</v>
      </c>
      <c r="BJ145" s="17" t="s">
        <v>82</v>
      </c>
      <c r="BK145" s="159">
        <f t="shared" si="19"/>
        <v>0</v>
      </c>
      <c r="BL145" s="17" t="s">
        <v>200</v>
      </c>
      <c r="BM145" s="158" t="s">
        <v>483</v>
      </c>
    </row>
    <row r="146" spans="1:65" s="2" customFormat="1" ht="6.9" customHeight="1">
      <c r="A146" s="31"/>
      <c r="B146" s="46"/>
      <c r="C146" s="47"/>
      <c r="D146" s="47"/>
      <c r="E146" s="47"/>
      <c r="F146" s="47"/>
      <c r="G146" s="47"/>
      <c r="H146" s="47"/>
      <c r="I146" s="47"/>
      <c r="J146" s="47"/>
      <c r="K146" s="47"/>
      <c r="L146" s="32"/>
      <c r="M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</sheetData>
  <autoFilter ref="C122:K145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00 - VRN</vt:lpstr>
      <vt:lpstr>D1 - ASŘ</vt:lpstr>
      <vt:lpstr>D2 - silnoproudé rozvody</vt:lpstr>
      <vt:lpstr>D3 - Technologie hašení</vt:lpstr>
      <vt:lpstr>'00 - VRN'!Názvy_tisku</vt:lpstr>
      <vt:lpstr>'D1 - ASŘ'!Názvy_tisku</vt:lpstr>
      <vt:lpstr>'D2 - silnoproudé rozvody'!Názvy_tisku</vt:lpstr>
      <vt:lpstr>'D3 - Technologie hašení'!Názvy_tisku</vt:lpstr>
      <vt:lpstr>'Rekapitulace stavby'!Názvy_tisku</vt:lpstr>
      <vt:lpstr>'00 - VRN'!Oblast_tisku</vt:lpstr>
      <vt:lpstr>'D1 - ASŘ'!Oblast_tisku</vt:lpstr>
      <vt:lpstr>'D2 - silnoproudé rozvody'!Oblast_tisku</vt:lpstr>
      <vt:lpstr>'D3 - Technologie hašení'!Oblast_tisku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Jiří</dc:creator>
  <cp:lastModifiedBy>Šulc Michal</cp:lastModifiedBy>
  <dcterms:created xsi:type="dcterms:W3CDTF">2023-03-16T08:13:07Z</dcterms:created>
  <dcterms:modified xsi:type="dcterms:W3CDTF">2023-05-10T05:51:42Z</dcterms:modified>
</cp:coreProperties>
</file>