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16" yWindow="65416" windowWidth="29040" windowHeight="176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'Položky'!$A$1:$G$44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<sst xmlns="http://schemas.openxmlformats.org/spreadsheetml/2006/main" count="205" uniqueCount="155">
  <si>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</si>
  <si>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</si>
  <si>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</si>
  <si>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</si>
  <si>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</si>
  <si>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</si>
  <si>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</si>
  <si>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</si>
  <si>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</si>
  <si>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</si>
  <si>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</si>
  <si>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</si>
  <si>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</si>
  <si>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</si>
  <si>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</si>
  <si>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</si>
  <si>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</si>
  <si>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</si>
  <si>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</si>
  <si>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</si>
  <si>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</si>
  <si>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</si>
  <si>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</si>
  <si>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</si>
  <si>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</si>
  <si>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</si>
  <si>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</si>
  <si>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</si>
  <si>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</si>
  <si>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</si>
  <si>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</si>
  <si>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</si>
  <si>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</si>
  <si>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</si>
  <si>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</si>
  <si>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</si>
  <si>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</si>
  <si>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</si>
  <si>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</si>
  <si>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</si>
  <si>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</si>
  <si>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</si>
  <si>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</si>
  <si>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</si>
  <si>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</si>
  <si>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</si>
  <si>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</si>
  <si>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</si>
  <si>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</si>
  <si>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</si>
  <si>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</si>
  <si>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</si>
  <si>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</si>
  <si>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</si>
  <si>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</si>
  <si>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</si>
  <si>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</si>
  <si>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</si>
  <si>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</si>
  <si>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</si>
  <si>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</si>
  <si>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</si>
  <si>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</si>
  <si>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</si>
  <si>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</si>
  <si>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</si>
  <si>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</si>
  <si>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</si>
  <si>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</si>
  <si>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</si>
  <si>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</si>
  <si>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</si>
  <si>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</si>
  <si>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</si>
  <si>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</si>
  <si>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</si>
  <si>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</si>
  <si>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Nemocnice Jihlava</t>
  </si>
  <si>
    <t>61</t>
  </si>
  <si>
    <t>Upravy povrchů vnitřní</t>
  </si>
  <si>
    <t>612421431RT2</t>
  </si>
  <si>
    <t>Oprava vápen.omítek stěn do 50 % pl. - štukových s použitím suché maltové směsi</t>
  </si>
  <si>
    <t>m2</t>
  </si>
  <si>
    <t>63</t>
  </si>
  <si>
    <t>Podlahy a podlahové konstrukce</t>
  </si>
  <si>
    <t>614472625RT2</t>
  </si>
  <si>
    <t>Oprava vnitř.beton.konstr.pl.do 1 m2 tl.25 mm včetně dodávky penetrace PH a Cemix 151 (Cemix)</t>
  </si>
  <si>
    <t>kus</t>
  </si>
  <si>
    <t>96</t>
  </si>
  <si>
    <t>Bourání konstrukcí</t>
  </si>
  <si>
    <t>961055111R00</t>
  </si>
  <si>
    <t xml:space="preserve">Bourání základů železobetonových </t>
  </si>
  <si>
    <t>m3</t>
  </si>
  <si>
    <t>99</t>
  </si>
  <si>
    <t>Staveništní přesun hmot</t>
  </si>
  <si>
    <t>999281105R00</t>
  </si>
  <si>
    <t xml:space="preserve">Přesun hmot pro opravy a údržbu do výšky 6 m </t>
  </si>
  <si>
    <t>t</t>
  </si>
  <si>
    <t>722</t>
  </si>
  <si>
    <t>Vnitřní vodovod</t>
  </si>
  <si>
    <t>722 1</t>
  </si>
  <si>
    <t xml:space="preserve">Výměník ST 03 120 </t>
  </si>
  <si>
    <t>722 2</t>
  </si>
  <si>
    <t xml:space="preserve">Akumulační nádrž 3000/16 pozinkovaná </t>
  </si>
  <si>
    <t>722 3</t>
  </si>
  <si>
    <t>Izolace potrubí mineral. vata s AL polepem napojení na stávající potrubí  a opravy</t>
  </si>
  <si>
    <t>kpl</t>
  </si>
  <si>
    <t>722 4</t>
  </si>
  <si>
    <t xml:space="preserve">Izolace nádrží tl. 100 mm </t>
  </si>
  <si>
    <t>722 5</t>
  </si>
  <si>
    <t xml:space="preserve">Demontáže nádrží, potrubí a izolace </t>
  </si>
  <si>
    <t>722 6</t>
  </si>
  <si>
    <t xml:space="preserve">Provizorní přepojení </t>
  </si>
  <si>
    <t>soub</t>
  </si>
  <si>
    <t>722 7</t>
  </si>
  <si>
    <t>722 8</t>
  </si>
  <si>
    <t xml:space="preserve">Lešení </t>
  </si>
  <si>
    <t>998722101R00</t>
  </si>
  <si>
    <t xml:space="preserve">Přesun hmot pro vnitřní vodovod, výšky do 6 m </t>
  </si>
  <si>
    <t>783</t>
  </si>
  <si>
    <t>Nátěry</t>
  </si>
  <si>
    <t>777615115R00</t>
  </si>
  <si>
    <t xml:space="preserve">Nátěry podlah betonových  1x Epacid </t>
  </si>
  <si>
    <t>M21</t>
  </si>
  <si>
    <t>Elektromontáže</t>
  </si>
  <si>
    <t>M 21 1</t>
  </si>
  <si>
    <t>MaR - demontáže, montáž, kabeláž, ponorný snímač s jímkou, úprava SW a vizualizace</t>
  </si>
  <si>
    <t>999</t>
  </si>
  <si>
    <t>Poplatky za skládky</t>
  </si>
  <si>
    <t>979990103R00</t>
  </si>
  <si>
    <t xml:space="preserve">Poplatek za skládku suti - beton </t>
  </si>
  <si>
    <t>D96</t>
  </si>
  <si>
    <t>Přesuny suti a vybouraných hmot</t>
  </si>
  <si>
    <t>979081111RT2</t>
  </si>
  <si>
    <t>Odvoz suti a vybour. hmot na skládku do 1 km kontejnerem 4 t</t>
  </si>
  <si>
    <t>979081121RT2</t>
  </si>
  <si>
    <t>Příplatek k odvozu za každý další 1 km kontejnerem 4 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</si>
  <si>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</si>
  <si>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</si>
  <si>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</si>
  <si>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</si>
  <si>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</si>
  <si>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</si>
  <si>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</si>
  <si>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</si>
  <si>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</si>
  <si>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</si>
  <si>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</si>
  <si>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</si>
  <si>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Materiál ( potrubí vč. doplňků, konzoly , ventily a kohouty)</t>
  </si>
  <si>
    <t>VZ</t>
  </si>
  <si>
    <t>Reakonstrukce předávací stanice GYNPOR</t>
  </si>
  <si>
    <t>A.FILIP</t>
  </si>
  <si>
    <t>VV</t>
  </si>
  <si>
    <t xml:space="preserve">Datum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</si>
</sst>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7" xfId="0" applyFont="1" applyBorder="1"/>
    <xf numFmtId="3" fontId="1" fillId="0" borderId="28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2" xfId="0" applyFont="1" applyBorder="1"/>
    <xf numFmtId="0" fontId="1" fillId="0" borderId="33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165" fontId="1" fillId="0" borderId="38" xfId="0" applyNumberFormat="1" applyFont="1" applyBorder="1" applyAlignment="1">
      <alignment horizontal="right"/>
    </xf>
    <xf numFmtId="0" fontId="1" fillId="0" borderId="38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7" xfId="0" applyFont="1" applyFill="1" applyBorder="1"/>
    <xf numFmtId="0" fontId="6" fillId="2" borderId="28" xfId="0" applyFont="1" applyFill="1" applyBorder="1"/>
    <xf numFmtId="0" fontId="6" fillId="2" borderId="2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39" xfId="20" applyNumberFormat="1" applyFont="1" applyBorder="1">
      <alignment/>
      <protection/>
    </xf>
    <xf numFmtId="49" fontId="1" fillId="0" borderId="39" xfId="20" applyNumberFormat="1" applyFont="1" applyBorder="1">
      <alignment/>
      <protection/>
    </xf>
    <xf numFmtId="49" fontId="1" fillId="0" borderId="39" xfId="20" applyNumberFormat="1" applyFont="1" applyBorder="1" applyAlignment="1">
      <alignment horizontal="right"/>
      <protection/>
    </xf>
    <xf numFmtId="0" fontId="1" fillId="0" borderId="40" xfId="20" applyFont="1" applyBorder="1">
      <alignment/>
      <protection/>
    </xf>
    <xf numFmtId="49" fontId="1" fillId="0" borderId="39" xfId="0" applyNumberFormat="1" applyFont="1" applyBorder="1" applyAlignment="1">
      <alignment horizontal="left"/>
    </xf>
    <xf numFmtId="0" fontId="1" fillId="0" borderId="41" xfId="0" applyNumberFormat="1" applyFont="1" applyBorder="1"/>
    <xf numFmtId="49" fontId="3" fillId="0" borderId="42" xfId="20" applyNumberFormat="1" applyFont="1" applyBorder="1">
      <alignment/>
      <protection/>
    </xf>
    <xf numFmtId="49" fontId="1" fillId="0" borderId="42" xfId="20" applyNumberFormat="1" applyFont="1" applyBorder="1">
      <alignment/>
      <protection/>
    </xf>
    <xf numFmtId="49" fontId="1" fillId="0" borderId="42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4" fillId="0" borderId="0" xfId="0" applyFont="1" applyBorder="1"/>
    <xf numFmtId="3" fontId="1" fillId="0" borderId="33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3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1" xfId="0" applyFont="1" applyFill="1" applyBorder="1"/>
    <xf numFmtId="0" fontId="3" fillId="2" borderId="4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1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7" xfId="0" applyFont="1" applyFill="1" applyBorder="1"/>
    <xf numFmtId="0" fontId="3" fillId="2" borderId="28" xfId="0" applyFont="1" applyFill="1" applyBorder="1"/>
    <xf numFmtId="0" fontId="1" fillId="2" borderId="28" xfId="0" applyFont="1" applyFill="1" applyBorder="1"/>
    <xf numFmtId="4" fontId="1" fillId="2" borderId="47" xfId="0" applyNumberFormat="1" applyFont="1" applyFill="1" applyBorder="1"/>
    <xf numFmtId="4" fontId="1" fillId="2" borderId="27" xfId="0" applyNumberFormat="1" applyFont="1" applyFill="1" applyBorder="1"/>
    <xf numFmtId="4" fontId="1" fillId="2" borderId="28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49" fontId="1" fillId="0" borderId="39" xfId="20" applyNumberFormat="1" applyFont="1" applyBorder="1" applyAlignment="1">
      <alignment horizontal="left"/>
      <protection/>
    </xf>
    <xf numFmtId="0" fontId="1" fillId="0" borderId="41" xfId="20" applyFont="1" applyBorder="1">
      <alignment/>
      <protection/>
    </xf>
    <xf numFmtId="0" fontId="1" fillId="0" borderId="0" xfId="20" applyFont="1" applyAlignment="1">
      <alignment/>
      <protection/>
    </xf>
    <xf numFmtId="0" fontId="3" fillId="0" borderId="48" xfId="20" applyFont="1" applyBorder="1">
      <alignment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49" xfId="20" applyFont="1" applyBorder="1" applyAlignment="1">
      <alignment vertical="top" wrapText="1"/>
      <protection/>
    </xf>
    <xf numFmtId="0" fontId="14" fillId="0" borderId="0" xfId="20" applyFont="1">
      <alignment/>
      <protection/>
    </xf>
    <xf numFmtId="0" fontId="16" fillId="2" borderId="48" xfId="20" applyFont="1" applyFill="1" applyBorder="1">
      <alignment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8" fillId="0" borderId="0" xfId="20" applyFont="1" applyBorder="1">
      <alignment/>
      <protection/>
    </xf>
    <xf numFmtId="4" fontId="18" fillId="0" borderId="0" xfId="20" applyNumberFormat="1" applyFont="1" applyBorder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0" xfId="0" applyNumberFormat="1" applyFont="1" applyBorder="1"/>
    <xf numFmtId="3" fontId="1" fillId="0" borderId="51" xfId="0" applyNumberFormat="1" applyFont="1" applyBorder="1"/>
    <xf numFmtId="4" fontId="15" fillId="3" borderId="49" xfId="20" applyNumberFormat="1" applyFont="1" applyFill="1" applyBorder="1" applyAlignment="1">
      <alignment horizontal="right"/>
      <protection/>
    </xf>
    <xf numFmtId="4" fontId="15" fillId="3" borderId="49" xfId="20" applyNumberFormat="1" applyFont="1" applyFill="1" applyBorder="1">
      <alignment/>
      <protection/>
    </xf>
    <xf numFmtId="0" fontId="4" fillId="2" borderId="8" xfId="20" applyNumberFormat="1" applyFont="1" applyFill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" fillId="0" borderId="9" xfId="20" applyNumberFormat="1" applyFont="1" applyBorder="1" applyAlignment="1">
      <alignment horizontal="center" vertical="center"/>
      <protection/>
    </xf>
    <xf numFmtId="4" fontId="15" fillId="0" borderId="49" xfId="20" applyNumberFormat="1" applyFont="1" applyBorder="1" applyAlignment="1">
      <alignment horizontal="center" vertical="center"/>
      <protection/>
    </xf>
    <xf numFmtId="4" fontId="1" fillId="2" borderId="9" xfId="20" applyNumberFormat="1" applyFont="1" applyFill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3" fontId="18" fillId="0" borderId="0" xfId="20" applyNumberFormat="1" applyFont="1" applyBorder="1" applyAlignment="1">
      <alignment horizontal="center" vertical="center"/>
      <protection/>
    </xf>
    <xf numFmtId="0" fontId="1" fillId="0" borderId="39" xfId="20" applyFont="1" applyBorder="1" applyAlignment="1">
      <alignment horizontal="center" vertical="center"/>
      <protection/>
    </xf>
    <xf numFmtId="0" fontId="1" fillId="0" borderId="42" xfId="20" applyFont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0" fontId="1" fillId="2" borderId="9" xfId="20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center"/>
      <protection/>
    </xf>
    <xf numFmtId="49" fontId="3" fillId="0" borderId="50" xfId="20" applyNumberFormat="1" applyFont="1" applyBorder="1" applyAlignment="1">
      <alignment horizontal="left" vertical="center"/>
      <protection/>
    </xf>
    <xf numFmtId="49" fontId="15" fillId="0" borderId="49" xfId="20" applyNumberFormat="1" applyFont="1" applyBorder="1" applyAlignment="1">
      <alignment horizontal="left" vertical="center"/>
      <protection/>
    </xf>
    <xf numFmtId="49" fontId="16" fillId="2" borderId="10" xfId="20" applyNumberFormat="1" applyFont="1" applyFill="1" applyBorder="1" applyAlignment="1">
      <alignment horizontal="left" vertical="center"/>
      <protection/>
    </xf>
    <xf numFmtId="0" fontId="17" fillId="0" borderId="0" xfId="20" applyFont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5" fillId="0" borderId="49" xfId="20" applyFont="1" applyBorder="1" applyAlignment="1">
      <alignment vertical="center" wrapText="1"/>
      <protection/>
    </xf>
    <xf numFmtId="0" fontId="3" fillId="0" borderId="48" xfId="20" applyFont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49" fontId="4" fillId="2" borderId="10" xfId="20" applyNumberFormat="1" applyFont="1" applyFill="1" applyBorder="1" applyAlignment="1">
      <alignment vertical="center"/>
      <protection/>
    </xf>
    <xf numFmtId="0" fontId="3" fillId="0" borderId="50" xfId="20" applyFont="1" applyBorder="1" applyAlignment="1">
      <alignment horizontal="center" vertical="center"/>
      <protection/>
    </xf>
    <xf numFmtId="0" fontId="15" fillId="0" borderId="49" xfId="20" applyFont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0" fontId="16" fillId="2" borderId="48" xfId="20" applyFont="1" applyFill="1" applyBorder="1" applyAlignment="1">
      <alignment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/>
      <protection/>
    </xf>
    <xf numFmtId="3" fontId="1" fillId="3" borderId="6" xfId="0" applyNumberFormat="1" applyFont="1" applyFill="1" applyBorder="1"/>
    <xf numFmtId="3" fontId="1" fillId="3" borderId="6" xfId="0" applyNumberFormat="1" applyFont="1" applyFill="1" applyBorder="1" applyAlignment="1">
      <alignment vertical="center"/>
    </xf>
    <xf numFmtId="3" fontId="1" fillId="3" borderId="52" xfId="0" applyNumberFormat="1" applyFont="1" applyFill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166" fontId="1" fillId="3" borderId="48" xfId="0" applyNumberFormat="1" applyFont="1" applyFill="1" applyBorder="1" applyAlignment="1">
      <alignment horizontal="right" indent="2"/>
    </xf>
    <xf numFmtId="166" fontId="1" fillId="3" borderId="15" xfId="0" applyNumberFormat="1" applyFont="1" applyFill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7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2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8" xfId="0" applyNumberFormat="1" applyFont="1" applyFill="1" applyBorder="1" applyAlignment="1">
      <alignment horizontal="right"/>
    </xf>
    <xf numFmtId="3" fontId="3" fillId="2" borderId="47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2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/>
      <c r="D2" s="5"/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/>
      <c r="B5" s="18"/>
      <c r="C5" s="19" t="s">
        <v>151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7" ht="12.95" customHeight="1">
      <c r="A7" s="24"/>
      <c r="B7" s="25"/>
      <c r="C7" s="26" t="s">
        <v>77</v>
      </c>
      <c r="D7" s="27"/>
      <c r="E7" s="27"/>
      <c r="F7" s="28" t="s">
        <v>11</v>
      </c>
      <c r="G7" s="22"/>
    </row>
    <row r="8" spans="1:9" ht="12.75">
      <c r="A8" s="29" t="s">
        <v>12</v>
      </c>
      <c r="B8" s="13"/>
      <c r="C8" s="210"/>
      <c r="D8" s="210"/>
      <c r="E8" s="211"/>
      <c r="F8" s="30" t="s">
        <v>13</v>
      </c>
      <c r="G8" s="31" t="s">
        <v>153</v>
      </c>
      <c r="H8" s="32"/>
      <c r="I8" s="33"/>
    </row>
    <row r="9" spans="1:8" ht="12.75">
      <c r="A9" s="29" t="s">
        <v>14</v>
      </c>
      <c r="B9" s="13"/>
      <c r="C9" s="210"/>
      <c r="D9" s="210"/>
      <c r="E9" s="211"/>
      <c r="F9" s="13"/>
      <c r="G9" s="34"/>
      <c r="H9" s="35"/>
    </row>
    <row r="10" spans="1:8" ht="12.75">
      <c r="A10" s="29" t="s">
        <v>15</v>
      </c>
      <c r="B10" s="13"/>
      <c r="C10" s="210" t="s">
        <v>152</v>
      </c>
      <c r="D10" s="210"/>
      <c r="E10" s="210"/>
      <c r="F10" s="36"/>
      <c r="G10" s="37"/>
      <c r="H10" s="38"/>
    </row>
    <row r="11" spans="1:57" ht="13.5" customHeight="1">
      <c r="A11" s="29" t="s">
        <v>16</v>
      </c>
      <c r="B11" s="13"/>
      <c r="C11" s="210"/>
      <c r="D11" s="210"/>
      <c r="E11" s="210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2"/>
      <c r="D12" s="212"/>
      <c r="E12" s="212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205">
        <v>0</v>
      </c>
      <c r="D15" s="56" t="str">
        <f>Rekapitulace!A21</f>
        <v>Ztížené výrobní podmínky</v>
      </c>
      <c r="E15" s="57"/>
      <c r="F15" s="58"/>
      <c r="G15" s="206">
        <v>0</v>
      </c>
    </row>
    <row r="16" spans="1:7" ht="15.95" customHeight="1">
      <c r="A16" s="54" t="s">
        <v>24</v>
      </c>
      <c r="B16" s="55" t="s">
        <v>25</v>
      </c>
      <c r="C16" s="205">
        <f>PSV</f>
        <v>0</v>
      </c>
      <c r="D16" s="9" t="str">
        <f>Rekapitulace!A22</f>
        <v>Oborová přirážka</v>
      </c>
      <c r="E16" s="59"/>
      <c r="F16" s="60"/>
      <c r="G16" s="206">
        <f>Rekapitulace!I22</f>
        <v>0</v>
      </c>
    </row>
    <row r="17" spans="1:7" ht="15.95" customHeight="1">
      <c r="A17" s="54" t="s">
        <v>26</v>
      </c>
      <c r="B17" s="55" t="s">
        <v>27</v>
      </c>
      <c r="C17" s="205">
        <f>Mont</f>
        <v>0</v>
      </c>
      <c r="D17" s="9" t="str">
        <f>Rekapitulace!A23</f>
        <v>Přesun stavebních kapacit</v>
      </c>
      <c r="E17" s="59"/>
      <c r="F17" s="60"/>
      <c r="G17" s="206">
        <f>Rekapitulace!I23</f>
        <v>0</v>
      </c>
    </row>
    <row r="18" spans="1:7" ht="15.95" customHeight="1">
      <c r="A18" s="61" t="s">
        <v>28</v>
      </c>
      <c r="B18" s="62" t="s">
        <v>29</v>
      </c>
      <c r="C18" s="205">
        <f>Dodavka</f>
        <v>0</v>
      </c>
      <c r="D18" s="9" t="str">
        <f>Rekapitulace!A24</f>
        <v>Mimostaveništní doprava</v>
      </c>
      <c r="E18" s="59"/>
      <c r="F18" s="60"/>
      <c r="G18" s="206">
        <f>Rekapitulace!I24</f>
        <v>0</v>
      </c>
    </row>
    <row r="19" spans="1:7" ht="15.95" customHeight="1">
      <c r="A19" s="63" t="s">
        <v>30</v>
      </c>
      <c r="B19" s="55"/>
      <c r="C19" s="205">
        <f>SUM(C15:C18)</f>
        <v>0</v>
      </c>
      <c r="D19" s="9" t="str">
        <f>Rekapitulace!A25</f>
        <v>Zařízení staveniště</v>
      </c>
      <c r="E19" s="59"/>
      <c r="F19" s="60"/>
      <c r="G19" s="206">
        <f>Rekapitulace!I25</f>
        <v>0</v>
      </c>
    </row>
    <row r="20" spans="1:7" ht="15.95" customHeight="1">
      <c r="A20" s="63"/>
      <c r="B20" s="55"/>
      <c r="C20" s="205"/>
      <c r="D20" s="9" t="str">
        <f>Rekapitulace!A26</f>
        <v>Provoz investora</v>
      </c>
      <c r="E20" s="59"/>
      <c r="F20" s="60"/>
      <c r="G20" s="206">
        <f>Rekapitulace!I26</f>
        <v>0</v>
      </c>
    </row>
    <row r="21" spans="1:7" ht="15.95" customHeight="1">
      <c r="A21" s="63" t="s">
        <v>31</v>
      </c>
      <c r="B21" s="55"/>
      <c r="C21" s="205">
        <f>HZS</f>
        <v>0</v>
      </c>
      <c r="D21" s="9" t="str">
        <f>Rekapitulace!A27</f>
        <v>Kompletační činnost (IČD)</v>
      </c>
      <c r="E21" s="59"/>
      <c r="F21" s="60"/>
      <c r="G21" s="206">
        <f>Rekapitulace!I27</f>
        <v>0</v>
      </c>
    </row>
    <row r="22" spans="1:7" ht="15.95" customHeight="1">
      <c r="A22" s="64" t="s">
        <v>32</v>
      </c>
      <c r="B22" s="65"/>
      <c r="C22" s="205">
        <f>C19+C21</f>
        <v>0</v>
      </c>
      <c r="D22" s="9" t="s">
        <v>33</v>
      </c>
      <c r="E22" s="59"/>
      <c r="F22" s="60"/>
      <c r="G22" s="206">
        <f>G23-SUM(G15:G21)</f>
        <v>0</v>
      </c>
    </row>
    <row r="23" spans="1:7" ht="15.95" customHeight="1" thickBot="1">
      <c r="A23" s="213" t="s">
        <v>34</v>
      </c>
      <c r="B23" s="214"/>
      <c r="C23" s="207">
        <f>C22+G23</f>
        <v>0</v>
      </c>
      <c r="D23" s="66" t="s">
        <v>35</v>
      </c>
      <c r="E23" s="67"/>
      <c r="F23" s="68"/>
      <c r="G23" s="206">
        <f>VRN</f>
        <v>0</v>
      </c>
    </row>
    <row r="24" spans="1:7" ht="12.75">
      <c r="A24" s="69" t="s">
        <v>36</v>
      </c>
      <c r="B24" s="70"/>
      <c r="C24" s="71"/>
      <c r="D24" s="70" t="s">
        <v>37</v>
      </c>
      <c r="E24" s="70"/>
      <c r="F24" s="72" t="s">
        <v>38</v>
      </c>
      <c r="G24" s="73"/>
    </row>
    <row r="25" spans="1:7" ht="12.75">
      <c r="A25" s="64" t="s">
        <v>39</v>
      </c>
      <c r="B25" s="65"/>
      <c r="C25" s="74"/>
      <c r="D25" s="65" t="s">
        <v>39</v>
      </c>
      <c r="E25" s="75"/>
      <c r="F25" s="76" t="s">
        <v>39</v>
      </c>
      <c r="G25" s="77"/>
    </row>
    <row r="26" spans="1:7" ht="37.5" customHeight="1">
      <c r="A26" s="64" t="s">
        <v>154</v>
      </c>
      <c r="B26" s="78"/>
      <c r="C26" s="74"/>
      <c r="D26" s="65" t="s">
        <v>40</v>
      </c>
      <c r="E26" s="75"/>
      <c r="F26" s="76" t="s">
        <v>40</v>
      </c>
      <c r="G26" s="77"/>
    </row>
    <row r="27" spans="1:7" ht="12.75">
      <c r="A27" s="64"/>
      <c r="B27" s="79"/>
      <c r="C27" s="74"/>
      <c r="D27" s="65"/>
      <c r="E27" s="75"/>
      <c r="F27" s="76"/>
      <c r="G27" s="77"/>
    </row>
    <row r="28" spans="1:7" ht="12.75">
      <c r="A28" s="64" t="s">
        <v>41</v>
      </c>
      <c r="B28" s="65"/>
      <c r="C28" s="74"/>
      <c r="D28" s="76" t="s">
        <v>42</v>
      </c>
      <c r="E28" s="74"/>
      <c r="F28" s="80" t="s">
        <v>42</v>
      </c>
      <c r="G28" s="77"/>
    </row>
    <row r="29" spans="1:7" ht="69" customHeight="1">
      <c r="A29" s="64"/>
      <c r="B29" s="65"/>
      <c r="C29" s="81"/>
      <c r="D29" s="82"/>
      <c r="E29" s="81"/>
      <c r="F29" s="65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215">
        <f>C23-F32</f>
        <v>0</v>
      </c>
      <c r="G30" s="216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215">
        <f>ROUND(PRODUCT(F30,C31/100),0)</f>
        <v>0</v>
      </c>
      <c r="G31" s="216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215">
        <v>0</v>
      </c>
      <c r="G32" s="216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0"/>
      <c r="F33" s="215">
        <f>ROUND(PRODUCT(F32,C33/100),0)</f>
        <v>0</v>
      </c>
      <c r="G33" s="216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17">
        <f>ROUND(SUM(F30:F33),0)</f>
        <v>0</v>
      </c>
      <c r="G34" s="218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209"/>
      <c r="C37" s="209"/>
      <c r="D37" s="209"/>
      <c r="E37" s="209"/>
      <c r="F37" s="209"/>
      <c r="G37" s="209"/>
      <c r="H37" t="s">
        <v>6</v>
      </c>
    </row>
    <row r="38" spans="1:8" ht="12.75" customHeight="1">
      <c r="A38" s="94"/>
      <c r="B38" s="209"/>
      <c r="C38" s="209"/>
      <c r="D38" s="209"/>
      <c r="E38" s="209"/>
      <c r="F38" s="209"/>
      <c r="G38" s="209"/>
      <c r="H38" t="s">
        <v>6</v>
      </c>
    </row>
    <row r="39" spans="1:8" ht="12.75">
      <c r="A39" s="94"/>
      <c r="B39" s="209"/>
      <c r="C39" s="209"/>
      <c r="D39" s="209"/>
      <c r="E39" s="209"/>
      <c r="F39" s="209"/>
      <c r="G39" s="209"/>
      <c r="H39" t="s">
        <v>6</v>
      </c>
    </row>
    <row r="40" spans="1:8" ht="12.75">
      <c r="A40" s="94"/>
      <c r="B40" s="209"/>
      <c r="C40" s="209"/>
      <c r="D40" s="209"/>
      <c r="E40" s="209"/>
      <c r="F40" s="209"/>
      <c r="G40" s="209"/>
      <c r="H40" t="s">
        <v>6</v>
      </c>
    </row>
    <row r="41" spans="1:8" ht="12.75">
      <c r="A41" s="94"/>
      <c r="B41" s="209"/>
      <c r="C41" s="209"/>
      <c r="D41" s="209"/>
      <c r="E41" s="209"/>
      <c r="F41" s="209"/>
      <c r="G41" s="209"/>
      <c r="H41" t="s">
        <v>6</v>
      </c>
    </row>
    <row r="42" spans="1:8" ht="12.75">
      <c r="A42" s="94"/>
      <c r="B42" s="209"/>
      <c r="C42" s="209"/>
      <c r="D42" s="209"/>
      <c r="E42" s="209"/>
      <c r="F42" s="209"/>
      <c r="G42" s="209"/>
      <c r="H42" t="s">
        <v>6</v>
      </c>
    </row>
    <row r="43" spans="1:8" ht="12.75">
      <c r="A43" s="94"/>
      <c r="B43" s="209"/>
      <c r="C43" s="209"/>
      <c r="D43" s="209"/>
      <c r="E43" s="209"/>
      <c r="F43" s="209"/>
      <c r="G43" s="209"/>
      <c r="H43" t="s">
        <v>6</v>
      </c>
    </row>
    <row r="44" spans="1:8" ht="12.75">
      <c r="A44" s="94"/>
      <c r="B44" s="209"/>
      <c r="C44" s="209"/>
      <c r="D44" s="209"/>
      <c r="E44" s="209"/>
      <c r="F44" s="209"/>
      <c r="G44" s="209"/>
      <c r="H44" t="s">
        <v>6</v>
      </c>
    </row>
    <row r="45" spans="1:8" ht="0.75" customHeight="1">
      <c r="A45" s="94"/>
      <c r="B45" s="209"/>
      <c r="C45" s="209"/>
      <c r="D45" s="209"/>
      <c r="E45" s="209"/>
      <c r="F45" s="209"/>
      <c r="G45" s="209"/>
      <c r="H45" t="s">
        <v>6</v>
      </c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  <row r="53" spans="2:7" ht="12.75">
      <c r="B53" s="208"/>
      <c r="C53" s="208"/>
      <c r="D53" s="208"/>
      <c r="E53" s="208"/>
      <c r="F53" s="208"/>
      <c r="G53" s="208"/>
    </row>
    <row r="54" spans="2:7" ht="12.75">
      <c r="B54" s="208"/>
      <c r="C54" s="208"/>
      <c r="D54" s="208"/>
      <c r="E54" s="208"/>
      <c r="F54" s="208"/>
      <c r="G54" s="208"/>
    </row>
    <row r="55" spans="2:7" ht="12.75">
      <c r="B55" s="208"/>
      <c r="C55" s="208"/>
      <c r="D55" s="208"/>
      <c r="E55" s="208"/>
      <c r="F55" s="208"/>
      <c r="G55" s="20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0"/>
  <sheetViews>
    <sheetView workbookViewId="0" topLeftCell="A1">
      <selection activeCell="O13" sqref="O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9" t="s">
        <v>49</v>
      </c>
      <c r="B1" s="220"/>
      <c r="C1" s="95" t="str">
        <f>CONCATENATE(cislostavby," ",nazevstavby)</f>
        <v xml:space="preserve"> Nemocnice Jihlava</v>
      </c>
      <c r="D1" s="96"/>
      <c r="E1" s="97"/>
      <c r="F1" s="96"/>
      <c r="G1" s="98" t="s">
        <v>50</v>
      </c>
      <c r="H1" s="99"/>
      <c r="I1" s="100"/>
    </row>
    <row r="2" spans="1:9" ht="13.5" thickBot="1">
      <c r="A2" s="221" t="s">
        <v>51</v>
      </c>
      <c r="B2" s="222"/>
      <c r="C2" s="101"/>
      <c r="D2" s="102"/>
      <c r="E2" s="103"/>
      <c r="F2" s="102"/>
      <c r="G2" s="223"/>
      <c r="H2" s="224"/>
      <c r="I2" s="225"/>
    </row>
    <row r="3" spans="1:9" ht="13.5" thickTop="1">
      <c r="A3" s="75"/>
      <c r="B3" s="75"/>
      <c r="C3" s="75"/>
      <c r="D3" s="75"/>
      <c r="E3" s="75"/>
      <c r="F3" s="65"/>
      <c r="G3" s="75"/>
      <c r="H3" s="75"/>
      <c r="I3" s="75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5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5" customFormat="1" ht="12.75">
      <c r="A7" s="164" t="str">
        <f>Položky!B7</f>
        <v>61</v>
      </c>
      <c r="B7" s="113" t="str">
        <f>Položky!C7</f>
        <v>Upravy povrchů vnitřní</v>
      </c>
      <c r="C7" s="65"/>
      <c r="D7" s="114"/>
      <c r="E7" s="165"/>
      <c r="F7" s="166">
        <f>Položky!BB9</f>
        <v>0</v>
      </c>
      <c r="G7" s="166">
        <f>Položky!BC9</f>
        <v>0</v>
      </c>
      <c r="H7" s="166">
        <f>Položky!BD9</f>
        <v>0</v>
      </c>
      <c r="I7" s="167">
        <f>Položky!BE9</f>
        <v>0</v>
      </c>
    </row>
    <row r="8" spans="1:9" s="35" customFormat="1" ht="12.75">
      <c r="A8" s="164" t="str">
        <f>Položky!B10</f>
        <v>63</v>
      </c>
      <c r="B8" s="113" t="str">
        <f>Položky!C10</f>
        <v>Podlahy a podlahové konstrukce</v>
      </c>
      <c r="C8" s="65"/>
      <c r="D8" s="114"/>
      <c r="E8" s="165"/>
      <c r="F8" s="166">
        <f>Položky!BB12</f>
        <v>0</v>
      </c>
      <c r="G8" s="166">
        <f>Položky!BC12</f>
        <v>0</v>
      </c>
      <c r="H8" s="166">
        <f>Položky!BD12</f>
        <v>0</v>
      </c>
      <c r="I8" s="167">
        <f>Položky!BE12</f>
        <v>0</v>
      </c>
    </row>
    <row r="9" spans="1:9" s="35" customFormat="1" ht="12.75">
      <c r="A9" s="164" t="str">
        <f>Položky!B13</f>
        <v>96</v>
      </c>
      <c r="B9" s="113" t="str">
        <f>Položky!C13</f>
        <v>Bourání konstrukcí</v>
      </c>
      <c r="C9" s="65"/>
      <c r="D9" s="114"/>
      <c r="E9" s="165"/>
      <c r="F9" s="166">
        <f>Položky!BB15</f>
        <v>0</v>
      </c>
      <c r="G9" s="166">
        <f>Položky!BC15</f>
        <v>0</v>
      </c>
      <c r="H9" s="166">
        <f>Položky!BD15</f>
        <v>0</v>
      </c>
      <c r="I9" s="167">
        <f>Položky!BE15</f>
        <v>0</v>
      </c>
    </row>
    <row r="10" spans="1:9" s="35" customFormat="1" ht="12.75">
      <c r="A10" s="164" t="str">
        <f>Položky!B16</f>
        <v>99</v>
      </c>
      <c r="B10" s="113" t="str">
        <f>Položky!C16</f>
        <v>Staveništní přesun hmot</v>
      </c>
      <c r="C10" s="65"/>
      <c r="D10" s="114"/>
      <c r="E10" s="165"/>
      <c r="F10" s="166">
        <f>Položky!BB18</f>
        <v>0</v>
      </c>
      <c r="G10" s="166">
        <f>Položky!BC18</f>
        <v>0</v>
      </c>
      <c r="H10" s="166">
        <f>Položky!BD18</f>
        <v>0</v>
      </c>
      <c r="I10" s="167">
        <f>Položky!BE18</f>
        <v>0</v>
      </c>
    </row>
    <row r="11" spans="1:9" s="35" customFormat="1" ht="12.75">
      <c r="A11" s="164" t="str">
        <f>Položky!B19</f>
        <v>722</v>
      </c>
      <c r="B11" s="113" t="str">
        <f>Položky!C19</f>
        <v>Vnitřní vodovod</v>
      </c>
      <c r="C11" s="65"/>
      <c r="D11" s="114"/>
      <c r="E11" s="165">
        <f>Položky!BA29</f>
        <v>0</v>
      </c>
      <c r="F11" s="166"/>
      <c r="G11" s="166">
        <f>Položky!BC29</f>
        <v>0</v>
      </c>
      <c r="H11" s="166">
        <f>Položky!BD29</f>
        <v>0</v>
      </c>
      <c r="I11" s="167">
        <f>Položky!BE29</f>
        <v>0</v>
      </c>
    </row>
    <row r="12" spans="1:9" s="35" customFormat="1" ht="12.75">
      <c r="A12" s="164" t="str">
        <f>Položky!B30</f>
        <v>783</v>
      </c>
      <c r="B12" s="113" t="str">
        <f>Položky!C30</f>
        <v>Nátěry</v>
      </c>
      <c r="C12" s="65"/>
      <c r="D12" s="114"/>
      <c r="E12" s="165">
        <f>Položky!BA32</f>
        <v>0</v>
      </c>
      <c r="F12" s="166"/>
      <c r="G12" s="166">
        <f>Položky!BC32</f>
        <v>0</v>
      </c>
      <c r="H12" s="166">
        <f>Položky!BD32</f>
        <v>0</v>
      </c>
      <c r="I12" s="167">
        <f>Položky!BE32</f>
        <v>0</v>
      </c>
    </row>
    <row r="13" spans="1:9" s="35" customFormat="1" ht="12.75">
      <c r="A13" s="164" t="str">
        <f>Položky!B33</f>
        <v>M21</v>
      </c>
      <c r="B13" s="113" t="str">
        <f>Položky!C33</f>
        <v>Elektromontáže</v>
      </c>
      <c r="C13" s="65"/>
      <c r="D13" s="114"/>
      <c r="E13" s="165">
        <f>Položky!BA35</f>
        <v>0</v>
      </c>
      <c r="F13" s="166">
        <f>Položky!BB35</f>
        <v>0</v>
      </c>
      <c r="G13" s="166">
        <f>Položky!BC35</f>
        <v>0</v>
      </c>
      <c r="H13" s="166"/>
      <c r="I13" s="167">
        <f>Položky!BE35</f>
        <v>0</v>
      </c>
    </row>
    <row r="14" spans="1:9" s="35" customFormat="1" ht="12.75">
      <c r="A14" s="164" t="str">
        <f>Položky!B36</f>
        <v>999</v>
      </c>
      <c r="B14" s="113" t="str">
        <f>Položky!C36</f>
        <v>Poplatky za skládky</v>
      </c>
      <c r="C14" s="65"/>
      <c r="D14" s="114"/>
      <c r="E14" s="165"/>
      <c r="F14" s="166">
        <f>Položky!BB38</f>
        <v>0</v>
      </c>
      <c r="G14" s="166">
        <f>Položky!BC38</f>
        <v>0</v>
      </c>
      <c r="H14" s="166">
        <f>Položky!BD38</f>
        <v>0</v>
      </c>
      <c r="I14" s="167">
        <f>Položky!BE38</f>
        <v>0</v>
      </c>
    </row>
    <row r="15" spans="1:9" s="35" customFormat="1" ht="13.5" thickBot="1">
      <c r="A15" s="164" t="str">
        <f>Položky!B39</f>
        <v>D96</v>
      </c>
      <c r="B15" s="113" t="str">
        <f>Položky!C39</f>
        <v>Přesuny suti a vybouraných hmot</v>
      </c>
      <c r="C15" s="65"/>
      <c r="D15" s="114"/>
      <c r="E15" s="165"/>
      <c r="F15" s="166">
        <f>Položky!BB44</f>
        <v>0</v>
      </c>
      <c r="G15" s="166">
        <f>Položky!BC44</f>
        <v>0</v>
      </c>
      <c r="H15" s="166">
        <f>Položky!BD44</f>
        <v>0</v>
      </c>
      <c r="I15" s="167">
        <f>Položky!BE44</f>
        <v>0</v>
      </c>
    </row>
    <row r="16" spans="1:9" s="121" customFormat="1" ht="13.5" thickBot="1">
      <c r="A16" s="115"/>
      <c r="B16" s="116" t="s">
        <v>58</v>
      </c>
      <c r="C16" s="116"/>
      <c r="D16" s="117"/>
      <c r="E16" s="118">
        <f>SUM(E7:E15)</f>
        <v>0</v>
      </c>
      <c r="F16" s="119">
        <f>SUM(F7:F15)</f>
        <v>0</v>
      </c>
      <c r="G16" s="119">
        <f>SUM(G7:G15)</f>
        <v>0</v>
      </c>
      <c r="H16" s="119">
        <f>SUM(H7:H15)</f>
        <v>0</v>
      </c>
      <c r="I16" s="120">
        <f>SUM(I7:I15)</f>
        <v>0</v>
      </c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65"/>
    </row>
    <row r="18" spans="1:57" ht="19.5" customHeight="1">
      <c r="A18" s="105" t="s">
        <v>59</v>
      </c>
      <c r="B18" s="105"/>
      <c r="C18" s="105"/>
      <c r="D18" s="105"/>
      <c r="E18" s="105"/>
      <c r="F18" s="105"/>
      <c r="G18" s="122"/>
      <c r="H18" s="105"/>
      <c r="I18" s="105"/>
      <c r="BA18" s="41"/>
      <c r="BB18" s="41"/>
      <c r="BC18" s="41"/>
      <c r="BD18" s="41"/>
      <c r="BE18" s="41"/>
    </row>
    <row r="19" spans="1:9" ht="13.5" thickBot="1">
      <c r="A19" s="75"/>
      <c r="B19" s="75"/>
      <c r="C19" s="75"/>
      <c r="D19" s="75"/>
      <c r="E19" s="75"/>
      <c r="F19" s="75"/>
      <c r="G19" s="75"/>
      <c r="H19" s="75"/>
      <c r="I19" s="75"/>
    </row>
    <row r="20" spans="1:9" ht="12.75">
      <c r="A20" s="69" t="s">
        <v>60</v>
      </c>
      <c r="B20" s="70"/>
      <c r="C20" s="70"/>
      <c r="D20" s="123"/>
      <c r="E20" s="124" t="s">
        <v>61</v>
      </c>
      <c r="F20" s="125" t="s">
        <v>62</v>
      </c>
      <c r="G20" s="126" t="s">
        <v>63</v>
      </c>
      <c r="H20" s="127"/>
      <c r="I20" s="128" t="s">
        <v>61</v>
      </c>
    </row>
    <row r="21" spans="1:53" ht="12.75">
      <c r="A21" s="63" t="s">
        <v>141</v>
      </c>
      <c r="B21" s="55"/>
      <c r="C21" s="55"/>
      <c r="D21" s="129"/>
      <c r="E21" s="130">
        <v>0</v>
      </c>
      <c r="F21" s="131">
        <v>0</v>
      </c>
      <c r="G21" s="132">
        <f aca="true" t="shared" si="0" ref="G21:G28">CHOOSE(BA21+1,HSV+PSV,HSV+PSV+Mont,HSV+PSV+Dodavka+Mont,HSV,PSV,Mont,Dodavka,Mont+Dodavka,0)</f>
        <v>0</v>
      </c>
      <c r="H21" s="133"/>
      <c r="I21" s="134">
        <f aca="true" t="shared" si="1" ref="I21:I28">E21+F21*G21/100</f>
        <v>0</v>
      </c>
      <c r="BA21">
        <v>0</v>
      </c>
    </row>
    <row r="22" spans="1:53" ht="12.75">
      <c r="A22" s="63" t="s">
        <v>142</v>
      </c>
      <c r="B22" s="55"/>
      <c r="C22" s="55"/>
      <c r="D22" s="129"/>
      <c r="E22" s="130">
        <v>0</v>
      </c>
      <c r="F22" s="131">
        <v>0</v>
      </c>
      <c r="G22" s="132">
        <f t="shared" si="0"/>
        <v>0</v>
      </c>
      <c r="H22" s="133"/>
      <c r="I22" s="134">
        <f t="shared" si="1"/>
        <v>0</v>
      </c>
      <c r="BA22">
        <v>0</v>
      </c>
    </row>
    <row r="23" spans="1:53" ht="12.75">
      <c r="A23" s="63" t="s">
        <v>143</v>
      </c>
      <c r="B23" s="55"/>
      <c r="C23" s="55"/>
      <c r="D23" s="129"/>
      <c r="E23" s="130">
        <v>0</v>
      </c>
      <c r="F23" s="131">
        <v>0</v>
      </c>
      <c r="G23" s="132">
        <f t="shared" si="0"/>
        <v>0</v>
      </c>
      <c r="H23" s="133"/>
      <c r="I23" s="134">
        <f t="shared" si="1"/>
        <v>0</v>
      </c>
      <c r="BA23">
        <v>0</v>
      </c>
    </row>
    <row r="24" spans="1:53" ht="12.75">
      <c r="A24" s="63" t="s">
        <v>144</v>
      </c>
      <c r="B24" s="55"/>
      <c r="C24" s="55"/>
      <c r="D24" s="129"/>
      <c r="E24" s="130">
        <v>0</v>
      </c>
      <c r="F24" s="131">
        <v>0</v>
      </c>
      <c r="G24" s="132">
        <f t="shared" si="0"/>
        <v>0</v>
      </c>
      <c r="H24" s="133"/>
      <c r="I24" s="134">
        <f t="shared" si="1"/>
        <v>0</v>
      </c>
      <c r="BA24">
        <v>0</v>
      </c>
    </row>
    <row r="25" spans="1:53" ht="12.75">
      <c r="A25" s="63" t="s">
        <v>145</v>
      </c>
      <c r="B25" s="55"/>
      <c r="C25" s="55"/>
      <c r="D25" s="129"/>
      <c r="E25" s="130">
        <v>0</v>
      </c>
      <c r="F25" s="131">
        <v>0</v>
      </c>
      <c r="G25" s="132">
        <f t="shared" si="0"/>
        <v>0</v>
      </c>
      <c r="H25" s="133"/>
      <c r="I25" s="134">
        <f t="shared" si="1"/>
        <v>0</v>
      </c>
      <c r="BA25">
        <v>1</v>
      </c>
    </row>
    <row r="26" spans="1:53" ht="12.75">
      <c r="A26" s="63" t="s">
        <v>146</v>
      </c>
      <c r="B26" s="55"/>
      <c r="C26" s="55"/>
      <c r="D26" s="129"/>
      <c r="E26" s="130">
        <v>0</v>
      </c>
      <c r="F26" s="131">
        <v>0</v>
      </c>
      <c r="G26" s="132">
        <f t="shared" si="0"/>
        <v>0</v>
      </c>
      <c r="H26" s="133"/>
      <c r="I26" s="134">
        <f t="shared" si="1"/>
        <v>0</v>
      </c>
      <c r="BA26">
        <v>1</v>
      </c>
    </row>
    <row r="27" spans="1:53" ht="12.75">
      <c r="A27" s="63" t="s">
        <v>147</v>
      </c>
      <c r="B27" s="55"/>
      <c r="C27" s="55"/>
      <c r="D27" s="129"/>
      <c r="E27" s="130">
        <v>0</v>
      </c>
      <c r="F27" s="131">
        <v>0</v>
      </c>
      <c r="G27" s="132">
        <f t="shared" si="0"/>
        <v>0</v>
      </c>
      <c r="H27" s="133"/>
      <c r="I27" s="134">
        <f t="shared" si="1"/>
        <v>0</v>
      </c>
      <c r="BA27">
        <v>2</v>
      </c>
    </row>
    <row r="28" spans="1:53" ht="12.75">
      <c r="A28" s="63" t="s">
        <v>148</v>
      </c>
      <c r="B28" s="55"/>
      <c r="C28" s="55"/>
      <c r="D28" s="129"/>
      <c r="E28" s="130">
        <v>0</v>
      </c>
      <c r="F28" s="131">
        <v>0</v>
      </c>
      <c r="G28" s="132">
        <f t="shared" si="0"/>
        <v>0</v>
      </c>
      <c r="H28" s="133"/>
      <c r="I28" s="134">
        <f t="shared" si="1"/>
        <v>0</v>
      </c>
      <c r="BA28">
        <v>2</v>
      </c>
    </row>
    <row r="29" spans="1:9" ht="13.5" thickBot="1">
      <c r="A29" s="135"/>
      <c r="B29" s="136" t="s">
        <v>64</v>
      </c>
      <c r="C29" s="137"/>
      <c r="D29" s="138"/>
      <c r="E29" s="139"/>
      <c r="F29" s="140"/>
      <c r="G29" s="140"/>
      <c r="H29" s="226">
        <f>SUM(I21:I28)</f>
        <v>0</v>
      </c>
      <c r="I29" s="227"/>
    </row>
    <row r="31" spans="2:9" ht="12.75">
      <c r="B31" s="121"/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  <row r="80" spans="6:9" ht="12.75">
      <c r="F80" s="141"/>
      <c r="G80" s="142"/>
      <c r="H80" s="142"/>
      <c r="I80" s="143"/>
    </row>
  </sheetData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17"/>
  <sheetViews>
    <sheetView showGridLines="0" showRowColHeaders="0" showZeros="0" workbookViewId="0" topLeftCell="A7">
      <selection activeCell="C31" sqref="C31"/>
    </sheetView>
  </sheetViews>
  <sheetFormatPr defaultColWidth="9.00390625" defaultRowHeight="12.75"/>
  <cols>
    <col min="1" max="1" width="4.375" style="171" customWidth="1"/>
    <col min="2" max="2" width="11.625" style="171" customWidth="1"/>
    <col min="3" max="3" width="40.375" style="144" customWidth="1"/>
    <col min="4" max="4" width="5.625" style="178" customWidth="1"/>
    <col min="5" max="5" width="8.625" style="178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28" t="s">
        <v>65</v>
      </c>
      <c r="B1" s="228"/>
      <c r="C1" s="228"/>
      <c r="D1" s="228"/>
      <c r="E1" s="228"/>
      <c r="F1" s="228"/>
      <c r="G1" s="228"/>
    </row>
    <row r="2" spans="1:7" ht="14.25" customHeight="1" thickBot="1">
      <c r="A2" s="189"/>
      <c r="B2" s="188"/>
      <c r="C2" s="146"/>
      <c r="D2" s="173"/>
      <c r="E2" s="173"/>
      <c r="F2" s="146"/>
      <c r="G2" s="146"/>
    </row>
    <row r="3" spans="1:7" ht="13.5" thickTop="1">
      <c r="A3" s="219" t="s">
        <v>49</v>
      </c>
      <c r="B3" s="220"/>
      <c r="C3" s="95" t="str">
        <f>CONCATENATE(cislostavby," ",nazevstavby)</f>
        <v xml:space="preserve"> Nemocnice Jihlava</v>
      </c>
      <c r="D3" s="181"/>
      <c r="E3" s="204" t="s">
        <v>66</v>
      </c>
      <c r="F3" s="147" t="s">
        <v>150</v>
      </c>
      <c r="G3" s="148"/>
    </row>
    <row r="4" spans="1:7" ht="13.5" thickBot="1">
      <c r="A4" s="229" t="s">
        <v>51</v>
      </c>
      <c r="B4" s="222"/>
      <c r="C4" s="101" t="str">
        <f>CONCATENATE(cisloobjektu," ",nazevobjektu)</f>
        <v xml:space="preserve"> Reakonstrukce předávací stanice GYNPOR</v>
      </c>
      <c r="D4" s="182"/>
      <c r="E4" s="230">
        <f>Rekapitulace!G2</f>
        <v>0</v>
      </c>
      <c r="F4" s="231"/>
      <c r="G4" s="232"/>
    </row>
    <row r="5" spans="1:7" ht="13.5" thickTop="1">
      <c r="A5" s="197"/>
      <c r="B5" s="189"/>
      <c r="C5" s="145"/>
      <c r="D5" s="174"/>
      <c r="E5" s="174"/>
      <c r="F5" s="145"/>
      <c r="G5" s="149"/>
    </row>
    <row r="6" spans="1:7" ht="22.5" customHeight="1">
      <c r="A6" s="198" t="s">
        <v>67</v>
      </c>
      <c r="B6" s="183" t="s">
        <v>68</v>
      </c>
      <c r="C6" s="183" t="s">
        <v>69</v>
      </c>
      <c r="D6" s="183" t="s">
        <v>70</v>
      </c>
      <c r="E6" s="170" t="s">
        <v>71</v>
      </c>
      <c r="F6" s="183" t="s">
        <v>72</v>
      </c>
      <c r="G6" s="203" t="s">
        <v>73</v>
      </c>
    </row>
    <row r="7" spans="1:15" ht="22.5" customHeight="1">
      <c r="A7" s="199" t="s">
        <v>74</v>
      </c>
      <c r="B7" s="190" t="s">
        <v>78</v>
      </c>
      <c r="C7" s="150" t="s">
        <v>79</v>
      </c>
      <c r="D7" s="184"/>
      <c r="E7" s="175"/>
      <c r="F7" s="151"/>
      <c r="G7" s="152"/>
      <c r="H7" s="153"/>
      <c r="I7" s="153"/>
      <c r="O7" s="154">
        <v>1</v>
      </c>
    </row>
    <row r="8" spans="1:104" ht="22.5" customHeight="1">
      <c r="A8" s="200">
        <v>1</v>
      </c>
      <c r="B8" s="191" t="s">
        <v>80</v>
      </c>
      <c r="C8" s="195" t="s">
        <v>81</v>
      </c>
      <c r="D8" s="185" t="s">
        <v>82</v>
      </c>
      <c r="E8" s="176">
        <v>16</v>
      </c>
      <c r="F8" s="168"/>
      <c r="G8" s="169">
        <f>E8*F8</f>
        <v>0</v>
      </c>
      <c r="O8" s="154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56">
        <v>1</v>
      </c>
      <c r="CB8" s="156">
        <v>1</v>
      </c>
      <c r="CZ8" s="144">
        <v>0.01646</v>
      </c>
    </row>
    <row r="9" spans="1:57" ht="22.5" customHeight="1">
      <c r="A9" s="201"/>
      <c r="B9" s="192" t="s">
        <v>76</v>
      </c>
      <c r="C9" s="202" t="str">
        <f>CONCATENATE(B7," ",C7)</f>
        <v>61 Upravy povrchů vnitřní</v>
      </c>
      <c r="D9" s="186"/>
      <c r="E9" s="177"/>
      <c r="F9" s="158"/>
      <c r="G9" s="159">
        <f>SUM(G7:G8)</f>
        <v>0</v>
      </c>
      <c r="O9" s="154">
        <v>4</v>
      </c>
      <c r="BA9" s="160">
        <f>SUM(BA7:BA8)</f>
        <v>0</v>
      </c>
      <c r="BB9" s="160">
        <f>SUM(BB7:BB8)</f>
        <v>0</v>
      </c>
      <c r="BC9" s="160">
        <f>SUM(BC7:BC8)</f>
        <v>0</v>
      </c>
      <c r="BD9" s="160">
        <f>SUM(BD7:BD8)</f>
        <v>0</v>
      </c>
      <c r="BE9" s="160">
        <f>SUM(BE7:BE8)</f>
        <v>0</v>
      </c>
    </row>
    <row r="10" spans="1:15" ht="22.5" customHeight="1">
      <c r="A10" s="199" t="s">
        <v>74</v>
      </c>
      <c r="B10" s="190" t="s">
        <v>83</v>
      </c>
      <c r="C10" s="150" t="s">
        <v>84</v>
      </c>
      <c r="D10" s="184"/>
      <c r="E10" s="175"/>
      <c r="F10" s="151"/>
      <c r="G10" s="152"/>
      <c r="H10" s="153"/>
      <c r="I10" s="153"/>
      <c r="O10" s="154">
        <v>1</v>
      </c>
    </row>
    <row r="11" spans="1:104" ht="22.5" customHeight="1">
      <c r="A11" s="200">
        <v>2</v>
      </c>
      <c r="B11" s="191" t="s">
        <v>85</v>
      </c>
      <c r="C11" s="155" t="s">
        <v>86</v>
      </c>
      <c r="D11" s="185" t="s">
        <v>87</v>
      </c>
      <c r="E11" s="176">
        <v>6</v>
      </c>
      <c r="F11" s="168"/>
      <c r="G11" s="169">
        <f>E11*F11</f>
        <v>0</v>
      </c>
      <c r="O11" s="154">
        <v>2</v>
      </c>
      <c r="AA11" s="144">
        <v>1</v>
      </c>
      <c r="AB11" s="144">
        <v>1</v>
      </c>
      <c r="AC11" s="144">
        <v>1</v>
      </c>
      <c r="AZ11" s="144">
        <v>1</v>
      </c>
      <c r="BA11" s="144">
        <f>IF(AZ11=1,G11,0)</f>
        <v>0</v>
      </c>
      <c r="BB11" s="144">
        <f>IF(AZ11=2,G11,0)</f>
        <v>0</v>
      </c>
      <c r="BC11" s="144">
        <f>IF(AZ11=3,G11,0)</f>
        <v>0</v>
      </c>
      <c r="BD11" s="144">
        <f>IF(AZ11=4,G11,0)</f>
        <v>0</v>
      </c>
      <c r="BE11" s="144">
        <f>IF(AZ11=5,G11,0)</f>
        <v>0</v>
      </c>
      <c r="CA11" s="156">
        <v>1</v>
      </c>
      <c r="CB11" s="156">
        <v>1</v>
      </c>
      <c r="CZ11" s="144">
        <v>0.05013</v>
      </c>
    </row>
    <row r="12" spans="1:57" ht="22.5" customHeight="1">
      <c r="A12" s="201"/>
      <c r="B12" s="192" t="s">
        <v>76</v>
      </c>
      <c r="C12" s="202" t="str">
        <f>CONCATENATE(B10," ",C10)</f>
        <v>63 Podlahy a podlahové konstrukce</v>
      </c>
      <c r="D12" s="186"/>
      <c r="E12" s="177"/>
      <c r="F12" s="158"/>
      <c r="G12" s="159">
        <f>SUM(G10:G11)</f>
        <v>0</v>
      </c>
      <c r="O12" s="154">
        <v>4</v>
      </c>
      <c r="BA12" s="160">
        <f>SUM(BA10:BA11)</f>
        <v>0</v>
      </c>
      <c r="BB12" s="160">
        <f>SUM(BB10:BB11)</f>
        <v>0</v>
      </c>
      <c r="BC12" s="160">
        <f>SUM(BC10:BC11)</f>
        <v>0</v>
      </c>
      <c r="BD12" s="160">
        <f>SUM(BD10:BD11)</f>
        <v>0</v>
      </c>
      <c r="BE12" s="160">
        <f>SUM(BE10:BE11)</f>
        <v>0</v>
      </c>
    </row>
    <row r="13" spans="1:15" ht="22.5" customHeight="1">
      <c r="A13" s="199" t="s">
        <v>74</v>
      </c>
      <c r="B13" s="190" t="s">
        <v>88</v>
      </c>
      <c r="C13" s="150" t="s">
        <v>89</v>
      </c>
      <c r="D13" s="184"/>
      <c r="E13" s="175"/>
      <c r="F13" s="151"/>
      <c r="G13" s="152"/>
      <c r="H13" s="153"/>
      <c r="I13" s="153"/>
      <c r="O13" s="154">
        <v>1</v>
      </c>
    </row>
    <row r="14" spans="1:104" ht="22.5" customHeight="1">
      <c r="A14" s="200">
        <v>3</v>
      </c>
      <c r="B14" s="191" t="s">
        <v>90</v>
      </c>
      <c r="C14" s="195" t="s">
        <v>91</v>
      </c>
      <c r="D14" s="185" t="s">
        <v>92</v>
      </c>
      <c r="E14" s="176">
        <v>2.1466</v>
      </c>
      <c r="F14" s="168"/>
      <c r="G14" s="169">
        <f>E14*F14</f>
        <v>0</v>
      </c>
      <c r="O14" s="154">
        <v>2</v>
      </c>
      <c r="AA14" s="144">
        <v>1</v>
      </c>
      <c r="AB14" s="144">
        <v>1</v>
      </c>
      <c r="AC14" s="144">
        <v>1</v>
      </c>
      <c r="AZ14" s="144">
        <v>1</v>
      </c>
      <c r="BA14" s="144">
        <f>IF(AZ14=1,G14,0)</f>
        <v>0</v>
      </c>
      <c r="BB14" s="144">
        <f>IF(AZ14=2,G14,0)</f>
        <v>0</v>
      </c>
      <c r="BC14" s="144">
        <f>IF(AZ14=3,G14,0)</f>
        <v>0</v>
      </c>
      <c r="BD14" s="144">
        <f>IF(AZ14=4,G14,0)</f>
        <v>0</v>
      </c>
      <c r="BE14" s="144">
        <f>IF(AZ14=5,G14,0)</f>
        <v>0</v>
      </c>
      <c r="CA14" s="156">
        <v>1</v>
      </c>
      <c r="CB14" s="156">
        <v>1</v>
      </c>
      <c r="CZ14" s="144">
        <v>0</v>
      </c>
    </row>
    <row r="15" spans="1:57" ht="22.5" customHeight="1">
      <c r="A15" s="201"/>
      <c r="B15" s="192" t="s">
        <v>76</v>
      </c>
      <c r="C15" s="202" t="str">
        <f>CONCATENATE(B13," ",C13)</f>
        <v>96 Bourání konstrukcí</v>
      </c>
      <c r="D15" s="186"/>
      <c r="E15" s="177"/>
      <c r="F15" s="158"/>
      <c r="G15" s="159">
        <f>SUM(G13:G14)</f>
        <v>0</v>
      </c>
      <c r="O15" s="154">
        <v>4</v>
      </c>
      <c r="BA15" s="160">
        <f>SUM(BA13:BA14)</f>
        <v>0</v>
      </c>
      <c r="BB15" s="160">
        <f>SUM(BB13:BB14)</f>
        <v>0</v>
      </c>
      <c r="BC15" s="160">
        <f>SUM(BC13:BC14)</f>
        <v>0</v>
      </c>
      <c r="BD15" s="160">
        <f>SUM(BD13:BD14)</f>
        <v>0</v>
      </c>
      <c r="BE15" s="160">
        <f>SUM(BE13:BE14)</f>
        <v>0</v>
      </c>
    </row>
    <row r="16" spans="1:15" ht="22.5" customHeight="1">
      <c r="A16" s="199" t="s">
        <v>74</v>
      </c>
      <c r="B16" s="190" t="s">
        <v>93</v>
      </c>
      <c r="C16" s="150" t="s">
        <v>94</v>
      </c>
      <c r="D16" s="184"/>
      <c r="E16" s="175"/>
      <c r="F16" s="151"/>
      <c r="G16" s="152"/>
      <c r="H16" s="153"/>
      <c r="I16" s="153"/>
      <c r="O16" s="154">
        <v>1</v>
      </c>
    </row>
    <row r="17" spans="1:104" ht="22.5" customHeight="1">
      <c r="A17" s="200">
        <v>4</v>
      </c>
      <c r="B17" s="191" t="s">
        <v>95</v>
      </c>
      <c r="C17" s="195" t="s">
        <v>96</v>
      </c>
      <c r="D17" s="185" t="s">
        <v>97</v>
      </c>
      <c r="E17" s="176">
        <v>0.56414</v>
      </c>
      <c r="F17" s="168"/>
      <c r="G17" s="169">
        <f>E17*F17</f>
        <v>0</v>
      </c>
      <c r="O17" s="154">
        <v>2</v>
      </c>
      <c r="AA17" s="144">
        <v>7</v>
      </c>
      <c r="AB17" s="144">
        <v>1</v>
      </c>
      <c r="AC17" s="144">
        <v>2</v>
      </c>
      <c r="AZ17" s="144">
        <v>1</v>
      </c>
      <c r="BA17" s="144">
        <f>IF(AZ17=1,G17,0)</f>
        <v>0</v>
      </c>
      <c r="BB17" s="144">
        <f>IF(AZ17=2,G17,0)</f>
        <v>0</v>
      </c>
      <c r="BC17" s="144">
        <f>IF(AZ17=3,G17,0)</f>
        <v>0</v>
      </c>
      <c r="BD17" s="144">
        <f>IF(AZ17=4,G17,0)</f>
        <v>0</v>
      </c>
      <c r="BE17" s="144">
        <f>IF(AZ17=5,G17,0)</f>
        <v>0</v>
      </c>
      <c r="CA17" s="156">
        <v>7</v>
      </c>
      <c r="CB17" s="156">
        <v>1</v>
      </c>
      <c r="CZ17" s="144">
        <v>0</v>
      </c>
    </row>
    <row r="18" spans="1:57" ht="22.5" customHeight="1">
      <c r="A18" s="201"/>
      <c r="B18" s="192" t="s">
        <v>76</v>
      </c>
      <c r="C18" s="202" t="str">
        <f>CONCATENATE(B16," ",C16)</f>
        <v>99 Staveništní přesun hmot</v>
      </c>
      <c r="D18" s="186"/>
      <c r="E18" s="177"/>
      <c r="F18" s="158"/>
      <c r="G18" s="159">
        <f>SUM(G16:G17)</f>
        <v>0</v>
      </c>
      <c r="O18" s="154">
        <v>4</v>
      </c>
      <c r="BA18" s="160">
        <f>SUM(BA16:BA17)</f>
        <v>0</v>
      </c>
      <c r="BB18" s="160">
        <f>SUM(BB16:BB17)</f>
        <v>0</v>
      </c>
      <c r="BC18" s="160">
        <f>SUM(BC16:BC17)</f>
        <v>0</v>
      </c>
      <c r="BD18" s="160">
        <f>SUM(BD16:BD17)</f>
        <v>0</v>
      </c>
      <c r="BE18" s="160">
        <f>SUM(BE16:BE17)</f>
        <v>0</v>
      </c>
    </row>
    <row r="19" spans="1:15" ht="22.5" customHeight="1">
      <c r="A19" s="199" t="s">
        <v>74</v>
      </c>
      <c r="B19" s="190" t="s">
        <v>98</v>
      </c>
      <c r="C19" s="196" t="s">
        <v>99</v>
      </c>
      <c r="D19" s="184"/>
      <c r="E19" s="175"/>
      <c r="F19" s="151"/>
      <c r="G19" s="152"/>
      <c r="H19" s="153"/>
      <c r="I19" s="153"/>
      <c r="O19" s="154">
        <v>1</v>
      </c>
    </row>
    <row r="20" spans="1:104" ht="22.5" customHeight="1">
      <c r="A20" s="200">
        <v>5</v>
      </c>
      <c r="B20" s="191" t="s">
        <v>100</v>
      </c>
      <c r="C20" s="195" t="s">
        <v>101</v>
      </c>
      <c r="D20" s="185" t="s">
        <v>75</v>
      </c>
      <c r="E20" s="176">
        <v>2</v>
      </c>
      <c r="F20" s="168"/>
      <c r="G20" s="169">
        <f aca="true" t="shared" si="0" ref="G20:G28">E20*F20</f>
        <v>0</v>
      </c>
      <c r="O20" s="154">
        <v>2</v>
      </c>
      <c r="AA20" s="144">
        <v>12</v>
      </c>
      <c r="AB20" s="144">
        <v>0</v>
      </c>
      <c r="AC20" s="144">
        <v>18</v>
      </c>
      <c r="AZ20" s="144">
        <v>2</v>
      </c>
      <c r="BA20" s="144">
        <f aca="true" t="shared" si="1" ref="BA20:BA28">IF(AZ20=1,G20,0)</f>
        <v>0</v>
      </c>
      <c r="BB20" s="144">
        <f aca="true" t="shared" si="2" ref="BB20:BB28">IF(AZ20=2,G20,0)</f>
        <v>0</v>
      </c>
      <c r="BC20" s="144">
        <f aca="true" t="shared" si="3" ref="BC20:BC28">IF(AZ20=3,G20,0)</f>
        <v>0</v>
      </c>
      <c r="BD20" s="144">
        <f aca="true" t="shared" si="4" ref="BD20:BD28">IF(AZ20=4,G20,0)</f>
        <v>0</v>
      </c>
      <c r="BE20" s="144">
        <f aca="true" t="shared" si="5" ref="BE20:BE28">IF(AZ20=5,G20,0)</f>
        <v>0</v>
      </c>
      <c r="CA20" s="156">
        <v>12</v>
      </c>
      <c r="CB20" s="156">
        <v>0</v>
      </c>
      <c r="CZ20" s="144">
        <v>0.07</v>
      </c>
    </row>
    <row r="21" spans="1:104" ht="22.5" customHeight="1">
      <c r="A21" s="200">
        <v>6</v>
      </c>
      <c r="B21" s="191" t="s">
        <v>102</v>
      </c>
      <c r="C21" s="195" t="s">
        <v>103</v>
      </c>
      <c r="D21" s="185" t="s">
        <v>75</v>
      </c>
      <c r="E21" s="176">
        <v>4</v>
      </c>
      <c r="F21" s="168"/>
      <c r="G21" s="169">
        <f t="shared" si="0"/>
        <v>0</v>
      </c>
      <c r="O21" s="154">
        <v>2</v>
      </c>
      <c r="AA21" s="144">
        <v>12</v>
      </c>
      <c r="AB21" s="144">
        <v>0</v>
      </c>
      <c r="AC21" s="144">
        <v>19</v>
      </c>
      <c r="AZ21" s="144">
        <v>2</v>
      </c>
      <c r="BA21" s="144">
        <f t="shared" si="1"/>
        <v>0</v>
      </c>
      <c r="BB21" s="144">
        <f t="shared" si="2"/>
        <v>0</v>
      </c>
      <c r="BC21" s="144">
        <f t="shared" si="3"/>
        <v>0</v>
      </c>
      <c r="BD21" s="144">
        <f t="shared" si="4"/>
        <v>0</v>
      </c>
      <c r="BE21" s="144">
        <f t="shared" si="5"/>
        <v>0</v>
      </c>
      <c r="CA21" s="156">
        <v>12</v>
      </c>
      <c r="CB21" s="156">
        <v>0</v>
      </c>
      <c r="CZ21" s="144">
        <v>0.54</v>
      </c>
    </row>
    <row r="22" spans="1:104" ht="22.5" customHeight="1">
      <c r="A22" s="200">
        <v>7</v>
      </c>
      <c r="B22" s="191" t="s">
        <v>104</v>
      </c>
      <c r="C22" s="195" t="s">
        <v>105</v>
      </c>
      <c r="D22" s="185" t="s">
        <v>106</v>
      </c>
      <c r="E22" s="176">
        <v>1</v>
      </c>
      <c r="F22" s="168"/>
      <c r="G22" s="169">
        <f t="shared" si="0"/>
        <v>0</v>
      </c>
      <c r="O22" s="154">
        <v>2</v>
      </c>
      <c r="AA22" s="144">
        <v>12</v>
      </c>
      <c r="AB22" s="144">
        <v>0</v>
      </c>
      <c r="AC22" s="144">
        <v>20</v>
      </c>
      <c r="AZ22" s="144">
        <v>2</v>
      </c>
      <c r="BA22" s="144">
        <f t="shared" si="1"/>
        <v>0</v>
      </c>
      <c r="BB22" s="144">
        <f t="shared" si="2"/>
        <v>0</v>
      </c>
      <c r="BC22" s="144">
        <f t="shared" si="3"/>
        <v>0</v>
      </c>
      <c r="BD22" s="144">
        <f t="shared" si="4"/>
        <v>0</v>
      </c>
      <c r="BE22" s="144">
        <f t="shared" si="5"/>
        <v>0</v>
      </c>
      <c r="CA22" s="156">
        <v>12</v>
      </c>
      <c r="CB22" s="156">
        <v>0</v>
      </c>
      <c r="CZ22" s="144">
        <v>0</v>
      </c>
    </row>
    <row r="23" spans="1:104" ht="22.5" customHeight="1">
      <c r="A23" s="200">
        <v>8</v>
      </c>
      <c r="B23" s="191" t="s">
        <v>107</v>
      </c>
      <c r="C23" s="195" t="s">
        <v>108</v>
      </c>
      <c r="D23" s="185" t="s">
        <v>75</v>
      </c>
      <c r="E23" s="176">
        <v>4</v>
      </c>
      <c r="F23" s="168"/>
      <c r="G23" s="169">
        <f t="shared" si="0"/>
        <v>0</v>
      </c>
      <c r="O23" s="154">
        <v>2</v>
      </c>
      <c r="AA23" s="144">
        <v>12</v>
      </c>
      <c r="AB23" s="144">
        <v>0</v>
      </c>
      <c r="AC23" s="144">
        <v>21</v>
      </c>
      <c r="AZ23" s="144">
        <v>2</v>
      </c>
      <c r="BA23" s="144">
        <f t="shared" si="1"/>
        <v>0</v>
      </c>
      <c r="BB23" s="144">
        <f t="shared" si="2"/>
        <v>0</v>
      </c>
      <c r="BC23" s="144">
        <f t="shared" si="3"/>
        <v>0</v>
      </c>
      <c r="BD23" s="144">
        <f t="shared" si="4"/>
        <v>0</v>
      </c>
      <c r="BE23" s="144">
        <f t="shared" si="5"/>
        <v>0</v>
      </c>
      <c r="CA23" s="156">
        <v>12</v>
      </c>
      <c r="CB23" s="156">
        <v>0</v>
      </c>
      <c r="CZ23" s="144">
        <v>0</v>
      </c>
    </row>
    <row r="24" spans="1:104" ht="22.5" customHeight="1">
      <c r="A24" s="200">
        <v>9</v>
      </c>
      <c r="B24" s="191" t="s">
        <v>109</v>
      </c>
      <c r="C24" s="195" t="s">
        <v>110</v>
      </c>
      <c r="D24" s="185" t="s">
        <v>75</v>
      </c>
      <c r="E24" s="176">
        <v>4</v>
      </c>
      <c r="F24" s="168"/>
      <c r="G24" s="169">
        <f t="shared" si="0"/>
        <v>0</v>
      </c>
      <c r="O24" s="154">
        <v>2</v>
      </c>
      <c r="AA24" s="144">
        <v>12</v>
      </c>
      <c r="AB24" s="144">
        <v>0</v>
      </c>
      <c r="AC24" s="144">
        <v>22</v>
      </c>
      <c r="AZ24" s="144">
        <v>2</v>
      </c>
      <c r="BA24" s="144">
        <f t="shared" si="1"/>
        <v>0</v>
      </c>
      <c r="BB24" s="144">
        <f t="shared" si="2"/>
        <v>0</v>
      </c>
      <c r="BC24" s="144">
        <f t="shared" si="3"/>
        <v>0</v>
      </c>
      <c r="BD24" s="144">
        <f t="shared" si="4"/>
        <v>0</v>
      </c>
      <c r="BE24" s="144">
        <f t="shared" si="5"/>
        <v>0</v>
      </c>
      <c r="CA24" s="156">
        <v>12</v>
      </c>
      <c r="CB24" s="156">
        <v>0</v>
      </c>
      <c r="CZ24" s="144">
        <v>0</v>
      </c>
    </row>
    <row r="25" spans="1:104" ht="22.5" customHeight="1">
      <c r="A25" s="200">
        <v>10</v>
      </c>
      <c r="B25" s="191" t="s">
        <v>111</v>
      </c>
      <c r="C25" s="195" t="s">
        <v>112</v>
      </c>
      <c r="D25" s="185" t="s">
        <v>113</v>
      </c>
      <c r="E25" s="176">
        <v>1</v>
      </c>
      <c r="F25" s="168"/>
      <c r="G25" s="169">
        <f t="shared" si="0"/>
        <v>0</v>
      </c>
      <c r="O25" s="154">
        <v>2</v>
      </c>
      <c r="AA25" s="144">
        <v>12</v>
      </c>
      <c r="AB25" s="144">
        <v>0</v>
      </c>
      <c r="AC25" s="144">
        <v>23</v>
      </c>
      <c r="AZ25" s="144">
        <v>2</v>
      </c>
      <c r="BA25" s="144">
        <f t="shared" si="1"/>
        <v>0</v>
      </c>
      <c r="BB25" s="144">
        <f t="shared" si="2"/>
        <v>0</v>
      </c>
      <c r="BC25" s="144">
        <f t="shared" si="3"/>
        <v>0</v>
      </c>
      <c r="BD25" s="144">
        <f t="shared" si="4"/>
        <v>0</v>
      </c>
      <c r="BE25" s="144">
        <f t="shared" si="5"/>
        <v>0</v>
      </c>
      <c r="CA25" s="156">
        <v>12</v>
      </c>
      <c r="CB25" s="156">
        <v>0</v>
      </c>
      <c r="CZ25" s="144">
        <v>0</v>
      </c>
    </row>
    <row r="26" spans="1:104" ht="22.5" customHeight="1">
      <c r="A26" s="200">
        <v>11</v>
      </c>
      <c r="B26" s="191" t="s">
        <v>114</v>
      </c>
      <c r="C26" s="195" t="s">
        <v>149</v>
      </c>
      <c r="D26" s="185" t="s">
        <v>106</v>
      </c>
      <c r="E26" s="176">
        <v>1</v>
      </c>
      <c r="F26" s="168"/>
      <c r="G26" s="169">
        <f t="shared" si="0"/>
        <v>0</v>
      </c>
      <c r="O26" s="154">
        <v>2</v>
      </c>
      <c r="AA26" s="144">
        <v>12</v>
      </c>
      <c r="AB26" s="144">
        <v>0</v>
      </c>
      <c r="AC26" s="144">
        <v>24</v>
      </c>
      <c r="AZ26" s="144">
        <v>2</v>
      </c>
      <c r="BA26" s="144">
        <f t="shared" si="1"/>
        <v>0</v>
      </c>
      <c r="BB26" s="144">
        <f t="shared" si="2"/>
        <v>0</v>
      </c>
      <c r="BC26" s="144">
        <f t="shared" si="3"/>
        <v>0</v>
      </c>
      <c r="BD26" s="144">
        <f t="shared" si="4"/>
        <v>0</v>
      </c>
      <c r="BE26" s="144">
        <f t="shared" si="5"/>
        <v>0</v>
      </c>
      <c r="CA26" s="156">
        <v>12</v>
      </c>
      <c r="CB26" s="156">
        <v>0</v>
      </c>
      <c r="CZ26" s="144">
        <v>0.1</v>
      </c>
    </row>
    <row r="27" spans="1:104" ht="22.5" customHeight="1">
      <c r="A27" s="200">
        <v>12</v>
      </c>
      <c r="B27" s="191" t="s">
        <v>115</v>
      </c>
      <c r="C27" s="195" t="s">
        <v>116</v>
      </c>
      <c r="D27" s="185" t="s">
        <v>106</v>
      </c>
      <c r="E27" s="176">
        <v>1</v>
      </c>
      <c r="F27" s="168"/>
      <c r="G27" s="169">
        <f t="shared" si="0"/>
        <v>0</v>
      </c>
      <c r="O27" s="154">
        <v>2</v>
      </c>
      <c r="AA27" s="144">
        <v>12</v>
      </c>
      <c r="AB27" s="144">
        <v>0</v>
      </c>
      <c r="AC27" s="144">
        <v>25</v>
      </c>
      <c r="AZ27" s="144">
        <v>2</v>
      </c>
      <c r="BA27" s="144">
        <f t="shared" si="1"/>
        <v>0</v>
      </c>
      <c r="BB27" s="144">
        <f t="shared" si="2"/>
        <v>0</v>
      </c>
      <c r="BC27" s="144">
        <f t="shared" si="3"/>
        <v>0</v>
      </c>
      <c r="BD27" s="144">
        <f t="shared" si="4"/>
        <v>0</v>
      </c>
      <c r="BE27" s="144">
        <f t="shared" si="5"/>
        <v>0</v>
      </c>
      <c r="CA27" s="156">
        <v>12</v>
      </c>
      <c r="CB27" s="156">
        <v>0</v>
      </c>
      <c r="CZ27" s="144">
        <v>0</v>
      </c>
    </row>
    <row r="28" spans="1:104" ht="22.5" customHeight="1">
      <c r="A28" s="200">
        <v>13</v>
      </c>
      <c r="B28" s="191" t="s">
        <v>117</v>
      </c>
      <c r="C28" s="195" t="s">
        <v>118</v>
      </c>
      <c r="D28" s="185" t="s">
        <v>97</v>
      </c>
      <c r="E28" s="176">
        <v>2.4</v>
      </c>
      <c r="F28" s="168"/>
      <c r="G28" s="169">
        <f t="shared" si="0"/>
        <v>0</v>
      </c>
      <c r="O28" s="154">
        <v>2</v>
      </c>
      <c r="AA28" s="144">
        <v>7</v>
      </c>
      <c r="AB28" s="144">
        <v>1001</v>
      </c>
      <c r="AC28" s="144">
        <v>5</v>
      </c>
      <c r="AZ28" s="144">
        <v>2</v>
      </c>
      <c r="BA28" s="144">
        <f t="shared" si="1"/>
        <v>0</v>
      </c>
      <c r="BB28" s="144">
        <f t="shared" si="2"/>
        <v>0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CA28" s="156">
        <v>7</v>
      </c>
      <c r="CB28" s="156">
        <v>1001</v>
      </c>
      <c r="CZ28" s="144">
        <v>0</v>
      </c>
    </row>
    <row r="29" spans="1:57" ht="22.5" customHeight="1">
      <c r="A29" s="201"/>
      <c r="B29" s="192" t="s">
        <v>76</v>
      </c>
      <c r="C29" s="202" t="str">
        <f>CONCATENATE(B19," ",C19)</f>
        <v>722 Vnitřní vodovod</v>
      </c>
      <c r="D29" s="186"/>
      <c r="E29" s="177"/>
      <c r="F29" s="158"/>
      <c r="G29" s="159">
        <f>SUM(G19:G28)</f>
        <v>0</v>
      </c>
      <c r="O29" s="154">
        <v>4</v>
      </c>
      <c r="BA29" s="160">
        <f>SUM(BA19:BA28)</f>
        <v>0</v>
      </c>
      <c r="BB29" s="160">
        <f>SUM(BB19:BB28)</f>
        <v>0</v>
      </c>
      <c r="BC29" s="160">
        <f>SUM(BC19:BC28)</f>
        <v>0</v>
      </c>
      <c r="BD29" s="160">
        <f>SUM(BD19:BD28)</f>
        <v>0</v>
      </c>
      <c r="BE29" s="160">
        <f>SUM(BE19:BE28)</f>
        <v>0</v>
      </c>
    </row>
    <row r="30" spans="1:15" ht="22.5" customHeight="1">
      <c r="A30" s="199" t="s">
        <v>74</v>
      </c>
      <c r="B30" s="190" t="s">
        <v>119</v>
      </c>
      <c r="C30" s="150" t="s">
        <v>120</v>
      </c>
      <c r="D30" s="184"/>
      <c r="E30" s="175"/>
      <c r="F30" s="151"/>
      <c r="G30" s="152"/>
      <c r="H30" s="153"/>
      <c r="I30" s="153"/>
      <c r="O30" s="154">
        <v>1</v>
      </c>
    </row>
    <row r="31" spans="1:104" ht="22.5" customHeight="1">
      <c r="A31" s="200">
        <v>14</v>
      </c>
      <c r="B31" s="191" t="s">
        <v>121</v>
      </c>
      <c r="C31" s="195" t="s">
        <v>122</v>
      </c>
      <c r="D31" s="185" t="s">
        <v>82</v>
      </c>
      <c r="E31" s="176">
        <v>88</v>
      </c>
      <c r="F31" s="168"/>
      <c r="G31" s="169">
        <f>E31*F31</f>
        <v>0</v>
      </c>
      <c r="O31" s="154">
        <v>2</v>
      </c>
      <c r="AA31" s="144">
        <v>1</v>
      </c>
      <c r="AB31" s="144">
        <v>7</v>
      </c>
      <c r="AC31" s="144">
        <v>7</v>
      </c>
      <c r="AZ31" s="144">
        <v>2</v>
      </c>
      <c r="BA31" s="144">
        <f>IF(AZ31=1,G31,0)</f>
        <v>0</v>
      </c>
      <c r="BB31" s="144">
        <f>IF(AZ31=2,G31,0)</f>
        <v>0</v>
      </c>
      <c r="BC31" s="144">
        <f>IF(AZ31=3,G31,0)</f>
        <v>0</v>
      </c>
      <c r="BD31" s="144">
        <f>IF(AZ31=4,G31,0)</f>
        <v>0</v>
      </c>
      <c r="BE31" s="144">
        <f>IF(AZ31=5,G31,0)</f>
        <v>0</v>
      </c>
      <c r="CA31" s="156">
        <v>1</v>
      </c>
      <c r="CB31" s="156">
        <v>7</v>
      </c>
      <c r="CZ31" s="144">
        <v>0.0008</v>
      </c>
    </row>
    <row r="32" spans="1:57" ht="22.5" customHeight="1">
      <c r="A32" s="201"/>
      <c r="B32" s="192" t="s">
        <v>76</v>
      </c>
      <c r="C32" s="157" t="str">
        <f>CONCATENATE(B30," ",C30)</f>
        <v>783 Nátěry</v>
      </c>
      <c r="D32" s="186"/>
      <c r="E32" s="177"/>
      <c r="F32" s="158"/>
      <c r="G32" s="159">
        <f>SUM(G30:G31)</f>
        <v>0</v>
      </c>
      <c r="O32" s="154">
        <v>4</v>
      </c>
      <c r="BA32" s="160">
        <f>SUM(BA30:BA31)</f>
        <v>0</v>
      </c>
      <c r="BB32" s="160">
        <f>SUM(BB30:BB31)</f>
        <v>0</v>
      </c>
      <c r="BC32" s="160">
        <f>SUM(BC30:BC31)</f>
        <v>0</v>
      </c>
      <c r="BD32" s="160">
        <f>SUM(BD30:BD31)</f>
        <v>0</v>
      </c>
      <c r="BE32" s="160">
        <f>SUM(BE30:BE31)</f>
        <v>0</v>
      </c>
    </row>
    <row r="33" spans="1:15" ht="22.5" customHeight="1">
      <c r="A33" s="199" t="s">
        <v>74</v>
      </c>
      <c r="B33" s="190" t="s">
        <v>123</v>
      </c>
      <c r="C33" s="150" t="s">
        <v>124</v>
      </c>
      <c r="D33" s="184"/>
      <c r="E33" s="175"/>
      <c r="F33" s="151"/>
      <c r="G33" s="152"/>
      <c r="H33" s="153"/>
      <c r="I33" s="153"/>
      <c r="O33" s="154">
        <v>1</v>
      </c>
    </row>
    <row r="34" spans="1:104" ht="22.5" customHeight="1">
      <c r="A34" s="200">
        <v>15</v>
      </c>
      <c r="B34" s="191" t="s">
        <v>125</v>
      </c>
      <c r="C34" s="195" t="s">
        <v>126</v>
      </c>
      <c r="D34" s="185" t="s">
        <v>113</v>
      </c>
      <c r="E34" s="176">
        <v>1</v>
      </c>
      <c r="F34" s="168"/>
      <c r="G34" s="169">
        <f>E34*F34</f>
        <v>0</v>
      </c>
      <c r="O34" s="154">
        <v>2</v>
      </c>
      <c r="AA34" s="144">
        <v>12</v>
      </c>
      <c r="AB34" s="144">
        <v>0</v>
      </c>
      <c r="AC34" s="144">
        <v>13</v>
      </c>
      <c r="AZ34" s="144">
        <v>4</v>
      </c>
      <c r="BA34" s="144">
        <f>IF(AZ34=1,G34,0)</f>
        <v>0</v>
      </c>
      <c r="BB34" s="144">
        <f>IF(AZ34=2,G34,0)</f>
        <v>0</v>
      </c>
      <c r="BC34" s="144">
        <f>IF(AZ34=3,G34,0)</f>
        <v>0</v>
      </c>
      <c r="BD34" s="144">
        <f>IF(AZ34=4,G34,0)</f>
        <v>0</v>
      </c>
      <c r="BE34" s="144">
        <f>IF(AZ34=5,G34,0)</f>
        <v>0</v>
      </c>
      <c r="CA34" s="156">
        <v>12</v>
      </c>
      <c r="CB34" s="156">
        <v>0</v>
      </c>
      <c r="CZ34" s="144">
        <v>0</v>
      </c>
    </row>
    <row r="35" spans="1:57" ht="22.5" customHeight="1">
      <c r="A35" s="201"/>
      <c r="B35" s="192" t="s">
        <v>76</v>
      </c>
      <c r="C35" s="202" t="str">
        <f>CONCATENATE(B33," ",C33)</f>
        <v>M21 Elektromontáže</v>
      </c>
      <c r="D35" s="186"/>
      <c r="E35" s="177"/>
      <c r="F35" s="158"/>
      <c r="G35" s="159">
        <f>SUM(G33:G34)</f>
        <v>0</v>
      </c>
      <c r="O35" s="154">
        <v>4</v>
      </c>
      <c r="BA35" s="160">
        <f>SUM(BA33:BA34)</f>
        <v>0</v>
      </c>
      <c r="BB35" s="160">
        <f>SUM(BB33:BB34)</f>
        <v>0</v>
      </c>
      <c r="BC35" s="160">
        <f>SUM(BC33:BC34)</f>
        <v>0</v>
      </c>
      <c r="BD35" s="160">
        <f>SUM(BD33:BD34)</f>
        <v>0</v>
      </c>
      <c r="BE35" s="160">
        <f>SUM(BE33:BE34)</f>
        <v>0</v>
      </c>
    </row>
    <row r="36" spans="1:15" ht="22.5" customHeight="1">
      <c r="A36" s="199" t="s">
        <v>74</v>
      </c>
      <c r="B36" s="190" t="s">
        <v>127</v>
      </c>
      <c r="C36" s="150" t="s">
        <v>128</v>
      </c>
      <c r="D36" s="184"/>
      <c r="E36" s="175"/>
      <c r="F36" s="151"/>
      <c r="G36" s="152"/>
      <c r="H36" s="153"/>
      <c r="I36" s="153"/>
      <c r="O36" s="154">
        <v>1</v>
      </c>
    </row>
    <row r="37" spans="1:104" ht="22.5" customHeight="1">
      <c r="A37" s="200">
        <v>16</v>
      </c>
      <c r="B37" s="191" t="s">
        <v>129</v>
      </c>
      <c r="C37" s="195" t="s">
        <v>130</v>
      </c>
      <c r="D37" s="185" t="s">
        <v>97</v>
      </c>
      <c r="E37" s="176">
        <v>5.15184</v>
      </c>
      <c r="F37" s="168"/>
      <c r="G37" s="169">
        <f>E37*F37</f>
        <v>0</v>
      </c>
      <c r="O37" s="154">
        <v>2</v>
      </c>
      <c r="AA37" s="144">
        <v>8</v>
      </c>
      <c r="AB37" s="144">
        <v>0</v>
      </c>
      <c r="AC37" s="144">
        <v>3</v>
      </c>
      <c r="AZ37" s="144">
        <v>1</v>
      </c>
      <c r="BA37" s="144">
        <f>IF(AZ37=1,G37,0)</f>
        <v>0</v>
      </c>
      <c r="BB37" s="144">
        <f>IF(AZ37=2,G37,0)</f>
        <v>0</v>
      </c>
      <c r="BC37" s="144">
        <f>IF(AZ37=3,G37,0)</f>
        <v>0</v>
      </c>
      <c r="BD37" s="144">
        <f>IF(AZ37=4,G37,0)</f>
        <v>0</v>
      </c>
      <c r="BE37" s="144">
        <f>IF(AZ37=5,G37,0)</f>
        <v>0</v>
      </c>
      <c r="CA37" s="156">
        <v>8</v>
      </c>
      <c r="CB37" s="156">
        <v>0</v>
      </c>
      <c r="CZ37" s="144">
        <v>0</v>
      </c>
    </row>
    <row r="38" spans="1:57" ht="22.5" customHeight="1">
      <c r="A38" s="201"/>
      <c r="B38" s="192" t="s">
        <v>76</v>
      </c>
      <c r="C38" s="202" t="str">
        <f>CONCATENATE(B36," ",C36)</f>
        <v>999 Poplatky za skládky</v>
      </c>
      <c r="D38" s="186"/>
      <c r="E38" s="177"/>
      <c r="F38" s="158"/>
      <c r="G38" s="159">
        <f>SUM(G36:G37)</f>
        <v>0</v>
      </c>
      <c r="O38" s="154">
        <v>4</v>
      </c>
      <c r="BA38" s="160">
        <f>SUM(BA36:BA37)</f>
        <v>0</v>
      </c>
      <c r="BB38" s="160">
        <f>SUM(BB36:BB37)</f>
        <v>0</v>
      </c>
      <c r="BC38" s="160">
        <f>SUM(BC36:BC37)</f>
        <v>0</v>
      </c>
      <c r="BD38" s="160">
        <f>SUM(BD36:BD37)</f>
        <v>0</v>
      </c>
      <c r="BE38" s="160">
        <f>SUM(BE36:BE37)</f>
        <v>0</v>
      </c>
    </row>
    <row r="39" spans="1:15" ht="22.5" customHeight="1">
      <c r="A39" s="199" t="s">
        <v>74</v>
      </c>
      <c r="B39" s="190" t="s">
        <v>131</v>
      </c>
      <c r="C39" s="196" t="s">
        <v>132</v>
      </c>
      <c r="D39" s="184"/>
      <c r="E39" s="175"/>
      <c r="F39" s="151"/>
      <c r="G39" s="152"/>
      <c r="H39" s="153"/>
      <c r="I39" s="153"/>
      <c r="O39" s="154">
        <v>1</v>
      </c>
    </row>
    <row r="40" spans="1:104" ht="22.5" customHeight="1">
      <c r="A40" s="200">
        <v>17</v>
      </c>
      <c r="B40" s="191" t="s">
        <v>133</v>
      </c>
      <c r="C40" s="195" t="s">
        <v>134</v>
      </c>
      <c r="D40" s="185" t="s">
        <v>97</v>
      </c>
      <c r="E40" s="176">
        <v>5.15184</v>
      </c>
      <c r="F40" s="168"/>
      <c r="G40" s="169">
        <f>E40*F40</f>
        <v>0</v>
      </c>
      <c r="O40" s="154">
        <v>2</v>
      </c>
      <c r="AA40" s="144">
        <v>8</v>
      </c>
      <c r="AB40" s="144">
        <v>0</v>
      </c>
      <c r="AC40" s="144">
        <v>3</v>
      </c>
      <c r="AZ40" s="144">
        <v>1</v>
      </c>
      <c r="BA40" s="144">
        <f>IF(AZ40=1,G40,0)</f>
        <v>0</v>
      </c>
      <c r="BB40" s="144">
        <f>IF(AZ40=2,G40,0)</f>
        <v>0</v>
      </c>
      <c r="BC40" s="144">
        <f>IF(AZ40=3,G40,0)</f>
        <v>0</v>
      </c>
      <c r="BD40" s="144">
        <f>IF(AZ40=4,G40,0)</f>
        <v>0</v>
      </c>
      <c r="BE40" s="144">
        <f>IF(AZ40=5,G40,0)</f>
        <v>0</v>
      </c>
      <c r="CA40" s="156">
        <v>8</v>
      </c>
      <c r="CB40" s="156">
        <v>0</v>
      </c>
      <c r="CZ40" s="144">
        <v>0</v>
      </c>
    </row>
    <row r="41" spans="1:104" ht="22.5" customHeight="1">
      <c r="A41" s="200">
        <v>18</v>
      </c>
      <c r="B41" s="191" t="s">
        <v>135</v>
      </c>
      <c r="C41" s="195" t="s">
        <v>136</v>
      </c>
      <c r="D41" s="185" t="s">
        <v>97</v>
      </c>
      <c r="E41" s="176">
        <v>46.36656</v>
      </c>
      <c r="F41" s="168"/>
      <c r="G41" s="169">
        <f>E41*F41</f>
        <v>0</v>
      </c>
      <c r="O41" s="154">
        <v>2</v>
      </c>
      <c r="AA41" s="144">
        <v>8</v>
      </c>
      <c r="AB41" s="144">
        <v>0</v>
      </c>
      <c r="AC41" s="144">
        <v>3</v>
      </c>
      <c r="AZ41" s="144">
        <v>1</v>
      </c>
      <c r="BA41" s="144">
        <f>IF(AZ41=1,G41,0)</f>
        <v>0</v>
      </c>
      <c r="BB41" s="144">
        <f>IF(AZ41=2,G41,0)</f>
        <v>0</v>
      </c>
      <c r="BC41" s="144">
        <f>IF(AZ41=3,G41,0)</f>
        <v>0</v>
      </c>
      <c r="BD41" s="144">
        <f>IF(AZ41=4,G41,0)</f>
        <v>0</v>
      </c>
      <c r="BE41" s="144">
        <f>IF(AZ41=5,G41,0)</f>
        <v>0</v>
      </c>
      <c r="CA41" s="156">
        <v>8</v>
      </c>
      <c r="CB41" s="156">
        <v>0</v>
      </c>
      <c r="CZ41" s="144">
        <v>0</v>
      </c>
    </row>
    <row r="42" spans="1:104" ht="22.5" customHeight="1">
      <c r="A42" s="200">
        <v>19</v>
      </c>
      <c r="B42" s="191" t="s">
        <v>137</v>
      </c>
      <c r="C42" s="195" t="s">
        <v>138</v>
      </c>
      <c r="D42" s="185" t="s">
        <v>97</v>
      </c>
      <c r="E42" s="176">
        <v>5.15184</v>
      </c>
      <c r="F42" s="168"/>
      <c r="G42" s="169">
        <f>E42*F42</f>
        <v>0</v>
      </c>
      <c r="O42" s="154">
        <v>2</v>
      </c>
      <c r="AA42" s="144">
        <v>8</v>
      </c>
      <c r="AB42" s="144">
        <v>0</v>
      </c>
      <c r="AC42" s="144">
        <v>3</v>
      </c>
      <c r="AZ42" s="144">
        <v>1</v>
      </c>
      <c r="BA42" s="144">
        <f>IF(AZ42=1,G42,0)</f>
        <v>0</v>
      </c>
      <c r="BB42" s="144">
        <f>IF(AZ42=2,G42,0)</f>
        <v>0</v>
      </c>
      <c r="BC42" s="144">
        <f>IF(AZ42=3,G42,0)</f>
        <v>0</v>
      </c>
      <c r="BD42" s="144">
        <f>IF(AZ42=4,G42,0)</f>
        <v>0</v>
      </c>
      <c r="BE42" s="144">
        <f>IF(AZ42=5,G42,0)</f>
        <v>0</v>
      </c>
      <c r="CA42" s="156">
        <v>8</v>
      </c>
      <c r="CB42" s="156">
        <v>0</v>
      </c>
      <c r="CZ42" s="144">
        <v>0</v>
      </c>
    </row>
    <row r="43" spans="1:104" ht="22.5" customHeight="1">
      <c r="A43" s="200">
        <v>20</v>
      </c>
      <c r="B43" s="191" t="s">
        <v>139</v>
      </c>
      <c r="C43" s="195" t="s">
        <v>140</v>
      </c>
      <c r="D43" s="185" t="s">
        <v>97</v>
      </c>
      <c r="E43" s="176">
        <v>77.2776</v>
      </c>
      <c r="F43" s="168"/>
      <c r="G43" s="169">
        <f>E43*F43</f>
        <v>0</v>
      </c>
      <c r="O43" s="154">
        <v>2</v>
      </c>
      <c r="AA43" s="144">
        <v>8</v>
      </c>
      <c r="AB43" s="144">
        <v>0</v>
      </c>
      <c r="AC43" s="144">
        <v>3</v>
      </c>
      <c r="AZ43" s="144">
        <v>1</v>
      </c>
      <c r="BA43" s="144">
        <f>IF(AZ43=1,G43,0)</f>
        <v>0</v>
      </c>
      <c r="BB43" s="144">
        <f>IF(AZ43=2,G43,0)</f>
        <v>0</v>
      </c>
      <c r="BC43" s="144">
        <f>IF(AZ43=3,G43,0)</f>
        <v>0</v>
      </c>
      <c r="BD43" s="144">
        <f>IF(AZ43=4,G43,0)</f>
        <v>0</v>
      </c>
      <c r="BE43" s="144">
        <f>IF(AZ43=5,G43,0)</f>
        <v>0</v>
      </c>
      <c r="CA43" s="156">
        <v>8</v>
      </c>
      <c r="CB43" s="156">
        <v>0</v>
      </c>
      <c r="CZ43" s="144">
        <v>0</v>
      </c>
    </row>
    <row r="44" spans="1:57" ht="22.5" customHeight="1">
      <c r="A44" s="201"/>
      <c r="B44" s="192" t="s">
        <v>76</v>
      </c>
      <c r="C44" s="202" t="str">
        <f>CONCATENATE(B39," ",C39)</f>
        <v>D96 Přesuny suti a vybouraných hmot</v>
      </c>
      <c r="D44" s="186"/>
      <c r="E44" s="177"/>
      <c r="F44" s="158"/>
      <c r="G44" s="159">
        <f>SUM(G39:G43)</f>
        <v>0</v>
      </c>
      <c r="O44" s="154">
        <v>4</v>
      </c>
      <c r="BA44" s="160">
        <f>SUM(BA39:BA43)</f>
        <v>0</v>
      </c>
      <c r="BB44" s="160">
        <f>SUM(BB39:BB43)</f>
        <v>0</v>
      </c>
      <c r="BC44" s="160">
        <f>SUM(BC39:BC43)</f>
        <v>0</v>
      </c>
      <c r="BD44" s="160">
        <f>SUM(BD39:BD43)</f>
        <v>0</v>
      </c>
      <c r="BE44" s="160">
        <f>SUM(BE39:BE43)</f>
        <v>0</v>
      </c>
    </row>
    <row r="68" spans="1:7" ht="12.75">
      <c r="A68" s="172"/>
      <c r="B68" s="172"/>
      <c r="C68" s="161"/>
      <c r="D68" s="179"/>
      <c r="E68" s="179"/>
      <c r="F68" s="161"/>
      <c r="G68" s="161"/>
    </row>
    <row r="69" spans="1:7" ht="12.75">
      <c r="A69" s="172"/>
      <c r="B69" s="172"/>
      <c r="C69" s="161"/>
      <c r="D69" s="179"/>
      <c r="E69" s="179"/>
      <c r="F69" s="161"/>
      <c r="G69" s="161"/>
    </row>
    <row r="70" spans="1:7" ht="12.75">
      <c r="A70" s="172"/>
      <c r="B70" s="172"/>
      <c r="C70" s="161"/>
      <c r="D70" s="179"/>
      <c r="E70" s="179"/>
      <c r="F70" s="161"/>
      <c r="G70" s="161"/>
    </row>
    <row r="71" spans="1:7" ht="12.75">
      <c r="A71" s="172"/>
      <c r="B71" s="172"/>
      <c r="C71" s="161"/>
      <c r="D71" s="179"/>
      <c r="E71" s="179"/>
      <c r="F71" s="161"/>
      <c r="G71" s="161"/>
    </row>
    <row r="103" spans="1:2" ht="12.75">
      <c r="A103" s="193"/>
      <c r="B103" s="193"/>
    </row>
    <row r="104" spans="1:7" ht="12.75">
      <c r="A104" s="172"/>
      <c r="B104" s="172"/>
      <c r="C104" s="162"/>
      <c r="D104" s="187"/>
      <c r="E104" s="180"/>
      <c r="F104" s="162"/>
      <c r="G104" s="163"/>
    </row>
    <row r="105" spans="1:7" ht="12.75">
      <c r="A105" s="194"/>
      <c r="B105" s="194"/>
      <c r="C105" s="161"/>
      <c r="D105" s="179"/>
      <c r="E105" s="179"/>
      <c r="F105" s="161"/>
      <c r="G105" s="161"/>
    </row>
    <row r="106" spans="1:7" ht="12.75">
      <c r="A106" s="172"/>
      <c r="B106" s="172"/>
      <c r="C106" s="161"/>
      <c r="D106" s="179"/>
      <c r="E106" s="179"/>
      <c r="F106" s="161"/>
      <c r="G106" s="161"/>
    </row>
    <row r="107" spans="1:7" ht="12.75">
      <c r="A107" s="172"/>
      <c r="B107" s="172"/>
      <c r="C107" s="161"/>
      <c r="D107" s="179"/>
      <c r="E107" s="179"/>
      <c r="F107" s="161"/>
      <c r="G107" s="161"/>
    </row>
    <row r="108" spans="1:7" ht="12.75">
      <c r="A108" s="172"/>
      <c r="B108" s="172"/>
      <c r="C108" s="161"/>
      <c r="D108" s="179"/>
      <c r="E108" s="179"/>
      <c r="F108" s="161"/>
      <c r="G108" s="161"/>
    </row>
    <row r="109" spans="1:7" ht="12.75">
      <c r="A109" s="172"/>
      <c r="B109" s="172"/>
      <c r="C109" s="161"/>
      <c r="D109" s="179"/>
      <c r="E109" s="179"/>
      <c r="F109" s="161"/>
      <c r="G109" s="161"/>
    </row>
    <row r="110" spans="1:7" ht="12.75">
      <c r="A110" s="172"/>
      <c r="B110" s="172"/>
      <c r="C110" s="161"/>
      <c r="D110" s="179"/>
      <c r="E110" s="179"/>
      <c r="F110" s="161"/>
      <c r="G110" s="161"/>
    </row>
    <row r="111" spans="1:7" ht="12.75">
      <c r="A111" s="172"/>
      <c r="B111" s="172"/>
      <c r="C111" s="161"/>
      <c r="D111" s="179"/>
      <c r="E111" s="179"/>
      <c r="F111" s="161"/>
      <c r="G111" s="161"/>
    </row>
    <row r="112" spans="1:7" ht="12.75">
      <c r="A112" s="172"/>
      <c r="B112" s="172"/>
      <c r="C112" s="161"/>
      <c r="D112" s="179"/>
      <c r="E112" s="179"/>
      <c r="F112" s="161"/>
      <c r="G112" s="161"/>
    </row>
    <row r="113" spans="1:7" ht="12.75">
      <c r="A113" s="172"/>
      <c r="B113" s="172"/>
      <c r="C113" s="161"/>
      <c r="D113" s="179"/>
      <c r="E113" s="179"/>
      <c r="F113" s="161"/>
      <c r="G113" s="161"/>
    </row>
    <row r="114" spans="1:7" ht="12.75">
      <c r="A114" s="172"/>
      <c r="B114" s="172"/>
      <c r="C114" s="161"/>
      <c r="D114" s="179"/>
      <c r="E114" s="179"/>
      <c r="F114" s="161"/>
      <c r="G114" s="161"/>
    </row>
    <row r="115" spans="1:7" ht="12.75">
      <c r="A115" s="172"/>
      <c r="B115" s="172"/>
      <c r="C115" s="161"/>
      <c r="D115" s="179"/>
      <c r="E115" s="179"/>
      <c r="F115" s="161"/>
      <c r="G115" s="161"/>
    </row>
    <row r="116" spans="1:7" ht="12.75">
      <c r="A116" s="172"/>
      <c r="B116" s="172"/>
      <c r="C116" s="161"/>
      <c r="D116" s="179"/>
      <c r="E116" s="179"/>
      <c r="F116" s="161"/>
      <c r="G116" s="161"/>
    </row>
    <row r="117" spans="1:7" ht="12.75">
      <c r="A117" s="172"/>
      <c r="B117" s="172"/>
      <c r="C117" s="161"/>
      <c r="D117" s="179"/>
      <c r="E117" s="179"/>
      <c r="F117" s="161"/>
      <c r="G117" s="16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&amp;CStránka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7" ma:contentTypeDescription="Vytvoří nový dokument" ma:contentTypeScope="" ma:versionID="b4a3de04e6ae809c5d1d9b14d03e8d81">
  <xsd:schema xmlns:xsd="http://www.w3.org/2001/XMLSchema" xmlns:xs="http://www.w3.org/2001/XMLSchema" xmlns:p="http://schemas.microsoft.com/office/2006/metadata/properties" xmlns:ns2="c907a78e-75f2-4f05-91d0-96edef6c561b" targetNamespace="http://schemas.microsoft.com/office/2006/metadata/properties" ma:root="true" ma:fieldsID="8baa624d657f6ef7a0d0b9ab45571210" ns2:_="">
    <xsd:import namespace="c907a78e-75f2-4f05-91d0-96edef6c56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365A52-C5AF-4AC0-9E69-CCD923A6B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61167A-852B-4042-BB34-FF7ECA78E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56E7FA-07B0-40AC-A257-33C1A8FC64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Rozpočet</dc:subject>
  <dc:creator>filipa@nemji.cz</dc:creator>
  <cp:keywords/>
  <dc:description/>
  <cp:lastModifiedBy>Dvořáková Jana,Ing.</cp:lastModifiedBy>
  <cp:lastPrinted>2019-08-07T07:51:06Z</cp:lastPrinted>
  <dcterms:created xsi:type="dcterms:W3CDTF">2018-02-23T11:54:14Z</dcterms:created>
  <dcterms:modified xsi:type="dcterms:W3CDTF">2019-08-22T07:54:41Z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</Properties>
</file>