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a ostatní ..." sheetId="2" r:id="rId2"/>
    <sheet name="01-00 - Bourání" sheetId="3" r:id="rId3"/>
    <sheet name="01-01 - Architektonicko-s..." sheetId="4" r:id="rId4"/>
    <sheet name="01-d - Zařízení silnoprou..." sheetId="5" r:id="rId5"/>
  </sheets>
  <definedNames>
    <definedName name="_xlnm.Print_Area" localSheetId="0">'Rekapitulace stavby'!$D$4:$AO$76,'Rekapitulace stavby'!$C$82:$AQ$101</definedName>
    <definedName name="_xlnm._FilterDatabase" localSheetId="1" hidden="1">'VRN - Vedlejší a ostatní ...'!$C$121:$K$146</definedName>
    <definedName name="_xlnm.Print_Area" localSheetId="1">'VRN - Vedlejší a ostatní ...'!$C$4:$J$76,'VRN - Vedlejší a ostatní ...'!$C$82:$J$101,'VRN - Vedlejší a ostatní ...'!$C$107:$K$146</definedName>
    <definedName name="_xlnm._FilterDatabase" localSheetId="2" hidden="1">'01-00 - Bourání'!$C$128:$K$386</definedName>
    <definedName name="_xlnm.Print_Area" localSheetId="2">'01-00 - Bourání'!$C$4:$J$76,'01-00 - Bourání'!$C$82:$J$108,'01-00 - Bourání'!$C$114:$K$386</definedName>
    <definedName name="_xlnm._FilterDatabase" localSheetId="3" hidden="1">'01-01 - Architektonicko-s...'!$C$139:$K$582</definedName>
    <definedName name="_xlnm.Print_Area" localSheetId="3">'01-01 - Architektonicko-s...'!$C$4:$J$76,'01-01 - Architektonicko-s...'!$C$82:$J$119,'01-01 - Architektonicko-s...'!$C$125:$K$582</definedName>
    <definedName name="_xlnm._FilterDatabase" localSheetId="4" hidden="1">'01-d - Zařízení silnoprou...'!$C$123:$K$211</definedName>
    <definedName name="_xlnm.Print_Area" localSheetId="4">'01-d - Zařízení silnoprou...'!$C$4:$J$76,'01-d - Zařízení silnoprou...'!$C$82:$J$103,'01-d - Zařízení silnoprou...'!$C$109:$K$211</definedName>
    <definedName name="_xlnm.Print_Titles" localSheetId="0">'Rekapitulace stavby'!$92:$92</definedName>
    <definedName name="_xlnm.Print_Titles" localSheetId="1">'VRN - Vedlejší a ostatní ...'!$121:$121</definedName>
    <definedName name="_xlnm.Print_Titles" localSheetId="2">'01-00 - Bourání'!$128:$128</definedName>
    <definedName name="_xlnm.Print_Titles" localSheetId="3">'01-01 - Architektonicko-s...'!$139:$139</definedName>
    <definedName name="_xlnm.Print_Titles" localSheetId="4">'01-d - Zařízení silnoprou...'!$123:$123</definedName>
  </definedNames>
  <calcPr fullCalcOnLoad="1"/>
</workbook>
</file>

<file path=xl/sharedStrings.xml><?xml version="1.0" encoding="utf-8"?>
<sst xmlns="http://schemas.openxmlformats.org/spreadsheetml/2006/main" count="8427" uniqueCount="1124">
  <si>
    <t>Export Komplet</t>
  </si>
  <si>
    <t/>
  </si>
  <si>
    <t>2.0</t>
  </si>
  <si>
    <t>False</t>
  </si>
  <si>
    <t>{7fdf622d-ed2c-414b-bc07-b68b38e15552}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</si>
  <si>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</si>
  <si>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</si>
  <si>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</si>
  <si>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</si>
  <si>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</si>
  <si>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</si>
  <si>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</si>
  <si>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</si>
  <si>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</si>
  <si>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</si>
  <si>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</si>
  <si>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</si>
  <si>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SPŠ a SOU Pelhřimov – stavební úpravy v 1.PP, ul. Růžová, Pelhřimov</t>
  </si>
  <si>
    <t>KSO:</t>
  </si>
  <si>
    <t>8013413</t>
  </si>
  <si>
    <t>CC-CZ:</t>
  </si>
  <si>
    <t>Místo:</t>
  </si>
  <si>
    <t>Pelhřimov, ul. Růžová, č.p. 34</t>
  </si>
  <si>
    <t>Datum:</t>
  </si>
  <si>
    <t>24. 6. 2019</t>
  </si>
  <si>
    <t>Zadavatel:</t>
  </si>
  <si>
    <t>IČ:</t>
  </si>
  <si>
    <t>70890749</t>
  </si>
  <si>
    <t>Kraj Vysočina</t>
  </si>
  <si>
    <t>DIČ:</t>
  </si>
  <si>
    <t>CZ70890749</t>
  </si>
  <si>
    <t>Uchazeč:</t>
  </si>
  <si>
    <t>Vyplň údaj</t>
  </si>
  <si>
    <t>Projektant:</t>
  </si>
  <si>
    <t>28094026</t>
  </si>
  <si>
    <t>PROJEKT CENTRUM NOVA s.r.o.</t>
  </si>
  <si>
    <t>CZ28094026</t>
  </si>
  <si>
    <t>True</t>
  </si>
  <si>
    <t>Zpracovatel:</t>
  </si>
  <si>
    <t xml:space="preserve"> </t>
  </si>
  <si>
    <t>Poznámka: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</si>
  <si>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
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
- Kde není výslovně uvedeno, bude pracovní postup a technologie provádění stanovena oprávněnou osobou zhotovitele 
- Pro sestavení SOUPISU PRACÍ v podrobnostech vymezených vyhl. č. 169/2016Sb. byla použita v převážné míře cenová soustava ÚRS.
- V případě nejasností u některé z položek uváděných v supisu prací, kontaktuje uchazeč zadavatele.
- Vlastní položky, komplety, soubory a položky s vyšší cenou než dle ceníku jsou stanoveny na základě zkušeností projektanta z období 3 let a odpovídají situaci na trhu.
- Stavba doloží množství odpadu uloženého na skládce platným vážnými lístky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</si>
  <si>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</si>
  <si>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</si>
  <si>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</si>
  <si>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</si>
  <si>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</si>
  <si>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</si>
  <si>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</si>
  <si>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</si>
  <si>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</si>
  <si>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</si>
  <si>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</si>
  <si>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</si>
  <si>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</si>
  <si>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</si>
  <si>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</si>
  <si>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</si>
  <si>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</si>
  <si>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</si>
  <si>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</si>
  <si>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</si>
  <si>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</si>
  <si>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</si>
  <si>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</si>
  <si>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</si>
  <si>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</si>
  <si>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</si>
  <si>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</si>
  <si>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</si>
  <si>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</si>
  <si>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</si>
  <si>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</si>
  <si>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</si>
  <si>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</si>
  <si>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</si>
  <si>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</si>
  <si>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</si>
  <si>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</si>
  <si>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</si>
  <si>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</si>
  <si>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</si>
  <si>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</si>
  <si>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</si>
  <si>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</si>
  <si>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</si>
  <si>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VRN</t>
  </si>
  <si>
    <t>Vedlejší a ostatní rozpočtové náklady</t>
  </si>
  <si>
    <t>VON</t>
  </si>
  <si>
    <t>1</t>
  </si>
  <si>
    <t>{c4b89738-8670-4548-a575-2c7110555369}</t>
  </si>
  <si>
    <t>/</t>
  </si>
  <si>
    <t>Vedlejší a ostatní náklady</t>
  </si>
  <si>
    <t>Soupis</t>
  </si>
  <si>
    <t>2</t>
  </si>
  <si>
    <t>{e452aa46-510d-4f84-95be-275b5c7d5bee}</t>
  </si>
  <si>
    <t>SO-01</t>
  </si>
  <si>
    <t>1.PP</t>
  </si>
  <si>
    <t>STA</t>
  </si>
  <si>
    <t>{bd05956a-0d8b-429e-ac22-dab2be3b355d}</t>
  </si>
  <si>
    <t>01-00</t>
  </si>
  <si>
    <t>Bourání</t>
  </si>
  <si>
    <t>{ed16a0e8-f7ce-4eba-b827-567ca5f8bf76}</t>
  </si>
  <si>
    <t>01-01</t>
  </si>
  <si>
    <t>Architektonicko-stavební řešení</t>
  </si>
  <si>
    <t>{73f93a1e-98e1-43c5-ac7e-e579a0cb9eae}</t>
  </si>
  <si>
    <t>01-d</t>
  </si>
  <si>
    <t>Zařízení silnoproudé elektroinstalace</t>
  </si>
  <si>
    <t>{694de6bf-a1c1-4149-8d61-af4165707290}</t>
  </si>
  <si>
    <t>801 34 13</t>
  </si>
  <si>
    <t>KRYCÍ LIST SOUPISU PRACÍ</t>
  </si>
  <si>
    <t>Objekt:</t>
  </si>
  <si>
    <t>VRN - Vedlejší a ostatní rozpočtové náklady</t>
  </si>
  <si>
    <t>Soupis:</t>
  </si>
  <si>
    <t>VRN - Vedlejší a ostatní náklady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</si>
  <si>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Tento soupis prací řeší vedlejší a ostatní náklady dle vyhl. 169/2016Sb. §9 a 10 v tomto jediném společném soupisu pro všechny uváděné stavební a inženýrské objekty v zakázce.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</si>
  <si>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</si>
  <si>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</si>
  <si>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</si>
  <si>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</si>
  <si>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</si>
  <si>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</si>
  <si>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 xml:space="preserve">    O02 - Vedlejší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</si>
  <si>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</si>
  <si>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</si>
  <si>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</si>
  <si>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</si>
  <si>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</si>
  <si>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</si>
  <si>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</si>
  <si>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</si>
  <si>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</si>
  <si>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</si>
  <si>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</si>
  <si>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</si>
  <si>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</si>
  <si>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</si>
  <si>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</si>
  <si>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</si>
  <si>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</si>
  <si>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O02</t>
  </si>
  <si>
    <t>K</t>
  </si>
  <si>
    <t>0101</t>
  </si>
  <si>
    <t>Zařízení staveniště, BOZP</t>
  </si>
  <si>
    <t>kpl</t>
  </si>
  <si>
    <t>1394522077</t>
  </si>
  <si>
    <t>PP</t>
  </si>
  <si>
    <t>Veškeré náklady a činnosti související s vybudováním, provozem a likvidací staveniště, včetně zajištění připojení na elektrickou energii, vodu a odvodnění staveniště, provádění každodenního hrubého úklidu staveniště a průběžné likvidace vznikajících odpadů oprávněnou osobou. Čištění a úklid příjezdových a přístupových komunikací.
Standardní prvky BOZP (oplocení staveniště, mobilní oplocení, výstražné značení, přechody výkopů vč. oplocení, zábradlí, atd - vč. jejich dodávky, montáže, údržby a demontáže, resp. likvidace) a povinosti vyplývající z plánu BOZP vč. připomínek příslušných úřadů.</t>
  </si>
  <si>
    <t>0102</t>
  </si>
  <si>
    <t>Dočasné dopravní opatření</t>
  </si>
  <si>
    <t>-449053838</t>
  </si>
  <si>
    <t xml:space="preserve">Náklady na vyhotovení návrhu dočasného dopravního značení a zvláštního užívání komunikace (veřejné i areálové), vč. projednání, odsouhlasení s dotčenými orgány a organizacemi a zajištění správních rozhodnutí, dodání dopravních značek a světelné signalizace, jejich rozmístění a přemísťování a jejich údržba v průběhu výstavby včetně následného odstranění, poplatky za správní řízení, splnění podmínek správních rozhodnutí a orgánu DOSS.   </t>
  </si>
  <si>
    <t>3</t>
  </si>
  <si>
    <t>0103</t>
  </si>
  <si>
    <t>Zábory veřejných prostranství, vč.komunikací</t>
  </si>
  <si>
    <t>-899666790</t>
  </si>
  <si>
    <t>Náklady spojené se zábory veřejných prostranství, vč.komunikací (poplatky za zřízení záboru a nájemné za užívání veřejných ploch)</t>
  </si>
  <si>
    <t>0104</t>
  </si>
  <si>
    <t>Poskytnutí zařízení staveniště (jeho části) pro umožnění činnosti TDS, AD, SÚ, atd. po dobu výstavby.</t>
  </si>
  <si>
    <t>1596164259</t>
  </si>
  <si>
    <t>Poskytnutí krytého, čistého prostoru včetně vybavení pracovním stolem a 4 židlemi (např. stavební buňka - kancelář stavby, místnost v objektu, ...)</t>
  </si>
  <si>
    <t>5</t>
  </si>
  <si>
    <t>0105</t>
  </si>
  <si>
    <t>Náklady vyplývající z požadavků DOSS a správců inženýrských sítí.</t>
  </si>
  <si>
    <t>-1334955976</t>
  </si>
  <si>
    <t>Veškeré náklady vyplývající se zajištění plnění požadavků DOSS a správců inženýrských sítí (objednání vytýčení inženýrských sítí, komunikace se správci in. sítí a DOSS dle jejich vyjádření a rozhodnutí - viz. dokladová část, .....). 
O veškerých úkonech zhotovitele směrem k DOSS a správců inženýrských sítí, bude zhotovitelem informován TDI, TDS a investor.</t>
  </si>
  <si>
    <t>6</t>
  </si>
  <si>
    <t>0401</t>
  </si>
  <si>
    <t>Projektová dokumentace skutečného provedení</t>
  </si>
  <si>
    <t>-1773495778</t>
  </si>
  <si>
    <t>Projektová dokumentace skutečného provedení 3x tištěně a 1x elektronicky na CD</t>
  </si>
  <si>
    <t>7</t>
  </si>
  <si>
    <t>0502</t>
  </si>
  <si>
    <t xml:space="preserve">Měření intenzity umělého osvětlení </t>
  </si>
  <si>
    <t>-337484145</t>
  </si>
  <si>
    <t xml:space="preserve">Náklady spojené s ověřením navržených parametrů intenzity umělého osvětlení po dokončení jednotlivých etap (před kolaudací).
</t>
  </si>
  <si>
    <t>8</t>
  </si>
  <si>
    <t>0505</t>
  </si>
  <si>
    <t>Kompletace dokladové části stavby k předání a převzetí díla</t>
  </si>
  <si>
    <t>1047780156</t>
  </si>
  <si>
    <t>Doklady o vlastnostech materiálů, o provedených zkouškách a měření, o výchozích kontrolách provozuschopnosti,  o zaškolení obsluhy, revizní zprávy-bez závad, doklady o oprávnění k provádění prací, doklady o likvidaci odpadů, návody k obsluze, kopie záručních listů   - 3x tištěně a 1x  na CD nosiči</t>
  </si>
  <si>
    <t>9</t>
  </si>
  <si>
    <t>0601</t>
  </si>
  <si>
    <t xml:space="preserve">Zpracování a předložení harmonogramů </t>
  </si>
  <si>
    <t>1477048399</t>
  </si>
  <si>
    <t>Náklady na vyhotovení a předložení finančního a časového harmonogramu</t>
  </si>
  <si>
    <t>10</t>
  </si>
  <si>
    <t>0608</t>
  </si>
  <si>
    <t>Zkoušky toxicity jednotlivých druhů odpadů vzniklých na stavbě - výluhem</t>
  </si>
  <si>
    <t>soubor</t>
  </si>
  <si>
    <t>-1608868421</t>
  </si>
  <si>
    <t>Zkoušky akutní toxicity s naředěním vodním výluhem odpadu dle přílohy č.10 vyhl. 294/2005 Sb. dle tabulky 10.1. a 10.2..</t>
  </si>
  <si>
    <t>11</t>
  </si>
  <si>
    <t>0609</t>
  </si>
  <si>
    <t xml:space="preserve">Náklady spojené prováděním stavby uvnitř stávajícího objektu </t>
  </si>
  <si>
    <t>202245279</t>
  </si>
  <si>
    <t xml:space="preserve">Náklady spojené s prováděním stavby uvnitř stávajícícho objektu. Omezení vlivu stavby - zakrytí konstrukcí a technologií (prach, hluk), zajištění konstrukcí a technologií proti poškození. Náklady na pravidelný úklid objektu, omezení manipulačních a stavebních ploch, další související omezující vlivy.                                                                                                                               </t>
  </si>
  <si>
    <t>SO-01 - 1.PP</t>
  </si>
  <si>
    <t>01-00 - Bourání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</si>
  <si>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1.1.1 Bourané konstrukce - Půdorys 1.PP 1.1.2 Bourané konstrukce – Půdorys 1.NP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</si>
  <si>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</si>
  <si>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</si>
  <si>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</si>
  <si>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</si>
  <si>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</si>
  <si>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</si>
  <si>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751 - Vzduchotechnika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</si>
  <si>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</si>
  <si>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</si>
  <si>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</si>
  <si>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</si>
  <si>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Úpravy povrchů, podlahy a osazování výplní</t>
  </si>
  <si>
    <t>629995213</t>
  </si>
  <si>
    <t>Očištění vnějších ploch otryskáním nesušeným křemičitým pískem kamenného tvrdého povrchu</t>
  </si>
  <si>
    <t>m2</t>
  </si>
  <si>
    <t>CS ÚRS 2019 01</t>
  </si>
  <si>
    <t>1624284600</t>
  </si>
  <si>
    <t>Očištění vnějších ploch tryskáním křemičitým pískem nesušeným ( metodou torbo tryskání), povrchu kamenného přírodního tvrdého</t>
  </si>
  <si>
    <t>VV</t>
  </si>
  <si>
    <t>1pp - A2</t>
  </si>
  <si>
    <t>(0,3+0,2)*1,7*(11+9)</t>
  </si>
  <si>
    <t>Součet</t>
  </si>
  <si>
    <t>Ostatní konstrukce a práce, bourání</t>
  </si>
  <si>
    <t>949101111</t>
  </si>
  <si>
    <t>Lešení pomocné pro objekty pozemních staveb s lešeňovou podlahou v do 1,9 m zatížení do 150 kg/m2</t>
  </si>
  <si>
    <t>-346139514</t>
  </si>
  <si>
    <t>Lešení pomocné pracovní pro objekty pozemních staveb  pro zatížení do 150 kg/m2, o výšce lešeňové podlahy do 1,9 m</t>
  </si>
  <si>
    <t>1pp</t>
  </si>
  <si>
    <t>č001-003</t>
  </si>
  <si>
    <t>28,15+21,59+30,37</t>
  </si>
  <si>
    <t>č007+008</t>
  </si>
  <si>
    <t>10,32+38,37</t>
  </si>
  <si>
    <t>1np</t>
  </si>
  <si>
    <t>č101-103</t>
  </si>
  <si>
    <t>5,28+3,26+38,37</t>
  </si>
  <si>
    <t>962032231</t>
  </si>
  <si>
    <t>Bourání zdiva z cihel pálených nebo vápenopískových na MV nebo MVC přes 1 m3</t>
  </si>
  <si>
    <t>m3</t>
  </si>
  <si>
    <t>68633728</t>
  </si>
  <si>
    <t>Bourání zdiva nadzákladového z cihel nebo tvárnic  z cihel pálených nebo vápenopískových, na maltu vápennou nebo vápenocementovou, objemu přes 1 m3</t>
  </si>
  <si>
    <t>č101-102</t>
  </si>
  <si>
    <t>1,54*3,83*0,23</t>
  </si>
  <si>
    <t>962042320</t>
  </si>
  <si>
    <t>Bourání zdiva nadzákladového z betonu prostého do 1 m3</t>
  </si>
  <si>
    <t>-1235469273</t>
  </si>
  <si>
    <t>Bourání zdiva z betonu prostého  nadzákladového objemu do 1 m3</t>
  </si>
  <si>
    <t>č007 - pozn.007</t>
  </si>
  <si>
    <t>1,34*0,65*0,14</t>
  </si>
  <si>
    <t>965042141</t>
  </si>
  <si>
    <t>Bourání podkladů pod dlažby nebo mazanin betonových nebo z litého asfaltu tl do 100 mm pl přes 4 m2</t>
  </si>
  <si>
    <t>-1235109974</t>
  </si>
  <si>
    <t>Bourání mazanin betonových nebo z litého asfaltu tl. do 100 mm, plochy přes 4 m2</t>
  </si>
  <si>
    <t>1pp -A1</t>
  </si>
  <si>
    <t>(28,15+21,59+30,37)*(0,1+0,1)</t>
  </si>
  <si>
    <t>1pp - A4</t>
  </si>
  <si>
    <t>(10,32+38,37)*0,1</t>
  </si>
  <si>
    <t>1,03*0,62*0,1</t>
  </si>
  <si>
    <t>965042241</t>
  </si>
  <si>
    <t>Bourání podkladů pod dlažby nebo mazanin betonových nebo z litého asfaltu tl přes 100 mm pl pře 4 m2</t>
  </si>
  <si>
    <t>-510917023</t>
  </si>
  <si>
    <t>Bourání mazanin betonových nebo z litého asfaltu tl. přes 100 mm, plochy přes 4 m2</t>
  </si>
  <si>
    <t>(10,32+38,37)*0,15</t>
  </si>
  <si>
    <t>1,03*0,62*0,15</t>
  </si>
  <si>
    <t>965046111</t>
  </si>
  <si>
    <t>Broušení stávajících betonových podlah úběr do 3 mm</t>
  </si>
  <si>
    <t>1034362228</t>
  </si>
  <si>
    <t>1pp -A3</t>
  </si>
  <si>
    <t>č009</t>
  </si>
  <si>
    <t>1,7*1,7</t>
  </si>
  <si>
    <t>1np - A3</t>
  </si>
  <si>
    <t>č102</t>
  </si>
  <si>
    <t>965046119</t>
  </si>
  <si>
    <t>Příplatek k broušení stávajících betonových podlah za každý další 1 mm úběru</t>
  </si>
  <si>
    <t>-969914500</t>
  </si>
  <si>
    <t>Broušení stávajících betonových podlah Příplatek k ceně za každý další 1 mm úběru</t>
  </si>
  <si>
    <t>5,78*2</t>
  </si>
  <si>
    <t>965049112</t>
  </si>
  <si>
    <t>Příplatek k bourání betonových mazanin za bourání mazanin se svařovanou sítí tl přes 100 mm</t>
  </si>
  <si>
    <t>-827759212</t>
  </si>
  <si>
    <t>Bourání mazanin Příplatek k cenám za bourání mazanin betonových se svařovanou sítí, tl. přes 100 mm</t>
  </si>
  <si>
    <t>965081333</t>
  </si>
  <si>
    <t>Bourání podlah z dlaždic betonových, teracových nebo čedičových tl do 30 mm plochy přes 1 m2</t>
  </si>
  <si>
    <t>-1372579212</t>
  </si>
  <si>
    <t>Bourání podlah z dlaždic bez podkladního lože nebo mazaniny, s jakoukoliv výplní spár betonových, teracových nebo čedičových tl. do 30 mm, plochy přes 1 m2</t>
  </si>
  <si>
    <t>965082933</t>
  </si>
  <si>
    <t>Odstranění násypů pod podlahami tl do 200 mm pl přes 2 m2</t>
  </si>
  <si>
    <t>1194248745</t>
  </si>
  <si>
    <t>Odstranění násypu pod podlahami nebo ochranného násypu na střechách tl. do 200 mm, plochy přes 2 m2</t>
  </si>
  <si>
    <t>1,24*1,03*0,1*4</t>
  </si>
  <si>
    <t>1,53*1,03*0,1</t>
  </si>
  <si>
    <t>12</t>
  </si>
  <si>
    <t>967031732</t>
  </si>
  <si>
    <t>Přisekání zdiva z cihel pálených na MV nebo MVC tl do 100 mm</t>
  </si>
  <si>
    <t>-181098076</t>
  </si>
  <si>
    <t>Přisekání (špicování) plošné nebo rovných ostění zdiva z cihel pálených  plošné, na maltu vápennou nebo vápenocementovou, tl. na maltu vápennou nebo vápenocementovou, tl. do 100 mm</t>
  </si>
  <si>
    <t>přisekání ostění u bouraných zárubní</t>
  </si>
  <si>
    <t>(1,2+2,1*2)*0,15*5</t>
  </si>
  <si>
    <t>13</t>
  </si>
  <si>
    <t>968072455</t>
  </si>
  <si>
    <t>Vybourání kovových dveřních zárubní pl do 2 m2</t>
  </si>
  <si>
    <t>-638581520</t>
  </si>
  <si>
    <t>Vybourání kovových rámů oken s křídly, dveřních zárubní, vrat, stěn, ostění nebo obkladů  dveřních zárubní, plochy do 2 m2</t>
  </si>
  <si>
    <t>0,9*2*5</t>
  </si>
  <si>
    <t>14</t>
  </si>
  <si>
    <t>971033231</t>
  </si>
  <si>
    <t>Vybourání otvorů ve zdivu cihelném pl do 0,0225 m2 na MVC nebo MV tl do 150 mm</t>
  </si>
  <si>
    <t>kus</t>
  </si>
  <si>
    <t>2003783739</t>
  </si>
  <si>
    <t>Vybourání otvorů ve zdivu základovém nebo nadzákladovém z cihel, tvárnic, příčkovek  z cihel pálených na maltu vápennou nebo vápenocementovou plochy do 0,0225 m2, tl. do 150 mm</t>
  </si>
  <si>
    <t>č007 - pozn.8</t>
  </si>
  <si>
    <t>971033441</t>
  </si>
  <si>
    <t>Vybourání otvorů ve zdivu cihelném pl do 0,25 m2 na MVC nebo MV tl do 300 mm</t>
  </si>
  <si>
    <t>230832621</t>
  </si>
  <si>
    <t>Vybourání otvorů ve zdivu základovém nebo nadzákladovém z cihel, tvárnic, příčkovek  z cihel pálených na maltu vápennou nebo vápenocementovou plochy do 0,25 m2, tl. do 300 mm</t>
  </si>
  <si>
    <t>č002+003 pozn.6</t>
  </si>
  <si>
    <t>č007 pozn.6</t>
  </si>
  <si>
    <t>16</t>
  </si>
  <si>
    <t>971033451</t>
  </si>
  <si>
    <t>Vybourání otvorů ve zdivu cihelném pl do 0,25 m2 na MVC nebo MV tl do 450 mm</t>
  </si>
  <si>
    <t>501692009</t>
  </si>
  <si>
    <t>Vybourání otvorů ve zdivu základovém nebo nadzákladovém z cihel, tvárnic, příčkovek  z cihel pálených na maltu vápennou nebo vápenocementovou plochy do 0,25 m2, tl. do 450 mm</t>
  </si>
  <si>
    <t>č004-005 pozn.5</t>
  </si>
  <si>
    <t>17</t>
  </si>
  <si>
    <t>971033482A</t>
  </si>
  <si>
    <t>Vybourání otvorů ve zdivu cihelném pl do 0,25 m2 na MVC nebo MV tl do 1100 mm</t>
  </si>
  <si>
    <t>-1048288940</t>
  </si>
  <si>
    <t>Vybourání otvorů ve zdivu základovém nebo nadzákladovém z cihel, tvárnic, příčkovek  z cihel pálených na maltu vápennou nebo vápenocementovou plochy do 0,25 m2, tl. do 1100 mm</t>
  </si>
  <si>
    <t>č005-008 pozn.5</t>
  </si>
  <si>
    <t>18</t>
  </si>
  <si>
    <t>974031167</t>
  </si>
  <si>
    <t>Vysekání rýh ve zdivu cihelném hl do 150 mm š do 300 mm</t>
  </si>
  <si>
    <t>m</t>
  </si>
  <si>
    <t>379640103</t>
  </si>
  <si>
    <t>Vysekání rýh ve zdivu cihelném na maltu vápennou nebo vápenocementovou  do hl. 150 mm a šířky do 300 mm</t>
  </si>
  <si>
    <t>pozn.9</t>
  </si>
  <si>
    <t>č001</t>
  </si>
  <si>
    <t>2*18</t>
  </si>
  <si>
    <t>č002</t>
  </si>
  <si>
    <t>2*14</t>
  </si>
  <si>
    <t>č003</t>
  </si>
  <si>
    <t>2*17</t>
  </si>
  <si>
    <t>č007</t>
  </si>
  <si>
    <t>2*2</t>
  </si>
  <si>
    <t>č008</t>
  </si>
  <si>
    <t>2*8</t>
  </si>
  <si>
    <t>19</t>
  </si>
  <si>
    <t>976071111</t>
  </si>
  <si>
    <t>Vybourání kovových madel a zábradlí</t>
  </si>
  <si>
    <t>-1621143645</t>
  </si>
  <si>
    <t>Vybourání kovových madel, zábradlí, dvířek, zděří, kotevních želez  madel a zábradlí</t>
  </si>
  <si>
    <t>č008 - pozn.2</t>
  </si>
  <si>
    <t>20</t>
  </si>
  <si>
    <t>976072321</t>
  </si>
  <si>
    <t>Vybourání kovových komínových dvířek, ventilací pl přes 0,3 m2 ze zdiva cihelného</t>
  </si>
  <si>
    <t>296086111</t>
  </si>
  <si>
    <t>Vybourání kovových madel, zábradlí, dvířek, zděří, kotevních želez  komínových a topných dvířek, ventilací apod., plochy přes 0,30 m2, ze zdiva cihelného nebo kamenného</t>
  </si>
  <si>
    <t>č004 - pozn.3</t>
  </si>
  <si>
    <t>č006 - pozn.3</t>
  </si>
  <si>
    <t>976085411</t>
  </si>
  <si>
    <t>Vybourání kanalizačních rámů včetně poklopů nebo mříží pl přes 0,6 m2</t>
  </si>
  <si>
    <t>1962272931</t>
  </si>
  <si>
    <t>Vybourání drobných zámečnických a jiných konstrukcí  kanalizačních rámů litinových, z rýhovaného plechu nebo betonových včetně poklopů nebo mříží, plochy přes 0,60 m2</t>
  </si>
  <si>
    <t>č003 - pozn.1</t>
  </si>
  <si>
    <t>1np pozn.1</t>
  </si>
  <si>
    <t>22</t>
  </si>
  <si>
    <t>977211134</t>
  </si>
  <si>
    <t>Řezání stěnovou pilou kcí z kamene hl do 520 mm</t>
  </si>
  <si>
    <t>-542334025</t>
  </si>
  <si>
    <t>Řezání konstrukcí stěnovou pilou z kamene hloubka řezu přes 420 do 520 mm</t>
  </si>
  <si>
    <t>č002+003 pozn.7</t>
  </si>
  <si>
    <t>(0,35+0,35)*2*2</t>
  </si>
  <si>
    <t>23</t>
  </si>
  <si>
    <t>977331113</t>
  </si>
  <si>
    <t>Frézování hloubky do 30 mm komínového průduchu z cihel plných pálených</t>
  </si>
  <si>
    <t>-127692263</t>
  </si>
  <si>
    <t>Zvětšení komínového průduchu frézováním  zdiva z cihel plných pálených maximální hloubky frézování přes 10 do 30 mm</t>
  </si>
  <si>
    <t>24</t>
  </si>
  <si>
    <t>978011141</t>
  </si>
  <si>
    <t>Otlučení (osekání) vnitřní vápenné nebo vápenocementové omítky stropů v rozsahu do 30 %</t>
  </si>
  <si>
    <t>650093370</t>
  </si>
  <si>
    <t>Otlučení vápenných nebo vápenocementových omítek vnitřních ploch stropů, v rozsahu přes 10 do 30 %</t>
  </si>
  <si>
    <t>č004 - klenby</t>
  </si>
  <si>
    <t>9,08*2,9</t>
  </si>
  <si>
    <t>č101-103 - klenby</t>
  </si>
  <si>
    <t>(0,67+2,79+0,37+1,67+2,65+1,7+3,3+0,47)*2,5</t>
  </si>
  <si>
    <t>25</t>
  </si>
  <si>
    <t>978011161</t>
  </si>
  <si>
    <t>Otlučení (osekání) vnitřní vápenné nebo vápenocementové omítky stropů v rozsahu do 50 %</t>
  </si>
  <si>
    <t>-1262701201</t>
  </si>
  <si>
    <t>Otlučení vápenných nebo vápenocementových omítek vnitřních ploch stropů, v rozsahu přes 30 do 50 %</t>
  </si>
  <si>
    <t>č001 - klenby</t>
  </si>
  <si>
    <t>9,1*4,65</t>
  </si>
  <si>
    <t>č002 - klenby</t>
  </si>
  <si>
    <t>9,1*3,15</t>
  </si>
  <si>
    <t>1*3,35</t>
  </si>
  <si>
    <t>0,85*3,35</t>
  </si>
  <si>
    <t>9,1*4,8</t>
  </si>
  <si>
    <t>č007 - klenby</t>
  </si>
  <si>
    <t>4,44*3</t>
  </si>
  <si>
    <t>č008 - klenby</t>
  </si>
  <si>
    <t>16,51*3,35</t>
  </si>
  <si>
    <t>26</t>
  </si>
  <si>
    <t>978013141</t>
  </si>
  <si>
    <t>Otlučení (osekání) vnitřní vápenné nebo vápenocementové omítky stěn v rozsahu do 30 %</t>
  </si>
  <si>
    <t>938389293</t>
  </si>
  <si>
    <t>Otlučení vápenných nebo vápenocementových omítek vnitřních ploch stěn s vyškrabáním spar, s očištěním zdiva, v rozsahu přes 10 do 30 %</t>
  </si>
  <si>
    <t>č004</t>
  </si>
  <si>
    <t>(9,1+1,94+0,36)*2*3</t>
  </si>
  <si>
    <t>1,94*0,95*2</t>
  </si>
  <si>
    <t>-0,9*2+(1,53+2,98*2)*1</t>
  </si>
  <si>
    <t>č101</t>
  </si>
  <si>
    <t>(0,67+2,8+1,54)*2*3</t>
  </si>
  <si>
    <t>-1,48*2,1</t>
  </si>
  <si>
    <t>-0,9*2</t>
  </si>
  <si>
    <t>č102+103</t>
  </si>
  <si>
    <t>(0,37+1,61+2,65+1,69+3,3+0,47)*2*3</t>
  </si>
  <si>
    <t>27</t>
  </si>
  <si>
    <t>978013161</t>
  </si>
  <si>
    <t>Otlučení (osekání) vnitřní vápenné nebo vápenocementové omítky stěn v rozsahu do 50 %</t>
  </si>
  <si>
    <t>1216062456</t>
  </si>
  <si>
    <t>Otlučení vápenných nebo vápenocementových omítek vnitřních ploch stěn s vyškrabáním spar, s očištěním zdiva, v rozsahu přes 30 do 50 %</t>
  </si>
  <si>
    <t>č001-003 již otlučeno</t>
  </si>
  <si>
    <t>(4,44+2,31)*2*3</t>
  </si>
  <si>
    <t>-0,9*2+(1,03+2,31*2)*0,52</t>
  </si>
  <si>
    <t>(16,51+2,29)*2*3</t>
  </si>
  <si>
    <t>-0,9*2*6</t>
  </si>
  <si>
    <t>997</t>
  </si>
  <si>
    <t>Přesun sutě</t>
  </si>
  <si>
    <t>28</t>
  </si>
  <si>
    <t>997013211</t>
  </si>
  <si>
    <t>Vnitrostaveništní doprava suti a vybouraných hmot pro budovy v do 6 m ručně</t>
  </si>
  <si>
    <t>t</t>
  </si>
  <si>
    <t>988934757</t>
  </si>
  <si>
    <t>Vnitrostaveništní doprava suti a vybouraných hmot  vodorovně do 50 m svisle ručně (nošením po schodech) pro budovy a haly výšky do 6 m</t>
  </si>
  <si>
    <t>29</t>
  </si>
  <si>
    <t>997013501</t>
  </si>
  <si>
    <t>Odvoz suti a vybouraných hmot na skládku nebo meziskládku do 1 km se složením</t>
  </si>
  <si>
    <t>2088305350</t>
  </si>
  <si>
    <t>Odvoz suti a vybouraných hmot na skládku nebo meziskládku  se složením, na vzdálenost do 1 km</t>
  </si>
  <si>
    <t>30</t>
  </si>
  <si>
    <t>997013509</t>
  </si>
  <si>
    <t>Příplatek k odvozu suti a vybouraných hmot na skládku ZKD 1 km přes 1 km</t>
  </si>
  <si>
    <t>396768877</t>
  </si>
  <si>
    <t>Odvoz suti a vybouraných hmot na skládku nebo meziskládku  se složením, na vzdálenost Příplatek k ceně za každý další i započatý 1 km přes 1 km</t>
  </si>
  <si>
    <t>111,317*4</t>
  </si>
  <si>
    <t>31</t>
  </si>
  <si>
    <t>997013801</t>
  </si>
  <si>
    <t xml:space="preserve">Poplatek za uložení na skládce (skládkovné) stavebního odpadu  </t>
  </si>
  <si>
    <t>946206773</t>
  </si>
  <si>
    <t>Poplatek za uložení stavebního odpadu na skládce (skládkovné) z prostého betonu zatříděného do Katalogu odpadů pod kódem 170 101</t>
  </si>
  <si>
    <t>998</t>
  </si>
  <si>
    <t>Přesun hmot</t>
  </si>
  <si>
    <t>32</t>
  </si>
  <si>
    <t>998018001</t>
  </si>
  <si>
    <t>Přesun hmot ruční pro budovy v do 6 m</t>
  </si>
  <si>
    <t>620706682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</si>
  <si>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</si>
  <si>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</si>
  <si>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</si>
  <si>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751</t>
  </si>
  <si>
    <t>Vzduchotechnika</t>
  </si>
  <si>
    <t>33</t>
  </si>
  <si>
    <t>751511803</t>
  </si>
  <si>
    <t>Demontáž potrubí plech skupiny I s přírubou nebo bez příruby tl. plechu 0,6 mm přes průřez 0,13 m2</t>
  </si>
  <si>
    <t>-771870553</t>
  </si>
  <si>
    <t>Demontáž potrubí plechového skupiny I čtyřhranného s přírubou nebo bez příruby tloušťky plechu 0,6 mm, průřezu přes 0,13 m2</t>
  </si>
  <si>
    <t>č008 - pozn.4</t>
  </si>
  <si>
    <t>2,5+2,5</t>
  </si>
  <si>
    <t>783</t>
  </si>
  <si>
    <t>Dokončovací práce - nátěry</t>
  </si>
  <si>
    <t>34</t>
  </si>
  <si>
    <t>783306805</t>
  </si>
  <si>
    <t>Odstranění nátěru ze zámečnických konstrukcí opálením s obroušením</t>
  </si>
  <si>
    <t>1966995123</t>
  </si>
  <si>
    <t>Odstranění nátěrů ze zámečnických konstrukcí opálením s obroušením</t>
  </si>
  <si>
    <t>1np pon.3</t>
  </si>
  <si>
    <t>1*2,1*2</t>
  </si>
  <si>
    <t>(0,9+2*2)*(0,2+0,05*2)</t>
  </si>
  <si>
    <t>784</t>
  </si>
  <si>
    <t>Dokončovací práce - malby a tapety</t>
  </si>
  <si>
    <t>35</t>
  </si>
  <si>
    <t>784121001</t>
  </si>
  <si>
    <t>Oškrabání malby v mísnostech výšky do 3,80 m</t>
  </si>
  <si>
    <t>1822691803</t>
  </si>
  <si>
    <t>Oškrabání malby v místnostech výšky do 3,80 m</t>
  </si>
  <si>
    <t xml:space="preserve">č002 </t>
  </si>
  <si>
    <t xml:space="preserve">č004 </t>
  </si>
  <si>
    <t xml:space="preserve">č007 </t>
  </si>
  <si>
    <t xml:space="preserve">č008 </t>
  </si>
  <si>
    <t xml:space="preserve">č101-103 </t>
  </si>
  <si>
    <t>36</t>
  </si>
  <si>
    <t>784121011</t>
  </si>
  <si>
    <t>Rozmývání podkladu po oškrabání malby v místnostech výšky do 3,80 m</t>
  </si>
  <si>
    <t>1855861691</t>
  </si>
  <si>
    <t>01-01 - Architektonicko-stavební řešení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</si>
  <si>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D.1.0 Technická zpráva (společná pro části D.1.1, D.1.2 a D.1.4) 1.1.3 Navrhovaný stav -  Půdorys 1.PP 1.1.4 Navrhovaný stav – Půdorys 1.NP 1.1.5 Tabulky PSV</t>
  </si>
  <si>
    <t xml:space="preserve">    1 - Zemní práce</t>
  </si>
  <si>
    <t xml:space="preserve">    2 - Zakládání</t>
  </si>
  <si>
    <t xml:space="preserve">    3 - Svislé a kompletní konstrukce</t>
  </si>
  <si>
    <t xml:space="preserve">      61 - Úprava povrchů vnitřních</t>
  </si>
  <si>
    <t xml:space="preserve">      63 - Podlahy a podlahové konstrukce</t>
  </si>
  <si>
    <t xml:space="preserve">      64 - Osazování výplní otvorů</t>
  </si>
  <si>
    <t xml:space="preserve">    8 - Trubní vedení</t>
  </si>
  <si>
    <t xml:space="preserve">    711 - Izolace proti vodě, vlhkosti a plynům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</si>
  <si>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</si>
  <si>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</si>
  <si>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</si>
  <si>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777 - Podlahy lité</t>
  </si>
  <si>
    <t>Zemní práce</t>
  </si>
  <si>
    <t>139711101</t>
  </si>
  <si>
    <t>Vykopávky v uzavřených prostorách v hornině tř. 1 až 4</t>
  </si>
  <si>
    <t>1387854035</t>
  </si>
  <si>
    <t>Vykopávka v uzavřených prostorách  s naložením výkopku na dopravní prostředek v hornině tř. 1 až 4</t>
  </si>
  <si>
    <t>(28,15+21,59+30,37)*0,3</t>
  </si>
  <si>
    <t>1,24*1,03*0,3*3</t>
  </si>
  <si>
    <t>1,53*1,03*0,3</t>
  </si>
  <si>
    <t>č007-008</t>
  </si>
  <si>
    <t>(10,32+38,37)*0,3</t>
  </si>
  <si>
    <t>1,03*0,62*0,3</t>
  </si>
  <si>
    <t>162201211</t>
  </si>
  <si>
    <t>Vodorovné přemístění výkopku z horniny tř. 1 až 4 stavebním kolečkem do 10 m</t>
  </si>
  <si>
    <t>193081843</t>
  </si>
  <si>
    <t>Vodorovné přemístění výkopku nebo sypaniny stavebním kolečkem s naložením a vyprázdněním kolečka na hromady nebo do dopravního prostředku na vzdálenost do 10 m z horniny tř. 1 až 4</t>
  </si>
  <si>
    <t>162201219</t>
  </si>
  <si>
    <t>Příplatek k vodorovnému přemístění výkopku z horniny tř. 1 až 4 stavebním kolečkem ZKD 10 m</t>
  </si>
  <si>
    <t>-459520789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</si>
  <si>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</si>
  <si>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40,454*3</t>
  </si>
  <si>
    <t>162601102</t>
  </si>
  <si>
    <t>Vodorovné přemístění do 5000 m výkopku/sypaniny z horniny tř. 1 až 4</t>
  </si>
  <si>
    <t>-1788692117</t>
  </si>
  <si>
    <t>Vodorovné přemístění výkopku nebo sypaniny po suchu  na obvyklém dopravním prostředku, bez naložení výkopku, avšak se složením bez rozhrnutí z horniny tř. 1 až 4 na vzdálenost přes 4 000 do 5 000 m</t>
  </si>
  <si>
    <t>171201211</t>
  </si>
  <si>
    <t>Poplatek za uložení stavebního odpadu - zeminy a kameniva na skládce</t>
  </si>
  <si>
    <t>1065929907</t>
  </si>
  <si>
    <t>Poplatek za uložení stavebního odpadu na skládce (skládkovné) zeminy a kameniva zatříděného do Katalogu odpadů pod kódem 170 504</t>
  </si>
  <si>
    <t>40,454*2,1</t>
  </si>
  <si>
    <t>181951102</t>
  </si>
  <si>
    <t>Úprava pláně v hornině tř. 1 až 4 se zhutněním</t>
  </si>
  <si>
    <t>1646505222</t>
  </si>
  <si>
    <t>Úprava pláně vyrovnáním výškových rozdílů  v hornině tř. 1 až 4 se zhutněním</t>
  </si>
  <si>
    <t>1,24*1,03*3</t>
  </si>
  <si>
    <t>1,53*1,03</t>
  </si>
  <si>
    <t>1,03*0,62</t>
  </si>
  <si>
    <t>Zakládání</t>
  </si>
  <si>
    <t>271532211</t>
  </si>
  <si>
    <t>Podsyp pod základové konstrukce se zhutněním z hrubého kameniva frakce 32 až 63 mm</t>
  </si>
  <si>
    <t>-1800962758</t>
  </si>
  <si>
    <t>Podsyp pod základové konstrukce se zhutněním a urovnáním povrchu z kameniva hrubého, frakce 32 - 63 mm</t>
  </si>
  <si>
    <t>(28,15+21,59+30,37)*0,11</t>
  </si>
  <si>
    <t>1,24*1,03*0,11*3</t>
  </si>
  <si>
    <t>1,53*1,03*0,11</t>
  </si>
  <si>
    <t>(10,32+38,37)*0,11</t>
  </si>
  <si>
    <t>1,03*0,62*0,11</t>
  </si>
  <si>
    <t>Svislé a kompletní konstrukce</t>
  </si>
  <si>
    <t>342272245</t>
  </si>
  <si>
    <t>Příčka z pórobetonových hladkých tvárnic na tenkovrstvou maltu tl 150 mm</t>
  </si>
  <si>
    <t>167142802</t>
  </si>
  <si>
    <t>Příčky z pórobetonových tvárnic hladkých na tenké maltové lože objemová hmotnost do 500 kg/m3, tloušťka příčky 150 mm</t>
  </si>
  <si>
    <t>č001-002</t>
  </si>
  <si>
    <t>2,43*2,2</t>
  </si>
  <si>
    <t>342291112</t>
  </si>
  <si>
    <t>Ukotvení příček montážní polyuretanovou pěnou tl příčky přes 100 mm</t>
  </si>
  <si>
    <t>-1531490603</t>
  </si>
  <si>
    <t>Ukotvení příček  polyuretanovou pěnou, tl. příčky přes 100 mm</t>
  </si>
  <si>
    <t>342291121</t>
  </si>
  <si>
    <t>Ukotvení příček k cihelným konstrukcím plochými kotvami</t>
  </si>
  <si>
    <t>-1562463153</t>
  </si>
  <si>
    <t>Ukotvení příček  plochými kotvami, do konstrukce cihelné</t>
  </si>
  <si>
    <t>2,2*2</t>
  </si>
  <si>
    <t>346244371</t>
  </si>
  <si>
    <t>Zazdívka o tl 140 mm rýh, nik nebo kapes z cihel pálených</t>
  </si>
  <si>
    <t>700130517</t>
  </si>
  <si>
    <t>Zazdívka rýh, potrubí, nik (výklenků) nebo kapes z pálených cihel  na maltu tl. 140 mm</t>
  </si>
  <si>
    <t>2*18*0,15</t>
  </si>
  <si>
    <t>2*14*0,15</t>
  </si>
  <si>
    <t>2*17*0,15</t>
  </si>
  <si>
    <t>2*2*0,15</t>
  </si>
  <si>
    <t>2*8*0,15</t>
  </si>
  <si>
    <t>349231811</t>
  </si>
  <si>
    <t>Přizdívka ostění z cihel tl do 150 mm</t>
  </si>
  <si>
    <t>-1493522003</t>
  </si>
  <si>
    <t>Přizdívka z cihel ostění ve vybouraných otvorech, s vysekáním kapes pro zavázaní přes 80 do 150 mm</t>
  </si>
  <si>
    <t>osazování zárubní</t>
  </si>
  <si>
    <t>(1,24+2*2)*0,15*5</t>
  </si>
  <si>
    <t>61</t>
  </si>
  <si>
    <t>Úprava povrchů vnitřních</t>
  </si>
  <si>
    <t>611311133</t>
  </si>
  <si>
    <t>Potažení vnitřních kleneb nebo skořepin vápenným štukem tloušťky do 3 mm</t>
  </si>
  <si>
    <t>2116152529</t>
  </si>
  <si>
    <t>Potažení vnitřních ploch štukem tloušťky do 3 mm vodorovných konstrukcí kleneb nebo skořepin</t>
  </si>
  <si>
    <t>60,382</t>
  </si>
  <si>
    <t>189,487</t>
  </si>
  <si>
    <t>611325412</t>
  </si>
  <si>
    <t>Oprava vnitřní vápenocementové hladké omítky stropů v rozsahu plochy do 30%</t>
  </si>
  <si>
    <t>-1517262470</t>
  </si>
  <si>
    <t>Oprava vápenocementové omítky vnitřních ploch hladké, tloušťky do 20 mm stropů, v rozsahu opravované plochy přes 10 do 30%</t>
  </si>
  <si>
    <t>611325413</t>
  </si>
  <si>
    <t>Oprava vnitřní vápenocementové hladké omítky stropů v rozsahu plochy do 50%</t>
  </si>
  <si>
    <t>1516612216</t>
  </si>
  <si>
    <t>Oprava vápenocementové omítky vnitřních ploch hladké, tloušťky do 20 mm stropů, v rozsahu opravované plochy přes 30 do 50%</t>
  </si>
  <si>
    <t>612311131</t>
  </si>
  <si>
    <t>Potažení vnitřních stěn vápenným štukem tloušťky do 3 mm</t>
  </si>
  <si>
    <t>955948524</t>
  </si>
  <si>
    <t>Potažení vnitřních ploch štukem tloušťky do 3 mm svislých konstrukcí stěn</t>
  </si>
  <si>
    <t>163,468</t>
  </si>
  <si>
    <t>143,638</t>
  </si>
  <si>
    <t>612321141</t>
  </si>
  <si>
    <t>Vápenocementová omítka štuková dvouvrstvá vnitřních stěn tl.10mm nanášená ručně</t>
  </si>
  <si>
    <t>-1135943746</t>
  </si>
  <si>
    <t>Omítka vápenocementová vnitřních ploch  nanášená ručně dvouvrstvá, tloušťky jádrové omítky do 10 mm a tloušťky štuku do 3 mm štuková svislých konstrukcí stěn</t>
  </si>
  <si>
    <t>(9,1+3,1)*2*3,4</t>
  </si>
  <si>
    <t>3,1*(3,6-2,9)*2</t>
  </si>
  <si>
    <t>-0,35*0,35+(0,4+0,4)*2*1,05</t>
  </si>
  <si>
    <t>-0,9*2+(1,22+2,1*2)*1,03</t>
  </si>
  <si>
    <t>(9,1+2,11+0,85)*2*3,1</t>
  </si>
  <si>
    <t>2,1*(3,45-2,6)*2</t>
  </si>
  <si>
    <t>-0,9*2+(1,24+2,1*2)*1,03</t>
  </si>
  <si>
    <t>-2,49*0,87+(2,49+2,2*2)*0,85</t>
  </si>
  <si>
    <t>(9,1+3,01+0,3)*2*3,1</t>
  </si>
  <si>
    <t>3,01*(2,72-1,5)*2</t>
  </si>
  <si>
    <t>612321191</t>
  </si>
  <si>
    <t>Příplatek k vápenocementové omítce vnitřních stěn za každých dalších 5 mm tloušťky ručně</t>
  </si>
  <si>
    <t>931139697</t>
  </si>
  <si>
    <t>Omítka vápenocementová vnitřních ploch  nanášená ručně Příplatek k cenám za každých dalších i započatých 5 mm tloušťky omítky přes 10 mm stěn</t>
  </si>
  <si>
    <t>268,123*4</t>
  </si>
  <si>
    <t>612325112</t>
  </si>
  <si>
    <t>Vápenocementová hladká omítka rýh ve stěnách šířky do 300 mm</t>
  </si>
  <si>
    <t>-1023668372</t>
  </si>
  <si>
    <t>Vápenocementová omítka rýh hladká ve stěnách, šířky rýhy přes 150 do 300 mm</t>
  </si>
  <si>
    <t>viz zazdívka rýh</t>
  </si>
  <si>
    <t>17,7</t>
  </si>
  <si>
    <t>612325302</t>
  </si>
  <si>
    <t>Vápenocementová štuková omítka ostění nebo nadpraží</t>
  </si>
  <si>
    <t>-1562000312</t>
  </si>
  <si>
    <t>Vápenocementová omítka ostění nebo nadpraží štuková</t>
  </si>
  <si>
    <t>přizdění ostění</t>
  </si>
  <si>
    <t>3,93*2</t>
  </si>
  <si>
    <t>612325412</t>
  </si>
  <si>
    <t>Oprava vnitřní vápenocementové hladké omítky stěn v rozsahu plochy do 30%</t>
  </si>
  <si>
    <t>603046401</t>
  </si>
  <si>
    <t>Oprava vápenocementové omítky vnitřních ploch hladké, tloušťky do 20 mm stěn, v rozsahu opravované plochy přes 10 do 30%</t>
  </si>
  <si>
    <t>612325413</t>
  </si>
  <si>
    <t>Oprava vnitřní vápenocementové hladké omítky stěn v rozsahu plochy do 50%</t>
  </si>
  <si>
    <t>-262195631</t>
  </si>
  <si>
    <t>Oprava vápenocementové omítky vnitřních ploch hladké, tloušťky do 20 mm stěn, v rozsahu opravované plochy přes 30 do 50%</t>
  </si>
  <si>
    <t>63</t>
  </si>
  <si>
    <t>Podlahy a podlahové konstrukce</t>
  </si>
  <si>
    <t>631362021</t>
  </si>
  <si>
    <t>Výztuž mazanin svařovanými sítěmi Kari</t>
  </si>
  <si>
    <t>-1451181308</t>
  </si>
  <si>
    <t>Výztuž mazanin  ze svařovaných sítí z drátů typu KARI</t>
  </si>
  <si>
    <t>134,847*0,00444*1,15</t>
  </si>
  <si>
    <t>632451446</t>
  </si>
  <si>
    <t>Potěr pískocementový tl do 40 mm tř. C 25 běžný</t>
  </si>
  <si>
    <t>185613520</t>
  </si>
  <si>
    <t>Potěr pískocementový běžný  tl. přes 30 do 40 mm tř. C 25</t>
  </si>
  <si>
    <t>633811111</t>
  </si>
  <si>
    <t>Broušení nerovností betonových podlah do 2 mm - stržení šlemu</t>
  </si>
  <si>
    <t>-288186518</t>
  </si>
  <si>
    <t>Broušení betonových podlah  nerovností do 2 mm (stržení šlemu)</t>
  </si>
  <si>
    <t>634112112</t>
  </si>
  <si>
    <t>Obvodová dilatace podlahovým páskem z pěnového PE mezi stěnou a mazaninou nebo potěrem v 100 mm</t>
  </si>
  <si>
    <t>159893334</t>
  </si>
  <si>
    <t>Obvodová dilatace mezi stěnou a mazaninou nebo potěrem podlahovým páskem z pěnového PE tl. do 10 mm, výšky 100 mm</t>
  </si>
  <si>
    <t>(9,1+3,1+1,03)*2</t>
  </si>
  <si>
    <t>(9,1+2,11+1+1,03)*2</t>
  </si>
  <si>
    <t>(9,1+3,01+0,3+0,85+1,03)*2</t>
  </si>
  <si>
    <t>(4,44+2,31)*2</t>
  </si>
  <si>
    <t>(16,51+2,3)*2</t>
  </si>
  <si>
    <t>64</t>
  </si>
  <si>
    <t>Osazování výplní otvorů</t>
  </si>
  <si>
    <t>642944121</t>
  </si>
  <si>
    <t>Osazování ocelových zárubní dodatečné pl do 2,5 m2</t>
  </si>
  <si>
    <t>-714819906</t>
  </si>
  <si>
    <t>Osazení ocelových dveřních zárubní lisovaných nebo z úhelníků dodatečně  s vybetonováním prahu, plochy do 2,5 m2</t>
  </si>
  <si>
    <t>M</t>
  </si>
  <si>
    <t>55331224</t>
  </si>
  <si>
    <t>zárubeň ocelová pro běžné zdění hranatý profil s drážkou 160 900 levá,pravá</t>
  </si>
  <si>
    <t>-433440031</t>
  </si>
  <si>
    <t>644941111</t>
  </si>
  <si>
    <t>Osazování ventilačních mřížek velikosti do 150 x 200 mm</t>
  </si>
  <si>
    <t>509126423</t>
  </si>
  <si>
    <t>Montáž průvětrníků nebo mřížek odvětrávacích  velikosti do 150 x 200 mm</t>
  </si>
  <si>
    <t>pozn.9 = kolena pro odvětrávací potrubí</t>
  </si>
  <si>
    <t>56245648</t>
  </si>
  <si>
    <t>mřížka větrací kruhová plast se síťovinou 100mm</t>
  </si>
  <si>
    <t>14621742</t>
  </si>
  <si>
    <t>644941112</t>
  </si>
  <si>
    <t>Osazování ventilačních mřížek velikosti do 400 x 400 mm</t>
  </si>
  <si>
    <t>-416201739</t>
  </si>
  <si>
    <t>Montáž průvětrníků nebo mřížek odvětrávacích  velikosti přes 150 x 200 do 300 x 300 mm</t>
  </si>
  <si>
    <t>55341413A1</t>
  </si>
  <si>
    <t>větrací mřížka 400x400mm - viz tab.PSV ozn.Z02</t>
  </si>
  <si>
    <t>-1991632258</t>
  </si>
  <si>
    <t>Trubní vedení</t>
  </si>
  <si>
    <t>877265211</t>
  </si>
  <si>
    <t>Montáž tvarovek z tvrdého PVC-systém KG nebo z polypropylenu-systém KG 2000 jednoosé DN 110</t>
  </si>
  <si>
    <t>-2063829071</t>
  </si>
  <si>
    <t>Montáž tvarovek na kanalizačním potrubí z trub z plastu  z tvrdého PVC nebo z polypropylenu v otevřeném výkopu jednoosých DN 110</t>
  </si>
  <si>
    <t>28611353</t>
  </si>
  <si>
    <t>koleno kanalizační PVC KG 110x87°</t>
  </si>
  <si>
    <t>588007738</t>
  </si>
  <si>
    <t>90001</t>
  </si>
  <si>
    <t>M+D fotoluminiscenční tabulky</t>
  </si>
  <si>
    <t>-388991795</t>
  </si>
  <si>
    <t>-535614133</t>
  </si>
  <si>
    <t>37</t>
  </si>
  <si>
    <t>952901111</t>
  </si>
  <si>
    <t>Vyčištění budov bytové a občanské výstavby při výšce podlaží do 4 m</t>
  </si>
  <si>
    <t>-1423843475</t>
  </si>
  <si>
    <t>Vyčištění budov nebo objektů před předáním do užívání  budov bytové nebo občanské výstavby, světlé výšky podlaží do 4 m</t>
  </si>
  <si>
    <t>38</t>
  </si>
  <si>
    <t>953943113</t>
  </si>
  <si>
    <t>Osazování výrobků do 15 kg/kus do vysekaných kapes zdiva bez jejich dodání</t>
  </si>
  <si>
    <t>489943387</t>
  </si>
  <si>
    <t>Osazování drobných kovových předmětů  výrobků ostatních jinde neuvedených do vynechaných či vysekaných kapes zdiva, se zajištěním polohy se zalitím maltou cementovou, hmotnosti přes 5 do 15 kg/kus</t>
  </si>
  <si>
    <t>39</t>
  </si>
  <si>
    <t>44932112</t>
  </si>
  <si>
    <t>přístroj hasicí ruční práškový 21A/113B</t>
  </si>
  <si>
    <t>-1425496582</t>
  </si>
  <si>
    <t>40</t>
  </si>
  <si>
    <t>953943125</t>
  </si>
  <si>
    <t>Osazování výrobků do 120 kg/kus do betonu bez jejich dodání</t>
  </si>
  <si>
    <t>-152945290</t>
  </si>
  <si>
    <t>Osazování drobných kovových předmětů  výrobků ostatních jinde neuvedených do betonu se zajištěním polohy k bednění či k výztuži před zabetonováním hmotnosti přes 30 do 120 kg/kus</t>
  </si>
  <si>
    <t>41</t>
  </si>
  <si>
    <t>553-Z01</t>
  </si>
  <si>
    <t>ocelový poklop 900x900mm, úprava žárový PZ - viz tab.PSV ozn.Z01</t>
  </si>
  <si>
    <t>240054968</t>
  </si>
  <si>
    <t>42</t>
  </si>
  <si>
    <t>553-Z02</t>
  </si>
  <si>
    <t>ocelový rám 900x900mm, úprava žárový PZ - viz tab.PSV ozn.Z02</t>
  </si>
  <si>
    <t>205608977</t>
  </si>
  <si>
    <t>43</t>
  </si>
  <si>
    <t>553-Z03</t>
  </si>
  <si>
    <t>ocelový úchyt, úprava žárový PZ - viz tab.PSV ozn.Z03</t>
  </si>
  <si>
    <t>-1910074330</t>
  </si>
  <si>
    <t>44</t>
  </si>
  <si>
    <t>-1350273994</t>
  </si>
  <si>
    <t>711</t>
  </si>
  <si>
    <t>Izolace proti vodě, vlhkosti a plynům</t>
  </si>
  <si>
    <t>45</t>
  </si>
  <si>
    <t>711211138</t>
  </si>
  <si>
    <t>Izolace proti zemní vlhkosti a radonu provětrávaná z plastových segmentů do v 270 mm se zabetonováním</t>
  </si>
  <si>
    <t>-417660929</t>
  </si>
  <si>
    <t>Izolace provětrávaná dutinová proti zemní vlhkosti a plynu radonu z plastových segmentů typu IGLU ztraceného bednění zalitých betonem po výšku segmentu bez betonové desky a armovací sítě výšky segmentů přes 200 do 270 mm</t>
  </si>
  <si>
    <t>46</t>
  </si>
  <si>
    <t>998711101</t>
  </si>
  <si>
    <t>Přesun hmot tonážní pro izolace proti vodě, vlhkosti a plynům v objektech výšky do 6 m</t>
  </si>
  <si>
    <t>1913646640</t>
  </si>
  <si>
    <t>Přesun hmot pro izolace proti vodě, vlhkosti a plynům  stanovený z hmotnosti přesunovaného materiálu vodorovná dopravní vzdálenost do 50 m v objektech výšky do 6 m</t>
  </si>
  <si>
    <t>47</t>
  </si>
  <si>
    <t>751525081</t>
  </si>
  <si>
    <t>Mtž potrubí plast kruh bez příruby D do 100 mm</t>
  </si>
  <si>
    <t>935854877</t>
  </si>
  <si>
    <t>Montáž potrubí plastového  kruhového bez příruby do 100 mm, průměru</t>
  </si>
  <si>
    <t>48</t>
  </si>
  <si>
    <t>28611223</t>
  </si>
  <si>
    <t>trubka PVC drenážní flexibilní D 100mm</t>
  </si>
  <si>
    <t>122898433</t>
  </si>
  <si>
    <t>118*1,1</t>
  </si>
  <si>
    <t>49</t>
  </si>
  <si>
    <t>998751101</t>
  </si>
  <si>
    <t>Přesun hmot tonážní pro vzduchotechniku v objektech v do 12 m</t>
  </si>
  <si>
    <t>1913679788</t>
  </si>
  <si>
    <t>Přesun hmot pro vzduchotechniku stanovený z hmotnosti přesunovaného materiálu vodorovná dopravní vzdálenost do 100 m v objektech výšky do 12 m</t>
  </si>
  <si>
    <t>766</t>
  </si>
  <si>
    <t>Konstrukce truhlářské</t>
  </si>
  <si>
    <t>50</t>
  </si>
  <si>
    <t>766660718</t>
  </si>
  <si>
    <t>Montáž dveřních křídel dokování stavěče křídla</t>
  </si>
  <si>
    <t>-421398052</t>
  </si>
  <si>
    <t>Montáž dveřních doplňků stavěče křídla</t>
  </si>
  <si>
    <t>51</t>
  </si>
  <si>
    <t>54916362</t>
  </si>
  <si>
    <t xml:space="preserve">kování dveřní stavěč dveří </t>
  </si>
  <si>
    <t>1392373245</t>
  </si>
  <si>
    <t>kování dveřní stavěč dveří</t>
  </si>
  <si>
    <t>52</t>
  </si>
  <si>
    <t>766660731</t>
  </si>
  <si>
    <t>Montáž dveřního bezpečnostního kování - zámku</t>
  </si>
  <si>
    <t>-284620893</t>
  </si>
  <si>
    <t>Montáž dveřních doplňků dveřního kování bezpečnostního zámku</t>
  </si>
  <si>
    <t>53</t>
  </si>
  <si>
    <t>766660733</t>
  </si>
  <si>
    <t>Montáž dveřního bezpečnostního kování - štítku s klikou</t>
  </si>
  <si>
    <t>-1274840075</t>
  </si>
  <si>
    <t>Montáž dveřních doplňků dveřního kování bezpečnostního štítku s klikou</t>
  </si>
  <si>
    <t>54</t>
  </si>
  <si>
    <t>54914620</t>
  </si>
  <si>
    <t xml:space="preserve">kování dveřní vrchní klika včetně rozet a montážního materiálu  </t>
  </si>
  <si>
    <t>624601872</t>
  </si>
  <si>
    <t xml:space="preserve">kování dveřní vrchní klika včetně rozet a montážního materiálu </t>
  </si>
  <si>
    <t>55</t>
  </si>
  <si>
    <t>998766101</t>
  </si>
  <si>
    <t>Přesun hmot tonážní pro konstrukce truhlářské v objektech v do 6 m</t>
  </si>
  <si>
    <t>1766808728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</si>
  <si>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</si>
  <si>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</si>
  <si>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</si>
  <si>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56</t>
  </si>
  <si>
    <t>767640311</t>
  </si>
  <si>
    <t>Montáž dveří ocelových vnitřních jednokřídlových</t>
  </si>
  <si>
    <t>-1729833693</t>
  </si>
  <si>
    <t>Montáž dveří ocelových  vnitřních jednokřídlových</t>
  </si>
  <si>
    <t>57</t>
  </si>
  <si>
    <t>55340909</t>
  </si>
  <si>
    <t>dveře ocelové interiérové jednokřídlé P/L 900x1970mm</t>
  </si>
  <si>
    <t>906586730</t>
  </si>
  <si>
    <t>771</t>
  </si>
  <si>
    <t>Podlahy z dlaždic</t>
  </si>
  <si>
    <t>58</t>
  </si>
  <si>
    <t>771121011</t>
  </si>
  <si>
    <t>Nátěr penetrační na podlahu</t>
  </si>
  <si>
    <t>945397409</t>
  </si>
  <si>
    <t>Příprava podkladu před provedením dlažby nátěr penetrační na podlahu</t>
  </si>
  <si>
    <t>půdorys 1np - č102</t>
  </si>
  <si>
    <t>5,55*1,6</t>
  </si>
  <si>
    <t>1,3*0,4*2</t>
  </si>
  <si>
    <t>59</t>
  </si>
  <si>
    <t>771151011</t>
  </si>
  <si>
    <t>Samonivelační stěrka podlah pevnosti 20 MPa tl 3 mm</t>
  </si>
  <si>
    <t>1638234250</t>
  </si>
  <si>
    <t>Příprava podkladu před provedením dlažby samonivelační stěrka min.pevnosti 20 MPa, tloušťky do 3 mm</t>
  </si>
  <si>
    <t>60</t>
  </si>
  <si>
    <t>771474112</t>
  </si>
  <si>
    <t>Montáž soklů z dlaždic rovných flexibilní lepidlo v do 90 mm</t>
  </si>
  <si>
    <t>-1472732741</t>
  </si>
  <si>
    <t>Montáž soklů z dlaždic keramických lepených flexibilním lepidlem rovných, výšky přes 65 do 90 mm</t>
  </si>
  <si>
    <t>1,7+1,7</t>
  </si>
  <si>
    <t>(5,55+1,6)*2</t>
  </si>
  <si>
    <t>0,4*2*2</t>
  </si>
  <si>
    <t>-1,4</t>
  </si>
  <si>
    <t>59247478</t>
  </si>
  <si>
    <t>soklík teracový broušený 300x70x10mm</t>
  </si>
  <si>
    <t>-1732914897</t>
  </si>
  <si>
    <t>17,9*1,1 'Přepočtené koeficientem množství</t>
  </si>
  <si>
    <t>62</t>
  </si>
  <si>
    <t>771554113</t>
  </si>
  <si>
    <t>Montáž podlah z dlaždic teracových lepených flexibilním lepidlem do 12 ks/m2</t>
  </si>
  <si>
    <t>-2040738004</t>
  </si>
  <si>
    <t>Montáž podlah z dlaždic teracových lepených flexibilním lepidlem přes 9 do 12 ks/ m2</t>
  </si>
  <si>
    <t>59247001</t>
  </si>
  <si>
    <t>dlaždice teracová 300x300x30mm</t>
  </si>
  <si>
    <t>-380432969</t>
  </si>
  <si>
    <t>12,81*1,1 'Přepočtené koeficientem množství</t>
  </si>
  <si>
    <t>771591115</t>
  </si>
  <si>
    <t>Podlahy spárování silikonem</t>
  </si>
  <si>
    <t>-1048330940</t>
  </si>
  <si>
    <t>Podlahy - dokončovací práce spárování silikonem</t>
  </si>
  <si>
    <t>65</t>
  </si>
  <si>
    <t>77199001</t>
  </si>
  <si>
    <t>Impregnace schodiště vč.penetrace</t>
  </si>
  <si>
    <t>225621793</t>
  </si>
  <si>
    <t>viz broučení</t>
  </si>
  <si>
    <t>66</t>
  </si>
  <si>
    <t>998771101</t>
  </si>
  <si>
    <t>Přesun hmot tonážní pro podlahy z dlaždic v objektech v do 6 m</t>
  </si>
  <si>
    <t>-1207887284</t>
  </si>
  <si>
    <t>Přesun hmot pro podlahy z dlaždic stanovený z hmotnosti přesunovaného materiálu vodorovná dopravní vzdálenost do 50 m v objektech výšky do 6 m</t>
  </si>
  <si>
    <t>777</t>
  </si>
  <si>
    <t>Podlahy lité</t>
  </si>
  <si>
    <t>67</t>
  </si>
  <si>
    <t>777111111</t>
  </si>
  <si>
    <t>Vysátí podkladu před provedením lité podlahy</t>
  </si>
  <si>
    <t>-1436694752</t>
  </si>
  <si>
    <t>Příprava podkladu před provedením litých podlah vysátí</t>
  </si>
  <si>
    <t>68</t>
  </si>
  <si>
    <t>777511191A</t>
  </si>
  <si>
    <t>Krycí epoxidová stěrka tloušťky tl. 6mm (ref. ATEMIT EPT)</t>
  </si>
  <si>
    <t>-1837561011</t>
  </si>
  <si>
    <t>Krycí stěrka průmyslová epoxidová, tloušťky přes 2 do 3 mm</t>
  </si>
  <si>
    <t>1pp - A1</t>
  </si>
  <si>
    <t>1,24*1,05*3</t>
  </si>
  <si>
    <t>69</t>
  </si>
  <si>
    <t>777911111</t>
  </si>
  <si>
    <t>Tuhé napojení lité podlahy na stěnu nebo sokl</t>
  </si>
  <si>
    <t>-1582661970</t>
  </si>
  <si>
    <t>Napojení na stěnu nebo sokl fabionem z epoxidové stěrky plněné pískem tuhé</t>
  </si>
  <si>
    <t>(9,1+3,1+1,03+1)*2</t>
  </si>
  <si>
    <t>(9,1+2,11+1+1,03+0,85)*2</t>
  </si>
  <si>
    <t>70</t>
  </si>
  <si>
    <t>998777101</t>
  </si>
  <si>
    <t>Přesun hmot tonážní pro podlahy lité v objektech v do 6 m</t>
  </si>
  <si>
    <t>184558195</t>
  </si>
  <si>
    <t>Přesun hmot pro podlahy lité  stanovený z hmotnosti přesunovaného materiálu vodorovná dopravní vzdálenost do 50 m v objektech výšky do 6 m</t>
  </si>
  <si>
    <t>71</t>
  </si>
  <si>
    <t>783301303</t>
  </si>
  <si>
    <t>Bezoplachové odrezivění zámečnických konstrukcí</t>
  </si>
  <si>
    <t>-48292271</t>
  </si>
  <si>
    <t>Příprava podkladu zámečnických konstrukcí před provedením nátěru odrezivění odrezovačem bezoplachovým</t>
  </si>
  <si>
    <t>viz odrezivění</t>
  </si>
  <si>
    <t>5,67</t>
  </si>
  <si>
    <t>72</t>
  </si>
  <si>
    <t>783314201</t>
  </si>
  <si>
    <t>Základní antikorozní jednonásobný syntetický standardní nátěr zámečnických konstrukcí</t>
  </si>
  <si>
    <t>88145377</t>
  </si>
  <si>
    <t>Základní antikorozní nátěr zámečnických konstrukcí jednonásobný syntetický standardní</t>
  </si>
  <si>
    <t>zárubně</t>
  </si>
  <si>
    <t>(0,9+2*2)*(0,16+0,05*2)*5</t>
  </si>
  <si>
    <t>Mezisoučet</t>
  </si>
  <si>
    <t>12,04</t>
  </si>
  <si>
    <t>73</t>
  </si>
  <si>
    <t>783317101</t>
  </si>
  <si>
    <t>Krycí jednonásobný syntetický standardní nátěr zámečnických konstrukcí</t>
  </si>
  <si>
    <t>1649253603</t>
  </si>
  <si>
    <t>Krycí nátěr (email) zámečnických konstrukcí jednonásobný syntetický standardní</t>
  </si>
  <si>
    <t>74</t>
  </si>
  <si>
    <t>784181001</t>
  </si>
  <si>
    <t>Jednonásobné pačokování v místnostech výšky do 3,80 m</t>
  </si>
  <si>
    <t>-1112258728</t>
  </si>
  <si>
    <t>Pačokování jednonásobné v místnostech výšky do 3,80 m</t>
  </si>
  <si>
    <t xml:space="preserve">č001 </t>
  </si>
  <si>
    <t>75</t>
  </si>
  <si>
    <t>784312021</t>
  </si>
  <si>
    <t>Dvojnásobné bílé vápenné malby v místnostech výšky do 3,80 m</t>
  </si>
  <si>
    <t>-1064875077</t>
  </si>
  <si>
    <t>Malby vápenné dvojnásobné, bílé v místnostech výšky do 3,80 m</t>
  </si>
  <si>
    <t>01-d - Zařízení silnoproudé elektroinstalace</t>
  </si>
  <si>
    <t>- U veškěrých dodávek a výrobků bude do ceny zahrnuta jejich montáž vč. dodávky potřebného kotvení, doplňkového materiálu, staveništní a mimo staveništní dopravy v případě že tyto činosti nejsou oceněny v samostatných položkách jednotlivých částí soupisu prací. U vybraných výrobků je nutné do ceny díla zahrnout zpracování dodavatelské případně výrobní dokumentace, dále výrobu prototypů, provádění baravného a materiálového vzorkování apod. - Uchazeč o veřejnou zakázku je povinen při oceňování soutěžního SOUPISU PRACÍ ocenit veškeré položky uvedené v soupisech a provést kontrolu funkce aritmetických vzorců jednotlivých položkových SOUPISŮ ve vazbě na jednotlivé oddíly, rekapitulace a krycí listy. - Kde není výslovně uvedeno, bude pracovní postup a technologie provádění stanovena oprávněnou osobou zhotovitele  - Pro sestavení SOUPISU PRACÍ v podrobnostech vymezených vyhl. č. 169/2016Sb. byla použita v převážné míře cenová soustava ÚRS. - V případě nejasností u některé z položek uváděných v supisu prací, kontaktuje uchazeč zadavatele. - Vlastní položky, komplety, soubory a položky s vyšší cenou než dle ceníku jsou stanoveny na základě zkušeností projektanta z období 3 let a odpovídají situaci na trhu. - Tento soupis prací je nedílnou součástí komplexního celkového soupisu na předmětnou akci. - Stavba doloží množství odpadu uloženého na skládce platným vážnými lístky - Tato část soupisu prací vychází dle vyhlášky 169/2016 Sb. z následujících grafických a textových částí projektové dokumentace: c) Zařízení silnoproudé elektrotechniky, včetně bleskosvodů D.1.0 Technická zpráva (společná pro části D.1.1, D.1.2 a D.1.4) Příloha č. 1 – Protokol o určení vnějších vlivů 1.4.1.1 Půdorys 1.PP – EI 1.4.1.2 Půdorys 1.NP- EI</t>
  </si>
  <si>
    <t xml:space="preserve">    741 - Elektroinstalace - silnoproud</t>
  </si>
  <si>
    <t xml:space="preserve">    747 - Elektromontáže - kompletace rozvodů</t>
  </si>
  <si>
    <t>M - Práce a dodávky M</t>
  </si>
  <si>
    <t>741</t>
  </si>
  <si>
    <t>Elektroinstalace - silnoproud</t>
  </si>
  <si>
    <t>741110041</t>
  </si>
  <si>
    <t>Montáž trubka plastová ohebná D přes 11 do 23 mm uložená pevně</t>
  </si>
  <si>
    <t>-1027942716</t>
  </si>
  <si>
    <t>Montáž trubek elektroinstalačních s nasunutím nebo našroubováním do krabic plastových ohebných, uložených pevně, vnější Ø přes 11 do 23 mm</t>
  </si>
  <si>
    <t>34571072</t>
  </si>
  <si>
    <t>trubka elektroinstalační ohebná z PVC (EN) 2320</t>
  </si>
  <si>
    <t>-1027217334</t>
  </si>
  <si>
    <t>10+15+15+10+10+10+6+20+25</t>
  </si>
  <si>
    <t>741112061</t>
  </si>
  <si>
    <t>Montáž krabice přístrojová zapuštěná plastová kruhová</t>
  </si>
  <si>
    <t>1928906700</t>
  </si>
  <si>
    <t>34571511</t>
  </si>
  <si>
    <t>krabice přístrojová instalační 500 V, D 69 mm x 30mm</t>
  </si>
  <si>
    <t>430935367</t>
  </si>
  <si>
    <t>741112063</t>
  </si>
  <si>
    <t>Montáž krabice přístrojová zapuštěná plastová čtyřhranná</t>
  </si>
  <si>
    <t>-1148272347</t>
  </si>
  <si>
    <t>Montáž krabic elektroinstalačních bez napojení na trubky a lišty, demontáže a montáže víčka a přístroje přístrojových zapuštěných plastových čtyřhranných</t>
  </si>
  <si>
    <t>34571426</t>
  </si>
  <si>
    <t>krabice pancéřová z PH 117x117x58 mm</t>
  </si>
  <si>
    <t>1208475066</t>
  </si>
  <si>
    <t>34571552</t>
  </si>
  <si>
    <t>víčko krabic z PH, D 112 mm, hloubka 47 mm</t>
  </si>
  <si>
    <t>-2126501610</t>
  </si>
  <si>
    <t>741120001</t>
  </si>
  <si>
    <t>Montáž vodič Cu izolovaný plný a laněný žíla 0,35-6 mm2 pod omítku (CY)</t>
  </si>
  <si>
    <t>-339450427</t>
  </si>
  <si>
    <t>34140825</t>
  </si>
  <si>
    <t>vodič silový s Cu jádrem 4mm2</t>
  </si>
  <si>
    <t>-1146070171</t>
  </si>
  <si>
    <t>34140844</t>
  </si>
  <si>
    <t>vodič izolovaný s Cu jádrem 6mm2</t>
  </si>
  <si>
    <t>2097986074</t>
  </si>
  <si>
    <t>741122015</t>
  </si>
  <si>
    <t>Montáž kabel Cu bez ukončení uložený pod omítku plný kulatý 3x1,5 mm2 (CYKY)</t>
  </si>
  <si>
    <t>-861863048</t>
  </si>
  <si>
    <t>34111030</t>
  </si>
  <si>
    <t>kabel silový s Cu jádrem 1 kV 3x1,5mm2</t>
  </si>
  <si>
    <t>-790844686</t>
  </si>
  <si>
    <t>15+15+15+25+20+20</t>
  </si>
  <si>
    <t>741122016</t>
  </si>
  <si>
    <t>Montáž kabel Cu bez ukončení uložený pod omítku plný kulatý 3x2,5 až 6 mm2 (CYKY)</t>
  </si>
  <si>
    <t>-1160028678</t>
  </si>
  <si>
    <t>34111036</t>
  </si>
  <si>
    <t>kabel silový s Cu jádrem 1 kV 3x2,5mm2</t>
  </si>
  <si>
    <t>-1847814907</t>
  </si>
  <si>
    <t>741122032</t>
  </si>
  <si>
    <t>Montáž kabel Cu bez ukončení uložený pod omítku plný kulatý 5x4 až 6 mm2 (CYKY)</t>
  </si>
  <si>
    <t>444136001</t>
  </si>
  <si>
    <t>34111100</t>
  </si>
  <si>
    <t xml:space="preserve">kabel silový s Cu jádrem 1 kV 5x6mm2 </t>
  </si>
  <si>
    <t>1458567383</t>
  </si>
  <si>
    <t>741132103</t>
  </si>
  <si>
    <t>Ukončení kabelů 3x1,5 až 4 mm2 smršťovací záklopkou nebo páskem bez letování</t>
  </si>
  <si>
    <t>-783405761</t>
  </si>
  <si>
    <t>741132146</t>
  </si>
  <si>
    <t>Ukončení kabelů 5x6 mm2 smršťovací záklopkou nebo páskem bez letování</t>
  </si>
  <si>
    <t>431166215</t>
  </si>
  <si>
    <t>741210001</t>
  </si>
  <si>
    <t>Montáž rozvodnice oceloplechová nebo plastová běžná do 20 kg</t>
  </si>
  <si>
    <t>1920871015</t>
  </si>
  <si>
    <t>357180000R3</t>
  </si>
  <si>
    <t>Rozvodnice plastová zapuštěná 24 modlů</t>
  </si>
  <si>
    <t>38832021</t>
  </si>
  <si>
    <t xml:space="preserve">Rozvodnice plastová na omítku  2 řady/12 modulů
včetně příslušenství ( přístrojové lišty, svorkovnice, RSA, ucpávky atd.) 
</t>
  </si>
  <si>
    <t>741310031</t>
  </si>
  <si>
    <t>Montáž vypínač nástěnný 1-jednopólový prostředí venkovní/mokré</t>
  </si>
  <si>
    <t>-419584006</t>
  </si>
  <si>
    <t>Montáž spínačů jedno nebo dvoupólových nástěnných se zapojením vodičů, pro prostředí venkovní nebo mokré vypínačů, řazení 1-jednopólových</t>
  </si>
  <si>
    <t>34535402</t>
  </si>
  <si>
    <t>přístroj spínače jednopólového 10A do vlhka z plastu</t>
  </si>
  <si>
    <t>-149252968</t>
  </si>
  <si>
    <t>přístroj spínače jednopólového 10A 3559-A01345 bezšroubový</t>
  </si>
  <si>
    <t>741310042</t>
  </si>
  <si>
    <t>Montáž přepínač nástěnný 6-střídavý prostředí venkovní/mokré</t>
  </si>
  <si>
    <t>1789484927</t>
  </si>
  <si>
    <t>Montáž spínačů jedno nebo dvoupólových nástěnných se zapojením vodičů, pro prostředí venkovní nebo mokré přepínačů, řazení 6-střídavých</t>
  </si>
  <si>
    <t>34535633</t>
  </si>
  <si>
    <t>přepínač střídavý 10A do vlhka z plastu</t>
  </si>
  <si>
    <t>-1258206083</t>
  </si>
  <si>
    <t>přepínač střídavý 10A 3553-05629 do vlhka z plastu</t>
  </si>
  <si>
    <t>741313001</t>
  </si>
  <si>
    <t>Montáž zásuvka (polo)zapuštěná bezšroubové připojení 2P+PE se zapojením vodičů</t>
  </si>
  <si>
    <t>421462855</t>
  </si>
  <si>
    <t>Montáž zásuvek domovních se zapojením vodičů bezšroubové připojení polozapuštěných nebo zapuštěných 10/16 A, provedení 2P + PE</t>
  </si>
  <si>
    <t>34555101</t>
  </si>
  <si>
    <t>zásuvka 1násobná 16A bílý</t>
  </si>
  <si>
    <t>-2074369666</t>
  </si>
  <si>
    <t>741321043</t>
  </si>
  <si>
    <t>Montáž proudových chráničů čtyřpólových nn do 63 A ve skříni</t>
  </si>
  <si>
    <t>337916758</t>
  </si>
  <si>
    <t>Montáž proudových chráničů se zapojením vodičů čtyřpólových nn do 63 A ve skříni</t>
  </si>
  <si>
    <t>3588921VV.1</t>
  </si>
  <si>
    <t>chránič proudový 4pólový 40/4/030 typ A</t>
  </si>
  <si>
    <t>920525517</t>
  </si>
  <si>
    <t>741322072</t>
  </si>
  <si>
    <t>Montáž svodiče přepětí nn typ 2 třípólových dvoudílných s vložením modulu</t>
  </si>
  <si>
    <t>-310010904</t>
  </si>
  <si>
    <t>Montáž přepěťových ochran nn se zapojením vodičů svodiče přepětí – typ 2 třípólových dvoudílných s vložením modulu</t>
  </si>
  <si>
    <t>35889505V</t>
  </si>
  <si>
    <t xml:space="preserve">ochrana přepěťová - 2. stupně </t>
  </si>
  <si>
    <t>-806140980</t>
  </si>
  <si>
    <t>ochrana přepěťová - součtové jiskřiště 1. stupně mezi PE a N</t>
  </si>
  <si>
    <t>74137102V</t>
  </si>
  <si>
    <t>Montáž svítidlo LED nouzové</t>
  </si>
  <si>
    <t>-1971612889</t>
  </si>
  <si>
    <t>3481821V5</t>
  </si>
  <si>
    <t>svítidlo N1 nouzové s piktogramem, 2W + nozový zdroj 60 min</t>
  </si>
  <si>
    <t>1174548794</t>
  </si>
  <si>
    <t>741370101</t>
  </si>
  <si>
    <t>Montáž svítidlo LED průmyslové stropní přisazené 1 zdroj</t>
  </si>
  <si>
    <t>60487721</t>
  </si>
  <si>
    <t xml:space="preserve">Montáž 6 ks stávajících osvětlení ( dle PD budou stávající světla přesunuta na strop), montáž 6 ks novcíh osvětlení - dodávka stavby
</t>
  </si>
  <si>
    <t>34814453</t>
  </si>
  <si>
    <t>LED svítidlo průmyslové 1x15W 2050lm, IP 65</t>
  </si>
  <si>
    <t>CS ÚRS 2018 02</t>
  </si>
  <si>
    <t>-27055864</t>
  </si>
  <si>
    <t>741810001</t>
  </si>
  <si>
    <t>Celková prohlídka elektrického rozvodu a zařízení do 100 000,- Kč</t>
  </si>
  <si>
    <t>-1253971657</t>
  </si>
  <si>
    <t>Zkoušky a prohlídky elektrických rozvodů a zařízení celková prohlídka a vyhotovení revizní zprávy pro objem montážních prací do 100 tis. Kč</t>
  </si>
  <si>
    <t>74362930R8</t>
  </si>
  <si>
    <t>Montáž ekvipotencionální svorkovnice</t>
  </si>
  <si>
    <t>-1423398961</t>
  </si>
  <si>
    <t>35442110R2</t>
  </si>
  <si>
    <t>uzemňovací ekvipotencionální svorkovnice</t>
  </si>
  <si>
    <t>127784244</t>
  </si>
  <si>
    <t>PKR4</t>
  </si>
  <si>
    <t>Montážní a instalační materiál pro rozvaděče</t>
  </si>
  <si>
    <t>1972095089</t>
  </si>
  <si>
    <t>Montážní a instalační materiál pro rozvaděče
- propojovací vodiče, montážní lišty a žlaby, popisné štítky, atd.)</t>
  </si>
  <si>
    <t>PKR5</t>
  </si>
  <si>
    <t>Kabelové průchodky pro rozvaděče</t>
  </si>
  <si>
    <t>2098509508</t>
  </si>
  <si>
    <t>747</t>
  </si>
  <si>
    <t>Elektromontáže - kompletace rozvodů</t>
  </si>
  <si>
    <t>741320105</t>
  </si>
  <si>
    <t>Montáž jistič jednopólový nn do 25 A ve skříni</t>
  </si>
  <si>
    <t>2135238850</t>
  </si>
  <si>
    <t>35822111</t>
  </si>
  <si>
    <t>jistič 1pólový-charakteristika B 16A</t>
  </si>
  <si>
    <t>-997399890</t>
  </si>
  <si>
    <t>35822109</t>
  </si>
  <si>
    <t>jistič 1pólový-charakteristika B 10A</t>
  </si>
  <si>
    <t>1007475127</t>
  </si>
  <si>
    <t>741320165</t>
  </si>
  <si>
    <t>Montáž jistič třípólový nn do 25 A ve skříni</t>
  </si>
  <si>
    <t>1968077661</t>
  </si>
  <si>
    <t>35822403</t>
  </si>
  <si>
    <t>jistič 3pólový-charakteristika B 25A</t>
  </si>
  <si>
    <t>852433601</t>
  </si>
  <si>
    <t>741320175</t>
  </si>
  <si>
    <t>Montáž jistič třípólový nn do 63 A ve skříni</t>
  </si>
  <si>
    <t>678565653</t>
  </si>
  <si>
    <t>3582240V6</t>
  </si>
  <si>
    <t>vypínač 3pólový  32A</t>
  </si>
  <si>
    <t>1040637664</t>
  </si>
  <si>
    <t>Práce a dodávky M</t>
  </si>
  <si>
    <t>014</t>
  </si>
  <si>
    <t>Prohlídka stávajících rozvodů</t>
  </si>
  <si>
    <t>hod</t>
  </si>
  <si>
    <t>-424915456</t>
  </si>
  <si>
    <t>0155</t>
  </si>
  <si>
    <t>Úpravy stávající elektroinstalace, demontáže a zpětné montáže</t>
  </si>
  <si>
    <t>630825234</t>
  </si>
  <si>
    <t>016</t>
  </si>
  <si>
    <t>Zednické práce, frézování drážek, prostupy, zapravení, začistění drážek a prostupů apod.</t>
  </si>
  <si>
    <t>1699125523</t>
  </si>
  <si>
    <t>018.1</t>
  </si>
  <si>
    <t>Drobný materiál k zapravení, začistění drážek, prostupů apod.</t>
  </si>
  <si>
    <t>-1255196696</t>
  </si>
  <si>
    <t>018.3</t>
  </si>
  <si>
    <t>Oprava a revize protipožárních prostupů</t>
  </si>
  <si>
    <t>1122914634</t>
  </si>
  <si>
    <t>6 ks stávajích požárních prostupu (tmel)</t>
  </si>
  <si>
    <t>74814510R2</t>
  </si>
  <si>
    <t>Demontáž stávajícího systému osvětlení</t>
  </si>
  <si>
    <t>340941684</t>
  </si>
  <si>
    <t>VD30</t>
  </si>
  <si>
    <t>Demontáž a ekologická likvidace stávajících elektrozařízení</t>
  </si>
  <si>
    <t>-932660631</t>
  </si>
  <si>
    <t>VD31</t>
  </si>
  <si>
    <t xml:space="preserve">Demontáž el. rozvaděčů </t>
  </si>
  <si>
    <t>-1849919942</t>
  </si>
  <si>
    <t>- Demontáž DT1, RMS
- zapojení stávajícícíh okruhů do RMS 
- demontáž kabelové trasy (úprava pozicie kabelové trasy)</t>
  </si>
  <si>
    <t>74814510R3</t>
  </si>
  <si>
    <t>Demontáž a zpěntá montáž elektroinstalace</t>
  </si>
  <si>
    <t>-1201279090</t>
  </si>
  <si>
    <t>748992300</t>
  </si>
  <si>
    <t>Měření intenzity osvětlení</t>
  </si>
  <si>
    <t>-402602097</t>
  </si>
  <si>
    <t>PR3</t>
  </si>
  <si>
    <t>Ostatní drobný el. montážní materiál</t>
  </si>
  <si>
    <t>1451973416</t>
  </si>
  <si>
    <t>wago svorky, vázací pásky, upevonovací materál, izolační pásky,kabelové příchytky atd.</t>
  </si>
  <si>
    <t>VL7</t>
  </si>
  <si>
    <t>Práce ve stávajícím rozvaděči</t>
  </si>
  <si>
    <t>-751569240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</si>
</sst>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18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2"/>
      <c r="D4" s="23" t="s">
        <v>9</v>
      </c>
      <c r="AR4" s="22"/>
      <c r="AS4" s="24" t="s">
        <v>10</v>
      </c>
      <c r="BE4" s="25" t="s">
        <v>11</v>
      </c>
      <c r="BS4" s="19" t="s">
        <v>12</v>
      </c>
    </row>
    <row r="5" spans="2:71" s="1" customFormat="1" ht="12" customHeight="1">
      <c r="B5" s="22"/>
      <c r="D5" s="26" t="s">
        <v>13</v>
      </c>
      <c r="K5" s="27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15</v>
      </c>
      <c r="BS5" s="19" t="s">
        <v>6</v>
      </c>
    </row>
    <row r="6" spans="2:71" s="1" customFormat="1" ht="36.95" customHeight="1">
      <c r="B6" s="22"/>
      <c r="D6" s="29" t="s">
        <v>16</v>
      </c>
      <c r="K6" s="30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6</v>
      </c>
    </row>
    <row r="7" spans="2:71" s="1" customFormat="1" ht="12" customHeight="1">
      <c r="B7" s="22"/>
      <c r="D7" s="32" t="s">
        <v>18</v>
      </c>
      <c r="K7" s="27" t="s">
        <v>19</v>
      </c>
      <c r="AK7" s="32" t="s">
        <v>20</v>
      </c>
      <c r="AN7" s="27" t="s">
        <v>1</v>
      </c>
      <c r="AR7" s="22"/>
      <c r="BE7" s="31"/>
      <c r="BS7" s="19" t="s">
        <v>6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6</v>
      </c>
    </row>
    <row r="9" spans="2:71" s="1" customFormat="1" ht="14.4" customHeight="1">
      <c r="B9" s="22"/>
      <c r="AR9" s="22"/>
      <c r="BE9" s="31"/>
      <c r="BS9" s="19" t="s">
        <v>6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27</v>
      </c>
      <c r="AR10" s="22"/>
      <c r="BE10" s="31"/>
      <c r="BS10" s="19" t="s">
        <v>6</v>
      </c>
    </row>
    <row r="11" spans="2:71" s="1" customFormat="1" ht="18.45" customHeight="1">
      <c r="B11" s="22"/>
      <c r="E11" s="27" t="s">
        <v>28</v>
      </c>
      <c r="AK11" s="32" t="s">
        <v>29</v>
      </c>
      <c r="AN11" s="27" t="s">
        <v>30</v>
      </c>
      <c r="AR11" s="22"/>
      <c r="BE11" s="31"/>
      <c r="BS11" s="19" t="s">
        <v>6</v>
      </c>
    </row>
    <row r="12" spans="2:71" s="1" customFormat="1" ht="6.95" customHeight="1">
      <c r="B12" s="22"/>
      <c r="AR12" s="22"/>
      <c r="BE12" s="31"/>
      <c r="BS12" s="19" t="s">
        <v>6</v>
      </c>
    </row>
    <row r="13" spans="2:71" s="1" customFormat="1" ht="12" customHeight="1">
      <c r="B13" s="22"/>
      <c r="D13" s="32" t="s">
        <v>31</v>
      </c>
      <c r="AK13" s="32" t="s">
        <v>26</v>
      </c>
      <c r="AN13" s="34" t="s">
        <v>32</v>
      </c>
      <c r="AR13" s="22"/>
      <c r="BE13" s="31"/>
      <c r="BS13" s="19" t="s">
        <v>6</v>
      </c>
    </row>
    <row r="14" spans="2:71" ht="12">
      <c r="B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N14" s="34" t="s">
        <v>32</v>
      </c>
      <c r="AR14" s="22"/>
      <c r="BE14" s="31"/>
      <c r="BS14" s="19" t="s">
        <v>6</v>
      </c>
    </row>
    <row r="15" spans="2:71" s="1" customFormat="1" ht="6.95" customHeight="1">
      <c r="B15" s="22"/>
      <c r="AR15" s="22"/>
      <c r="BE15" s="31"/>
      <c r="BS15" s="19" t="s">
        <v>3</v>
      </c>
    </row>
    <row r="16" spans="2:71" s="1" customFormat="1" ht="12" customHeight="1">
      <c r="B16" s="22"/>
      <c r="D16" s="32" t="s">
        <v>33</v>
      </c>
      <c r="AK16" s="32" t="s">
        <v>26</v>
      </c>
      <c r="AN16" s="27" t="s">
        <v>34</v>
      </c>
      <c r="AR16" s="22"/>
      <c r="BE16" s="31"/>
      <c r="BS16" s="19" t="s">
        <v>3</v>
      </c>
    </row>
    <row r="17" spans="2:71" s="1" customFormat="1" ht="18.45" customHeight="1">
      <c r="B17" s="22"/>
      <c r="E17" s="27" t="s">
        <v>35</v>
      </c>
      <c r="AK17" s="32" t="s">
        <v>29</v>
      </c>
      <c r="AN17" s="27" t="s">
        <v>36</v>
      </c>
      <c r="AR17" s="22"/>
      <c r="BE17" s="31"/>
      <c r="BS17" s="19" t="s">
        <v>37</v>
      </c>
    </row>
    <row r="18" spans="2:71" s="1" customFormat="1" ht="6.95" customHeight="1">
      <c r="B18" s="22"/>
      <c r="AR18" s="22"/>
      <c r="BE18" s="31"/>
      <c r="BS18" s="19" t="s">
        <v>6</v>
      </c>
    </row>
    <row r="19" spans="2:71" s="1" customFormat="1" ht="12" customHeight="1">
      <c r="B19" s="22"/>
      <c r="D19" s="32" t="s">
        <v>38</v>
      </c>
      <c r="AK19" s="32" t="s">
        <v>26</v>
      </c>
      <c r="AN19" s="27" t="s">
        <v>1</v>
      </c>
      <c r="AR19" s="22"/>
      <c r="BE19" s="31"/>
      <c r="BS19" s="19" t="s">
        <v>6</v>
      </c>
    </row>
    <row r="20" spans="2:71" s="1" customFormat="1" ht="18.45" customHeight="1">
      <c r="B20" s="22"/>
      <c r="E20" s="27" t="s">
        <v>39</v>
      </c>
      <c r="AK20" s="32" t="s">
        <v>29</v>
      </c>
      <c r="AN20" s="27" t="s">
        <v>1</v>
      </c>
      <c r="AR20" s="22"/>
      <c r="BE20" s="31"/>
      <c r="BS20" s="19" t="s">
        <v>37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40</v>
      </c>
      <c r="AR22" s="22"/>
      <c r="BE22" s="31"/>
    </row>
    <row r="23" spans="2:57" s="1" customFormat="1" ht="178.5" customHeight="1">
      <c r="B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42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43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44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45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46</v>
      </c>
      <c r="E29" s="3"/>
      <c r="F29" s="32" t="s">
        <v>47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ROUND(AV94,2)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48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ROUND(AW94,2)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49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50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51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47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1"/>
    </row>
    <row r="35" spans="1:57" s="2" customFormat="1" ht="25.9" customHeight="1">
      <c r="A35" s="38"/>
      <c r="B35" s="39"/>
      <c r="C35" s="48"/>
      <c r="D35" s="49" t="s">
        <v>52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53</v>
      </c>
      <c r="U35" s="50"/>
      <c r="V35" s="50"/>
      <c r="W35" s="50"/>
      <c r="X35" s="52" t="s">
        <v>54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14.4" customHeigh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BE37" s="38"/>
    </row>
    <row r="38" spans="2:44" s="1" customFormat="1" ht="14.4" customHeight="1">
      <c r="B38" s="22"/>
      <c r="AR38" s="22"/>
    </row>
    <row r="39" spans="2:44" s="1" customFormat="1" ht="14.4" customHeight="1">
      <c r="B39" s="22"/>
      <c r="AR39" s="22"/>
    </row>
    <row r="40" spans="2:44" s="1" customFormat="1" ht="14.4" customHeight="1">
      <c r="B40" s="22"/>
      <c r="AR40" s="22"/>
    </row>
    <row r="41" spans="2:44" s="1" customFormat="1" ht="14.4" customHeight="1">
      <c r="B41" s="22"/>
      <c r="AR41" s="22"/>
    </row>
    <row r="42" spans="2:44" s="1" customFormat="1" ht="14.4" customHeight="1">
      <c r="B42" s="22"/>
      <c r="AR42" s="22"/>
    </row>
    <row r="43" spans="2:44" s="1" customFormat="1" ht="14.4" customHeight="1">
      <c r="B43" s="22"/>
      <c r="AR43" s="22"/>
    </row>
    <row r="44" spans="2:44" s="1" customFormat="1" ht="14.4" customHeight="1">
      <c r="B44" s="22"/>
      <c r="AR44" s="22"/>
    </row>
    <row r="45" spans="2:44" s="1" customFormat="1" ht="14.4" customHeight="1">
      <c r="B45" s="22"/>
      <c r="AR45" s="22"/>
    </row>
    <row r="46" spans="2:44" s="1" customFormat="1" ht="14.4" customHeight="1">
      <c r="B46" s="22"/>
      <c r="AR46" s="22"/>
    </row>
    <row r="47" spans="2:44" s="1" customFormat="1" ht="14.4" customHeight="1">
      <c r="B47" s="22"/>
      <c r="AR47" s="22"/>
    </row>
    <row r="48" spans="2:44" s="1" customFormat="1" ht="14.4" customHeight="1">
      <c r="B48" s="22"/>
      <c r="AR48" s="22"/>
    </row>
    <row r="49" spans="2:44" s="2" customFormat="1" ht="14.4" customHeight="1">
      <c r="B49" s="55"/>
      <c r="D49" s="56" t="s">
        <v>55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56</v>
      </c>
      <c r="AI49" s="57"/>
      <c r="AJ49" s="57"/>
      <c r="AK49" s="57"/>
      <c r="AL49" s="57"/>
      <c r="AM49" s="57"/>
      <c r="AN49" s="57"/>
      <c r="AO49" s="57"/>
      <c r="AR49" s="55"/>
    </row>
    <row r="50" spans="2:44" ht="12">
      <c r="B50" s="22"/>
      <c r="AR50" s="22"/>
    </row>
    <row r="51" spans="2:44" ht="12">
      <c r="B51" s="22"/>
      <c r="AR51" s="22"/>
    </row>
    <row r="52" spans="2:44" ht="12">
      <c r="B52" s="22"/>
      <c r="AR52" s="22"/>
    </row>
    <row r="53" spans="2:44" ht="12">
      <c r="B53" s="22"/>
      <c r="AR53" s="22"/>
    </row>
    <row r="54" spans="2:44" ht="12">
      <c r="B54" s="22"/>
      <c r="AR54" s="22"/>
    </row>
    <row r="55" spans="2:44" ht="12">
      <c r="B55" s="22"/>
      <c r="AR55" s="22"/>
    </row>
    <row r="56" spans="2:44" ht="12">
      <c r="B56" s="22"/>
      <c r="AR56" s="22"/>
    </row>
    <row r="57" spans="2:44" ht="12">
      <c r="B57" s="22"/>
      <c r="AR57" s="22"/>
    </row>
    <row r="58" spans="2:44" ht="12">
      <c r="B58" s="22"/>
      <c r="AR58" s="22"/>
    </row>
    <row r="59" spans="2:44" ht="12">
      <c r="B59" s="22"/>
      <c r="AR59" s="22"/>
    </row>
    <row r="60" spans="1:57" s="2" customFormat="1" ht="12">
      <c r="A60" s="38"/>
      <c r="B60" s="39"/>
      <c r="C60" s="38"/>
      <c r="D60" s="58" t="s">
        <v>57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58" t="s">
        <v>58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58" t="s">
        <v>57</v>
      </c>
      <c r="AI60" s="41"/>
      <c r="AJ60" s="41"/>
      <c r="AK60" s="41"/>
      <c r="AL60" s="41"/>
      <c r="AM60" s="58" t="s">
        <v>58</v>
      </c>
      <c r="AN60" s="41"/>
      <c r="AO60" s="41"/>
      <c r="AP60" s="38"/>
      <c r="AQ60" s="38"/>
      <c r="AR60" s="39"/>
      <c r="BE60" s="38"/>
    </row>
    <row r="61" spans="2:44" ht="12">
      <c r="B61" s="22"/>
      <c r="AR61" s="22"/>
    </row>
    <row r="62" spans="2:44" ht="12">
      <c r="B62" s="22"/>
      <c r="AR62" s="22"/>
    </row>
    <row r="63" spans="2:44" ht="12">
      <c r="B63" s="22"/>
      <c r="AR63" s="22"/>
    </row>
    <row r="64" spans="1:57" s="2" customFormat="1" ht="12">
      <c r="A64" s="38"/>
      <c r="B64" s="39"/>
      <c r="C64" s="38"/>
      <c r="D64" s="56" t="s">
        <v>59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6" t="s">
        <v>60</v>
      </c>
      <c r="AI64" s="59"/>
      <c r="AJ64" s="59"/>
      <c r="AK64" s="59"/>
      <c r="AL64" s="59"/>
      <c r="AM64" s="59"/>
      <c r="AN64" s="59"/>
      <c r="AO64" s="59"/>
      <c r="AP64" s="38"/>
      <c r="AQ64" s="38"/>
      <c r="AR64" s="39"/>
      <c r="BE64" s="38"/>
    </row>
    <row r="65" spans="2:44" ht="12">
      <c r="B65" s="22"/>
      <c r="AR65" s="22"/>
    </row>
    <row r="66" spans="2:44" ht="12">
      <c r="B66" s="22"/>
      <c r="AR66" s="22"/>
    </row>
    <row r="67" spans="2:44" ht="12">
      <c r="B67" s="22"/>
      <c r="AR67" s="22"/>
    </row>
    <row r="68" spans="2:44" ht="12">
      <c r="B68" s="22"/>
      <c r="AR68" s="22"/>
    </row>
    <row r="69" spans="2:44" ht="12">
      <c r="B69" s="22"/>
      <c r="AR69" s="22"/>
    </row>
    <row r="70" spans="2:44" ht="12">
      <c r="B70" s="22"/>
      <c r="AR70" s="22"/>
    </row>
    <row r="71" spans="2:44" ht="12">
      <c r="B71" s="22"/>
      <c r="AR71" s="22"/>
    </row>
    <row r="72" spans="2:44" ht="12">
      <c r="B72" s="22"/>
      <c r="AR72" s="22"/>
    </row>
    <row r="73" spans="2:44" ht="12">
      <c r="B73" s="22"/>
      <c r="AR73" s="22"/>
    </row>
    <row r="74" spans="2:44" ht="12">
      <c r="B74" s="22"/>
      <c r="AR74" s="22"/>
    </row>
    <row r="75" spans="1:57" s="2" customFormat="1" ht="12">
      <c r="A75" s="38"/>
      <c r="B75" s="39"/>
      <c r="C75" s="38"/>
      <c r="D75" s="58" t="s">
        <v>57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8" t="s">
        <v>58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58" t="s">
        <v>57</v>
      </c>
      <c r="AI75" s="41"/>
      <c r="AJ75" s="41"/>
      <c r="AK75" s="41"/>
      <c r="AL75" s="41"/>
      <c r="AM75" s="58" t="s">
        <v>58</v>
      </c>
      <c r="AN75" s="41"/>
      <c r="AO75" s="41"/>
      <c r="AP75" s="38"/>
      <c r="AQ75" s="38"/>
      <c r="AR75" s="39"/>
      <c r="BE75" s="38"/>
    </row>
    <row r="76" spans="1:57" s="2" customFormat="1" ht="12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E76" s="38"/>
    </row>
    <row r="77" spans="1:57" s="2" customFormat="1" ht="6.95" customHeight="1">
      <c r="A77" s="38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39"/>
      <c r="BE77" s="38"/>
    </row>
    <row r="81" spans="1:57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39"/>
      <c r="BE81" s="38"/>
    </row>
    <row r="82" spans="1:57" s="2" customFormat="1" ht="24.95" customHeight="1">
      <c r="A82" s="38"/>
      <c r="B82" s="39"/>
      <c r="C82" s="23" t="s">
        <v>61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E82" s="38"/>
    </row>
    <row r="83" spans="1:57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E83" s="38"/>
    </row>
    <row r="84" spans="1:57" s="4" customFormat="1" ht="12" customHeight="1">
      <c r="A84" s="4"/>
      <c r="B84" s="64"/>
      <c r="C84" s="32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19-031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4"/>
      <c r="BE84" s="4"/>
    </row>
    <row r="85" spans="1:57" s="5" customFormat="1" ht="36.95" customHeight="1">
      <c r="A85" s="5"/>
      <c r="B85" s="65"/>
      <c r="C85" s="66" t="s">
        <v>16</v>
      </c>
      <c r="D85" s="5"/>
      <c r="E85" s="5"/>
      <c r="F85" s="5"/>
      <c r="G85" s="5"/>
      <c r="H85" s="5"/>
      <c r="I85" s="5"/>
      <c r="J85" s="5"/>
      <c r="K85" s="5"/>
      <c r="L85" s="67" t="str">
        <f>K6</f>
        <v>SPŠ a SOU Pelhřimov – stavební úpravy v 1.PP, ul. Růžová, Pelhřimov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5"/>
      <c r="BE85" s="5"/>
    </row>
    <row r="86" spans="1:57" s="2" customFormat="1" ht="6.95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E86" s="38"/>
    </row>
    <row r="87" spans="1:57" s="2" customFormat="1" ht="12" customHeight="1">
      <c r="A87" s="38"/>
      <c r="B87" s="39"/>
      <c r="C87" s="32" t="s">
        <v>21</v>
      </c>
      <c r="D87" s="38"/>
      <c r="E87" s="38"/>
      <c r="F87" s="38"/>
      <c r="G87" s="38"/>
      <c r="H87" s="38"/>
      <c r="I87" s="38"/>
      <c r="J87" s="38"/>
      <c r="K87" s="38"/>
      <c r="L87" s="68" t="str">
        <f>IF(K8="","",K8)</f>
        <v>Pelhřimov, ul. Růžová, č.p. 34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2" t="s">
        <v>23</v>
      </c>
      <c r="AJ87" s="38"/>
      <c r="AK87" s="38"/>
      <c r="AL87" s="38"/>
      <c r="AM87" s="69" t="str">
        <f>IF(AN8="","",AN8)</f>
        <v>24. 6. 2019</v>
      </c>
      <c r="AN87" s="69"/>
      <c r="AO87" s="38"/>
      <c r="AP87" s="38"/>
      <c r="AQ87" s="38"/>
      <c r="AR87" s="39"/>
      <c r="BE87" s="38"/>
    </row>
    <row r="88" spans="1:57" s="2" customFormat="1" ht="6.95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E88" s="38"/>
    </row>
    <row r="89" spans="1:57" s="2" customFormat="1" ht="27.9" customHeight="1">
      <c r="A89" s="38"/>
      <c r="B89" s="39"/>
      <c r="C89" s="32" t="s">
        <v>25</v>
      </c>
      <c r="D89" s="38"/>
      <c r="E89" s="38"/>
      <c r="F89" s="38"/>
      <c r="G89" s="38"/>
      <c r="H89" s="38"/>
      <c r="I89" s="38"/>
      <c r="J89" s="38"/>
      <c r="K89" s="38"/>
      <c r="L89" s="4" t="str">
        <f>IF(E11="","",E11)</f>
        <v>Kraj Vysočina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2" t="s">
        <v>33</v>
      </c>
      <c r="AJ89" s="38"/>
      <c r="AK89" s="38"/>
      <c r="AL89" s="38"/>
      <c r="AM89" s="70" t="str">
        <f>IF(E17="","",E17)</f>
        <v>PROJEKT CENTRUM NOVA s.r.o.</v>
      </c>
      <c r="AN89" s="4"/>
      <c r="AO89" s="4"/>
      <c r="AP89" s="4"/>
      <c r="AQ89" s="38"/>
      <c r="AR89" s="39"/>
      <c r="AS89" s="71" t="s">
        <v>62</v>
      </c>
      <c r="AT89" s="72"/>
      <c r="AU89" s="73"/>
      <c r="AV89" s="73"/>
      <c r="AW89" s="73"/>
      <c r="AX89" s="73"/>
      <c r="AY89" s="73"/>
      <c r="AZ89" s="73"/>
      <c r="BA89" s="73"/>
      <c r="BB89" s="73"/>
      <c r="BC89" s="73"/>
      <c r="BD89" s="74"/>
      <c r="BE89" s="38"/>
    </row>
    <row r="90" spans="1:57" s="2" customFormat="1" ht="15.15" customHeight="1">
      <c r="A90" s="38"/>
      <c r="B90" s="39"/>
      <c r="C90" s="32" t="s">
        <v>31</v>
      </c>
      <c r="D90" s="38"/>
      <c r="E90" s="38"/>
      <c r="F90" s="38"/>
      <c r="G90" s="38"/>
      <c r="H90" s="38"/>
      <c r="I90" s="38"/>
      <c r="J90" s="38"/>
      <c r="K90" s="38"/>
      <c r="L90" s="4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2" t="s">
        <v>38</v>
      </c>
      <c r="AJ90" s="38"/>
      <c r="AK90" s="38"/>
      <c r="AL90" s="38"/>
      <c r="AM90" s="70" t="str">
        <f>IF(E20="","",E20)</f>
        <v xml:space="preserve"> </v>
      </c>
      <c r="AN90" s="4"/>
      <c r="AO90" s="4"/>
      <c r="AP90" s="4"/>
      <c r="AQ90" s="38"/>
      <c r="AR90" s="39"/>
      <c r="AS90" s="75"/>
      <c r="AT90" s="76"/>
      <c r="AU90" s="77"/>
      <c r="AV90" s="77"/>
      <c r="AW90" s="77"/>
      <c r="AX90" s="77"/>
      <c r="AY90" s="77"/>
      <c r="AZ90" s="77"/>
      <c r="BA90" s="77"/>
      <c r="BB90" s="77"/>
      <c r="BC90" s="77"/>
      <c r="BD90" s="78"/>
      <c r="BE90" s="38"/>
    </row>
    <row r="91" spans="1:57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75"/>
      <c r="AT91" s="76"/>
      <c r="AU91" s="77"/>
      <c r="AV91" s="77"/>
      <c r="AW91" s="77"/>
      <c r="AX91" s="77"/>
      <c r="AY91" s="77"/>
      <c r="AZ91" s="77"/>
      <c r="BA91" s="77"/>
      <c r="BB91" s="77"/>
      <c r="BC91" s="77"/>
      <c r="BD91" s="78"/>
      <c r="BE91" s="38"/>
    </row>
    <row r="92" spans="1:57" s="2" customFormat="1" ht="29.25" customHeight="1">
      <c r="A92" s="38"/>
      <c r="B92" s="39"/>
      <c r="C92" s="79" t="s">
        <v>63</v>
      </c>
      <c r="D92" s="80"/>
      <c r="E92" s="80"/>
      <c r="F92" s="80"/>
      <c r="G92" s="80"/>
      <c r="H92" s="81"/>
      <c r="I92" s="82" t="s">
        <v>64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3" t="s">
        <v>65</v>
      </c>
      <c r="AH92" s="80"/>
      <c r="AI92" s="80"/>
      <c r="AJ92" s="80"/>
      <c r="AK92" s="80"/>
      <c r="AL92" s="80"/>
      <c r="AM92" s="80"/>
      <c r="AN92" s="82" t="s">
        <v>66</v>
      </c>
      <c r="AO92" s="80"/>
      <c r="AP92" s="84"/>
      <c r="AQ92" s="85" t="s">
        <v>67</v>
      </c>
      <c r="AR92" s="39"/>
      <c r="AS92" s="86" t="s">
        <v>68</v>
      </c>
      <c r="AT92" s="87" t="s">
        <v>69</v>
      </c>
      <c r="AU92" s="87" t="s">
        <v>70</v>
      </c>
      <c r="AV92" s="87" t="s">
        <v>71</v>
      </c>
      <c r="AW92" s="87" t="s">
        <v>72</v>
      </c>
      <c r="AX92" s="87" t="s">
        <v>73</v>
      </c>
      <c r="AY92" s="87" t="s">
        <v>74</v>
      </c>
      <c r="AZ92" s="87" t="s">
        <v>75</v>
      </c>
      <c r="BA92" s="87" t="s">
        <v>76</v>
      </c>
      <c r="BB92" s="87" t="s">
        <v>77</v>
      </c>
      <c r="BC92" s="87" t="s">
        <v>78</v>
      </c>
      <c r="BD92" s="88" t="s">
        <v>79</v>
      </c>
      <c r="BE92" s="38"/>
    </row>
    <row r="93" spans="1:57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89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1"/>
      <c r="BE93" s="38"/>
    </row>
    <row r="94" spans="1:90" s="6" customFormat="1" ht="32.4" customHeight="1">
      <c r="A94" s="6"/>
      <c r="B94" s="92"/>
      <c r="C94" s="93" t="s">
        <v>80</v>
      </c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5">
        <f>ROUND(AG95+AG97,2)</f>
        <v>0</v>
      </c>
      <c r="AH94" s="95"/>
      <c r="AI94" s="95"/>
      <c r="AJ94" s="95"/>
      <c r="AK94" s="95"/>
      <c r="AL94" s="95"/>
      <c r="AM94" s="95"/>
      <c r="AN94" s="96">
        <f>SUM(AG94,AT94)</f>
        <v>0</v>
      </c>
      <c r="AO94" s="96"/>
      <c r="AP94" s="96"/>
      <c r="AQ94" s="97" t="s">
        <v>1</v>
      </c>
      <c r="AR94" s="92"/>
      <c r="AS94" s="98">
        <f>ROUND(AS95+AS97,2)</f>
        <v>0</v>
      </c>
      <c r="AT94" s="99">
        <f>ROUND(SUM(AV94:AW94),2)</f>
        <v>0</v>
      </c>
      <c r="AU94" s="100">
        <f>ROUND(AU95+AU97,5)</f>
        <v>0</v>
      </c>
      <c r="AV94" s="99">
        <f>ROUND(AZ94*L29,2)</f>
        <v>0</v>
      </c>
      <c r="AW94" s="99">
        <f>ROUND(BA94*L30,2)</f>
        <v>0</v>
      </c>
      <c r="AX94" s="99">
        <f>ROUND(BB94*L29,2)</f>
        <v>0</v>
      </c>
      <c r="AY94" s="99">
        <f>ROUND(BC94*L30,2)</f>
        <v>0</v>
      </c>
      <c r="AZ94" s="99">
        <f>ROUND(AZ95+AZ97,2)</f>
        <v>0</v>
      </c>
      <c r="BA94" s="99">
        <f>ROUND(BA95+BA97,2)</f>
        <v>0</v>
      </c>
      <c r="BB94" s="99">
        <f>ROUND(BB95+BB97,2)</f>
        <v>0</v>
      </c>
      <c r="BC94" s="99">
        <f>ROUND(BC95+BC97,2)</f>
        <v>0</v>
      </c>
      <c r="BD94" s="101">
        <f>ROUND(BD95+BD97,2)</f>
        <v>0</v>
      </c>
      <c r="BE94" s="6"/>
      <c r="BS94" s="102" t="s">
        <v>81</v>
      </c>
      <c r="BT94" s="102" t="s">
        <v>82</v>
      </c>
      <c r="BU94" s="103" t="s">
        <v>83</v>
      </c>
      <c r="BV94" s="102" t="s">
        <v>84</v>
      </c>
      <c r="BW94" s="102" t="s">
        <v>4</v>
      </c>
      <c r="BX94" s="102" t="s">
        <v>85</v>
      </c>
      <c r="CL94" s="102" t="s">
        <v>19</v>
      </c>
    </row>
    <row r="95" spans="1:91" s="7" customFormat="1" ht="16.5" customHeight="1">
      <c r="A95" s="7"/>
      <c r="B95" s="104"/>
      <c r="C95" s="105"/>
      <c r="D95" s="106" t="s">
        <v>86</v>
      </c>
      <c r="E95" s="106"/>
      <c r="F95" s="106"/>
      <c r="G95" s="106"/>
      <c r="H95" s="106"/>
      <c r="I95" s="107"/>
      <c r="J95" s="106" t="s">
        <v>87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ROUND(AG96,2)</f>
        <v>0</v>
      </c>
      <c r="AH95" s="107"/>
      <c r="AI95" s="107"/>
      <c r="AJ95" s="107"/>
      <c r="AK95" s="107"/>
      <c r="AL95" s="107"/>
      <c r="AM95" s="107"/>
      <c r="AN95" s="109">
        <f>SUM(AG95,AT95)</f>
        <v>0</v>
      </c>
      <c r="AO95" s="107"/>
      <c r="AP95" s="107"/>
      <c r="AQ95" s="110" t="s">
        <v>88</v>
      </c>
      <c r="AR95" s="104"/>
      <c r="AS95" s="111">
        <f>ROUND(AS96,2)</f>
        <v>0</v>
      </c>
      <c r="AT95" s="112">
        <f>ROUND(SUM(AV95:AW95),2)</f>
        <v>0</v>
      </c>
      <c r="AU95" s="113">
        <f>ROUND(AU96,5)</f>
        <v>0</v>
      </c>
      <c r="AV95" s="112">
        <f>ROUND(AZ95*L29,2)</f>
        <v>0</v>
      </c>
      <c r="AW95" s="112">
        <f>ROUND(BA95*L30,2)</f>
        <v>0</v>
      </c>
      <c r="AX95" s="112">
        <f>ROUND(BB95*L29,2)</f>
        <v>0</v>
      </c>
      <c r="AY95" s="112">
        <f>ROUND(BC95*L30,2)</f>
        <v>0</v>
      </c>
      <c r="AZ95" s="112">
        <f>ROUND(AZ96,2)</f>
        <v>0</v>
      </c>
      <c r="BA95" s="112">
        <f>ROUND(BA96,2)</f>
        <v>0</v>
      </c>
      <c r="BB95" s="112">
        <f>ROUND(BB96,2)</f>
        <v>0</v>
      </c>
      <c r="BC95" s="112">
        <f>ROUND(BC96,2)</f>
        <v>0</v>
      </c>
      <c r="BD95" s="114">
        <f>ROUND(BD96,2)</f>
        <v>0</v>
      </c>
      <c r="BE95" s="7"/>
      <c r="BS95" s="115" t="s">
        <v>81</v>
      </c>
      <c r="BT95" s="115" t="s">
        <v>89</v>
      </c>
      <c r="BU95" s="115" t="s">
        <v>83</v>
      </c>
      <c r="BV95" s="115" t="s">
        <v>84</v>
      </c>
      <c r="BW95" s="115" t="s">
        <v>90</v>
      </c>
      <c r="BX95" s="115" t="s">
        <v>4</v>
      </c>
      <c r="CL95" s="115" t="s">
        <v>1</v>
      </c>
      <c r="CM95" s="115" t="s">
        <v>89</v>
      </c>
    </row>
    <row r="96" spans="1:90" s="4" customFormat="1" ht="16.5" customHeight="1">
      <c r="A96" s="116" t="s">
        <v>91</v>
      </c>
      <c r="B96" s="64"/>
      <c r="C96" s="10"/>
      <c r="D96" s="10"/>
      <c r="E96" s="117" t="s">
        <v>86</v>
      </c>
      <c r="F96" s="117"/>
      <c r="G96" s="117"/>
      <c r="H96" s="117"/>
      <c r="I96" s="117"/>
      <c r="J96" s="10"/>
      <c r="K96" s="117" t="s">
        <v>92</v>
      </c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8">
        <f>'VRN - Vedlejší a ostatní ...'!J32</f>
        <v>0</v>
      </c>
      <c r="AH96" s="10"/>
      <c r="AI96" s="10"/>
      <c r="AJ96" s="10"/>
      <c r="AK96" s="10"/>
      <c r="AL96" s="10"/>
      <c r="AM96" s="10"/>
      <c r="AN96" s="118">
        <f>SUM(AG96,AT96)</f>
        <v>0</v>
      </c>
      <c r="AO96" s="10"/>
      <c r="AP96" s="10"/>
      <c r="AQ96" s="119" t="s">
        <v>93</v>
      </c>
      <c r="AR96" s="64"/>
      <c r="AS96" s="120">
        <v>0</v>
      </c>
      <c r="AT96" s="121">
        <f>ROUND(SUM(AV96:AW96),2)</f>
        <v>0</v>
      </c>
      <c r="AU96" s="122">
        <f>'VRN - Vedlejší a ostatní ...'!P122</f>
        <v>0</v>
      </c>
      <c r="AV96" s="121">
        <f>'VRN - Vedlejší a ostatní ...'!J35</f>
        <v>0</v>
      </c>
      <c r="AW96" s="121">
        <f>'VRN - Vedlejší a ostatní ...'!J36</f>
        <v>0</v>
      </c>
      <c r="AX96" s="121">
        <f>'VRN - Vedlejší a ostatní ...'!J37</f>
        <v>0</v>
      </c>
      <c r="AY96" s="121">
        <f>'VRN - Vedlejší a ostatní ...'!J38</f>
        <v>0</v>
      </c>
      <c r="AZ96" s="121">
        <f>'VRN - Vedlejší a ostatní ...'!F35</f>
        <v>0</v>
      </c>
      <c r="BA96" s="121">
        <f>'VRN - Vedlejší a ostatní ...'!F36</f>
        <v>0</v>
      </c>
      <c r="BB96" s="121">
        <f>'VRN - Vedlejší a ostatní ...'!F37</f>
        <v>0</v>
      </c>
      <c r="BC96" s="121">
        <f>'VRN - Vedlejší a ostatní ...'!F38</f>
        <v>0</v>
      </c>
      <c r="BD96" s="123">
        <f>'VRN - Vedlejší a ostatní ...'!F39</f>
        <v>0</v>
      </c>
      <c r="BE96" s="4"/>
      <c r="BT96" s="27" t="s">
        <v>94</v>
      </c>
      <c r="BV96" s="27" t="s">
        <v>84</v>
      </c>
      <c r="BW96" s="27" t="s">
        <v>95</v>
      </c>
      <c r="BX96" s="27" t="s">
        <v>90</v>
      </c>
      <c r="CL96" s="27" t="s">
        <v>19</v>
      </c>
    </row>
    <row r="97" spans="1:91" s="7" customFormat="1" ht="16.5" customHeight="1">
      <c r="A97" s="7"/>
      <c r="B97" s="104"/>
      <c r="C97" s="105"/>
      <c r="D97" s="106" t="s">
        <v>96</v>
      </c>
      <c r="E97" s="106"/>
      <c r="F97" s="106"/>
      <c r="G97" s="106"/>
      <c r="H97" s="106"/>
      <c r="I97" s="107"/>
      <c r="J97" s="106" t="s">
        <v>97</v>
      </c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8">
        <f>ROUND(SUM(AG98:AG100),2)</f>
        <v>0</v>
      </c>
      <c r="AH97" s="107"/>
      <c r="AI97" s="107"/>
      <c r="AJ97" s="107"/>
      <c r="AK97" s="107"/>
      <c r="AL97" s="107"/>
      <c r="AM97" s="107"/>
      <c r="AN97" s="109">
        <f>SUM(AG97,AT97)</f>
        <v>0</v>
      </c>
      <c r="AO97" s="107"/>
      <c r="AP97" s="107"/>
      <c r="AQ97" s="110" t="s">
        <v>98</v>
      </c>
      <c r="AR97" s="104"/>
      <c r="AS97" s="111">
        <f>ROUND(SUM(AS98:AS100),2)</f>
        <v>0</v>
      </c>
      <c r="AT97" s="112">
        <f>ROUND(SUM(AV97:AW97),2)</f>
        <v>0</v>
      </c>
      <c r="AU97" s="113">
        <f>ROUND(SUM(AU98:AU100),5)</f>
        <v>0</v>
      </c>
      <c r="AV97" s="112">
        <f>ROUND(AZ97*L29,2)</f>
        <v>0</v>
      </c>
      <c r="AW97" s="112">
        <f>ROUND(BA97*L30,2)</f>
        <v>0</v>
      </c>
      <c r="AX97" s="112">
        <f>ROUND(BB97*L29,2)</f>
        <v>0</v>
      </c>
      <c r="AY97" s="112">
        <f>ROUND(BC97*L30,2)</f>
        <v>0</v>
      </c>
      <c r="AZ97" s="112">
        <f>ROUND(SUM(AZ98:AZ100),2)</f>
        <v>0</v>
      </c>
      <c r="BA97" s="112">
        <f>ROUND(SUM(BA98:BA100),2)</f>
        <v>0</v>
      </c>
      <c r="BB97" s="112">
        <f>ROUND(SUM(BB98:BB100),2)</f>
        <v>0</v>
      </c>
      <c r="BC97" s="112">
        <f>ROUND(SUM(BC98:BC100),2)</f>
        <v>0</v>
      </c>
      <c r="BD97" s="114">
        <f>ROUND(SUM(BD98:BD100),2)</f>
        <v>0</v>
      </c>
      <c r="BE97" s="7"/>
      <c r="BS97" s="115" t="s">
        <v>81</v>
      </c>
      <c r="BT97" s="115" t="s">
        <v>89</v>
      </c>
      <c r="BU97" s="115" t="s">
        <v>83</v>
      </c>
      <c r="BV97" s="115" t="s">
        <v>84</v>
      </c>
      <c r="BW97" s="115" t="s">
        <v>99</v>
      </c>
      <c r="BX97" s="115" t="s">
        <v>4</v>
      </c>
      <c r="CL97" s="115" t="s">
        <v>1</v>
      </c>
      <c r="CM97" s="115" t="s">
        <v>94</v>
      </c>
    </row>
    <row r="98" spans="1:90" s="4" customFormat="1" ht="16.5" customHeight="1">
      <c r="A98" s="116" t="s">
        <v>91</v>
      </c>
      <c r="B98" s="64"/>
      <c r="C98" s="10"/>
      <c r="D98" s="10"/>
      <c r="E98" s="117" t="s">
        <v>100</v>
      </c>
      <c r="F98" s="117"/>
      <c r="G98" s="117"/>
      <c r="H98" s="117"/>
      <c r="I98" s="117"/>
      <c r="J98" s="10"/>
      <c r="K98" s="117" t="s">
        <v>101</v>
      </c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8">
        <f>'01-00 - Bourání'!J32</f>
        <v>0</v>
      </c>
      <c r="AH98" s="10"/>
      <c r="AI98" s="10"/>
      <c r="AJ98" s="10"/>
      <c r="AK98" s="10"/>
      <c r="AL98" s="10"/>
      <c r="AM98" s="10"/>
      <c r="AN98" s="118">
        <f>SUM(AG98,AT98)</f>
        <v>0</v>
      </c>
      <c r="AO98" s="10"/>
      <c r="AP98" s="10"/>
      <c r="AQ98" s="119" t="s">
        <v>93</v>
      </c>
      <c r="AR98" s="64"/>
      <c r="AS98" s="120">
        <v>0</v>
      </c>
      <c r="AT98" s="121">
        <f>ROUND(SUM(AV98:AW98),2)</f>
        <v>0</v>
      </c>
      <c r="AU98" s="122">
        <f>'01-00 - Bourání'!P129</f>
        <v>0</v>
      </c>
      <c r="AV98" s="121">
        <f>'01-00 - Bourání'!J35</f>
        <v>0</v>
      </c>
      <c r="AW98" s="121">
        <f>'01-00 - Bourání'!J36</f>
        <v>0</v>
      </c>
      <c r="AX98" s="121">
        <f>'01-00 - Bourání'!J37</f>
        <v>0</v>
      </c>
      <c r="AY98" s="121">
        <f>'01-00 - Bourání'!J38</f>
        <v>0</v>
      </c>
      <c r="AZ98" s="121">
        <f>'01-00 - Bourání'!F35</f>
        <v>0</v>
      </c>
      <c r="BA98" s="121">
        <f>'01-00 - Bourání'!F36</f>
        <v>0</v>
      </c>
      <c r="BB98" s="121">
        <f>'01-00 - Bourání'!F37</f>
        <v>0</v>
      </c>
      <c r="BC98" s="121">
        <f>'01-00 - Bourání'!F38</f>
        <v>0</v>
      </c>
      <c r="BD98" s="123">
        <f>'01-00 - Bourání'!F39</f>
        <v>0</v>
      </c>
      <c r="BE98" s="4"/>
      <c r="BT98" s="27" t="s">
        <v>94</v>
      </c>
      <c r="BV98" s="27" t="s">
        <v>84</v>
      </c>
      <c r="BW98" s="27" t="s">
        <v>102</v>
      </c>
      <c r="BX98" s="27" t="s">
        <v>99</v>
      </c>
      <c r="CL98" s="27" t="s">
        <v>19</v>
      </c>
    </row>
    <row r="99" spans="1:90" s="4" customFormat="1" ht="16.5" customHeight="1">
      <c r="A99" s="116" t="s">
        <v>91</v>
      </c>
      <c r="B99" s="64"/>
      <c r="C99" s="10"/>
      <c r="D99" s="10"/>
      <c r="E99" s="117" t="s">
        <v>103</v>
      </c>
      <c r="F99" s="117"/>
      <c r="G99" s="117"/>
      <c r="H99" s="117"/>
      <c r="I99" s="117"/>
      <c r="J99" s="10"/>
      <c r="K99" s="117" t="s">
        <v>104</v>
      </c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8">
        <f>'01-01 - Architektonicko-s...'!J32</f>
        <v>0</v>
      </c>
      <c r="AH99" s="10"/>
      <c r="AI99" s="10"/>
      <c r="AJ99" s="10"/>
      <c r="AK99" s="10"/>
      <c r="AL99" s="10"/>
      <c r="AM99" s="10"/>
      <c r="AN99" s="118">
        <f>SUM(AG99,AT99)</f>
        <v>0</v>
      </c>
      <c r="AO99" s="10"/>
      <c r="AP99" s="10"/>
      <c r="AQ99" s="119" t="s">
        <v>93</v>
      </c>
      <c r="AR99" s="64"/>
      <c r="AS99" s="120">
        <v>0</v>
      </c>
      <c r="AT99" s="121">
        <f>ROUND(SUM(AV99:AW99),2)</f>
        <v>0</v>
      </c>
      <c r="AU99" s="122">
        <f>'01-01 - Architektonicko-s...'!P140</f>
        <v>0</v>
      </c>
      <c r="AV99" s="121">
        <f>'01-01 - Architektonicko-s...'!J35</f>
        <v>0</v>
      </c>
      <c r="AW99" s="121">
        <f>'01-01 - Architektonicko-s...'!J36</f>
        <v>0</v>
      </c>
      <c r="AX99" s="121">
        <f>'01-01 - Architektonicko-s...'!J37</f>
        <v>0</v>
      </c>
      <c r="AY99" s="121">
        <f>'01-01 - Architektonicko-s...'!J38</f>
        <v>0</v>
      </c>
      <c r="AZ99" s="121">
        <f>'01-01 - Architektonicko-s...'!F35</f>
        <v>0</v>
      </c>
      <c r="BA99" s="121">
        <f>'01-01 - Architektonicko-s...'!F36</f>
        <v>0</v>
      </c>
      <c r="BB99" s="121">
        <f>'01-01 - Architektonicko-s...'!F37</f>
        <v>0</v>
      </c>
      <c r="BC99" s="121">
        <f>'01-01 - Architektonicko-s...'!F38</f>
        <v>0</v>
      </c>
      <c r="BD99" s="123">
        <f>'01-01 - Architektonicko-s...'!F39</f>
        <v>0</v>
      </c>
      <c r="BE99" s="4"/>
      <c r="BT99" s="27" t="s">
        <v>94</v>
      </c>
      <c r="BV99" s="27" t="s">
        <v>84</v>
      </c>
      <c r="BW99" s="27" t="s">
        <v>105</v>
      </c>
      <c r="BX99" s="27" t="s">
        <v>99</v>
      </c>
      <c r="CL99" s="27" t="s">
        <v>19</v>
      </c>
    </row>
    <row r="100" spans="1:90" s="4" customFormat="1" ht="16.5" customHeight="1">
      <c r="A100" s="116" t="s">
        <v>91</v>
      </c>
      <c r="B100" s="64"/>
      <c r="C100" s="10"/>
      <c r="D100" s="10"/>
      <c r="E100" s="117" t="s">
        <v>106</v>
      </c>
      <c r="F100" s="117"/>
      <c r="G100" s="117"/>
      <c r="H100" s="117"/>
      <c r="I100" s="117"/>
      <c r="J100" s="10"/>
      <c r="K100" s="117" t="s">
        <v>107</v>
      </c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8">
        <f>'01-d - Zařízení silnoprou...'!J32</f>
        <v>0</v>
      </c>
      <c r="AH100" s="10"/>
      <c r="AI100" s="10"/>
      <c r="AJ100" s="10"/>
      <c r="AK100" s="10"/>
      <c r="AL100" s="10"/>
      <c r="AM100" s="10"/>
      <c r="AN100" s="118">
        <f>SUM(AG100,AT100)</f>
        <v>0</v>
      </c>
      <c r="AO100" s="10"/>
      <c r="AP100" s="10"/>
      <c r="AQ100" s="119" t="s">
        <v>93</v>
      </c>
      <c r="AR100" s="64"/>
      <c r="AS100" s="124">
        <v>0</v>
      </c>
      <c r="AT100" s="125">
        <f>ROUND(SUM(AV100:AW100),2)</f>
        <v>0</v>
      </c>
      <c r="AU100" s="126">
        <f>'01-d - Zařízení silnoprou...'!P124</f>
        <v>0</v>
      </c>
      <c r="AV100" s="125">
        <f>'01-d - Zařízení silnoprou...'!J35</f>
        <v>0</v>
      </c>
      <c r="AW100" s="125">
        <f>'01-d - Zařízení silnoprou...'!J36</f>
        <v>0</v>
      </c>
      <c r="AX100" s="125">
        <f>'01-d - Zařízení silnoprou...'!J37</f>
        <v>0</v>
      </c>
      <c r="AY100" s="125">
        <f>'01-d - Zařízení silnoprou...'!J38</f>
        <v>0</v>
      </c>
      <c r="AZ100" s="125">
        <f>'01-d - Zařízení silnoprou...'!F35</f>
        <v>0</v>
      </c>
      <c r="BA100" s="125">
        <f>'01-d - Zařízení silnoprou...'!F36</f>
        <v>0</v>
      </c>
      <c r="BB100" s="125">
        <f>'01-d - Zařízení silnoprou...'!F37</f>
        <v>0</v>
      </c>
      <c r="BC100" s="125">
        <f>'01-d - Zařízení silnoprou...'!F38</f>
        <v>0</v>
      </c>
      <c r="BD100" s="127">
        <f>'01-d - Zařízení silnoprou...'!F39</f>
        <v>0</v>
      </c>
      <c r="BE100" s="4"/>
      <c r="BT100" s="27" t="s">
        <v>94</v>
      </c>
      <c r="BV100" s="27" t="s">
        <v>84</v>
      </c>
      <c r="BW100" s="27" t="s">
        <v>108</v>
      </c>
      <c r="BX100" s="27" t="s">
        <v>99</v>
      </c>
      <c r="CL100" s="27" t="s">
        <v>109</v>
      </c>
    </row>
    <row r="101" spans="1:57" s="2" customFormat="1" ht="30" customHeight="1">
      <c r="A101" s="38"/>
      <c r="B101" s="3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9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39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</sheetData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E96:I96"/>
    <mergeCell ref="K96:AF96"/>
    <mergeCell ref="D97:H97"/>
    <mergeCell ref="J97:AF97"/>
    <mergeCell ref="E98:I98"/>
    <mergeCell ref="K98:AF98"/>
    <mergeCell ref="E99:I99"/>
    <mergeCell ref="K99:AF99"/>
    <mergeCell ref="E100:I100"/>
    <mergeCell ref="K100:AF100"/>
  </mergeCells>
  <hyperlinks>
    <hyperlink ref="A96" location="'VRN - Vedlejší a ostatní ...'!C2" display="/"/>
    <hyperlink ref="A98" location="'01-00 - Bourání'!C2" display="/"/>
    <hyperlink ref="A99" location="'01-01 - Architektonicko-s...'!C2" display="/"/>
    <hyperlink ref="A100" location="'01-d - Zařízení silnopro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94</v>
      </c>
    </row>
    <row r="4" spans="2:46" s="1" customFormat="1" ht="24.95" customHeight="1">
      <c r="B4" s="22"/>
      <c r="D4" s="23" t="s">
        <v>110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SPŠ a SOU Pelhřimov – stavební úpravy v 1.PP, ul. Růžová, Pelhřimov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111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112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113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114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19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21</v>
      </c>
      <c r="E14" s="38"/>
      <c r="F14" s="27" t="s">
        <v>22</v>
      </c>
      <c r="G14" s="38"/>
      <c r="H14" s="38"/>
      <c r="I14" s="133" t="s">
        <v>23</v>
      </c>
      <c r="J14" s="69" t="str">
        <f>'Rekapitulace stavby'!AN8</f>
        <v>24. 6. 2019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25</v>
      </c>
      <c r="E16" s="38"/>
      <c r="F16" s="38"/>
      <c r="G16" s="38"/>
      <c r="H16" s="38"/>
      <c r="I16" s="133" t="s">
        <v>26</v>
      </c>
      <c r="J16" s="27" t="s">
        <v>27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28</v>
      </c>
      <c r="F17" s="38"/>
      <c r="G17" s="38"/>
      <c r="H17" s="38"/>
      <c r="I17" s="133" t="s">
        <v>29</v>
      </c>
      <c r="J17" s="27" t="s">
        <v>30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31</v>
      </c>
      <c r="E19" s="38"/>
      <c r="F19" s="38"/>
      <c r="G19" s="38"/>
      <c r="H19" s="38"/>
      <c r="I19" s="133" t="s">
        <v>26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29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33</v>
      </c>
      <c r="E22" s="38"/>
      <c r="F22" s="38"/>
      <c r="G22" s="38"/>
      <c r="H22" s="38"/>
      <c r="I22" s="133" t="s">
        <v>26</v>
      </c>
      <c r="J22" s="27" t="s">
        <v>34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35</v>
      </c>
      <c r="F23" s="38"/>
      <c r="G23" s="38"/>
      <c r="H23" s="38"/>
      <c r="I23" s="133" t="s">
        <v>29</v>
      </c>
      <c r="J23" s="27" t="s">
        <v>36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38</v>
      </c>
      <c r="E25" s="38"/>
      <c r="F25" s="38"/>
      <c r="G25" s="38"/>
      <c r="H25" s="38"/>
      <c r="I25" s="133" t="s">
        <v>26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29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40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255" customHeight="1">
      <c r="A29" s="134"/>
      <c r="B29" s="135"/>
      <c r="C29" s="134"/>
      <c r="D29" s="134"/>
      <c r="E29" s="36" t="s">
        <v>115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42</v>
      </c>
      <c r="E32" s="38"/>
      <c r="F32" s="38"/>
      <c r="G32" s="38"/>
      <c r="H32" s="38"/>
      <c r="I32" s="132"/>
      <c r="J32" s="96">
        <f>ROUND(J122,2)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44</v>
      </c>
      <c r="G34" s="38"/>
      <c r="H34" s="38"/>
      <c r="I34" s="140" t="s">
        <v>43</v>
      </c>
      <c r="J34" s="43" t="s">
        <v>45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46</v>
      </c>
      <c r="E35" s="32" t="s">
        <v>47</v>
      </c>
      <c r="F35" s="142">
        <f>ROUND((SUM(BE122:BE146)),2)</f>
        <v>0</v>
      </c>
      <c r="G35" s="38"/>
      <c r="H35" s="38"/>
      <c r="I35" s="143">
        <v>0.21</v>
      </c>
      <c r="J35" s="142">
        <f>ROUND(((SUM(BE122:BE146))*I35),2)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48</v>
      </c>
      <c r="F36" s="142">
        <f>ROUND((SUM(BF122:BF146)),2)</f>
        <v>0</v>
      </c>
      <c r="G36" s="38"/>
      <c r="H36" s="38"/>
      <c r="I36" s="143">
        <v>0.15</v>
      </c>
      <c r="J36" s="142">
        <f>ROUND(((SUM(BF122:BF146))*I36),2)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49</v>
      </c>
      <c r="F37" s="142">
        <f>ROUND((SUM(BG122:BG146)),2)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50</v>
      </c>
      <c r="F38" s="142">
        <f>ROUND((SUM(BH122:BH146)),2)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51</v>
      </c>
      <c r="F39" s="142">
        <f>ROUND((SUM(BI122:BI146)),2)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52</v>
      </c>
      <c r="E41" s="81"/>
      <c r="F41" s="81"/>
      <c r="G41" s="146" t="s">
        <v>53</v>
      </c>
      <c r="H41" s="147" t="s">
        <v>54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55</v>
      </c>
      <c r="E50" s="57"/>
      <c r="F50" s="57"/>
      <c r="G50" s="56" t="s">
        <v>56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57</v>
      </c>
      <c r="E61" s="41"/>
      <c r="F61" s="152" t="s">
        <v>58</v>
      </c>
      <c r="G61" s="58" t="s">
        <v>57</v>
      </c>
      <c r="H61" s="41"/>
      <c r="I61" s="153"/>
      <c r="J61" s="154" t="s">
        <v>58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59</v>
      </c>
      <c r="E65" s="59"/>
      <c r="F65" s="59"/>
      <c r="G65" s="56" t="s">
        <v>60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57</v>
      </c>
      <c r="E76" s="41"/>
      <c r="F76" s="152" t="s">
        <v>58</v>
      </c>
      <c r="G76" s="58" t="s">
        <v>57</v>
      </c>
      <c r="H76" s="41"/>
      <c r="I76" s="153"/>
      <c r="J76" s="154" t="s">
        <v>58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SPŠ a SOU Pelhřimov – stavební úpravy v 1.PP, ul. Růžová, Pelhřimov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111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112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VRN - Vedlejší a ostatní náklady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38"/>
      <c r="E91" s="38"/>
      <c r="F91" s="27" t="str">
        <f>F14</f>
        <v>Pelhřimov, ul. Růžová, č.p. 34</v>
      </c>
      <c r="G91" s="38"/>
      <c r="H91" s="38"/>
      <c r="I91" s="133" t="s">
        <v>23</v>
      </c>
      <c r="J91" s="69" t="str">
        <f>IF(J14="","",J14)</f>
        <v>24. 6. 2019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25</v>
      </c>
      <c r="D93" s="38"/>
      <c r="E93" s="38"/>
      <c r="F93" s="27" t="str">
        <f>E17</f>
        <v>Kraj Vysočina</v>
      </c>
      <c r="G93" s="38"/>
      <c r="H93" s="38"/>
      <c r="I93" s="133" t="s">
        <v>33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38"/>
      <c r="E94" s="38"/>
      <c r="F94" s="27" t="str">
        <f>IF(E20="","",E20)</f>
        <v>Vyplň údaj</v>
      </c>
      <c r="G94" s="38"/>
      <c r="H94" s="38"/>
      <c r="I94" s="133" t="s">
        <v>38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117</v>
      </c>
      <c r="D96" s="144"/>
      <c r="E96" s="144"/>
      <c r="F96" s="144"/>
      <c r="G96" s="144"/>
      <c r="H96" s="144"/>
      <c r="I96" s="159"/>
      <c r="J96" s="160" t="s">
        <v>118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119</v>
      </c>
      <c r="D98" s="38"/>
      <c r="E98" s="38"/>
      <c r="F98" s="38"/>
      <c r="G98" s="38"/>
      <c r="H98" s="38"/>
      <c r="I98" s="132"/>
      <c r="J98" s="96">
        <f>J122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120</v>
      </c>
    </row>
    <row r="99" spans="1:31" s="9" customFormat="1" ht="24.95" customHeight="1">
      <c r="A99" s="9"/>
      <c r="B99" s="162"/>
      <c r="C99" s="9"/>
      <c r="D99" s="163" t="s">
        <v>121</v>
      </c>
      <c r="E99" s="164"/>
      <c r="F99" s="164"/>
      <c r="G99" s="164"/>
      <c r="H99" s="164"/>
      <c r="I99" s="165"/>
      <c r="J99" s="166">
        <f>J123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122</v>
      </c>
      <c r="E100" s="169"/>
      <c r="F100" s="169"/>
      <c r="G100" s="169"/>
      <c r="H100" s="169"/>
      <c r="I100" s="170"/>
      <c r="J100" s="171">
        <f>J124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38"/>
      <c r="D101" s="38"/>
      <c r="E101" s="38"/>
      <c r="F101" s="38"/>
      <c r="G101" s="38"/>
      <c r="H101" s="38"/>
      <c r="I101" s="132"/>
      <c r="J101" s="38"/>
      <c r="K101" s="38"/>
      <c r="L101" s="55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0"/>
      <c r="C102" s="61"/>
      <c r="D102" s="61"/>
      <c r="E102" s="61"/>
      <c r="F102" s="61"/>
      <c r="G102" s="61"/>
      <c r="H102" s="61"/>
      <c r="I102" s="156"/>
      <c r="J102" s="61"/>
      <c r="K102" s="61"/>
      <c r="L102" s="55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2"/>
      <c r="C106" s="63"/>
      <c r="D106" s="63"/>
      <c r="E106" s="63"/>
      <c r="F106" s="63"/>
      <c r="G106" s="63"/>
      <c r="H106" s="63"/>
      <c r="I106" s="157"/>
      <c r="J106" s="63"/>
      <c r="K106" s="63"/>
      <c r="L106" s="55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123</v>
      </c>
      <c r="D107" s="38"/>
      <c r="E107" s="38"/>
      <c r="F107" s="38"/>
      <c r="G107" s="38"/>
      <c r="H107" s="38"/>
      <c r="I107" s="132"/>
      <c r="J107" s="38"/>
      <c r="K107" s="38"/>
      <c r="L107" s="55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38"/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38"/>
      <c r="D110" s="38"/>
      <c r="E110" s="131" t="str">
        <f>E7</f>
        <v>SPŠ a SOU Pelhřimov – stavební úpravy v 1.PP, ul. Růžová, Pelhřimov</v>
      </c>
      <c r="F110" s="32"/>
      <c r="G110" s="32"/>
      <c r="H110" s="32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2"/>
      <c r="C111" s="32" t="s">
        <v>111</v>
      </c>
      <c r="I111" s="128"/>
      <c r="L111" s="22"/>
    </row>
    <row r="112" spans="1:31" s="2" customFormat="1" ht="16.5" customHeight="1">
      <c r="A112" s="38"/>
      <c r="B112" s="39"/>
      <c r="C112" s="38"/>
      <c r="D112" s="38"/>
      <c r="E112" s="131" t="s">
        <v>112</v>
      </c>
      <c r="F112" s="38"/>
      <c r="G112" s="38"/>
      <c r="H112" s="38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113</v>
      </c>
      <c r="D113" s="38"/>
      <c r="E113" s="38"/>
      <c r="F113" s="38"/>
      <c r="G113" s="38"/>
      <c r="H113" s="38"/>
      <c r="I113" s="132"/>
      <c r="J113" s="38"/>
      <c r="K113" s="38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38"/>
      <c r="D114" s="38"/>
      <c r="E114" s="67" t="str">
        <f>E11</f>
        <v>VRN - Vedlejší a ostatní náklady</v>
      </c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21</v>
      </c>
      <c r="D116" s="38"/>
      <c r="E116" s="38"/>
      <c r="F116" s="27" t="str">
        <f>F14</f>
        <v>Pelhřimov, ul. Růžová, č.p. 34</v>
      </c>
      <c r="G116" s="38"/>
      <c r="H116" s="38"/>
      <c r="I116" s="133" t="s">
        <v>23</v>
      </c>
      <c r="J116" s="69" t="str">
        <f>IF(J14="","",J14)</f>
        <v>24. 6. 2019</v>
      </c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3.05" customHeight="1">
      <c r="A118" s="38"/>
      <c r="B118" s="39"/>
      <c r="C118" s="32" t="s">
        <v>25</v>
      </c>
      <c r="D118" s="38"/>
      <c r="E118" s="38"/>
      <c r="F118" s="27" t="str">
        <f>E17</f>
        <v>Kraj Vysočina</v>
      </c>
      <c r="G118" s="38"/>
      <c r="H118" s="38"/>
      <c r="I118" s="133" t="s">
        <v>33</v>
      </c>
      <c r="J118" s="36" t="str">
        <f>E23</f>
        <v>PROJEKT CENTRUM NOVA s.r.o.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31</v>
      </c>
      <c r="D119" s="38"/>
      <c r="E119" s="38"/>
      <c r="F119" s="27" t="str">
        <f>IF(E20="","",E20)</f>
        <v>Vyplň údaj</v>
      </c>
      <c r="G119" s="38"/>
      <c r="H119" s="38"/>
      <c r="I119" s="133" t="s">
        <v>38</v>
      </c>
      <c r="J119" s="36" t="str">
        <f>E26</f>
        <v xml:space="preserve"> </v>
      </c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38"/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72"/>
      <c r="B121" s="173"/>
      <c r="C121" s="174" t="s">
        <v>124</v>
      </c>
      <c r="D121" s="175" t="s">
        <v>67</v>
      </c>
      <c r="E121" s="175" t="s">
        <v>63</v>
      </c>
      <c r="F121" s="175" t="s">
        <v>64</v>
      </c>
      <c r="G121" s="175" t="s">
        <v>125</v>
      </c>
      <c r="H121" s="175" t="s">
        <v>126</v>
      </c>
      <c r="I121" s="176" t="s">
        <v>127</v>
      </c>
      <c r="J121" s="175" t="s">
        <v>118</v>
      </c>
      <c r="K121" s="177" t="s">
        <v>128</v>
      </c>
      <c r="L121" s="178"/>
      <c r="M121" s="86" t="s">
        <v>1</v>
      </c>
      <c r="N121" s="87" t="s">
        <v>46</v>
      </c>
      <c r="O121" s="87" t="s">
        <v>129</v>
      </c>
      <c r="P121" s="87" t="s">
        <v>130</v>
      </c>
      <c r="Q121" s="87" t="s">
        <v>131</v>
      </c>
      <c r="R121" s="87" t="s">
        <v>132</v>
      </c>
      <c r="S121" s="87" t="s">
        <v>133</v>
      </c>
      <c r="T121" s="88" t="s">
        <v>134</v>
      </c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</row>
    <row r="122" spans="1:63" s="2" customFormat="1" ht="22.8" customHeight="1">
      <c r="A122" s="38"/>
      <c r="B122" s="39"/>
      <c r="C122" s="93" t="s">
        <v>135</v>
      </c>
      <c r="D122" s="38"/>
      <c r="E122" s="38"/>
      <c r="F122" s="38"/>
      <c r="G122" s="38"/>
      <c r="H122" s="38"/>
      <c r="I122" s="132"/>
      <c r="J122" s="179">
        <f>BK122</f>
        <v>0</v>
      </c>
      <c r="K122" s="38"/>
      <c r="L122" s="39"/>
      <c r="M122" s="89"/>
      <c r="N122" s="73"/>
      <c r="O122" s="90"/>
      <c r="P122" s="180">
        <f>P123</f>
        <v>0</v>
      </c>
      <c r="Q122" s="90"/>
      <c r="R122" s="180">
        <f>R123</f>
        <v>0</v>
      </c>
      <c r="S122" s="90"/>
      <c r="T122" s="18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81</v>
      </c>
      <c r="AU122" s="19" t="s">
        <v>120</v>
      </c>
      <c r="BK122" s="182">
        <f>BK123</f>
        <v>0</v>
      </c>
    </row>
    <row r="123" spans="1:63" s="12" customFormat="1" ht="25.9" customHeight="1">
      <c r="A123" s="12"/>
      <c r="B123" s="183"/>
      <c r="C123" s="12"/>
      <c r="D123" s="184" t="s">
        <v>81</v>
      </c>
      <c r="E123" s="185" t="s">
        <v>136</v>
      </c>
      <c r="F123" s="185" t="s">
        <v>137</v>
      </c>
      <c r="G123" s="12"/>
      <c r="H123" s="12"/>
      <c r="I123" s="186"/>
      <c r="J123" s="187">
        <f>BK123</f>
        <v>0</v>
      </c>
      <c r="K123" s="12"/>
      <c r="L123" s="183"/>
      <c r="M123" s="188"/>
      <c r="N123" s="189"/>
      <c r="O123" s="189"/>
      <c r="P123" s="190">
        <f>P124</f>
        <v>0</v>
      </c>
      <c r="Q123" s="189"/>
      <c r="R123" s="190">
        <f>R124</f>
        <v>0</v>
      </c>
      <c r="S123" s="189"/>
      <c r="T123" s="19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84" t="s">
        <v>138</v>
      </c>
      <c r="AT123" s="192" t="s">
        <v>81</v>
      </c>
      <c r="AU123" s="192" t="s">
        <v>82</v>
      </c>
      <c r="AY123" s="184" t="s">
        <v>139</v>
      </c>
      <c r="BK123" s="193">
        <f>BK124</f>
        <v>0</v>
      </c>
    </row>
    <row r="124" spans="1:63" s="12" customFormat="1" ht="22.8" customHeight="1">
      <c r="A124" s="12"/>
      <c r="B124" s="183"/>
      <c r="C124" s="12"/>
      <c r="D124" s="184" t="s">
        <v>81</v>
      </c>
      <c r="E124" s="194" t="s">
        <v>140</v>
      </c>
      <c r="F124" s="194" t="s">
        <v>92</v>
      </c>
      <c r="G124" s="12"/>
      <c r="H124" s="12"/>
      <c r="I124" s="186"/>
      <c r="J124" s="195">
        <f>BK124</f>
        <v>0</v>
      </c>
      <c r="K124" s="12"/>
      <c r="L124" s="183"/>
      <c r="M124" s="188"/>
      <c r="N124" s="189"/>
      <c r="O124" s="189"/>
      <c r="P124" s="190">
        <f>SUM(P125:P146)</f>
        <v>0</v>
      </c>
      <c r="Q124" s="189"/>
      <c r="R124" s="190">
        <f>SUM(R125:R146)</f>
        <v>0</v>
      </c>
      <c r="S124" s="189"/>
      <c r="T124" s="191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84" t="s">
        <v>138</v>
      </c>
      <c r="AT124" s="192" t="s">
        <v>81</v>
      </c>
      <c r="AU124" s="192" t="s">
        <v>89</v>
      </c>
      <c r="AY124" s="184" t="s">
        <v>139</v>
      </c>
      <c r="BK124" s="193">
        <f>SUM(BK125:BK146)</f>
        <v>0</v>
      </c>
    </row>
    <row r="125" spans="1:65" s="2" customFormat="1" ht="16.5" customHeight="1">
      <c r="A125" s="38"/>
      <c r="B125" s="196"/>
      <c r="C125" s="197" t="s">
        <v>89</v>
      </c>
      <c r="D125" s="197" t="s">
        <v>141</v>
      </c>
      <c r="E125" s="198" t="s">
        <v>142</v>
      </c>
      <c r="F125" s="199" t="s">
        <v>143</v>
      </c>
      <c r="G125" s="200" t="s">
        <v>144</v>
      </c>
      <c r="H125" s="201">
        <v>1</v>
      </c>
      <c r="I125" s="202"/>
      <c r="J125" s="203">
        <f>ROUND(I125*H125,2)</f>
        <v>0</v>
      </c>
      <c r="K125" s="199" t="s">
        <v>1</v>
      </c>
      <c r="L125" s="39"/>
      <c r="M125" s="204" t="s">
        <v>1</v>
      </c>
      <c r="N125" s="205" t="s">
        <v>47</v>
      </c>
      <c r="O125" s="77"/>
      <c r="P125" s="206">
        <f>O125*H125</f>
        <v>0</v>
      </c>
      <c r="Q125" s="206">
        <v>0</v>
      </c>
      <c r="R125" s="206">
        <f>Q125*H125</f>
        <v>0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138</v>
      </c>
      <c r="AT125" s="208" t="s">
        <v>141</v>
      </c>
      <c r="AU125" s="208" t="s">
        <v>94</v>
      </c>
      <c r="AY125" s="19" t="s">
        <v>139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9" t="s">
        <v>89</v>
      </c>
      <c r="BK125" s="209">
        <f>ROUND(I125*H125,2)</f>
        <v>0</v>
      </c>
      <c r="BL125" s="19" t="s">
        <v>138</v>
      </c>
      <c r="BM125" s="208" t="s">
        <v>145</v>
      </c>
    </row>
    <row r="126" spans="1:47" s="2" customFormat="1" ht="12">
      <c r="A126" s="38"/>
      <c r="B126" s="39"/>
      <c r="C126" s="38"/>
      <c r="D126" s="210" t="s">
        <v>146</v>
      </c>
      <c r="E126" s="38"/>
      <c r="F126" s="211" t="s">
        <v>147</v>
      </c>
      <c r="G126" s="38"/>
      <c r="H126" s="38"/>
      <c r="I126" s="132"/>
      <c r="J126" s="38"/>
      <c r="K126" s="38"/>
      <c r="L126" s="39"/>
      <c r="M126" s="212"/>
      <c r="N126" s="213"/>
      <c r="O126" s="77"/>
      <c r="P126" s="77"/>
      <c r="Q126" s="77"/>
      <c r="R126" s="77"/>
      <c r="S126" s="77"/>
      <c r="T126" s="7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146</v>
      </c>
      <c r="AU126" s="19" t="s">
        <v>94</v>
      </c>
    </row>
    <row r="127" spans="1:65" s="2" customFormat="1" ht="16.5" customHeight="1">
      <c r="A127" s="38"/>
      <c r="B127" s="196"/>
      <c r="C127" s="197" t="s">
        <v>94</v>
      </c>
      <c r="D127" s="197" t="s">
        <v>141</v>
      </c>
      <c r="E127" s="198" t="s">
        <v>148</v>
      </c>
      <c r="F127" s="199" t="s">
        <v>149</v>
      </c>
      <c r="G127" s="200" t="s">
        <v>144</v>
      </c>
      <c r="H127" s="201">
        <v>1</v>
      </c>
      <c r="I127" s="202"/>
      <c r="J127" s="203">
        <f>ROUND(I127*H127,2)</f>
        <v>0</v>
      </c>
      <c r="K127" s="199" t="s">
        <v>1</v>
      </c>
      <c r="L127" s="39"/>
      <c r="M127" s="204" t="s">
        <v>1</v>
      </c>
      <c r="N127" s="205" t="s">
        <v>47</v>
      </c>
      <c r="O127" s="77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138</v>
      </c>
      <c r="AT127" s="208" t="s">
        <v>141</v>
      </c>
      <c r="AU127" s="208" t="s">
        <v>94</v>
      </c>
      <c r="AY127" s="19" t="s">
        <v>139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9" t="s">
        <v>89</v>
      </c>
      <c r="BK127" s="209">
        <f>ROUND(I127*H127,2)</f>
        <v>0</v>
      </c>
      <c r="BL127" s="19" t="s">
        <v>138</v>
      </c>
      <c r="BM127" s="208" t="s">
        <v>150</v>
      </c>
    </row>
    <row r="128" spans="1:47" s="2" customFormat="1" ht="12">
      <c r="A128" s="38"/>
      <c r="B128" s="39"/>
      <c r="C128" s="38"/>
      <c r="D128" s="210" t="s">
        <v>146</v>
      </c>
      <c r="E128" s="38"/>
      <c r="F128" s="211" t="s">
        <v>151</v>
      </c>
      <c r="G128" s="38"/>
      <c r="H128" s="38"/>
      <c r="I128" s="132"/>
      <c r="J128" s="38"/>
      <c r="K128" s="38"/>
      <c r="L128" s="39"/>
      <c r="M128" s="212"/>
      <c r="N128" s="21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146</v>
      </c>
      <c r="AU128" s="19" t="s">
        <v>94</v>
      </c>
    </row>
    <row r="129" spans="1:65" s="2" customFormat="1" ht="16.5" customHeight="1">
      <c r="A129" s="38"/>
      <c r="B129" s="196"/>
      <c r="C129" s="197" t="s">
        <v>152</v>
      </c>
      <c r="D129" s="197" t="s">
        <v>141</v>
      </c>
      <c r="E129" s="198" t="s">
        <v>153</v>
      </c>
      <c r="F129" s="199" t="s">
        <v>154</v>
      </c>
      <c r="G129" s="200" t="s">
        <v>144</v>
      </c>
      <c r="H129" s="201">
        <v>1</v>
      </c>
      <c r="I129" s="202"/>
      <c r="J129" s="203">
        <f>ROUND(I129*H129,2)</f>
        <v>0</v>
      </c>
      <c r="K129" s="199" t="s">
        <v>1</v>
      </c>
      <c r="L129" s="39"/>
      <c r="M129" s="204" t="s">
        <v>1</v>
      </c>
      <c r="N129" s="205" t="s">
        <v>47</v>
      </c>
      <c r="O129" s="77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138</v>
      </c>
      <c r="AT129" s="208" t="s">
        <v>141</v>
      </c>
      <c r="AU129" s="208" t="s">
        <v>94</v>
      </c>
      <c r="AY129" s="19" t="s">
        <v>139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89</v>
      </c>
      <c r="BK129" s="209">
        <f>ROUND(I129*H129,2)</f>
        <v>0</v>
      </c>
      <c r="BL129" s="19" t="s">
        <v>138</v>
      </c>
      <c r="BM129" s="208" t="s">
        <v>155</v>
      </c>
    </row>
    <row r="130" spans="1:47" s="2" customFormat="1" ht="12">
      <c r="A130" s="38"/>
      <c r="B130" s="39"/>
      <c r="C130" s="38"/>
      <c r="D130" s="210" t="s">
        <v>146</v>
      </c>
      <c r="E130" s="38"/>
      <c r="F130" s="211" t="s">
        <v>156</v>
      </c>
      <c r="G130" s="38"/>
      <c r="H130" s="38"/>
      <c r="I130" s="132"/>
      <c r="J130" s="38"/>
      <c r="K130" s="38"/>
      <c r="L130" s="39"/>
      <c r="M130" s="212"/>
      <c r="N130" s="213"/>
      <c r="O130" s="77"/>
      <c r="P130" s="77"/>
      <c r="Q130" s="77"/>
      <c r="R130" s="77"/>
      <c r="S130" s="77"/>
      <c r="T130" s="7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146</v>
      </c>
      <c r="AU130" s="19" t="s">
        <v>94</v>
      </c>
    </row>
    <row r="131" spans="1:65" s="2" customFormat="1" ht="24" customHeight="1">
      <c r="A131" s="38"/>
      <c r="B131" s="196"/>
      <c r="C131" s="197" t="s">
        <v>138</v>
      </c>
      <c r="D131" s="197" t="s">
        <v>141</v>
      </c>
      <c r="E131" s="198" t="s">
        <v>157</v>
      </c>
      <c r="F131" s="199" t="s">
        <v>158</v>
      </c>
      <c r="G131" s="200" t="s">
        <v>144</v>
      </c>
      <c r="H131" s="201">
        <v>1</v>
      </c>
      <c r="I131" s="202"/>
      <c r="J131" s="203">
        <f>ROUND(I131*H131,2)</f>
        <v>0</v>
      </c>
      <c r="K131" s="199" t="s">
        <v>1</v>
      </c>
      <c r="L131" s="39"/>
      <c r="M131" s="204" t="s">
        <v>1</v>
      </c>
      <c r="N131" s="205" t="s">
        <v>47</v>
      </c>
      <c r="O131" s="77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8" t="s">
        <v>138</v>
      </c>
      <c r="AT131" s="208" t="s">
        <v>141</v>
      </c>
      <c r="AU131" s="208" t="s">
        <v>94</v>
      </c>
      <c r="AY131" s="19" t="s">
        <v>139</v>
      </c>
      <c r="BE131" s="209">
        <f>IF(N131="základní",J131,0)</f>
        <v>0</v>
      </c>
      <c r="BF131" s="209">
        <f>IF(N131="snížená",J131,0)</f>
        <v>0</v>
      </c>
      <c r="BG131" s="209">
        <f>IF(N131="zákl. přenesená",J131,0)</f>
        <v>0</v>
      </c>
      <c r="BH131" s="209">
        <f>IF(N131="sníž. přenesená",J131,0)</f>
        <v>0</v>
      </c>
      <c r="BI131" s="209">
        <f>IF(N131="nulová",J131,0)</f>
        <v>0</v>
      </c>
      <c r="BJ131" s="19" t="s">
        <v>89</v>
      </c>
      <c r="BK131" s="209">
        <f>ROUND(I131*H131,2)</f>
        <v>0</v>
      </c>
      <c r="BL131" s="19" t="s">
        <v>138</v>
      </c>
      <c r="BM131" s="208" t="s">
        <v>159</v>
      </c>
    </row>
    <row r="132" spans="1:47" s="2" customFormat="1" ht="12">
      <c r="A132" s="38"/>
      <c r="B132" s="39"/>
      <c r="C132" s="38"/>
      <c r="D132" s="210" t="s">
        <v>146</v>
      </c>
      <c r="E132" s="38"/>
      <c r="F132" s="211" t="s">
        <v>160</v>
      </c>
      <c r="G132" s="38"/>
      <c r="H132" s="38"/>
      <c r="I132" s="132"/>
      <c r="J132" s="38"/>
      <c r="K132" s="38"/>
      <c r="L132" s="39"/>
      <c r="M132" s="212"/>
      <c r="N132" s="213"/>
      <c r="O132" s="77"/>
      <c r="P132" s="77"/>
      <c r="Q132" s="77"/>
      <c r="R132" s="77"/>
      <c r="S132" s="77"/>
      <c r="T132" s="7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146</v>
      </c>
      <c r="AU132" s="19" t="s">
        <v>94</v>
      </c>
    </row>
    <row r="133" spans="1:65" s="2" customFormat="1" ht="24" customHeight="1">
      <c r="A133" s="38"/>
      <c r="B133" s="196"/>
      <c r="C133" s="197" t="s">
        <v>161</v>
      </c>
      <c r="D133" s="197" t="s">
        <v>141</v>
      </c>
      <c r="E133" s="198" t="s">
        <v>162</v>
      </c>
      <c r="F133" s="199" t="s">
        <v>163</v>
      </c>
      <c r="G133" s="200" t="s">
        <v>144</v>
      </c>
      <c r="H133" s="201">
        <v>1</v>
      </c>
      <c r="I133" s="202"/>
      <c r="J133" s="203">
        <f>ROUND(I133*H133,2)</f>
        <v>0</v>
      </c>
      <c r="K133" s="199" t="s">
        <v>1</v>
      </c>
      <c r="L133" s="39"/>
      <c r="M133" s="204" t="s">
        <v>1</v>
      </c>
      <c r="N133" s="205" t="s">
        <v>47</v>
      </c>
      <c r="O133" s="77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138</v>
      </c>
      <c r="AT133" s="208" t="s">
        <v>141</v>
      </c>
      <c r="AU133" s="208" t="s">
        <v>94</v>
      </c>
      <c r="AY133" s="19" t="s">
        <v>139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89</v>
      </c>
      <c r="BK133" s="209">
        <f>ROUND(I133*H133,2)</f>
        <v>0</v>
      </c>
      <c r="BL133" s="19" t="s">
        <v>138</v>
      </c>
      <c r="BM133" s="208" t="s">
        <v>164</v>
      </c>
    </row>
    <row r="134" spans="1:47" s="2" customFormat="1" ht="12">
      <c r="A134" s="38"/>
      <c r="B134" s="39"/>
      <c r="C134" s="38"/>
      <c r="D134" s="210" t="s">
        <v>146</v>
      </c>
      <c r="E134" s="38"/>
      <c r="F134" s="211" t="s">
        <v>165</v>
      </c>
      <c r="G134" s="38"/>
      <c r="H134" s="38"/>
      <c r="I134" s="132"/>
      <c r="J134" s="38"/>
      <c r="K134" s="38"/>
      <c r="L134" s="39"/>
      <c r="M134" s="212"/>
      <c r="N134" s="213"/>
      <c r="O134" s="77"/>
      <c r="P134" s="77"/>
      <c r="Q134" s="77"/>
      <c r="R134" s="77"/>
      <c r="S134" s="77"/>
      <c r="T134" s="7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146</v>
      </c>
      <c r="AU134" s="19" t="s">
        <v>94</v>
      </c>
    </row>
    <row r="135" spans="1:65" s="2" customFormat="1" ht="16.5" customHeight="1">
      <c r="A135" s="38"/>
      <c r="B135" s="196"/>
      <c r="C135" s="197" t="s">
        <v>166</v>
      </c>
      <c r="D135" s="197" t="s">
        <v>141</v>
      </c>
      <c r="E135" s="198" t="s">
        <v>167</v>
      </c>
      <c r="F135" s="199" t="s">
        <v>168</v>
      </c>
      <c r="G135" s="200" t="s">
        <v>144</v>
      </c>
      <c r="H135" s="201">
        <v>1</v>
      </c>
      <c r="I135" s="202"/>
      <c r="J135" s="203">
        <f>ROUND(I135*H135,2)</f>
        <v>0</v>
      </c>
      <c r="K135" s="199" t="s">
        <v>1</v>
      </c>
      <c r="L135" s="39"/>
      <c r="M135" s="204" t="s">
        <v>1</v>
      </c>
      <c r="N135" s="205" t="s">
        <v>47</v>
      </c>
      <c r="O135" s="77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8" t="s">
        <v>138</v>
      </c>
      <c r="AT135" s="208" t="s">
        <v>141</v>
      </c>
      <c r="AU135" s="208" t="s">
        <v>94</v>
      </c>
      <c r="AY135" s="19" t="s">
        <v>139</v>
      </c>
      <c r="BE135" s="209">
        <f>IF(N135="základní",J135,0)</f>
        <v>0</v>
      </c>
      <c r="BF135" s="209">
        <f>IF(N135="snížená",J135,0)</f>
        <v>0</v>
      </c>
      <c r="BG135" s="209">
        <f>IF(N135="zákl. přenesená",J135,0)</f>
        <v>0</v>
      </c>
      <c r="BH135" s="209">
        <f>IF(N135="sníž. přenesená",J135,0)</f>
        <v>0</v>
      </c>
      <c r="BI135" s="209">
        <f>IF(N135="nulová",J135,0)</f>
        <v>0</v>
      </c>
      <c r="BJ135" s="19" t="s">
        <v>89</v>
      </c>
      <c r="BK135" s="209">
        <f>ROUND(I135*H135,2)</f>
        <v>0</v>
      </c>
      <c r="BL135" s="19" t="s">
        <v>138</v>
      </c>
      <c r="BM135" s="208" t="s">
        <v>169</v>
      </c>
    </row>
    <row r="136" spans="1:47" s="2" customFormat="1" ht="12">
      <c r="A136" s="38"/>
      <c r="B136" s="39"/>
      <c r="C136" s="38"/>
      <c r="D136" s="210" t="s">
        <v>146</v>
      </c>
      <c r="E136" s="38"/>
      <c r="F136" s="211" t="s">
        <v>170</v>
      </c>
      <c r="G136" s="38"/>
      <c r="H136" s="38"/>
      <c r="I136" s="132"/>
      <c r="J136" s="38"/>
      <c r="K136" s="38"/>
      <c r="L136" s="39"/>
      <c r="M136" s="212"/>
      <c r="N136" s="213"/>
      <c r="O136" s="77"/>
      <c r="P136" s="77"/>
      <c r="Q136" s="77"/>
      <c r="R136" s="77"/>
      <c r="S136" s="77"/>
      <c r="T136" s="7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9" t="s">
        <v>146</v>
      </c>
      <c r="AU136" s="19" t="s">
        <v>94</v>
      </c>
    </row>
    <row r="137" spans="1:65" s="2" customFormat="1" ht="16.5" customHeight="1">
      <c r="A137" s="38"/>
      <c r="B137" s="196"/>
      <c r="C137" s="197" t="s">
        <v>171</v>
      </c>
      <c r="D137" s="197" t="s">
        <v>141</v>
      </c>
      <c r="E137" s="198" t="s">
        <v>172</v>
      </c>
      <c r="F137" s="199" t="s">
        <v>173</v>
      </c>
      <c r="G137" s="200" t="s">
        <v>144</v>
      </c>
      <c r="H137" s="201">
        <v>1</v>
      </c>
      <c r="I137" s="202"/>
      <c r="J137" s="203">
        <f>ROUND(I137*H137,2)</f>
        <v>0</v>
      </c>
      <c r="K137" s="199" t="s">
        <v>1</v>
      </c>
      <c r="L137" s="39"/>
      <c r="M137" s="204" t="s">
        <v>1</v>
      </c>
      <c r="N137" s="205" t="s">
        <v>47</v>
      </c>
      <c r="O137" s="77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08" t="s">
        <v>138</v>
      </c>
      <c r="AT137" s="208" t="s">
        <v>141</v>
      </c>
      <c r="AU137" s="208" t="s">
        <v>94</v>
      </c>
      <c r="AY137" s="19" t="s">
        <v>139</v>
      </c>
      <c r="BE137" s="209">
        <f>IF(N137="základní",J137,0)</f>
        <v>0</v>
      </c>
      <c r="BF137" s="209">
        <f>IF(N137="snížená",J137,0)</f>
        <v>0</v>
      </c>
      <c r="BG137" s="209">
        <f>IF(N137="zákl. přenesená",J137,0)</f>
        <v>0</v>
      </c>
      <c r="BH137" s="209">
        <f>IF(N137="sníž. přenesená",J137,0)</f>
        <v>0</v>
      </c>
      <c r="BI137" s="209">
        <f>IF(N137="nulová",J137,0)</f>
        <v>0</v>
      </c>
      <c r="BJ137" s="19" t="s">
        <v>89</v>
      </c>
      <c r="BK137" s="209">
        <f>ROUND(I137*H137,2)</f>
        <v>0</v>
      </c>
      <c r="BL137" s="19" t="s">
        <v>138</v>
      </c>
      <c r="BM137" s="208" t="s">
        <v>174</v>
      </c>
    </row>
    <row r="138" spans="1:47" s="2" customFormat="1" ht="12">
      <c r="A138" s="38"/>
      <c r="B138" s="39"/>
      <c r="C138" s="38"/>
      <c r="D138" s="210" t="s">
        <v>146</v>
      </c>
      <c r="E138" s="38"/>
      <c r="F138" s="211" t="s">
        <v>175</v>
      </c>
      <c r="G138" s="38"/>
      <c r="H138" s="38"/>
      <c r="I138" s="132"/>
      <c r="J138" s="38"/>
      <c r="K138" s="38"/>
      <c r="L138" s="39"/>
      <c r="M138" s="212"/>
      <c r="N138" s="213"/>
      <c r="O138" s="77"/>
      <c r="P138" s="77"/>
      <c r="Q138" s="77"/>
      <c r="R138" s="77"/>
      <c r="S138" s="77"/>
      <c r="T138" s="7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146</v>
      </c>
      <c r="AU138" s="19" t="s">
        <v>94</v>
      </c>
    </row>
    <row r="139" spans="1:65" s="2" customFormat="1" ht="24" customHeight="1">
      <c r="A139" s="38"/>
      <c r="B139" s="196"/>
      <c r="C139" s="197" t="s">
        <v>176</v>
      </c>
      <c r="D139" s="197" t="s">
        <v>141</v>
      </c>
      <c r="E139" s="198" t="s">
        <v>177</v>
      </c>
      <c r="F139" s="199" t="s">
        <v>178</v>
      </c>
      <c r="G139" s="200" t="s">
        <v>144</v>
      </c>
      <c r="H139" s="201">
        <v>1</v>
      </c>
      <c r="I139" s="202"/>
      <c r="J139" s="203">
        <f>ROUND(I139*H139,2)</f>
        <v>0</v>
      </c>
      <c r="K139" s="199" t="s">
        <v>1</v>
      </c>
      <c r="L139" s="39"/>
      <c r="M139" s="204" t="s">
        <v>1</v>
      </c>
      <c r="N139" s="205" t="s">
        <v>47</v>
      </c>
      <c r="O139" s="77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08" t="s">
        <v>138</v>
      </c>
      <c r="AT139" s="208" t="s">
        <v>141</v>
      </c>
      <c r="AU139" s="208" t="s">
        <v>94</v>
      </c>
      <c r="AY139" s="19" t="s">
        <v>139</v>
      </c>
      <c r="BE139" s="209">
        <f>IF(N139="základní",J139,0)</f>
        <v>0</v>
      </c>
      <c r="BF139" s="209">
        <f>IF(N139="snížená",J139,0)</f>
        <v>0</v>
      </c>
      <c r="BG139" s="209">
        <f>IF(N139="zákl. přenesená",J139,0)</f>
        <v>0</v>
      </c>
      <c r="BH139" s="209">
        <f>IF(N139="sníž. přenesená",J139,0)</f>
        <v>0</v>
      </c>
      <c r="BI139" s="209">
        <f>IF(N139="nulová",J139,0)</f>
        <v>0</v>
      </c>
      <c r="BJ139" s="19" t="s">
        <v>89</v>
      </c>
      <c r="BK139" s="209">
        <f>ROUND(I139*H139,2)</f>
        <v>0</v>
      </c>
      <c r="BL139" s="19" t="s">
        <v>138</v>
      </c>
      <c r="BM139" s="208" t="s">
        <v>179</v>
      </c>
    </row>
    <row r="140" spans="1:47" s="2" customFormat="1" ht="12">
      <c r="A140" s="38"/>
      <c r="B140" s="39"/>
      <c r="C140" s="38"/>
      <c r="D140" s="210" t="s">
        <v>146</v>
      </c>
      <c r="E140" s="38"/>
      <c r="F140" s="211" t="s">
        <v>180</v>
      </c>
      <c r="G140" s="38"/>
      <c r="H140" s="38"/>
      <c r="I140" s="132"/>
      <c r="J140" s="38"/>
      <c r="K140" s="38"/>
      <c r="L140" s="39"/>
      <c r="M140" s="212"/>
      <c r="N140" s="213"/>
      <c r="O140" s="77"/>
      <c r="P140" s="77"/>
      <c r="Q140" s="77"/>
      <c r="R140" s="77"/>
      <c r="S140" s="77"/>
      <c r="T140" s="7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146</v>
      </c>
      <c r="AU140" s="19" t="s">
        <v>94</v>
      </c>
    </row>
    <row r="141" spans="1:65" s="2" customFormat="1" ht="16.5" customHeight="1">
      <c r="A141" s="38"/>
      <c r="B141" s="196"/>
      <c r="C141" s="197" t="s">
        <v>181</v>
      </c>
      <c r="D141" s="197" t="s">
        <v>141</v>
      </c>
      <c r="E141" s="198" t="s">
        <v>182</v>
      </c>
      <c r="F141" s="199" t="s">
        <v>183</v>
      </c>
      <c r="G141" s="200" t="s">
        <v>144</v>
      </c>
      <c r="H141" s="201">
        <v>1</v>
      </c>
      <c r="I141" s="202"/>
      <c r="J141" s="203">
        <f>ROUND(I141*H141,2)</f>
        <v>0</v>
      </c>
      <c r="K141" s="199" t="s">
        <v>1</v>
      </c>
      <c r="L141" s="39"/>
      <c r="M141" s="204" t="s">
        <v>1</v>
      </c>
      <c r="N141" s="205" t="s">
        <v>47</v>
      </c>
      <c r="O141" s="77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138</v>
      </c>
      <c r="AT141" s="208" t="s">
        <v>141</v>
      </c>
      <c r="AU141" s="208" t="s">
        <v>94</v>
      </c>
      <c r="AY141" s="19" t="s">
        <v>139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89</v>
      </c>
      <c r="BK141" s="209">
        <f>ROUND(I141*H141,2)</f>
        <v>0</v>
      </c>
      <c r="BL141" s="19" t="s">
        <v>138</v>
      </c>
      <c r="BM141" s="208" t="s">
        <v>184</v>
      </c>
    </row>
    <row r="142" spans="1:47" s="2" customFormat="1" ht="12">
      <c r="A142" s="38"/>
      <c r="B142" s="39"/>
      <c r="C142" s="38"/>
      <c r="D142" s="210" t="s">
        <v>146</v>
      </c>
      <c r="E142" s="38"/>
      <c r="F142" s="211" t="s">
        <v>185</v>
      </c>
      <c r="G142" s="38"/>
      <c r="H142" s="38"/>
      <c r="I142" s="132"/>
      <c r="J142" s="38"/>
      <c r="K142" s="38"/>
      <c r="L142" s="39"/>
      <c r="M142" s="212"/>
      <c r="N142" s="213"/>
      <c r="O142" s="77"/>
      <c r="P142" s="77"/>
      <c r="Q142" s="77"/>
      <c r="R142" s="77"/>
      <c r="S142" s="77"/>
      <c r="T142" s="7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146</v>
      </c>
      <c r="AU142" s="19" t="s">
        <v>94</v>
      </c>
    </row>
    <row r="143" spans="1:65" s="2" customFormat="1" ht="24" customHeight="1">
      <c r="A143" s="38"/>
      <c r="B143" s="196"/>
      <c r="C143" s="197" t="s">
        <v>186</v>
      </c>
      <c r="D143" s="197" t="s">
        <v>141</v>
      </c>
      <c r="E143" s="198" t="s">
        <v>187</v>
      </c>
      <c r="F143" s="199" t="s">
        <v>188</v>
      </c>
      <c r="G143" s="200" t="s">
        <v>189</v>
      </c>
      <c r="H143" s="201">
        <v>1</v>
      </c>
      <c r="I143" s="202"/>
      <c r="J143" s="203">
        <f>ROUND(I143*H143,2)</f>
        <v>0</v>
      </c>
      <c r="K143" s="199" t="s">
        <v>1</v>
      </c>
      <c r="L143" s="39"/>
      <c r="M143" s="204" t="s">
        <v>1</v>
      </c>
      <c r="N143" s="205" t="s">
        <v>47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138</v>
      </c>
      <c r="AT143" s="208" t="s">
        <v>141</v>
      </c>
      <c r="AU143" s="208" t="s">
        <v>94</v>
      </c>
      <c r="AY143" s="19" t="s">
        <v>139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89</v>
      </c>
      <c r="BK143" s="209">
        <f>ROUND(I143*H143,2)</f>
        <v>0</v>
      </c>
      <c r="BL143" s="19" t="s">
        <v>138</v>
      </c>
      <c r="BM143" s="208" t="s">
        <v>190</v>
      </c>
    </row>
    <row r="144" spans="1:47" s="2" customFormat="1" ht="12">
      <c r="A144" s="38"/>
      <c r="B144" s="39"/>
      <c r="C144" s="38"/>
      <c r="D144" s="210" t="s">
        <v>146</v>
      </c>
      <c r="E144" s="38"/>
      <c r="F144" s="211" t="s">
        <v>191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146</v>
      </c>
      <c r="AU144" s="19" t="s">
        <v>94</v>
      </c>
    </row>
    <row r="145" spans="1:65" s="2" customFormat="1" ht="24" customHeight="1">
      <c r="A145" s="38"/>
      <c r="B145" s="196"/>
      <c r="C145" s="197" t="s">
        <v>192</v>
      </c>
      <c r="D145" s="197" t="s">
        <v>141</v>
      </c>
      <c r="E145" s="198" t="s">
        <v>193</v>
      </c>
      <c r="F145" s="199" t="s">
        <v>194</v>
      </c>
      <c r="G145" s="200" t="s">
        <v>144</v>
      </c>
      <c r="H145" s="201">
        <v>1</v>
      </c>
      <c r="I145" s="202"/>
      <c r="J145" s="203">
        <f>ROUND(I145*H145,2)</f>
        <v>0</v>
      </c>
      <c r="K145" s="199" t="s">
        <v>1</v>
      </c>
      <c r="L145" s="39"/>
      <c r="M145" s="204" t="s">
        <v>1</v>
      </c>
      <c r="N145" s="205" t="s">
        <v>47</v>
      </c>
      <c r="O145" s="77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138</v>
      </c>
      <c r="AT145" s="208" t="s">
        <v>141</v>
      </c>
      <c r="AU145" s="208" t="s">
        <v>94</v>
      </c>
      <c r="AY145" s="19" t="s">
        <v>139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89</v>
      </c>
      <c r="BK145" s="209">
        <f>ROUND(I145*H145,2)</f>
        <v>0</v>
      </c>
      <c r="BL145" s="19" t="s">
        <v>138</v>
      </c>
      <c r="BM145" s="208" t="s">
        <v>195</v>
      </c>
    </row>
    <row r="146" spans="1:47" s="2" customFormat="1" ht="12">
      <c r="A146" s="38"/>
      <c r="B146" s="39"/>
      <c r="C146" s="38"/>
      <c r="D146" s="210" t="s">
        <v>146</v>
      </c>
      <c r="E146" s="38"/>
      <c r="F146" s="211" t="s">
        <v>196</v>
      </c>
      <c r="G146" s="38"/>
      <c r="H146" s="38"/>
      <c r="I146" s="132"/>
      <c r="J146" s="38"/>
      <c r="K146" s="38"/>
      <c r="L146" s="39"/>
      <c r="M146" s="214"/>
      <c r="N146" s="215"/>
      <c r="O146" s="216"/>
      <c r="P146" s="216"/>
      <c r="Q146" s="216"/>
      <c r="R146" s="216"/>
      <c r="S146" s="216"/>
      <c r="T146" s="217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146</v>
      </c>
      <c r="AU146" s="19" t="s">
        <v>94</v>
      </c>
    </row>
    <row r="147" spans="1:31" s="2" customFormat="1" ht="6.95" customHeight="1">
      <c r="A147" s="38"/>
      <c r="B147" s="60"/>
      <c r="C147" s="61"/>
      <c r="D147" s="61"/>
      <c r="E147" s="61"/>
      <c r="F147" s="61"/>
      <c r="G147" s="61"/>
      <c r="H147" s="61"/>
      <c r="I147" s="156"/>
      <c r="J147" s="61"/>
      <c r="K147" s="61"/>
      <c r="L147" s="39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autoFilter ref="C121:K1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94</v>
      </c>
    </row>
    <row r="4" spans="2:46" s="1" customFormat="1" ht="24.95" customHeight="1">
      <c r="B4" s="22"/>
      <c r="D4" s="23" t="s">
        <v>110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SPŠ a SOU Pelhřimov – stavební úpravy v 1.PP, ul. Růžová, Pelhřimov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111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197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113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198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19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21</v>
      </c>
      <c r="E14" s="38"/>
      <c r="F14" s="27" t="s">
        <v>22</v>
      </c>
      <c r="G14" s="38"/>
      <c r="H14" s="38"/>
      <c r="I14" s="133" t="s">
        <v>23</v>
      </c>
      <c r="J14" s="69" t="str">
        <f>'Rekapitulace stavby'!AN8</f>
        <v>24. 6. 2019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25</v>
      </c>
      <c r="E16" s="38"/>
      <c r="F16" s="38"/>
      <c r="G16" s="38"/>
      <c r="H16" s="38"/>
      <c r="I16" s="133" t="s">
        <v>26</v>
      </c>
      <c r="J16" s="27" t="s">
        <v>27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28</v>
      </c>
      <c r="F17" s="38"/>
      <c r="G17" s="38"/>
      <c r="H17" s="38"/>
      <c r="I17" s="133" t="s">
        <v>29</v>
      </c>
      <c r="J17" s="27" t="s">
        <v>30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31</v>
      </c>
      <c r="E19" s="38"/>
      <c r="F19" s="38"/>
      <c r="G19" s="38"/>
      <c r="H19" s="38"/>
      <c r="I19" s="133" t="s">
        <v>26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29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33</v>
      </c>
      <c r="E22" s="38"/>
      <c r="F22" s="38"/>
      <c r="G22" s="38"/>
      <c r="H22" s="38"/>
      <c r="I22" s="133" t="s">
        <v>26</v>
      </c>
      <c r="J22" s="27" t="s">
        <v>34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35</v>
      </c>
      <c r="F23" s="38"/>
      <c r="G23" s="38"/>
      <c r="H23" s="38"/>
      <c r="I23" s="133" t="s">
        <v>29</v>
      </c>
      <c r="J23" s="27" t="s">
        <v>36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38</v>
      </c>
      <c r="E25" s="38"/>
      <c r="F25" s="38"/>
      <c r="G25" s="38"/>
      <c r="H25" s="38"/>
      <c r="I25" s="133" t="s">
        <v>26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29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40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06" customHeight="1">
      <c r="A29" s="134"/>
      <c r="B29" s="135"/>
      <c r="C29" s="134"/>
      <c r="D29" s="134"/>
      <c r="E29" s="36" t="s">
        <v>199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42</v>
      </c>
      <c r="E32" s="38"/>
      <c r="F32" s="38"/>
      <c r="G32" s="38"/>
      <c r="H32" s="38"/>
      <c r="I32" s="132"/>
      <c r="J32" s="96">
        <f>ROUND(J129,2)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44</v>
      </c>
      <c r="G34" s="38"/>
      <c r="H34" s="38"/>
      <c r="I34" s="140" t="s">
        <v>43</v>
      </c>
      <c r="J34" s="43" t="s">
        <v>45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46</v>
      </c>
      <c r="E35" s="32" t="s">
        <v>47</v>
      </c>
      <c r="F35" s="142">
        <f>ROUND((SUM(BE129:BE386)),2)</f>
        <v>0</v>
      </c>
      <c r="G35" s="38"/>
      <c r="H35" s="38"/>
      <c r="I35" s="143">
        <v>0.21</v>
      </c>
      <c r="J35" s="142">
        <f>ROUND(((SUM(BE129:BE386))*I35),2)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48</v>
      </c>
      <c r="F36" s="142">
        <f>ROUND((SUM(BF129:BF386)),2)</f>
        <v>0</v>
      </c>
      <c r="G36" s="38"/>
      <c r="H36" s="38"/>
      <c r="I36" s="143">
        <v>0.15</v>
      </c>
      <c r="J36" s="142">
        <f>ROUND(((SUM(BF129:BF386))*I36),2)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49</v>
      </c>
      <c r="F37" s="142">
        <f>ROUND((SUM(BG129:BG386)),2)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50</v>
      </c>
      <c r="F38" s="142">
        <f>ROUND((SUM(BH129:BH386)),2)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51</v>
      </c>
      <c r="F39" s="142">
        <f>ROUND((SUM(BI129:BI386)),2)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52</v>
      </c>
      <c r="E41" s="81"/>
      <c r="F41" s="81"/>
      <c r="G41" s="146" t="s">
        <v>53</v>
      </c>
      <c r="H41" s="147" t="s">
        <v>54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55</v>
      </c>
      <c r="E50" s="57"/>
      <c r="F50" s="57"/>
      <c r="G50" s="56" t="s">
        <v>56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57</v>
      </c>
      <c r="E61" s="41"/>
      <c r="F61" s="152" t="s">
        <v>58</v>
      </c>
      <c r="G61" s="58" t="s">
        <v>57</v>
      </c>
      <c r="H61" s="41"/>
      <c r="I61" s="153"/>
      <c r="J61" s="154" t="s">
        <v>58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59</v>
      </c>
      <c r="E65" s="59"/>
      <c r="F65" s="59"/>
      <c r="G65" s="56" t="s">
        <v>60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57</v>
      </c>
      <c r="E76" s="41"/>
      <c r="F76" s="152" t="s">
        <v>58</v>
      </c>
      <c r="G76" s="58" t="s">
        <v>57</v>
      </c>
      <c r="H76" s="41"/>
      <c r="I76" s="153"/>
      <c r="J76" s="154" t="s">
        <v>58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SPŠ a SOU Pelhřimov – stavební úpravy v 1.PP, ul. Růžová, Pelhřimov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111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197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01-00 - Bourání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38"/>
      <c r="E91" s="38"/>
      <c r="F91" s="27" t="str">
        <f>F14</f>
        <v>Pelhřimov, ul. Růžová, č.p. 34</v>
      </c>
      <c r="G91" s="38"/>
      <c r="H91" s="38"/>
      <c r="I91" s="133" t="s">
        <v>23</v>
      </c>
      <c r="J91" s="69" t="str">
        <f>IF(J14="","",J14)</f>
        <v>24. 6. 2019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25</v>
      </c>
      <c r="D93" s="38"/>
      <c r="E93" s="38"/>
      <c r="F93" s="27" t="str">
        <f>E17</f>
        <v>Kraj Vysočina</v>
      </c>
      <c r="G93" s="38"/>
      <c r="H93" s="38"/>
      <c r="I93" s="133" t="s">
        <v>33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38"/>
      <c r="E94" s="38"/>
      <c r="F94" s="27" t="str">
        <f>IF(E20="","",E20)</f>
        <v>Vyplň údaj</v>
      </c>
      <c r="G94" s="38"/>
      <c r="H94" s="38"/>
      <c r="I94" s="133" t="s">
        <v>38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117</v>
      </c>
      <c r="D96" s="144"/>
      <c r="E96" s="144"/>
      <c r="F96" s="144"/>
      <c r="G96" s="144"/>
      <c r="H96" s="144"/>
      <c r="I96" s="159"/>
      <c r="J96" s="160" t="s">
        <v>118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119</v>
      </c>
      <c r="D98" s="38"/>
      <c r="E98" s="38"/>
      <c r="F98" s="38"/>
      <c r="G98" s="38"/>
      <c r="H98" s="38"/>
      <c r="I98" s="132"/>
      <c r="J98" s="96">
        <f>J129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120</v>
      </c>
    </row>
    <row r="99" spans="1:31" s="9" customFormat="1" ht="24.95" customHeight="1">
      <c r="A99" s="9"/>
      <c r="B99" s="162"/>
      <c r="C99" s="9"/>
      <c r="D99" s="163" t="s">
        <v>200</v>
      </c>
      <c r="E99" s="164"/>
      <c r="F99" s="164"/>
      <c r="G99" s="164"/>
      <c r="H99" s="164"/>
      <c r="I99" s="165"/>
      <c r="J99" s="166">
        <f>J130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201</v>
      </c>
      <c r="E100" s="169"/>
      <c r="F100" s="169"/>
      <c r="G100" s="169"/>
      <c r="H100" s="169"/>
      <c r="I100" s="170"/>
      <c r="J100" s="171">
        <f>J131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202</v>
      </c>
      <c r="E101" s="169"/>
      <c r="F101" s="169"/>
      <c r="G101" s="169"/>
      <c r="H101" s="169"/>
      <c r="I101" s="170"/>
      <c r="J101" s="171">
        <f>J137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203</v>
      </c>
      <c r="E102" s="169"/>
      <c r="F102" s="169"/>
      <c r="G102" s="169"/>
      <c r="H102" s="169"/>
      <c r="I102" s="170"/>
      <c r="J102" s="171">
        <f>J329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204</v>
      </c>
      <c r="E103" s="169"/>
      <c r="F103" s="169"/>
      <c r="G103" s="169"/>
      <c r="H103" s="169"/>
      <c r="I103" s="170"/>
      <c r="J103" s="171">
        <f>J340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62"/>
      <c r="C104" s="9"/>
      <c r="D104" s="163" t="s">
        <v>205</v>
      </c>
      <c r="E104" s="164"/>
      <c r="F104" s="164"/>
      <c r="G104" s="164"/>
      <c r="H104" s="164"/>
      <c r="I104" s="165"/>
      <c r="J104" s="166">
        <f>J343</f>
        <v>0</v>
      </c>
      <c r="K104" s="9"/>
      <c r="L104" s="16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67"/>
      <c r="C105" s="10"/>
      <c r="D105" s="168" t="s">
        <v>206</v>
      </c>
      <c r="E105" s="169"/>
      <c r="F105" s="169"/>
      <c r="G105" s="169"/>
      <c r="H105" s="169"/>
      <c r="I105" s="170"/>
      <c r="J105" s="171">
        <f>J344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67"/>
      <c r="C106" s="10"/>
      <c r="D106" s="168" t="s">
        <v>207</v>
      </c>
      <c r="E106" s="169"/>
      <c r="F106" s="169"/>
      <c r="G106" s="169"/>
      <c r="H106" s="169"/>
      <c r="I106" s="170"/>
      <c r="J106" s="171">
        <f>J350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67"/>
      <c r="C107" s="10"/>
      <c r="D107" s="168" t="s">
        <v>208</v>
      </c>
      <c r="E107" s="169"/>
      <c r="F107" s="169"/>
      <c r="G107" s="169"/>
      <c r="H107" s="169"/>
      <c r="I107" s="170"/>
      <c r="J107" s="171">
        <f>J357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38"/>
      <c r="D108" s="38"/>
      <c r="E108" s="38"/>
      <c r="F108" s="38"/>
      <c r="G108" s="38"/>
      <c r="H108" s="38"/>
      <c r="I108" s="132"/>
      <c r="J108" s="38"/>
      <c r="K108" s="38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0"/>
      <c r="C109" s="61"/>
      <c r="D109" s="61"/>
      <c r="E109" s="61"/>
      <c r="F109" s="61"/>
      <c r="G109" s="61"/>
      <c r="H109" s="61"/>
      <c r="I109" s="156"/>
      <c r="J109" s="61"/>
      <c r="K109" s="61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2"/>
      <c r="C113" s="63"/>
      <c r="D113" s="63"/>
      <c r="E113" s="63"/>
      <c r="F113" s="63"/>
      <c r="G113" s="63"/>
      <c r="H113" s="63"/>
      <c r="I113" s="157"/>
      <c r="J113" s="63"/>
      <c r="K113" s="63"/>
      <c r="L113" s="55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123</v>
      </c>
      <c r="D114" s="38"/>
      <c r="E114" s="38"/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38"/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38"/>
      <c r="E116" s="38"/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38"/>
      <c r="D117" s="38"/>
      <c r="E117" s="131" t="str">
        <f>E7</f>
        <v>SPŠ a SOU Pelhřimov – stavební úpravy v 1.PP, ul. Růžová, Pelhřimov</v>
      </c>
      <c r="F117" s="32"/>
      <c r="G117" s="32"/>
      <c r="H117" s="32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2"/>
      <c r="C118" s="32" t="s">
        <v>111</v>
      </c>
      <c r="I118" s="128"/>
      <c r="L118" s="22"/>
    </row>
    <row r="119" spans="1:31" s="2" customFormat="1" ht="16.5" customHeight="1">
      <c r="A119" s="38"/>
      <c r="B119" s="39"/>
      <c r="C119" s="38"/>
      <c r="D119" s="38"/>
      <c r="E119" s="131" t="s">
        <v>197</v>
      </c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113</v>
      </c>
      <c r="D120" s="38"/>
      <c r="E120" s="38"/>
      <c r="F120" s="38"/>
      <c r="G120" s="38"/>
      <c r="H120" s="38"/>
      <c r="I120" s="132"/>
      <c r="J120" s="38"/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38"/>
      <c r="D121" s="38"/>
      <c r="E121" s="67" t="str">
        <f>E11</f>
        <v>01-00 - Bourání</v>
      </c>
      <c r="F121" s="38"/>
      <c r="G121" s="38"/>
      <c r="H121" s="38"/>
      <c r="I121" s="132"/>
      <c r="J121" s="38"/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38"/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21</v>
      </c>
      <c r="D123" s="38"/>
      <c r="E123" s="38"/>
      <c r="F123" s="27" t="str">
        <f>F14</f>
        <v>Pelhřimov, ul. Růžová, č.p. 34</v>
      </c>
      <c r="G123" s="38"/>
      <c r="H123" s="38"/>
      <c r="I123" s="133" t="s">
        <v>23</v>
      </c>
      <c r="J123" s="69" t="str">
        <f>IF(J14="","",J14)</f>
        <v>24. 6. 2019</v>
      </c>
      <c r="K123" s="38"/>
      <c r="L123" s="55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38"/>
      <c r="D124" s="38"/>
      <c r="E124" s="38"/>
      <c r="F124" s="38"/>
      <c r="G124" s="38"/>
      <c r="H124" s="38"/>
      <c r="I124" s="132"/>
      <c r="J124" s="38"/>
      <c r="K124" s="38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3.05" customHeight="1">
      <c r="A125" s="38"/>
      <c r="B125" s="39"/>
      <c r="C125" s="32" t="s">
        <v>25</v>
      </c>
      <c r="D125" s="38"/>
      <c r="E125" s="38"/>
      <c r="F125" s="27" t="str">
        <f>E17</f>
        <v>Kraj Vysočina</v>
      </c>
      <c r="G125" s="38"/>
      <c r="H125" s="38"/>
      <c r="I125" s="133" t="s">
        <v>33</v>
      </c>
      <c r="J125" s="36" t="str">
        <f>E23</f>
        <v>PROJEKT CENTRUM NOVA s.r.o.</v>
      </c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31</v>
      </c>
      <c r="D126" s="38"/>
      <c r="E126" s="38"/>
      <c r="F126" s="27" t="str">
        <f>IF(E20="","",E20)</f>
        <v>Vyplň údaj</v>
      </c>
      <c r="G126" s="38"/>
      <c r="H126" s="38"/>
      <c r="I126" s="133" t="s">
        <v>38</v>
      </c>
      <c r="J126" s="36" t="str">
        <f>E26</f>
        <v xml:space="preserve"> </v>
      </c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38"/>
      <c r="D127" s="38"/>
      <c r="E127" s="38"/>
      <c r="F127" s="38"/>
      <c r="G127" s="38"/>
      <c r="H127" s="38"/>
      <c r="I127" s="132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172"/>
      <c r="B128" s="173"/>
      <c r="C128" s="174" t="s">
        <v>124</v>
      </c>
      <c r="D128" s="175" t="s">
        <v>67</v>
      </c>
      <c r="E128" s="175" t="s">
        <v>63</v>
      </c>
      <c r="F128" s="175" t="s">
        <v>64</v>
      </c>
      <c r="G128" s="175" t="s">
        <v>125</v>
      </c>
      <c r="H128" s="175" t="s">
        <v>126</v>
      </c>
      <c r="I128" s="176" t="s">
        <v>127</v>
      </c>
      <c r="J128" s="175" t="s">
        <v>118</v>
      </c>
      <c r="K128" s="177" t="s">
        <v>128</v>
      </c>
      <c r="L128" s="178"/>
      <c r="M128" s="86" t="s">
        <v>1</v>
      </c>
      <c r="N128" s="87" t="s">
        <v>46</v>
      </c>
      <c r="O128" s="87" t="s">
        <v>129</v>
      </c>
      <c r="P128" s="87" t="s">
        <v>130</v>
      </c>
      <c r="Q128" s="87" t="s">
        <v>131</v>
      </c>
      <c r="R128" s="87" t="s">
        <v>132</v>
      </c>
      <c r="S128" s="87" t="s">
        <v>133</v>
      </c>
      <c r="T128" s="88" t="s">
        <v>134</v>
      </c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pans="1:63" s="2" customFormat="1" ht="22.8" customHeight="1">
      <c r="A129" s="38"/>
      <c r="B129" s="39"/>
      <c r="C129" s="93" t="s">
        <v>135</v>
      </c>
      <c r="D129" s="38"/>
      <c r="E129" s="38"/>
      <c r="F129" s="38"/>
      <c r="G129" s="38"/>
      <c r="H129" s="38"/>
      <c r="I129" s="132"/>
      <c r="J129" s="179">
        <f>BK129</f>
        <v>0</v>
      </c>
      <c r="K129" s="38"/>
      <c r="L129" s="39"/>
      <c r="M129" s="89"/>
      <c r="N129" s="73"/>
      <c r="O129" s="90"/>
      <c r="P129" s="180">
        <f>P130+P343</f>
        <v>0</v>
      </c>
      <c r="Q129" s="90"/>
      <c r="R129" s="180">
        <f>R130+R343</f>
        <v>0.6933167</v>
      </c>
      <c r="S129" s="90"/>
      <c r="T129" s="181">
        <f>T130+T343</f>
        <v>111.31656505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81</v>
      </c>
      <c r="AU129" s="19" t="s">
        <v>120</v>
      </c>
      <c r="BK129" s="182">
        <f>BK130+BK343</f>
        <v>0</v>
      </c>
    </row>
    <row r="130" spans="1:63" s="12" customFormat="1" ht="25.9" customHeight="1">
      <c r="A130" s="12"/>
      <c r="B130" s="183"/>
      <c r="C130" s="12"/>
      <c r="D130" s="184" t="s">
        <v>81</v>
      </c>
      <c r="E130" s="185" t="s">
        <v>209</v>
      </c>
      <c r="F130" s="185" t="s">
        <v>210</v>
      </c>
      <c r="G130" s="12"/>
      <c r="H130" s="12"/>
      <c r="I130" s="186"/>
      <c r="J130" s="187">
        <f>BK130</f>
        <v>0</v>
      </c>
      <c r="K130" s="12"/>
      <c r="L130" s="183"/>
      <c r="M130" s="188"/>
      <c r="N130" s="189"/>
      <c r="O130" s="189"/>
      <c r="P130" s="190">
        <f>P131+P137+P329+P340</f>
        <v>0</v>
      </c>
      <c r="Q130" s="189"/>
      <c r="R130" s="190">
        <f>R131+R137+R329+R340</f>
        <v>0.1273483</v>
      </c>
      <c r="S130" s="189"/>
      <c r="T130" s="191">
        <f>T131+T137+T329+T340</f>
        <v>111.10834999999999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84" t="s">
        <v>89</v>
      </c>
      <c r="AT130" s="192" t="s">
        <v>81</v>
      </c>
      <c r="AU130" s="192" t="s">
        <v>82</v>
      </c>
      <c r="AY130" s="184" t="s">
        <v>139</v>
      </c>
      <c r="BK130" s="193">
        <f>BK131+BK137+BK329+BK340</f>
        <v>0</v>
      </c>
    </row>
    <row r="131" spans="1:63" s="12" customFormat="1" ht="22.8" customHeight="1">
      <c r="A131" s="12"/>
      <c r="B131" s="183"/>
      <c r="C131" s="12"/>
      <c r="D131" s="184" t="s">
        <v>81</v>
      </c>
      <c r="E131" s="194" t="s">
        <v>166</v>
      </c>
      <c r="F131" s="194" t="s">
        <v>211</v>
      </c>
      <c r="G131" s="12"/>
      <c r="H131" s="12"/>
      <c r="I131" s="186"/>
      <c r="J131" s="195">
        <f>BK131</f>
        <v>0</v>
      </c>
      <c r="K131" s="12"/>
      <c r="L131" s="183"/>
      <c r="M131" s="188"/>
      <c r="N131" s="189"/>
      <c r="O131" s="189"/>
      <c r="P131" s="190">
        <f>SUM(P132:P136)</f>
        <v>0</v>
      </c>
      <c r="Q131" s="189"/>
      <c r="R131" s="190">
        <f>SUM(R132:R136)</f>
        <v>0.10319</v>
      </c>
      <c r="S131" s="189"/>
      <c r="T131" s="191">
        <f>SUM(T132:T136)</f>
        <v>0.10200000000000001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4" t="s">
        <v>89</v>
      </c>
      <c r="AT131" s="192" t="s">
        <v>81</v>
      </c>
      <c r="AU131" s="192" t="s">
        <v>89</v>
      </c>
      <c r="AY131" s="184" t="s">
        <v>139</v>
      </c>
      <c r="BK131" s="193">
        <f>SUM(BK132:BK136)</f>
        <v>0</v>
      </c>
    </row>
    <row r="132" spans="1:65" s="2" customFormat="1" ht="24" customHeight="1">
      <c r="A132" s="38"/>
      <c r="B132" s="196"/>
      <c r="C132" s="197" t="s">
        <v>89</v>
      </c>
      <c r="D132" s="197" t="s">
        <v>141</v>
      </c>
      <c r="E132" s="198" t="s">
        <v>212</v>
      </c>
      <c r="F132" s="199" t="s">
        <v>213</v>
      </c>
      <c r="G132" s="200" t="s">
        <v>214</v>
      </c>
      <c r="H132" s="201">
        <v>17</v>
      </c>
      <c r="I132" s="202"/>
      <c r="J132" s="203">
        <f>ROUND(I132*H132,2)</f>
        <v>0</v>
      </c>
      <c r="K132" s="199" t="s">
        <v>215</v>
      </c>
      <c r="L132" s="39"/>
      <c r="M132" s="204" t="s">
        <v>1</v>
      </c>
      <c r="N132" s="205" t="s">
        <v>47</v>
      </c>
      <c r="O132" s="77"/>
      <c r="P132" s="206">
        <f>O132*H132</f>
        <v>0</v>
      </c>
      <c r="Q132" s="206">
        <v>0.00607</v>
      </c>
      <c r="R132" s="206">
        <f>Q132*H132</f>
        <v>0.10319</v>
      </c>
      <c r="S132" s="206">
        <v>0.006</v>
      </c>
      <c r="T132" s="207">
        <f>S132*H132</f>
        <v>0.10200000000000001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138</v>
      </c>
      <c r="AT132" s="208" t="s">
        <v>141</v>
      </c>
      <c r="AU132" s="208" t="s">
        <v>94</v>
      </c>
      <c r="AY132" s="19" t="s">
        <v>139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89</v>
      </c>
      <c r="BK132" s="209">
        <f>ROUND(I132*H132,2)</f>
        <v>0</v>
      </c>
      <c r="BL132" s="19" t="s">
        <v>138</v>
      </c>
      <c r="BM132" s="208" t="s">
        <v>216</v>
      </c>
    </row>
    <row r="133" spans="1:47" s="2" customFormat="1" ht="12">
      <c r="A133" s="38"/>
      <c r="B133" s="39"/>
      <c r="C133" s="38"/>
      <c r="D133" s="210" t="s">
        <v>146</v>
      </c>
      <c r="E133" s="38"/>
      <c r="F133" s="211" t="s">
        <v>217</v>
      </c>
      <c r="G133" s="38"/>
      <c r="H133" s="38"/>
      <c r="I133" s="132"/>
      <c r="J133" s="38"/>
      <c r="K133" s="38"/>
      <c r="L133" s="39"/>
      <c r="M133" s="212"/>
      <c r="N133" s="213"/>
      <c r="O133" s="77"/>
      <c r="P133" s="77"/>
      <c r="Q133" s="77"/>
      <c r="R133" s="77"/>
      <c r="S133" s="77"/>
      <c r="T133" s="7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146</v>
      </c>
      <c r="AU133" s="19" t="s">
        <v>94</v>
      </c>
    </row>
    <row r="134" spans="1:51" s="13" customFormat="1" ht="12">
      <c r="A134" s="13"/>
      <c r="B134" s="218"/>
      <c r="C134" s="13"/>
      <c r="D134" s="210" t="s">
        <v>218</v>
      </c>
      <c r="E134" s="219" t="s">
        <v>1</v>
      </c>
      <c r="F134" s="220" t="s">
        <v>219</v>
      </c>
      <c r="G134" s="13"/>
      <c r="H134" s="219" t="s">
        <v>1</v>
      </c>
      <c r="I134" s="221"/>
      <c r="J134" s="13"/>
      <c r="K134" s="13"/>
      <c r="L134" s="218"/>
      <c r="M134" s="222"/>
      <c r="N134" s="223"/>
      <c r="O134" s="223"/>
      <c r="P134" s="223"/>
      <c r="Q134" s="223"/>
      <c r="R134" s="223"/>
      <c r="S134" s="223"/>
      <c r="T134" s="22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19" t="s">
        <v>218</v>
      </c>
      <c r="AU134" s="219" t="s">
        <v>94</v>
      </c>
      <c r="AV134" s="13" t="s">
        <v>89</v>
      </c>
      <c r="AW134" s="13" t="s">
        <v>37</v>
      </c>
      <c r="AX134" s="13" t="s">
        <v>82</v>
      </c>
      <c r="AY134" s="219" t="s">
        <v>139</v>
      </c>
    </row>
    <row r="135" spans="1:51" s="14" customFormat="1" ht="12">
      <c r="A135" s="14"/>
      <c r="B135" s="225"/>
      <c r="C135" s="14"/>
      <c r="D135" s="210" t="s">
        <v>218</v>
      </c>
      <c r="E135" s="226" t="s">
        <v>1</v>
      </c>
      <c r="F135" s="227" t="s">
        <v>220</v>
      </c>
      <c r="G135" s="14"/>
      <c r="H135" s="228">
        <v>17</v>
      </c>
      <c r="I135" s="229"/>
      <c r="J135" s="14"/>
      <c r="K135" s="14"/>
      <c r="L135" s="225"/>
      <c r="M135" s="230"/>
      <c r="N135" s="231"/>
      <c r="O135" s="231"/>
      <c r="P135" s="231"/>
      <c r="Q135" s="231"/>
      <c r="R135" s="231"/>
      <c r="S135" s="231"/>
      <c r="T135" s="23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26" t="s">
        <v>218</v>
      </c>
      <c r="AU135" s="226" t="s">
        <v>94</v>
      </c>
      <c r="AV135" s="14" t="s">
        <v>94</v>
      </c>
      <c r="AW135" s="14" t="s">
        <v>37</v>
      </c>
      <c r="AX135" s="14" t="s">
        <v>82</v>
      </c>
      <c r="AY135" s="226" t="s">
        <v>139</v>
      </c>
    </row>
    <row r="136" spans="1:51" s="15" customFormat="1" ht="12">
      <c r="A136" s="15"/>
      <c r="B136" s="233"/>
      <c r="C136" s="15"/>
      <c r="D136" s="210" t="s">
        <v>218</v>
      </c>
      <c r="E136" s="234" t="s">
        <v>1</v>
      </c>
      <c r="F136" s="235" t="s">
        <v>221</v>
      </c>
      <c r="G136" s="15"/>
      <c r="H136" s="236">
        <v>17</v>
      </c>
      <c r="I136" s="237"/>
      <c r="J136" s="15"/>
      <c r="K136" s="15"/>
      <c r="L136" s="233"/>
      <c r="M136" s="238"/>
      <c r="N136" s="239"/>
      <c r="O136" s="239"/>
      <c r="P136" s="239"/>
      <c r="Q136" s="239"/>
      <c r="R136" s="239"/>
      <c r="S136" s="239"/>
      <c r="T136" s="24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34" t="s">
        <v>218</v>
      </c>
      <c r="AU136" s="234" t="s">
        <v>94</v>
      </c>
      <c r="AV136" s="15" t="s">
        <v>138</v>
      </c>
      <c r="AW136" s="15" t="s">
        <v>37</v>
      </c>
      <c r="AX136" s="15" t="s">
        <v>89</v>
      </c>
      <c r="AY136" s="234" t="s">
        <v>139</v>
      </c>
    </row>
    <row r="137" spans="1:63" s="12" customFormat="1" ht="22.8" customHeight="1">
      <c r="A137" s="12"/>
      <c r="B137" s="183"/>
      <c r="C137" s="12"/>
      <c r="D137" s="184" t="s">
        <v>81</v>
      </c>
      <c r="E137" s="194" t="s">
        <v>181</v>
      </c>
      <c r="F137" s="194" t="s">
        <v>222</v>
      </c>
      <c r="G137" s="12"/>
      <c r="H137" s="12"/>
      <c r="I137" s="186"/>
      <c r="J137" s="195">
        <f>BK137</f>
        <v>0</v>
      </c>
      <c r="K137" s="12"/>
      <c r="L137" s="183"/>
      <c r="M137" s="188"/>
      <c r="N137" s="189"/>
      <c r="O137" s="189"/>
      <c r="P137" s="190">
        <f>SUM(P138:P328)</f>
        <v>0</v>
      </c>
      <c r="Q137" s="189"/>
      <c r="R137" s="190">
        <f>SUM(R138:R328)</f>
        <v>0.0241583</v>
      </c>
      <c r="S137" s="189"/>
      <c r="T137" s="191">
        <f>SUM(T138:T328)</f>
        <v>111.00634999999998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4" t="s">
        <v>89</v>
      </c>
      <c r="AT137" s="192" t="s">
        <v>81</v>
      </c>
      <c r="AU137" s="192" t="s">
        <v>89</v>
      </c>
      <c r="AY137" s="184" t="s">
        <v>139</v>
      </c>
      <c r="BK137" s="193">
        <f>SUM(BK138:BK328)</f>
        <v>0</v>
      </c>
    </row>
    <row r="138" spans="1:65" s="2" customFormat="1" ht="24" customHeight="1">
      <c r="A138" s="38"/>
      <c r="B138" s="196"/>
      <c r="C138" s="197" t="s">
        <v>94</v>
      </c>
      <c r="D138" s="197" t="s">
        <v>141</v>
      </c>
      <c r="E138" s="198" t="s">
        <v>223</v>
      </c>
      <c r="F138" s="199" t="s">
        <v>224</v>
      </c>
      <c r="G138" s="200" t="s">
        <v>214</v>
      </c>
      <c r="H138" s="201">
        <v>175.71</v>
      </c>
      <c r="I138" s="202"/>
      <c r="J138" s="203">
        <f>ROUND(I138*H138,2)</f>
        <v>0</v>
      </c>
      <c r="K138" s="199" t="s">
        <v>215</v>
      </c>
      <c r="L138" s="39"/>
      <c r="M138" s="204" t="s">
        <v>1</v>
      </c>
      <c r="N138" s="205" t="s">
        <v>47</v>
      </c>
      <c r="O138" s="77"/>
      <c r="P138" s="206">
        <f>O138*H138</f>
        <v>0</v>
      </c>
      <c r="Q138" s="206">
        <v>0.00013</v>
      </c>
      <c r="R138" s="206">
        <f>Q138*H138</f>
        <v>0.0228423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138</v>
      </c>
      <c r="AT138" s="208" t="s">
        <v>141</v>
      </c>
      <c r="AU138" s="208" t="s">
        <v>94</v>
      </c>
      <c r="AY138" s="19" t="s">
        <v>139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89</v>
      </c>
      <c r="BK138" s="209">
        <f>ROUND(I138*H138,2)</f>
        <v>0</v>
      </c>
      <c r="BL138" s="19" t="s">
        <v>138</v>
      </c>
      <c r="BM138" s="208" t="s">
        <v>225</v>
      </c>
    </row>
    <row r="139" spans="1:47" s="2" customFormat="1" ht="12">
      <c r="A139" s="38"/>
      <c r="B139" s="39"/>
      <c r="C139" s="38"/>
      <c r="D139" s="210" t="s">
        <v>146</v>
      </c>
      <c r="E139" s="38"/>
      <c r="F139" s="211" t="s">
        <v>226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146</v>
      </c>
      <c r="AU139" s="19" t="s">
        <v>94</v>
      </c>
    </row>
    <row r="140" spans="1:51" s="13" customFormat="1" ht="12">
      <c r="A140" s="13"/>
      <c r="B140" s="218"/>
      <c r="C140" s="13"/>
      <c r="D140" s="210" t="s">
        <v>218</v>
      </c>
      <c r="E140" s="219" t="s">
        <v>1</v>
      </c>
      <c r="F140" s="220" t="s">
        <v>227</v>
      </c>
      <c r="G140" s="13"/>
      <c r="H140" s="219" t="s">
        <v>1</v>
      </c>
      <c r="I140" s="221"/>
      <c r="J140" s="13"/>
      <c r="K140" s="13"/>
      <c r="L140" s="218"/>
      <c r="M140" s="222"/>
      <c r="N140" s="223"/>
      <c r="O140" s="223"/>
      <c r="P140" s="223"/>
      <c r="Q140" s="223"/>
      <c r="R140" s="223"/>
      <c r="S140" s="223"/>
      <c r="T140" s="22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19" t="s">
        <v>218</v>
      </c>
      <c r="AU140" s="219" t="s">
        <v>94</v>
      </c>
      <c r="AV140" s="13" t="s">
        <v>89</v>
      </c>
      <c r="AW140" s="13" t="s">
        <v>37</v>
      </c>
      <c r="AX140" s="13" t="s">
        <v>82</v>
      </c>
      <c r="AY140" s="219" t="s">
        <v>139</v>
      </c>
    </row>
    <row r="141" spans="1:51" s="13" customFormat="1" ht="12">
      <c r="A141" s="13"/>
      <c r="B141" s="218"/>
      <c r="C141" s="13"/>
      <c r="D141" s="210" t="s">
        <v>218</v>
      </c>
      <c r="E141" s="219" t="s">
        <v>1</v>
      </c>
      <c r="F141" s="220" t="s">
        <v>228</v>
      </c>
      <c r="G141" s="13"/>
      <c r="H141" s="219" t="s">
        <v>1</v>
      </c>
      <c r="I141" s="221"/>
      <c r="J141" s="13"/>
      <c r="K141" s="13"/>
      <c r="L141" s="218"/>
      <c r="M141" s="222"/>
      <c r="N141" s="223"/>
      <c r="O141" s="223"/>
      <c r="P141" s="223"/>
      <c r="Q141" s="223"/>
      <c r="R141" s="223"/>
      <c r="S141" s="223"/>
      <c r="T141" s="22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19" t="s">
        <v>218</v>
      </c>
      <c r="AU141" s="219" t="s">
        <v>94</v>
      </c>
      <c r="AV141" s="13" t="s">
        <v>89</v>
      </c>
      <c r="AW141" s="13" t="s">
        <v>37</v>
      </c>
      <c r="AX141" s="13" t="s">
        <v>82</v>
      </c>
      <c r="AY141" s="219" t="s">
        <v>139</v>
      </c>
    </row>
    <row r="142" spans="1:51" s="14" customFormat="1" ht="12">
      <c r="A142" s="14"/>
      <c r="B142" s="225"/>
      <c r="C142" s="14"/>
      <c r="D142" s="210" t="s">
        <v>218</v>
      </c>
      <c r="E142" s="226" t="s">
        <v>1</v>
      </c>
      <c r="F142" s="227" t="s">
        <v>229</v>
      </c>
      <c r="G142" s="14"/>
      <c r="H142" s="228">
        <v>80.11</v>
      </c>
      <c r="I142" s="229"/>
      <c r="J142" s="14"/>
      <c r="K142" s="14"/>
      <c r="L142" s="225"/>
      <c r="M142" s="230"/>
      <c r="N142" s="231"/>
      <c r="O142" s="231"/>
      <c r="P142" s="231"/>
      <c r="Q142" s="231"/>
      <c r="R142" s="231"/>
      <c r="S142" s="231"/>
      <c r="T142" s="23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26" t="s">
        <v>218</v>
      </c>
      <c r="AU142" s="226" t="s">
        <v>94</v>
      </c>
      <c r="AV142" s="14" t="s">
        <v>94</v>
      </c>
      <c r="AW142" s="14" t="s">
        <v>37</v>
      </c>
      <c r="AX142" s="14" t="s">
        <v>82</v>
      </c>
      <c r="AY142" s="226" t="s">
        <v>139</v>
      </c>
    </row>
    <row r="143" spans="1:51" s="13" customFormat="1" ht="12">
      <c r="A143" s="13"/>
      <c r="B143" s="218"/>
      <c r="C143" s="13"/>
      <c r="D143" s="210" t="s">
        <v>218</v>
      </c>
      <c r="E143" s="219" t="s">
        <v>1</v>
      </c>
      <c r="F143" s="220" t="s">
        <v>230</v>
      </c>
      <c r="G143" s="13"/>
      <c r="H143" s="219" t="s">
        <v>1</v>
      </c>
      <c r="I143" s="221"/>
      <c r="J143" s="13"/>
      <c r="K143" s="13"/>
      <c r="L143" s="218"/>
      <c r="M143" s="222"/>
      <c r="N143" s="223"/>
      <c r="O143" s="223"/>
      <c r="P143" s="223"/>
      <c r="Q143" s="223"/>
      <c r="R143" s="223"/>
      <c r="S143" s="223"/>
      <c r="T143" s="22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19" t="s">
        <v>218</v>
      </c>
      <c r="AU143" s="219" t="s">
        <v>94</v>
      </c>
      <c r="AV143" s="13" t="s">
        <v>89</v>
      </c>
      <c r="AW143" s="13" t="s">
        <v>37</v>
      </c>
      <c r="AX143" s="13" t="s">
        <v>82</v>
      </c>
      <c r="AY143" s="219" t="s">
        <v>139</v>
      </c>
    </row>
    <row r="144" spans="1:51" s="14" customFormat="1" ht="12">
      <c r="A144" s="14"/>
      <c r="B144" s="225"/>
      <c r="C144" s="14"/>
      <c r="D144" s="210" t="s">
        <v>218</v>
      </c>
      <c r="E144" s="226" t="s">
        <v>1</v>
      </c>
      <c r="F144" s="227" t="s">
        <v>231</v>
      </c>
      <c r="G144" s="14"/>
      <c r="H144" s="228">
        <v>48.69</v>
      </c>
      <c r="I144" s="229"/>
      <c r="J144" s="14"/>
      <c r="K144" s="14"/>
      <c r="L144" s="225"/>
      <c r="M144" s="230"/>
      <c r="N144" s="231"/>
      <c r="O144" s="231"/>
      <c r="P144" s="231"/>
      <c r="Q144" s="231"/>
      <c r="R144" s="231"/>
      <c r="S144" s="231"/>
      <c r="T144" s="23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26" t="s">
        <v>218</v>
      </c>
      <c r="AU144" s="226" t="s">
        <v>94</v>
      </c>
      <c r="AV144" s="14" t="s">
        <v>94</v>
      </c>
      <c r="AW144" s="14" t="s">
        <v>37</v>
      </c>
      <c r="AX144" s="14" t="s">
        <v>82</v>
      </c>
      <c r="AY144" s="226" t="s">
        <v>139</v>
      </c>
    </row>
    <row r="145" spans="1:51" s="13" customFormat="1" ht="12">
      <c r="A145" s="13"/>
      <c r="B145" s="218"/>
      <c r="C145" s="13"/>
      <c r="D145" s="210" t="s">
        <v>218</v>
      </c>
      <c r="E145" s="219" t="s">
        <v>1</v>
      </c>
      <c r="F145" s="220" t="s">
        <v>232</v>
      </c>
      <c r="G145" s="13"/>
      <c r="H145" s="219" t="s">
        <v>1</v>
      </c>
      <c r="I145" s="221"/>
      <c r="J145" s="13"/>
      <c r="K145" s="13"/>
      <c r="L145" s="218"/>
      <c r="M145" s="222"/>
      <c r="N145" s="223"/>
      <c r="O145" s="223"/>
      <c r="P145" s="223"/>
      <c r="Q145" s="223"/>
      <c r="R145" s="223"/>
      <c r="S145" s="223"/>
      <c r="T145" s="2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19" t="s">
        <v>218</v>
      </c>
      <c r="AU145" s="219" t="s">
        <v>94</v>
      </c>
      <c r="AV145" s="13" t="s">
        <v>89</v>
      </c>
      <c r="AW145" s="13" t="s">
        <v>37</v>
      </c>
      <c r="AX145" s="13" t="s">
        <v>82</v>
      </c>
      <c r="AY145" s="219" t="s">
        <v>139</v>
      </c>
    </row>
    <row r="146" spans="1:51" s="13" customFormat="1" ht="12">
      <c r="A146" s="13"/>
      <c r="B146" s="218"/>
      <c r="C146" s="13"/>
      <c r="D146" s="210" t="s">
        <v>218</v>
      </c>
      <c r="E146" s="219" t="s">
        <v>1</v>
      </c>
      <c r="F146" s="220" t="s">
        <v>233</v>
      </c>
      <c r="G146" s="13"/>
      <c r="H146" s="219" t="s">
        <v>1</v>
      </c>
      <c r="I146" s="221"/>
      <c r="J146" s="13"/>
      <c r="K146" s="13"/>
      <c r="L146" s="218"/>
      <c r="M146" s="222"/>
      <c r="N146" s="223"/>
      <c r="O146" s="223"/>
      <c r="P146" s="223"/>
      <c r="Q146" s="223"/>
      <c r="R146" s="223"/>
      <c r="S146" s="223"/>
      <c r="T146" s="2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19" t="s">
        <v>218</v>
      </c>
      <c r="AU146" s="219" t="s">
        <v>94</v>
      </c>
      <c r="AV146" s="13" t="s">
        <v>89</v>
      </c>
      <c r="AW146" s="13" t="s">
        <v>37</v>
      </c>
      <c r="AX146" s="13" t="s">
        <v>82</v>
      </c>
      <c r="AY146" s="219" t="s">
        <v>139</v>
      </c>
    </row>
    <row r="147" spans="1:51" s="14" customFormat="1" ht="12">
      <c r="A147" s="14"/>
      <c r="B147" s="225"/>
      <c r="C147" s="14"/>
      <c r="D147" s="210" t="s">
        <v>218</v>
      </c>
      <c r="E147" s="226" t="s">
        <v>1</v>
      </c>
      <c r="F147" s="227" t="s">
        <v>234</v>
      </c>
      <c r="G147" s="14"/>
      <c r="H147" s="228">
        <v>46.91</v>
      </c>
      <c r="I147" s="229"/>
      <c r="J147" s="14"/>
      <c r="K147" s="14"/>
      <c r="L147" s="225"/>
      <c r="M147" s="230"/>
      <c r="N147" s="231"/>
      <c r="O147" s="231"/>
      <c r="P147" s="231"/>
      <c r="Q147" s="231"/>
      <c r="R147" s="231"/>
      <c r="S147" s="231"/>
      <c r="T147" s="23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26" t="s">
        <v>218</v>
      </c>
      <c r="AU147" s="226" t="s">
        <v>94</v>
      </c>
      <c r="AV147" s="14" t="s">
        <v>94</v>
      </c>
      <c r="AW147" s="14" t="s">
        <v>37</v>
      </c>
      <c r="AX147" s="14" t="s">
        <v>82</v>
      </c>
      <c r="AY147" s="226" t="s">
        <v>139</v>
      </c>
    </row>
    <row r="148" spans="1:51" s="15" customFormat="1" ht="12">
      <c r="A148" s="15"/>
      <c r="B148" s="233"/>
      <c r="C148" s="15"/>
      <c r="D148" s="210" t="s">
        <v>218</v>
      </c>
      <c r="E148" s="234" t="s">
        <v>1</v>
      </c>
      <c r="F148" s="235" t="s">
        <v>221</v>
      </c>
      <c r="G148" s="15"/>
      <c r="H148" s="236">
        <v>175.71</v>
      </c>
      <c r="I148" s="237"/>
      <c r="J148" s="15"/>
      <c r="K148" s="15"/>
      <c r="L148" s="233"/>
      <c r="M148" s="238"/>
      <c r="N148" s="239"/>
      <c r="O148" s="239"/>
      <c r="P148" s="239"/>
      <c r="Q148" s="239"/>
      <c r="R148" s="239"/>
      <c r="S148" s="239"/>
      <c r="T148" s="24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34" t="s">
        <v>218</v>
      </c>
      <c r="AU148" s="234" t="s">
        <v>94</v>
      </c>
      <c r="AV148" s="15" t="s">
        <v>138</v>
      </c>
      <c r="AW148" s="15" t="s">
        <v>37</v>
      </c>
      <c r="AX148" s="15" t="s">
        <v>89</v>
      </c>
      <c r="AY148" s="234" t="s">
        <v>139</v>
      </c>
    </row>
    <row r="149" spans="1:65" s="2" customFormat="1" ht="24" customHeight="1">
      <c r="A149" s="38"/>
      <c r="B149" s="196"/>
      <c r="C149" s="197" t="s">
        <v>152</v>
      </c>
      <c r="D149" s="197" t="s">
        <v>141</v>
      </c>
      <c r="E149" s="198" t="s">
        <v>235</v>
      </c>
      <c r="F149" s="199" t="s">
        <v>236</v>
      </c>
      <c r="G149" s="200" t="s">
        <v>237</v>
      </c>
      <c r="H149" s="201">
        <v>1.357</v>
      </c>
      <c r="I149" s="202"/>
      <c r="J149" s="203">
        <f>ROUND(I149*H149,2)</f>
        <v>0</v>
      </c>
      <c r="K149" s="199" t="s">
        <v>215</v>
      </c>
      <c r="L149" s="39"/>
      <c r="M149" s="204" t="s">
        <v>1</v>
      </c>
      <c r="N149" s="205" t="s">
        <v>47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1.8</v>
      </c>
      <c r="T149" s="207">
        <f>S149*H149</f>
        <v>2.4426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138</v>
      </c>
      <c r="AT149" s="208" t="s">
        <v>141</v>
      </c>
      <c r="AU149" s="208" t="s">
        <v>94</v>
      </c>
      <c r="AY149" s="19" t="s">
        <v>139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89</v>
      </c>
      <c r="BK149" s="209">
        <f>ROUND(I149*H149,2)</f>
        <v>0</v>
      </c>
      <c r="BL149" s="19" t="s">
        <v>138</v>
      </c>
      <c r="BM149" s="208" t="s">
        <v>238</v>
      </c>
    </row>
    <row r="150" spans="1:47" s="2" customFormat="1" ht="12">
      <c r="A150" s="38"/>
      <c r="B150" s="39"/>
      <c r="C150" s="38"/>
      <c r="D150" s="210" t="s">
        <v>146</v>
      </c>
      <c r="E150" s="38"/>
      <c r="F150" s="211" t="s">
        <v>239</v>
      </c>
      <c r="G150" s="38"/>
      <c r="H150" s="38"/>
      <c r="I150" s="132"/>
      <c r="J150" s="38"/>
      <c r="K150" s="38"/>
      <c r="L150" s="39"/>
      <c r="M150" s="212"/>
      <c r="N150" s="213"/>
      <c r="O150" s="77"/>
      <c r="P150" s="77"/>
      <c r="Q150" s="77"/>
      <c r="R150" s="77"/>
      <c r="S150" s="77"/>
      <c r="T150" s="7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146</v>
      </c>
      <c r="AU150" s="19" t="s">
        <v>94</v>
      </c>
    </row>
    <row r="151" spans="1:51" s="13" customFormat="1" ht="12">
      <c r="A151" s="13"/>
      <c r="B151" s="218"/>
      <c r="C151" s="13"/>
      <c r="D151" s="210" t="s">
        <v>218</v>
      </c>
      <c r="E151" s="219" t="s">
        <v>1</v>
      </c>
      <c r="F151" s="220" t="s">
        <v>240</v>
      </c>
      <c r="G151" s="13"/>
      <c r="H151" s="219" t="s">
        <v>1</v>
      </c>
      <c r="I151" s="221"/>
      <c r="J151" s="13"/>
      <c r="K151" s="13"/>
      <c r="L151" s="218"/>
      <c r="M151" s="222"/>
      <c r="N151" s="223"/>
      <c r="O151" s="223"/>
      <c r="P151" s="223"/>
      <c r="Q151" s="223"/>
      <c r="R151" s="223"/>
      <c r="S151" s="223"/>
      <c r="T151" s="22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19" t="s">
        <v>218</v>
      </c>
      <c r="AU151" s="219" t="s">
        <v>94</v>
      </c>
      <c r="AV151" s="13" t="s">
        <v>89</v>
      </c>
      <c r="AW151" s="13" t="s">
        <v>37</v>
      </c>
      <c r="AX151" s="13" t="s">
        <v>82</v>
      </c>
      <c r="AY151" s="219" t="s">
        <v>139</v>
      </c>
    </row>
    <row r="152" spans="1:51" s="14" customFormat="1" ht="12">
      <c r="A152" s="14"/>
      <c r="B152" s="225"/>
      <c r="C152" s="14"/>
      <c r="D152" s="210" t="s">
        <v>218</v>
      </c>
      <c r="E152" s="226" t="s">
        <v>1</v>
      </c>
      <c r="F152" s="227" t="s">
        <v>241</v>
      </c>
      <c r="G152" s="14"/>
      <c r="H152" s="228">
        <v>1.357</v>
      </c>
      <c r="I152" s="229"/>
      <c r="J152" s="14"/>
      <c r="K152" s="14"/>
      <c r="L152" s="225"/>
      <c r="M152" s="230"/>
      <c r="N152" s="231"/>
      <c r="O152" s="231"/>
      <c r="P152" s="231"/>
      <c r="Q152" s="231"/>
      <c r="R152" s="231"/>
      <c r="S152" s="231"/>
      <c r="T152" s="23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6" t="s">
        <v>218</v>
      </c>
      <c r="AU152" s="226" t="s">
        <v>94</v>
      </c>
      <c r="AV152" s="14" t="s">
        <v>94</v>
      </c>
      <c r="AW152" s="14" t="s">
        <v>37</v>
      </c>
      <c r="AX152" s="14" t="s">
        <v>82</v>
      </c>
      <c r="AY152" s="226" t="s">
        <v>139</v>
      </c>
    </row>
    <row r="153" spans="1:51" s="15" customFormat="1" ht="12">
      <c r="A153" s="15"/>
      <c r="B153" s="233"/>
      <c r="C153" s="15"/>
      <c r="D153" s="210" t="s">
        <v>218</v>
      </c>
      <c r="E153" s="234" t="s">
        <v>1</v>
      </c>
      <c r="F153" s="235" t="s">
        <v>221</v>
      </c>
      <c r="G153" s="15"/>
      <c r="H153" s="236">
        <v>1.357</v>
      </c>
      <c r="I153" s="237"/>
      <c r="J153" s="15"/>
      <c r="K153" s="15"/>
      <c r="L153" s="233"/>
      <c r="M153" s="238"/>
      <c r="N153" s="239"/>
      <c r="O153" s="239"/>
      <c r="P153" s="239"/>
      <c r="Q153" s="239"/>
      <c r="R153" s="239"/>
      <c r="S153" s="239"/>
      <c r="T153" s="24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34" t="s">
        <v>218</v>
      </c>
      <c r="AU153" s="234" t="s">
        <v>94</v>
      </c>
      <c r="AV153" s="15" t="s">
        <v>138</v>
      </c>
      <c r="AW153" s="15" t="s">
        <v>37</v>
      </c>
      <c r="AX153" s="15" t="s">
        <v>89</v>
      </c>
      <c r="AY153" s="234" t="s">
        <v>139</v>
      </c>
    </row>
    <row r="154" spans="1:65" s="2" customFormat="1" ht="24" customHeight="1">
      <c r="A154" s="38"/>
      <c r="B154" s="196"/>
      <c r="C154" s="197" t="s">
        <v>138</v>
      </c>
      <c r="D154" s="197" t="s">
        <v>141</v>
      </c>
      <c r="E154" s="198" t="s">
        <v>242</v>
      </c>
      <c r="F154" s="199" t="s">
        <v>243</v>
      </c>
      <c r="G154" s="200" t="s">
        <v>237</v>
      </c>
      <c r="H154" s="201">
        <v>0.122</v>
      </c>
      <c r="I154" s="202"/>
      <c r="J154" s="203">
        <f>ROUND(I154*H154,2)</f>
        <v>0</v>
      </c>
      <c r="K154" s="199" t="s">
        <v>215</v>
      </c>
      <c r="L154" s="39"/>
      <c r="M154" s="204" t="s">
        <v>1</v>
      </c>
      <c r="N154" s="205" t="s">
        <v>47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2.2</v>
      </c>
      <c r="T154" s="207">
        <f>S154*H154</f>
        <v>0.2684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138</v>
      </c>
      <c r="AT154" s="208" t="s">
        <v>141</v>
      </c>
      <c r="AU154" s="208" t="s">
        <v>94</v>
      </c>
      <c r="AY154" s="19" t="s">
        <v>139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89</v>
      </c>
      <c r="BK154" s="209">
        <f>ROUND(I154*H154,2)</f>
        <v>0</v>
      </c>
      <c r="BL154" s="19" t="s">
        <v>138</v>
      </c>
      <c r="BM154" s="208" t="s">
        <v>244</v>
      </c>
    </row>
    <row r="155" spans="1:47" s="2" customFormat="1" ht="12">
      <c r="A155" s="38"/>
      <c r="B155" s="39"/>
      <c r="C155" s="38"/>
      <c r="D155" s="210" t="s">
        <v>146</v>
      </c>
      <c r="E155" s="38"/>
      <c r="F155" s="211" t="s">
        <v>245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146</v>
      </c>
      <c r="AU155" s="19" t="s">
        <v>94</v>
      </c>
    </row>
    <row r="156" spans="1:51" s="13" customFormat="1" ht="12">
      <c r="A156" s="13"/>
      <c r="B156" s="218"/>
      <c r="C156" s="13"/>
      <c r="D156" s="210" t="s">
        <v>218</v>
      </c>
      <c r="E156" s="219" t="s">
        <v>1</v>
      </c>
      <c r="F156" s="220" t="s">
        <v>246</v>
      </c>
      <c r="G156" s="13"/>
      <c r="H156" s="219" t="s">
        <v>1</v>
      </c>
      <c r="I156" s="221"/>
      <c r="J156" s="13"/>
      <c r="K156" s="13"/>
      <c r="L156" s="218"/>
      <c r="M156" s="222"/>
      <c r="N156" s="223"/>
      <c r="O156" s="223"/>
      <c r="P156" s="223"/>
      <c r="Q156" s="223"/>
      <c r="R156" s="223"/>
      <c r="S156" s="223"/>
      <c r="T156" s="22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19" t="s">
        <v>218</v>
      </c>
      <c r="AU156" s="219" t="s">
        <v>94</v>
      </c>
      <c r="AV156" s="13" t="s">
        <v>89</v>
      </c>
      <c r="AW156" s="13" t="s">
        <v>37</v>
      </c>
      <c r="AX156" s="13" t="s">
        <v>82</v>
      </c>
      <c r="AY156" s="219" t="s">
        <v>139</v>
      </c>
    </row>
    <row r="157" spans="1:51" s="14" customFormat="1" ht="12">
      <c r="A157" s="14"/>
      <c r="B157" s="225"/>
      <c r="C157" s="14"/>
      <c r="D157" s="210" t="s">
        <v>218</v>
      </c>
      <c r="E157" s="226" t="s">
        <v>1</v>
      </c>
      <c r="F157" s="227" t="s">
        <v>247</v>
      </c>
      <c r="G157" s="14"/>
      <c r="H157" s="228">
        <v>0.122</v>
      </c>
      <c r="I157" s="229"/>
      <c r="J157" s="14"/>
      <c r="K157" s="14"/>
      <c r="L157" s="225"/>
      <c r="M157" s="230"/>
      <c r="N157" s="231"/>
      <c r="O157" s="231"/>
      <c r="P157" s="231"/>
      <c r="Q157" s="231"/>
      <c r="R157" s="231"/>
      <c r="S157" s="231"/>
      <c r="T157" s="23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26" t="s">
        <v>218</v>
      </c>
      <c r="AU157" s="226" t="s">
        <v>94</v>
      </c>
      <c r="AV157" s="14" t="s">
        <v>94</v>
      </c>
      <c r="AW157" s="14" t="s">
        <v>37</v>
      </c>
      <c r="AX157" s="14" t="s">
        <v>82</v>
      </c>
      <c r="AY157" s="226" t="s">
        <v>139</v>
      </c>
    </row>
    <row r="158" spans="1:51" s="15" customFormat="1" ht="12">
      <c r="A158" s="15"/>
      <c r="B158" s="233"/>
      <c r="C158" s="15"/>
      <c r="D158" s="210" t="s">
        <v>218</v>
      </c>
      <c r="E158" s="234" t="s">
        <v>1</v>
      </c>
      <c r="F158" s="235" t="s">
        <v>221</v>
      </c>
      <c r="G158" s="15"/>
      <c r="H158" s="236">
        <v>0.122</v>
      </c>
      <c r="I158" s="237"/>
      <c r="J158" s="15"/>
      <c r="K158" s="15"/>
      <c r="L158" s="233"/>
      <c r="M158" s="238"/>
      <c r="N158" s="239"/>
      <c r="O158" s="239"/>
      <c r="P158" s="239"/>
      <c r="Q158" s="239"/>
      <c r="R158" s="239"/>
      <c r="S158" s="239"/>
      <c r="T158" s="24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34" t="s">
        <v>218</v>
      </c>
      <c r="AU158" s="234" t="s">
        <v>94</v>
      </c>
      <c r="AV158" s="15" t="s">
        <v>138</v>
      </c>
      <c r="AW158" s="15" t="s">
        <v>37</v>
      </c>
      <c r="AX158" s="15" t="s">
        <v>89</v>
      </c>
      <c r="AY158" s="234" t="s">
        <v>139</v>
      </c>
    </row>
    <row r="159" spans="1:65" s="2" customFormat="1" ht="36" customHeight="1">
      <c r="A159" s="38"/>
      <c r="B159" s="196"/>
      <c r="C159" s="197" t="s">
        <v>161</v>
      </c>
      <c r="D159" s="197" t="s">
        <v>141</v>
      </c>
      <c r="E159" s="198" t="s">
        <v>248</v>
      </c>
      <c r="F159" s="199" t="s">
        <v>249</v>
      </c>
      <c r="G159" s="200" t="s">
        <v>237</v>
      </c>
      <c r="H159" s="201">
        <v>20.955</v>
      </c>
      <c r="I159" s="202"/>
      <c r="J159" s="203">
        <f>ROUND(I159*H159,2)</f>
        <v>0</v>
      </c>
      <c r="K159" s="199" t="s">
        <v>215</v>
      </c>
      <c r="L159" s="39"/>
      <c r="M159" s="204" t="s">
        <v>1</v>
      </c>
      <c r="N159" s="205" t="s">
        <v>47</v>
      </c>
      <c r="O159" s="77"/>
      <c r="P159" s="206">
        <f>O159*H159</f>
        <v>0</v>
      </c>
      <c r="Q159" s="206">
        <v>0</v>
      </c>
      <c r="R159" s="206">
        <f>Q159*H159</f>
        <v>0</v>
      </c>
      <c r="S159" s="206">
        <v>2.2</v>
      </c>
      <c r="T159" s="207">
        <f>S159*H159</f>
        <v>46.101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138</v>
      </c>
      <c r="AT159" s="208" t="s">
        <v>141</v>
      </c>
      <c r="AU159" s="208" t="s">
        <v>94</v>
      </c>
      <c r="AY159" s="19" t="s">
        <v>139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89</v>
      </c>
      <c r="BK159" s="209">
        <f>ROUND(I159*H159,2)</f>
        <v>0</v>
      </c>
      <c r="BL159" s="19" t="s">
        <v>138</v>
      </c>
      <c r="BM159" s="208" t="s">
        <v>250</v>
      </c>
    </row>
    <row r="160" spans="1:47" s="2" customFormat="1" ht="12">
      <c r="A160" s="38"/>
      <c r="B160" s="39"/>
      <c r="C160" s="38"/>
      <c r="D160" s="210" t="s">
        <v>146</v>
      </c>
      <c r="E160" s="38"/>
      <c r="F160" s="211" t="s">
        <v>251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146</v>
      </c>
      <c r="AU160" s="19" t="s">
        <v>94</v>
      </c>
    </row>
    <row r="161" spans="1:51" s="13" customFormat="1" ht="12">
      <c r="A161" s="13"/>
      <c r="B161" s="218"/>
      <c r="C161" s="13"/>
      <c r="D161" s="210" t="s">
        <v>218</v>
      </c>
      <c r="E161" s="219" t="s">
        <v>1</v>
      </c>
      <c r="F161" s="220" t="s">
        <v>252</v>
      </c>
      <c r="G161" s="13"/>
      <c r="H161" s="219" t="s">
        <v>1</v>
      </c>
      <c r="I161" s="221"/>
      <c r="J161" s="13"/>
      <c r="K161" s="13"/>
      <c r="L161" s="218"/>
      <c r="M161" s="222"/>
      <c r="N161" s="223"/>
      <c r="O161" s="223"/>
      <c r="P161" s="223"/>
      <c r="Q161" s="223"/>
      <c r="R161" s="223"/>
      <c r="S161" s="223"/>
      <c r="T161" s="22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19" t="s">
        <v>218</v>
      </c>
      <c r="AU161" s="219" t="s">
        <v>94</v>
      </c>
      <c r="AV161" s="13" t="s">
        <v>89</v>
      </c>
      <c r="AW161" s="13" t="s">
        <v>37</v>
      </c>
      <c r="AX161" s="13" t="s">
        <v>82</v>
      </c>
      <c r="AY161" s="219" t="s">
        <v>139</v>
      </c>
    </row>
    <row r="162" spans="1:51" s="13" customFormat="1" ht="12">
      <c r="A162" s="13"/>
      <c r="B162" s="218"/>
      <c r="C162" s="13"/>
      <c r="D162" s="210" t="s">
        <v>218</v>
      </c>
      <c r="E162" s="219" t="s">
        <v>1</v>
      </c>
      <c r="F162" s="220" t="s">
        <v>228</v>
      </c>
      <c r="G162" s="13"/>
      <c r="H162" s="219" t="s">
        <v>1</v>
      </c>
      <c r="I162" s="221"/>
      <c r="J162" s="13"/>
      <c r="K162" s="13"/>
      <c r="L162" s="218"/>
      <c r="M162" s="222"/>
      <c r="N162" s="223"/>
      <c r="O162" s="223"/>
      <c r="P162" s="223"/>
      <c r="Q162" s="223"/>
      <c r="R162" s="223"/>
      <c r="S162" s="223"/>
      <c r="T162" s="22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19" t="s">
        <v>218</v>
      </c>
      <c r="AU162" s="219" t="s">
        <v>94</v>
      </c>
      <c r="AV162" s="13" t="s">
        <v>89</v>
      </c>
      <c r="AW162" s="13" t="s">
        <v>37</v>
      </c>
      <c r="AX162" s="13" t="s">
        <v>82</v>
      </c>
      <c r="AY162" s="219" t="s">
        <v>139</v>
      </c>
    </row>
    <row r="163" spans="1:51" s="14" customFormat="1" ht="12">
      <c r="A163" s="14"/>
      <c r="B163" s="225"/>
      <c r="C163" s="14"/>
      <c r="D163" s="210" t="s">
        <v>218</v>
      </c>
      <c r="E163" s="226" t="s">
        <v>1</v>
      </c>
      <c r="F163" s="227" t="s">
        <v>253</v>
      </c>
      <c r="G163" s="14"/>
      <c r="H163" s="228">
        <v>16.022</v>
      </c>
      <c r="I163" s="229"/>
      <c r="J163" s="14"/>
      <c r="K163" s="14"/>
      <c r="L163" s="225"/>
      <c r="M163" s="230"/>
      <c r="N163" s="231"/>
      <c r="O163" s="231"/>
      <c r="P163" s="231"/>
      <c r="Q163" s="231"/>
      <c r="R163" s="231"/>
      <c r="S163" s="231"/>
      <c r="T163" s="23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26" t="s">
        <v>218</v>
      </c>
      <c r="AU163" s="226" t="s">
        <v>94</v>
      </c>
      <c r="AV163" s="14" t="s">
        <v>94</v>
      </c>
      <c r="AW163" s="14" t="s">
        <v>37</v>
      </c>
      <c r="AX163" s="14" t="s">
        <v>82</v>
      </c>
      <c r="AY163" s="226" t="s">
        <v>139</v>
      </c>
    </row>
    <row r="164" spans="1:51" s="13" customFormat="1" ht="12">
      <c r="A164" s="13"/>
      <c r="B164" s="218"/>
      <c r="C164" s="13"/>
      <c r="D164" s="210" t="s">
        <v>218</v>
      </c>
      <c r="E164" s="219" t="s">
        <v>1</v>
      </c>
      <c r="F164" s="220" t="s">
        <v>254</v>
      </c>
      <c r="G164" s="13"/>
      <c r="H164" s="219" t="s">
        <v>1</v>
      </c>
      <c r="I164" s="221"/>
      <c r="J164" s="13"/>
      <c r="K164" s="13"/>
      <c r="L164" s="218"/>
      <c r="M164" s="222"/>
      <c r="N164" s="223"/>
      <c r="O164" s="223"/>
      <c r="P164" s="223"/>
      <c r="Q164" s="223"/>
      <c r="R164" s="223"/>
      <c r="S164" s="223"/>
      <c r="T164" s="22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19" t="s">
        <v>218</v>
      </c>
      <c r="AU164" s="219" t="s">
        <v>94</v>
      </c>
      <c r="AV164" s="13" t="s">
        <v>89</v>
      </c>
      <c r="AW164" s="13" t="s">
        <v>37</v>
      </c>
      <c r="AX164" s="13" t="s">
        <v>82</v>
      </c>
      <c r="AY164" s="219" t="s">
        <v>139</v>
      </c>
    </row>
    <row r="165" spans="1:51" s="13" customFormat="1" ht="12">
      <c r="A165" s="13"/>
      <c r="B165" s="218"/>
      <c r="C165" s="13"/>
      <c r="D165" s="210" t="s">
        <v>218</v>
      </c>
      <c r="E165" s="219" t="s">
        <v>1</v>
      </c>
      <c r="F165" s="220" t="s">
        <v>230</v>
      </c>
      <c r="G165" s="13"/>
      <c r="H165" s="219" t="s">
        <v>1</v>
      </c>
      <c r="I165" s="221"/>
      <c r="J165" s="13"/>
      <c r="K165" s="13"/>
      <c r="L165" s="218"/>
      <c r="M165" s="222"/>
      <c r="N165" s="223"/>
      <c r="O165" s="223"/>
      <c r="P165" s="223"/>
      <c r="Q165" s="223"/>
      <c r="R165" s="223"/>
      <c r="S165" s="223"/>
      <c r="T165" s="22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19" t="s">
        <v>218</v>
      </c>
      <c r="AU165" s="219" t="s">
        <v>94</v>
      </c>
      <c r="AV165" s="13" t="s">
        <v>89</v>
      </c>
      <c r="AW165" s="13" t="s">
        <v>37</v>
      </c>
      <c r="AX165" s="13" t="s">
        <v>82</v>
      </c>
      <c r="AY165" s="219" t="s">
        <v>139</v>
      </c>
    </row>
    <row r="166" spans="1:51" s="14" customFormat="1" ht="12">
      <c r="A166" s="14"/>
      <c r="B166" s="225"/>
      <c r="C166" s="14"/>
      <c r="D166" s="210" t="s">
        <v>218</v>
      </c>
      <c r="E166" s="226" t="s">
        <v>1</v>
      </c>
      <c r="F166" s="227" t="s">
        <v>255</v>
      </c>
      <c r="G166" s="14"/>
      <c r="H166" s="228">
        <v>4.869</v>
      </c>
      <c r="I166" s="229"/>
      <c r="J166" s="14"/>
      <c r="K166" s="14"/>
      <c r="L166" s="225"/>
      <c r="M166" s="230"/>
      <c r="N166" s="231"/>
      <c r="O166" s="231"/>
      <c r="P166" s="231"/>
      <c r="Q166" s="231"/>
      <c r="R166" s="231"/>
      <c r="S166" s="231"/>
      <c r="T166" s="23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26" t="s">
        <v>218</v>
      </c>
      <c r="AU166" s="226" t="s">
        <v>94</v>
      </c>
      <c r="AV166" s="14" t="s">
        <v>94</v>
      </c>
      <c r="AW166" s="14" t="s">
        <v>37</v>
      </c>
      <c r="AX166" s="14" t="s">
        <v>82</v>
      </c>
      <c r="AY166" s="226" t="s">
        <v>139</v>
      </c>
    </row>
    <row r="167" spans="1:51" s="14" customFormat="1" ht="12">
      <c r="A167" s="14"/>
      <c r="B167" s="225"/>
      <c r="C167" s="14"/>
      <c r="D167" s="210" t="s">
        <v>218</v>
      </c>
      <c r="E167" s="226" t="s">
        <v>1</v>
      </c>
      <c r="F167" s="227" t="s">
        <v>256</v>
      </c>
      <c r="G167" s="14"/>
      <c r="H167" s="228">
        <v>0.064</v>
      </c>
      <c r="I167" s="229"/>
      <c r="J167" s="14"/>
      <c r="K167" s="14"/>
      <c r="L167" s="225"/>
      <c r="M167" s="230"/>
      <c r="N167" s="231"/>
      <c r="O167" s="231"/>
      <c r="P167" s="231"/>
      <c r="Q167" s="231"/>
      <c r="R167" s="231"/>
      <c r="S167" s="231"/>
      <c r="T167" s="23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26" t="s">
        <v>218</v>
      </c>
      <c r="AU167" s="226" t="s">
        <v>94</v>
      </c>
      <c r="AV167" s="14" t="s">
        <v>94</v>
      </c>
      <c r="AW167" s="14" t="s">
        <v>37</v>
      </c>
      <c r="AX167" s="14" t="s">
        <v>82</v>
      </c>
      <c r="AY167" s="226" t="s">
        <v>139</v>
      </c>
    </row>
    <row r="168" spans="1:51" s="15" customFormat="1" ht="12">
      <c r="A168" s="15"/>
      <c r="B168" s="233"/>
      <c r="C168" s="15"/>
      <c r="D168" s="210" t="s">
        <v>218</v>
      </c>
      <c r="E168" s="234" t="s">
        <v>1</v>
      </c>
      <c r="F168" s="235" t="s">
        <v>221</v>
      </c>
      <c r="G168" s="15"/>
      <c r="H168" s="236">
        <v>20.955</v>
      </c>
      <c r="I168" s="237"/>
      <c r="J168" s="15"/>
      <c r="K168" s="15"/>
      <c r="L168" s="233"/>
      <c r="M168" s="238"/>
      <c r="N168" s="239"/>
      <c r="O168" s="239"/>
      <c r="P168" s="239"/>
      <c r="Q168" s="239"/>
      <c r="R168" s="239"/>
      <c r="S168" s="239"/>
      <c r="T168" s="24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34" t="s">
        <v>218</v>
      </c>
      <c r="AU168" s="234" t="s">
        <v>94</v>
      </c>
      <c r="AV168" s="15" t="s">
        <v>138</v>
      </c>
      <c r="AW168" s="15" t="s">
        <v>37</v>
      </c>
      <c r="AX168" s="15" t="s">
        <v>89</v>
      </c>
      <c r="AY168" s="234" t="s">
        <v>139</v>
      </c>
    </row>
    <row r="169" spans="1:65" s="2" customFormat="1" ht="36" customHeight="1">
      <c r="A169" s="38"/>
      <c r="B169" s="196"/>
      <c r="C169" s="197" t="s">
        <v>166</v>
      </c>
      <c r="D169" s="197" t="s">
        <v>141</v>
      </c>
      <c r="E169" s="198" t="s">
        <v>257</v>
      </c>
      <c r="F169" s="199" t="s">
        <v>258</v>
      </c>
      <c r="G169" s="200" t="s">
        <v>237</v>
      </c>
      <c r="H169" s="201">
        <v>7.4</v>
      </c>
      <c r="I169" s="202"/>
      <c r="J169" s="203">
        <f>ROUND(I169*H169,2)</f>
        <v>0</v>
      </c>
      <c r="K169" s="199" t="s">
        <v>215</v>
      </c>
      <c r="L169" s="39"/>
      <c r="M169" s="204" t="s">
        <v>1</v>
      </c>
      <c r="N169" s="205" t="s">
        <v>47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2.2</v>
      </c>
      <c r="T169" s="207">
        <f>S169*H169</f>
        <v>16.28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138</v>
      </c>
      <c r="AT169" s="208" t="s">
        <v>141</v>
      </c>
      <c r="AU169" s="208" t="s">
        <v>94</v>
      </c>
      <c r="AY169" s="19" t="s">
        <v>139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89</v>
      </c>
      <c r="BK169" s="209">
        <f>ROUND(I169*H169,2)</f>
        <v>0</v>
      </c>
      <c r="BL169" s="19" t="s">
        <v>138</v>
      </c>
      <c r="BM169" s="208" t="s">
        <v>259</v>
      </c>
    </row>
    <row r="170" spans="1:47" s="2" customFormat="1" ht="12">
      <c r="A170" s="38"/>
      <c r="B170" s="39"/>
      <c r="C170" s="38"/>
      <c r="D170" s="210" t="s">
        <v>146</v>
      </c>
      <c r="E170" s="38"/>
      <c r="F170" s="211" t="s">
        <v>260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146</v>
      </c>
      <c r="AU170" s="19" t="s">
        <v>94</v>
      </c>
    </row>
    <row r="171" spans="1:51" s="13" customFormat="1" ht="12">
      <c r="A171" s="13"/>
      <c r="B171" s="218"/>
      <c r="C171" s="13"/>
      <c r="D171" s="210" t="s">
        <v>218</v>
      </c>
      <c r="E171" s="219" t="s">
        <v>1</v>
      </c>
      <c r="F171" s="220" t="s">
        <v>254</v>
      </c>
      <c r="G171" s="13"/>
      <c r="H171" s="219" t="s">
        <v>1</v>
      </c>
      <c r="I171" s="221"/>
      <c r="J171" s="13"/>
      <c r="K171" s="13"/>
      <c r="L171" s="218"/>
      <c r="M171" s="222"/>
      <c r="N171" s="223"/>
      <c r="O171" s="223"/>
      <c r="P171" s="223"/>
      <c r="Q171" s="223"/>
      <c r="R171" s="223"/>
      <c r="S171" s="223"/>
      <c r="T171" s="22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19" t="s">
        <v>218</v>
      </c>
      <c r="AU171" s="219" t="s">
        <v>94</v>
      </c>
      <c r="AV171" s="13" t="s">
        <v>89</v>
      </c>
      <c r="AW171" s="13" t="s">
        <v>37</v>
      </c>
      <c r="AX171" s="13" t="s">
        <v>82</v>
      </c>
      <c r="AY171" s="219" t="s">
        <v>139</v>
      </c>
    </row>
    <row r="172" spans="1:51" s="14" customFormat="1" ht="12">
      <c r="A172" s="14"/>
      <c r="B172" s="225"/>
      <c r="C172" s="14"/>
      <c r="D172" s="210" t="s">
        <v>218</v>
      </c>
      <c r="E172" s="226" t="s">
        <v>1</v>
      </c>
      <c r="F172" s="227" t="s">
        <v>261</v>
      </c>
      <c r="G172" s="14"/>
      <c r="H172" s="228">
        <v>7.304</v>
      </c>
      <c r="I172" s="229"/>
      <c r="J172" s="14"/>
      <c r="K172" s="14"/>
      <c r="L172" s="225"/>
      <c r="M172" s="230"/>
      <c r="N172" s="231"/>
      <c r="O172" s="231"/>
      <c r="P172" s="231"/>
      <c r="Q172" s="231"/>
      <c r="R172" s="231"/>
      <c r="S172" s="231"/>
      <c r="T172" s="23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26" t="s">
        <v>218</v>
      </c>
      <c r="AU172" s="226" t="s">
        <v>94</v>
      </c>
      <c r="AV172" s="14" t="s">
        <v>94</v>
      </c>
      <c r="AW172" s="14" t="s">
        <v>37</v>
      </c>
      <c r="AX172" s="14" t="s">
        <v>82</v>
      </c>
      <c r="AY172" s="226" t="s">
        <v>139</v>
      </c>
    </row>
    <row r="173" spans="1:51" s="14" customFormat="1" ht="12">
      <c r="A173" s="14"/>
      <c r="B173" s="225"/>
      <c r="C173" s="14"/>
      <c r="D173" s="210" t="s">
        <v>218</v>
      </c>
      <c r="E173" s="226" t="s">
        <v>1</v>
      </c>
      <c r="F173" s="227" t="s">
        <v>262</v>
      </c>
      <c r="G173" s="14"/>
      <c r="H173" s="228">
        <v>0.096</v>
      </c>
      <c r="I173" s="229"/>
      <c r="J173" s="14"/>
      <c r="K173" s="14"/>
      <c r="L173" s="225"/>
      <c r="M173" s="230"/>
      <c r="N173" s="231"/>
      <c r="O173" s="231"/>
      <c r="P173" s="231"/>
      <c r="Q173" s="231"/>
      <c r="R173" s="231"/>
      <c r="S173" s="231"/>
      <c r="T173" s="23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26" t="s">
        <v>218</v>
      </c>
      <c r="AU173" s="226" t="s">
        <v>94</v>
      </c>
      <c r="AV173" s="14" t="s">
        <v>94</v>
      </c>
      <c r="AW173" s="14" t="s">
        <v>37</v>
      </c>
      <c r="AX173" s="14" t="s">
        <v>82</v>
      </c>
      <c r="AY173" s="226" t="s">
        <v>139</v>
      </c>
    </row>
    <row r="174" spans="1:51" s="15" customFormat="1" ht="12">
      <c r="A174" s="15"/>
      <c r="B174" s="233"/>
      <c r="C174" s="15"/>
      <c r="D174" s="210" t="s">
        <v>218</v>
      </c>
      <c r="E174" s="234" t="s">
        <v>1</v>
      </c>
      <c r="F174" s="235" t="s">
        <v>221</v>
      </c>
      <c r="G174" s="15"/>
      <c r="H174" s="236">
        <v>7.4</v>
      </c>
      <c r="I174" s="237"/>
      <c r="J174" s="15"/>
      <c r="K174" s="15"/>
      <c r="L174" s="233"/>
      <c r="M174" s="238"/>
      <c r="N174" s="239"/>
      <c r="O174" s="239"/>
      <c r="P174" s="239"/>
      <c r="Q174" s="239"/>
      <c r="R174" s="239"/>
      <c r="S174" s="239"/>
      <c r="T174" s="24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34" t="s">
        <v>218</v>
      </c>
      <c r="AU174" s="234" t="s">
        <v>94</v>
      </c>
      <c r="AV174" s="15" t="s">
        <v>138</v>
      </c>
      <c r="AW174" s="15" t="s">
        <v>37</v>
      </c>
      <c r="AX174" s="15" t="s">
        <v>89</v>
      </c>
      <c r="AY174" s="234" t="s">
        <v>139</v>
      </c>
    </row>
    <row r="175" spans="1:65" s="2" customFormat="1" ht="16.5" customHeight="1">
      <c r="A175" s="38"/>
      <c r="B175" s="196"/>
      <c r="C175" s="197" t="s">
        <v>171</v>
      </c>
      <c r="D175" s="197" t="s">
        <v>141</v>
      </c>
      <c r="E175" s="198" t="s">
        <v>263</v>
      </c>
      <c r="F175" s="199" t="s">
        <v>264</v>
      </c>
      <c r="G175" s="200" t="s">
        <v>214</v>
      </c>
      <c r="H175" s="201">
        <v>5.78</v>
      </c>
      <c r="I175" s="202"/>
      <c r="J175" s="203">
        <f>ROUND(I175*H175,2)</f>
        <v>0</v>
      </c>
      <c r="K175" s="199" t="s">
        <v>215</v>
      </c>
      <c r="L175" s="39"/>
      <c r="M175" s="204" t="s">
        <v>1</v>
      </c>
      <c r="N175" s="205" t="s">
        <v>47</v>
      </c>
      <c r="O175" s="77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138</v>
      </c>
      <c r="AT175" s="208" t="s">
        <v>141</v>
      </c>
      <c r="AU175" s="208" t="s">
        <v>94</v>
      </c>
      <c r="AY175" s="19" t="s">
        <v>139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9" t="s">
        <v>89</v>
      </c>
      <c r="BK175" s="209">
        <f>ROUND(I175*H175,2)</f>
        <v>0</v>
      </c>
      <c r="BL175" s="19" t="s">
        <v>138</v>
      </c>
      <c r="BM175" s="208" t="s">
        <v>265</v>
      </c>
    </row>
    <row r="176" spans="1:47" s="2" customFormat="1" ht="12">
      <c r="A176" s="38"/>
      <c r="B176" s="39"/>
      <c r="C176" s="38"/>
      <c r="D176" s="210" t="s">
        <v>146</v>
      </c>
      <c r="E176" s="38"/>
      <c r="F176" s="211" t="s">
        <v>264</v>
      </c>
      <c r="G176" s="38"/>
      <c r="H176" s="38"/>
      <c r="I176" s="132"/>
      <c r="J176" s="38"/>
      <c r="K176" s="38"/>
      <c r="L176" s="39"/>
      <c r="M176" s="212"/>
      <c r="N176" s="213"/>
      <c r="O176" s="77"/>
      <c r="P176" s="77"/>
      <c r="Q176" s="77"/>
      <c r="R176" s="77"/>
      <c r="S176" s="77"/>
      <c r="T176" s="7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146</v>
      </c>
      <c r="AU176" s="19" t="s">
        <v>94</v>
      </c>
    </row>
    <row r="177" spans="1:51" s="13" customFormat="1" ht="12">
      <c r="A177" s="13"/>
      <c r="B177" s="218"/>
      <c r="C177" s="13"/>
      <c r="D177" s="210" t="s">
        <v>218</v>
      </c>
      <c r="E177" s="219" t="s">
        <v>1</v>
      </c>
      <c r="F177" s="220" t="s">
        <v>266</v>
      </c>
      <c r="G177" s="13"/>
      <c r="H177" s="219" t="s">
        <v>1</v>
      </c>
      <c r="I177" s="221"/>
      <c r="J177" s="13"/>
      <c r="K177" s="13"/>
      <c r="L177" s="218"/>
      <c r="M177" s="222"/>
      <c r="N177" s="223"/>
      <c r="O177" s="223"/>
      <c r="P177" s="223"/>
      <c r="Q177" s="223"/>
      <c r="R177" s="223"/>
      <c r="S177" s="223"/>
      <c r="T177" s="22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19" t="s">
        <v>218</v>
      </c>
      <c r="AU177" s="219" t="s">
        <v>94</v>
      </c>
      <c r="AV177" s="13" t="s">
        <v>89</v>
      </c>
      <c r="AW177" s="13" t="s">
        <v>37</v>
      </c>
      <c r="AX177" s="13" t="s">
        <v>82</v>
      </c>
      <c r="AY177" s="219" t="s">
        <v>139</v>
      </c>
    </row>
    <row r="178" spans="1:51" s="13" customFormat="1" ht="12">
      <c r="A178" s="13"/>
      <c r="B178" s="218"/>
      <c r="C178" s="13"/>
      <c r="D178" s="210" t="s">
        <v>218</v>
      </c>
      <c r="E178" s="219" t="s">
        <v>1</v>
      </c>
      <c r="F178" s="220" t="s">
        <v>267</v>
      </c>
      <c r="G178" s="13"/>
      <c r="H178" s="219" t="s">
        <v>1</v>
      </c>
      <c r="I178" s="221"/>
      <c r="J178" s="13"/>
      <c r="K178" s="13"/>
      <c r="L178" s="218"/>
      <c r="M178" s="222"/>
      <c r="N178" s="223"/>
      <c r="O178" s="223"/>
      <c r="P178" s="223"/>
      <c r="Q178" s="223"/>
      <c r="R178" s="223"/>
      <c r="S178" s="223"/>
      <c r="T178" s="22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19" t="s">
        <v>218</v>
      </c>
      <c r="AU178" s="219" t="s">
        <v>94</v>
      </c>
      <c r="AV178" s="13" t="s">
        <v>89</v>
      </c>
      <c r="AW178" s="13" t="s">
        <v>37</v>
      </c>
      <c r="AX178" s="13" t="s">
        <v>82</v>
      </c>
      <c r="AY178" s="219" t="s">
        <v>139</v>
      </c>
    </row>
    <row r="179" spans="1:51" s="14" customFormat="1" ht="12">
      <c r="A179" s="14"/>
      <c r="B179" s="225"/>
      <c r="C179" s="14"/>
      <c r="D179" s="210" t="s">
        <v>218</v>
      </c>
      <c r="E179" s="226" t="s">
        <v>1</v>
      </c>
      <c r="F179" s="227" t="s">
        <v>268</v>
      </c>
      <c r="G179" s="14"/>
      <c r="H179" s="228">
        <v>2.89</v>
      </c>
      <c r="I179" s="229"/>
      <c r="J179" s="14"/>
      <c r="K179" s="14"/>
      <c r="L179" s="225"/>
      <c r="M179" s="230"/>
      <c r="N179" s="231"/>
      <c r="O179" s="231"/>
      <c r="P179" s="231"/>
      <c r="Q179" s="231"/>
      <c r="R179" s="231"/>
      <c r="S179" s="231"/>
      <c r="T179" s="23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26" t="s">
        <v>218</v>
      </c>
      <c r="AU179" s="226" t="s">
        <v>94</v>
      </c>
      <c r="AV179" s="14" t="s">
        <v>94</v>
      </c>
      <c r="AW179" s="14" t="s">
        <v>37</v>
      </c>
      <c r="AX179" s="14" t="s">
        <v>82</v>
      </c>
      <c r="AY179" s="226" t="s">
        <v>139</v>
      </c>
    </row>
    <row r="180" spans="1:51" s="13" customFormat="1" ht="12">
      <c r="A180" s="13"/>
      <c r="B180" s="218"/>
      <c r="C180" s="13"/>
      <c r="D180" s="210" t="s">
        <v>218</v>
      </c>
      <c r="E180" s="219" t="s">
        <v>1</v>
      </c>
      <c r="F180" s="220" t="s">
        <v>269</v>
      </c>
      <c r="G180" s="13"/>
      <c r="H180" s="219" t="s">
        <v>1</v>
      </c>
      <c r="I180" s="221"/>
      <c r="J180" s="13"/>
      <c r="K180" s="13"/>
      <c r="L180" s="218"/>
      <c r="M180" s="222"/>
      <c r="N180" s="223"/>
      <c r="O180" s="223"/>
      <c r="P180" s="223"/>
      <c r="Q180" s="223"/>
      <c r="R180" s="223"/>
      <c r="S180" s="223"/>
      <c r="T180" s="22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19" t="s">
        <v>218</v>
      </c>
      <c r="AU180" s="219" t="s">
        <v>94</v>
      </c>
      <c r="AV180" s="13" t="s">
        <v>89</v>
      </c>
      <c r="AW180" s="13" t="s">
        <v>37</v>
      </c>
      <c r="AX180" s="13" t="s">
        <v>82</v>
      </c>
      <c r="AY180" s="219" t="s">
        <v>139</v>
      </c>
    </row>
    <row r="181" spans="1:51" s="13" customFormat="1" ht="12">
      <c r="A181" s="13"/>
      <c r="B181" s="218"/>
      <c r="C181" s="13"/>
      <c r="D181" s="210" t="s">
        <v>218</v>
      </c>
      <c r="E181" s="219" t="s">
        <v>1</v>
      </c>
      <c r="F181" s="220" t="s">
        <v>270</v>
      </c>
      <c r="G181" s="13"/>
      <c r="H181" s="219" t="s">
        <v>1</v>
      </c>
      <c r="I181" s="221"/>
      <c r="J181" s="13"/>
      <c r="K181" s="13"/>
      <c r="L181" s="218"/>
      <c r="M181" s="222"/>
      <c r="N181" s="223"/>
      <c r="O181" s="223"/>
      <c r="P181" s="223"/>
      <c r="Q181" s="223"/>
      <c r="R181" s="223"/>
      <c r="S181" s="223"/>
      <c r="T181" s="22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19" t="s">
        <v>218</v>
      </c>
      <c r="AU181" s="219" t="s">
        <v>94</v>
      </c>
      <c r="AV181" s="13" t="s">
        <v>89</v>
      </c>
      <c r="AW181" s="13" t="s">
        <v>37</v>
      </c>
      <c r="AX181" s="13" t="s">
        <v>82</v>
      </c>
      <c r="AY181" s="219" t="s">
        <v>139</v>
      </c>
    </row>
    <row r="182" spans="1:51" s="14" customFormat="1" ht="12">
      <c r="A182" s="14"/>
      <c r="B182" s="225"/>
      <c r="C182" s="14"/>
      <c r="D182" s="210" t="s">
        <v>218</v>
      </c>
      <c r="E182" s="226" t="s">
        <v>1</v>
      </c>
      <c r="F182" s="227" t="s">
        <v>268</v>
      </c>
      <c r="G182" s="14"/>
      <c r="H182" s="228">
        <v>2.89</v>
      </c>
      <c r="I182" s="229"/>
      <c r="J182" s="14"/>
      <c r="K182" s="14"/>
      <c r="L182" s="225"/>
      <c r="M182" s="230"/>
      <c r="N182" s="231"/>
      <c r="O182" s="231"/>
      <c r="P182" s="231"/>
      <c r="Q182" s="231"/>
      <c r="R182" s="231"/>
      <c r="S182" s="231"/>
      <c r="T182" s="23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6" t="s">
        <v>218</v>
      </c>
      <c r="AU182" s="226" t="s">
        <v>94</v>
      </c>
      <c r="AV182" s="14" t="s">
        <v>94</v>
      </c>
      <c r="AW182" s="14" t="s">
        <v>37</v>
      </c>
      <c r="AX182" s="14" t="s">
        <v>82</v>
      </c>
      <c r="AY182" s="226" t="s">
        <v>139</v>
      </c>
    </row>
    <row r="183" spans="1:51" s="15" customFormat="1" ht="12">
      <c r="A183" s="15"/>
      <c r="B183" s="233"/>
      <c r="C183" s="15"/>
      <c r="D183" s="210" t="s">
        <v>218</v>
      </c>
      <c r="E183" s="234" t="s">
        <v>1</v>
      </c>
      <c r="F183" s="235" t="s">
        <v>221</v>
      </c>
      <c r="G183" s="15"/>
      <c r="H183" s="236">
        <v>5.78</v>
      </c>
      <c r="I183" s="237"/>
      <c r="J183" s="15"/>
      <c r="K183" s="15"/>
      <c r="L183" s="233"/>
      <c r="M183" s="238"/>
      <c r="N183" s="239"/>
      <c r="O183" s="239"/>
      <c r="P183" s="239"/>
      <c r="Q183" s="239"/>
      <c r="R183" s="239"/>
      <c r="S183" s="239"/>
      <c r="T183" s="24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34" t="s">
        <v>218</v>
      </c>
      <c r="AU183" s="234" t="s">
        <v>94</v>
      </c>
      <c r="AV183" s="15" t="s">
        <v>138</v>
      </c>
      <c r="AW183" s="15" t="s">
        <v>37</v>
      </c>
      <c r="AX183" s="15" t="s">
        <v>89</v>
      </c>
      <c r="AY183" s="234" t="s">
        <v>139</v>
      </c>
    </row>
    <row r="184" spans="1:65" s="2" customFormat="1" ht="24" customHeight="1">
      <c r="A184" s="38"/>
      <c r="B184" s="196"/>
      <c r="C184" s="197" t="s">
        <v>176</v>
      </c>
      <c r="D184" s="197" t="s">
        <v>141</v>
      </c>
      <c r="E184" s="198" t="s">
        <v>271</v>
      </c>
      <c r="F184" s="199" t="s">
        <v>272</v>
      </c>
      <c r="G184" s="200" t="s">
        <v>214</v>
      </c>
      <c r="H184" s="201">
        <v>11.56</v>
      </c>
      <c r="I184" s="202"/>
      <c r="J184" s="203">
        <f>ROUND(I184*H184,2)</f>
        <v>0</v>
      </c>
      <c r="K184" s="199" t="s">
        <v>215</v>
      </c>
      <c r="L184" s="39"/>
      <c r="M184" s="204" t="s">
        <v>1</v>
      </c>
      <c r="N184" s="205" t="s">
        <v>47</v>
      </c>
      <c r="O184" s="77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138</v>
      </c>
      <c r="AT184" s="208" t="s">
        <v>141</v>
      </c>
      <c r="AU184" s="208" t="s">
        <v>94</v>
      </c>
      <c r="AY184" s="19" t="s">
        <v>139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89</v>
      </c>
      <c r="BK184" s="209">
        <f>ROUND(I184*H184,2)</f>
        <v>0</v>
      </c>
      <c r="BL184" s="19" t="s">
        <v>138</v>
      </c>
      <c r="BM184" s="208" t="s">
        <v>273</v>
      </c>
    </row>
    <row r="185" spans="1:47" s="2" customFormat="1" ht="12">
      <c r="A185" s="38"/>
      <c r="B185" s="39"/>
      <c r="C185" s="38"/>
      <c r="D185" s="210" t="s">
        <v>146</v>
      </c>
      <c r="E185" s="38"/>
      <c r="F185" s="211" t="s">
        <v>274</v>
      </c>
      <c r="G185" s="38"/>
      <c r="H185" s="38"/>
      <c r="I185" s="132"/>
      <c r="J185" s="38"/>
      <c r="K185" s="38"/>
      <c r="L185" s="39"/>
      <c r="M185" s="212"/>
      <c r="N185" s="213"/>
      <c r="O185" s="77"/>
      <c r="P185" s="77"/>
      <c r="Q185" s="77"/>
      <c r="R185" s="77"/>
      <c r="S185" s="77"/>
      <c r="T185" s="7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9" t="s">
        <v>146</v>
      </c>
      <c r="AU185" s="19" t="s">
        <v>94</v>
      </c>
    </row>
    <row r="186" spans="1:51" s="14" customFormat="1" ht="12">
      <c r="A186" s="14"/>
      <c r="B186" s="225"/>
      <c r="C186" s="14"/>
      <c r="D186" s="210" t="s">
        <v>218</v>
      </c>
      <c r="E186" s="226" t="s">
        <v>1</v>
      </c>
      <c r="F186" s="227" t="s">
        <v>275</v>
      </c>
      <c r="G186" s="14"/>
      <c r="H186" s="228">
        <v>11.56</v>
      </c>
      <c r="I186" s="229"/>
      <c r="J186" s="14"/>
      <c r="K186" s="14"/>
      <c r="L186" s="225"/>
      <c r="M186" s="230"/>
      <c r="N186" s="231"/>
      <c r="O186" s="231"/>
      <c r="P186" s="231"/>
      <c r="Q186" s="231"/>
      <c r="R186" s="231"/>
      <c r="S186" s="231"/>
      <c r="T186" s="23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6" t="s">
        <v>218</v>
      </c>
      <c r="AU186" s="226" t="s">
        <v>94</v>
      </c>
      <c r="AV186" s="14" t="s">
        <v>94</v>
      </c>
      <c r="AW186" s="14" t="s">
        <v>37</v>
      </c>
      <c r="AX186" s="14" t="s">
        <v>82</v>
      </c>
      <c r="AY186" s="226" t="s">
        <v>139</v>
      </c>
    </row>
    <row r="187" spans="1:51" s="15" customFormat="1" ht="12">
      <c r="A187" s="15"/>
      <c r="B187" s="233"/>
      <c r="C187" s="15"/>
      <c r="D187" s="210" t="s">
        <v>218</v>
      </c>
      <c r="E187" s="234" t="s">
        <v>1</v>
      </c>
      <c r="F187" s="235" t="s">
        <v>221</v>
      </c>
      <c r="G187" s="15"/>
      <c r="H187" s="236">
        <v>11.56</v>
      </c>
      <c r="I187" s="237"/>
      <c r="J187" s="15"/>
      <c r="K187" s="15"/>
      <c r="L187" s="233"/>
      <c r="M187" s="238"/>
      <c r="N187" s="239"/>
      <c r="O187" s="239"/>
      <c r="P187" s="239"/>
      <c r="Q187" s="239"/>
      <c r="R187" s="239"/>
      <c r="S187" s="239"/>
      <c r="T187" s="240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34" t="s">
        <v>218</v>
      </c>
      <c r="AU187" s="234" t="s">
        <v>94</v>
      </c>
      <c r="AV187" s="15" t="s">
        <v>138</v>
      </c>
      <c r="AW187" s="15" t="s">
        <v>37</v>
      </c>
      <c r="AX187" s="15" t="s">
        <v>89</v>
      </c>
      <c r="AY187" s="234" t="s">
        <v>139</v>
      </c>
    </row>
    <row r="188" spans="1:65" s="2" customFormat="1" ht="24" customHeight="1">
      <c r="A188" s="38"/>
      <c r="B188" s="196"/>
      <c r="C188" s="197" t="s">
        <v>181</v>
      </c>
      <c r="D188" s="197" t="s">
        <v>141</v>
      </c>
      <c r="E188" s="198" t="s">
        <v>276</v>
      </c>
      <c r="F188" s="199" t="s">
        <v>277</v>
      </c>
      <c r="G188" s="200" t="s">
        <v>237</v>
      </c>
      <c r="H188" s="201">
        <v>7.4</v>
      </c>
      <c r="I188" s="202"/>
      <c r="J188" s="203">
        <f>ROUND(I188*H188,2)</f>
        <v>0</v>
      </c>
      <c r="K188" s="199" t="s">
        <v>215</v>
      </c>
      <c r="L188" s="39"/>
      <c r="M188" s="204" t="s">
        <v>1</v>
      </c>
      <c r="N188" s="205" t="s">
        <v>47</v>
      </c>
      <c r="O188" s="77"/>
      <c r="P188" s="206">
        <f>O188*H188</f>
        <v>0</v>
      </c>
      <c r="Q188" s="206">
        <v>0</v>
      </c>
      <c r="R188" s="206">
        <f>Q188*H188</f>
        <v>0</v>
      </c>
      <c r="S188" s="206">
        <v>0.029</v>
      </c>
      <c r="T188" s="207">
        <f>S188*H188</f>
        <v>0.2146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08" t="s">
        <v>138</v>
      </c>
      <c r="AT188" s="208" t="s">
        <v>141</v>
      </c>
      <c r="AU188" s="208" t="s">
        <v>94</v>
      </c>
      <c r="AY188" s="19" t="s">
        <v>139</v>
      </c>
      <c r="BE188" s="209">
        <f>IF(N188="základní",J188,0)</f>
        <v>0</v>
      </c>
      <c r="BF188" s="209">
        <f>IF(N188="snížená",J188,0)</f>
        <v>0</v>
      </c>
      <c r="BG188" s="209">
        <f>IF(N188="zákl. přenesená",J188,0)</f>
        <v>0</v>
      </c>
      <c r="BH188" s="209">
        <f>IF(N188="sníž. přenesená",J188,0)</f>
        <v>0</v>
      </c>
      <c r="BI188" s="209">
        <f>IF(N188="nulová",J188,0)</f>
        <v>0</v>
      </c>
      <c r="BJ188" s="19" t="s">
        <v>89</v>
      </c>
      <c r="BK188" s="209">
        <f>ROUND(I188*H188,2)</f>
        <v>0</v>
      </c>
      <c r="BL188" s="19" t="s">
        <v>138</v>
      </c>
      <c r="BM188" s="208" t="s">
        <v>278</v>
      </c>
    </row>
    <row r="189" spans="1:47" s="2" customFormat="1" ht="12">
      <c r="A189" s="38"/>
      <c r="B189" s="39"/>
      <c r="C189" s="38"/>
      <c r="D189" s="210" t="s">
        <v>146</v>
      </c>
      <c r="E189" s="38"/>
      <c r="F189" s="211" t="s">
        <v>279</v>
      </c>
      <c r="G189" s="38"/>
      <c r="H189" s="38"/>
      <c r="I189" s="132"/>
      <c r="J189" s="38"/>
      <c r="K189" s="38"/>
      <c r="L189" s="39"/>
      <c r="M189" s="212"/>
      <c r="N189" s="213"/>
      <c r="O189" s="77"/>
      <c r="P189" s="77"/>
      <c r="Q189" s="77"/>
      <c r="R189" s="77"/>
      <c r="S189" s="77"/>
      <c r="T189" s="7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9" t="s">
        <v>146</v>
      </c>
      <c r="AU189" s="19" t="s">
        <v>94</v>
      </c>
    </row>
    <row r="190" spans="1:65" s="2" customFormat="1" ht="24" customHeight="1">
      <c r="A190" s="38"/>
      <c r="B190" s="196"/>
      <c r="C190" s="197" t="s">
        <v>186</v>
      </c>
      <c r="D190" s="197" t="s">
        <v>141</v>
      </c>
      <c r="E190" s="198" t="s">
        <v>280</v>
      </c>
      <c r="F190" s="199" t="s">
        <v>281</v>
      </c>
      <c r="G190" s="200" t="s">
        <v>214</v>
      </c>
      <c r="H190" s="201">
        <v>5.78</v>
      </c>
      <c r="I190" s="202"/>
      <c r="J190" s="203">
        <f>ROUND(I190*H190,2)</f>
        <v>0</v>
      </c>
      <c r="K190" s="199" t="s">
        <v>215</v>
      </c>
      <c r="L190" s="39"/>
      <c r="M190" s="204" t="s">
        <v>1</v>
      </c>
      <c r="N190" s="205" t="s">
        <v>47</v>
      </c>
      <c r="O190" s="77"/>
      <c r="P190" s="206">
        <f>O190*H190</f>
        <v>0</v>
      </c>
      <c r="Q190" s="206">
        <v>0</v>
      </c>
      <c r="R190" s="206">
        <f>Q190*H190</f>
        <v>0</v>
      </c>
      <c r="S190" s="206">
        <v>0.09</v>
      </c>
      <c r="T190" s="207">
        <f>S190*H190</f>
        <v>0.5202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138</v>
      </c>
      <c r="AT190" s="208" t="s">
        <v>141</v>
      </c>
      <c r="AU190" s="208" t="s">
        <v>94</v>
      </c>
      <c r="AY190" s="19" t="s">
        <v>139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89</v>
      </c>
      <c r="BK190" s="209">
        <f>ROUND(I190*H190,2)</f>
        <v>0</v>
      </c>
      <c r="BL190" s="19" t="s">
        <v>138</v>
      </c>
      <c r="BM190" s="208" t="s">
        <v>282</v>
      </c>
    </row>
    <row r="191" spans="1:47" s="2" customFormat="1" ht="12">
      <c r="A191" s="38"/>
      <c r="B191" s="39"/>
      <c r="C191" s="38"/>
      <c r="D191" s="210" t="s">
        <v>146</v>
      </c>
      <c r="E191" s="38"/>
      <c r="F191" s="211" t="s">
        <v>283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146</v>
      </c>
      <c r="AU191" s="19" t="s">
        <v>94</v>
      </c>
    </row>
    <row r="192" spans="1:51" s="13" customFormat="1" ht="12">
      <c r="A192" s="13"/>
      <c r="B192" s="218"/>
      <c r="C192" s="13"/>
      <c r="D192" s="210" t="s">
        <v>218</v>
      </c>
      <c r="E192" s="219" t="s">
        <v>1</v>
      </c>
      <c r="F192" s="220" t="s">
        <v>266</v>
      </c>
      <c r="G192" s="13"/>
      <c r="H192" s="219" t="s">
        <v>1</v>
      </c>
      <c r="I192" s="221"/>
      <c r="J192" s="13"/>
      <c r="K192" s="13"/>
      <c r="L192" s="218"/>
      <c r="M192" s="222"/>
      <c r="N192" s="223"/>
      <c r="O192" s="223"/>
      <c r="P192" s="223"/>
      <c r="Q192" s="223"/>
      <c r="R192" s="223"/>
      <c r="S192" s="223"/>
      <c r="T192" s="22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19" t="s">
        <v>218</v>
      </c>
      <c r="AU192" s="219" t="s">
        <v>94</v>
      </c>
      <c r="AV192" s="13" t="s">
        <v>89</v>
      </c>
      <c r="AW192" s="13" t="s">
        <v>37</v>
      </c>
      <c r="AX192" s="13" t="s">
        <v>82</v>
      </c>
      <c r="AY192" s="219" t="s">
        <v>139</v>
      </c>
    </row>
    <row r="193" spans="1:51" s="13" customFormat="1" ht="12">
      <c r="A193" s="13"/>
      <c r="B193" s="218"/>
      <c r="C193" s="13"/>
      <c r="D193" s="210" t="s">
        <v>218</v>
      </c>
      <c r="E193" s="219" t="s">
        <v>1</v>
      </c>
      <c r="F193" s="220" t="s">
        <v>267</v>
      </c>
      <c r="G193" s="13"/>
      <c r="H193" s="219" t="s">
        <v>1</v>
      </c>
      <c r="I193" s="221"/>
      <c r="J193" s="13"/>
      <c r="K193" s="13"/>
      <c r="L193" s="218"/>
      <c r="M193" s="222"/>
      <c r="N193" s="223"/>
      <c r="O193" s="223"/>
      <c r="P193" s="223"/>
      <c r="Q193" s="223"/>
      <c r="R193" s="223"/>
      <c r="S193" s="223"/>
      <c r="T193" s="22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19" t="s">
        <v>218</v>
      </c>
      <c r="AU193" s="219" t="s">
        <v>94</v>
      </c>
      <c r="AV193" s="13" t="s">
        <v>89</v>
      </c>
      <c r="AW193" s="13" t="s">
        <v>37</v>
      </c>
      <c r="AX193" s="13" t="s">
        <v>82</v>
      </c>
      <c r="AY193" s="219" t="s">
        <v>139</v>
      </c>
    </row>
    <row r="194" spans="1:51" s="14" customFormat="1" ht="12">
      <c r="A194" s="14"/>
      <c r="B194" s="225"/>
      <c r="C194" s="14"/>
      <c r="D194" s="210" t="s">
        <v>218</v>
      </c>
      <c r="E194" s="226" t="s">
        <v>1</v>
      </c>
      <c r="F194" s="227" t="s">
        <v>268</v>
      </c>
      <c r="G194" s="14"/>
      <c r="H194" s="228">
        <v>2.89</v>
      </c>
      <c r="I194" s="229"/>
      <c r="J194" s="14"/>
      <c r="K194" s="14"/>
      <c r="L194" s="225"/>
      <c r="M194" s="230"/>
      <c r="N194" s="231"/>
      <c r="O194" s="231"/>
      <c r="P194" s="231"/>
      <c r="Q194" s="231"/>
      <c r="R194" s="231"/>
      <c r="S194" s="231"/>
      <c r="T194" s="23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26" t="s">
        <v>218</v>
      </c>
      <c r="AU194" s="226" t="s">
        <v>94</v>
      </c>
      <c r="AV194" s="14" t="s">
        <v>94</v>
      </c>
      <c r="AW194" s="14" t="s">
        <v>37</v>
      </c>
      <c r="AX194" s="14" t="s">
        <v>82</v>
      </c>
      <c r="AY194" s="226" t="s">
        <v>139</v>
      </c>
    </row>
    <row r="195" spans="1:51" s="13" customFormat="1" ht="12">
      <c r="A195" s="13"/>
      <c r="B195" s="218"/>
      <c r="C195" s="13"/>
      <c r="D195" s="210" t="s">
        <v>218</v>
      </c>
      <c r="E195" s="219" t="s">
        <v>1</v>
      </c>
      <c r="F195" s="220" t="s">
        <v>269</v>
      </c>
      <c r="G195" s="13"/>
      <c r="H195" s="219" t="s">
        <v>1</v>
      </c>
      <c r="I195" s="221"/>
      <c r="J195" s="13"/>
      <c r="K195" s="13"/>
      <c r="L195" s="218"/>
      <c r="M195" s="222"/>
      <c r="N195" s="223"/>
      <c r="O195" s="223"/>
      <c r="P195" s="223"/>
      <c r="Q195" s="223"/>
      <c r="R195" s="223"/>
      <c r="S195" s="223"/>
      <c r="T195" s="22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19" t="s">
        <v>218</v>
      </c>
      <c r="AU195" s="219" t="s">
        <v>94</v>
      </c>
      <c r="AV195" s="13" t="s">
        <v>89</v>
      </c>
      <c r="AW195" s="13" t="s">
        <v>37</v>
      </c>
      <c r="AX195" s="13" t="s">
        <v>82</v>
      </c>
      <c r="AY195" s="219" t="s">
        <v>139</v>
      </c>
    </row>
    <row r="196" spans="1:51" s="14" customFormat="1" ht="12">
      <c r="A196" s="14"/>
      <c r="B196" s="225"/>
      <c r="C196" s="14"/>
      <c r="D196" s="210" t="s">
        <v>218</v>
      </c>
      <c r="E196" s="226" t="s">
        <v>1</v>
      </c>
      <c r="F196" s="227" t="s">
        <v>268</v>
      </c>
      <c r="G196" s="14"/>
      <c r="H196" s="228">
        <v>2.89</v>
      </c>
      <c r="I196" s="229"/>
      <c r="J196" s="14"/>
      <c r="K196" s="14"/>
      <c r="L196" s="225"/>
      <c r="M196" s="230"/>
      <c r="N196" s="231"/>
      <c r="O196" s="231"/>
      <c r="P196" s="231"/>
      <c r="Q196" s="231"/>
      <c r="R196" s="231"/>
      <c r="S196" s="231"/>
      <c r="T196" s="23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26" t="s">
        <v>218</v>
      </c>
      <c r="AU196" s="226" t="s">
        <v>94</v>
      </c>
      <c r="AV196" s="14" t="s">
        <v>94</v>
      </c>
      <c r="AW196" s="14" t="s">
        <v>37</v>
      </c>
      <c r="AX196" s="14" t="s">
        <v>82</v>
      </c>
      <c r="AY196" s="226" t="s">
        <v>139</v>
      </c>
    </row>
    <row r="197" spans="1:51" s="15" customFormat="1" ht="12">
      <c r="A197" s="15"/>
      <c r="B197" s="233"/>
      <c r="C197" s="15"/>
      <c r="D197" s="210" t="s">
        <v>218</v>
      </c>
      <c r="E197" s="234" t="s">
        <v>1</v>
      </c>
      <c r="F197" s="235" t="s">
        <v>221</v>
      </c>
      <c r="G197" s="15"/>
      <c r="H197" s="236">
        <v>5.78</v>
      </c>
      <c r="I197" s="237"/>
      <c r="J197" s="15"/>
      <c r="K197" s="15"/>
      <c r="L197" s="233"/>
      <c r="M197" s="238"/>
      <c r="N197" s="239"/>
      <c r="O197" s="239"/>
      <c r="P197" s="239"/>
      <c r="Q197" s="239"/>
      <c r="R197" s="239"/>
      <c r="S197" s="239"/>
      <c r="T197" s="240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34" t="s">
        <v>218</v>
      </c>
      <c r="AU197" s="234" t="s">
        <v>94</v>
      </c>
      <c r="AV197" s="15" t="s">
        <v>138</v>
      </c>
      <c r="AW197" s="15" t="s">
        <v>37</v>
      </c>
      <c r="AX197" s="15" t="s">
        <v>89</v>
      </c>
      <c r="AY197" s="234" t="s">
        <v>139</v>
      </c>
    </row>
    <row r="198" spans="1:65" s="2" customFormat="1" ht="24" customHeight="1">
      <c r="A198" s="38"/>
      <c r="B198" s="196"/>
      <c r="C198" s="197" t="s">
        <v>192</v>
      </c>
      <c r="D198" s="197" t="s">
        <v>141</v>
      </c>
      <c r="E198" s="198" t="s">
        <v>284</v>
      </c>
      <c r="F198" s="199" t="s">
        <v>285</v>
      </c>
      <c r="G198" s="200" t="s">
        <v>237</v>
      </c>
      <c r="H198" s="201">
        <v>16.691</v>
      </c>
      <c r="I198" s="202"/>
      <c r="J198" s="203">
        <f>ROUND(I198*H198,2)</f>
        <v>0</v>
      </c>
      <c r="K198" s="199" t="s">
        <v>215</v>
      </c>
      <c r="L198" s="39"/>
      <c r="M198" s="204" t="s">
        <v>1</v>
      </c>
      <c r="N198" s="205" t="s">
        <v>47</v>
      </c>
      <c r="O198" s="77"/>
      <c r="P198" s="206">
        <f>O198*H198</f>
        <v>0</v>
      </c>
      <c r="Q198" s="206">
        <v>0</v>
      </c>
      <c r="R198" s="206">
        <f>Q198*H198</f>
        <v>0</v>
      </c>
      <c r="S198" s="206">
        <v>1.4</v>
      </c>
      <c r="T198" s="207">
        <f>S198*H198</f>
        <v>23.367399999999996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138</v>
      </c>
      <c r="AT198" s="208" t="s">
        <v>141</v>
      </c>
      <c r="AU198" s="208" t="s">
        <v>94</v>
      </c>
      <c r="AY198" s="19" t="s">
        <v>139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89</v>
      </c>
      <c r="BK198" s="209">
        <f>ROUND(I198*H198,2)</f>
        <v>0</v>
      </c>
      <c r="BL198" s="19" t="s">
        <v>138</v>
      </c>
      <c r="BM198" s="208" t="s">
        <v>286</v>
      </c>
    </row>
    <row r="199" spans="1:47" s="2" customFormat="1" ht="12">
      <c r="A199" s="38"/>
      <c r="B199" s="39"/>
      <c r="C199" s="38"/>
      <c r="D199" s="210" t="s">
        <v>146</v>
      </c>
      <c r="E199" s="38"/>
      <c r="F199" s="211" t="s">
        <v>287</v>
      </c>
      <c r="G199" s="38"/>
      <c r="H199" s="38"/>
      <c r="I199" s="132"/>
      <c r="J199" s="38"/>
      <c r="K199" s="38"/>
      <c r="L199" s="39"/>
      <c r="M199" s="212"/>
      <c r="N199" s="213"/>
      <c r="O199" s="77"/>
      <c r="P199" s="77"/>
      <c r="Q199" s="77"/>
      <c r="R199" s="77"/>
      <c r="S199" s="77"/>
      <c r="T199" s="7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9" t="s">
        <v>146</v>
      </c>
      <c r="AU199" s="19" t="s">
        <v>94</v>
      </c>
    </row>
    <row r="200" spans="1:51" s="13" customFormat="1" ht="12">
      <c r="A200" s="13"/>
      <c r="B200" s="218"/>
      <c r="C200" s="13"/>
      <c r="D200" s="210" t="s">
        <v>218</v>
      </c>
      <c r="E200" s="219" t="s">
        <v>1</v>
      </c>
      <c r="F200" s="220" t="s">
        <v>252</v>
      </c>
      <c r="G200" s="13"/>
      <c r="H200" s="219" t="s">
        <v>1</v>
      </c>
      <c r="I200" s="221"/>
      <c r="J200" s="13"/>
      <c r="K200" s="13"/>
      <c r="L200" s="218"/>
      <c r="M200" s="222"/>
      <c r="N200" s="223"/>
      <c r="O200" s="223"/>
      <c r="P200" s="223"/>
      <c r="Q200" s="223"/>
      <c r="R200" s="223"/>
      <c r="S200" s="223"/>
      <c r="T200" s="22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19" t="s">
        <v>218</v>
      </c>
      <c r="AU200" s="219" t="s">
        <v>94</v>
      </c>
      <c r="AV200" s="13" t="s">
        <v>89</v>
      </c>
      <c r="AW200" s="13" t="s">
        <v>37</v>
      </c>
      <c r="AX200" s="13" t="s">
        <v>82</v>
      </c>
      <c r="AY200" s="219" t="s">
        <v>139</v>
      </c>
    </row>
    <row r="201" spans="1:51" s="13" customFormat="1" ht="12">
      <c r="A201" s="13"/>
      <c r="B201" s="218"/>
      <c r="C201" s="13"/>
      <c r="D201" s="210" t="s">
        <v>218</v>
      </c>
      <c r="E201" s="219" t="s">
        <v>1</v>
      </c>
      <c r="F201" s="220" t="s">
        <v>228</v>
      </c>
      <c r="G201" s="13"/>
      <c r="H201" s="219" t="s">
        <v>1</v>
      </c>
      <c r="I201" s="221"/>
      <c r="J201" s="13"/>
      <c r="K201" s="13"/>
      <c r="L201" s="218"/>
      <c r="M201" s="222"/>
      <c r="N201" s="223"/>
      <c r="O201" s="223"/>
      <c r="P201" s="223"/>
      <c r="Q201" s="223"/>
      <c r="R201" s="223"/>
      <c r="S201" s="223"/>
      <c r="T201" s="22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19" t="s">
        <v>218</v>
      </c>
      <c r="AU201" s="219" t="s">
        <v>94</v>
      </c>
      <c r="AV201" s="13" t="s">
        <v>89</v>
      </c>
      <c r="AW201" s="13" t="s">
        <v>37</v>
      </c>
      <c r="AX201" s="13" t="s">
        <v>82</v>
      </c>
      <c r="AY201" s="219" t="s">
        <v>139</v>
      </c>
    </row>
    <row r="202" spans="1:51" s="14" customFormat="1" ht="12">
      <c r="A202" s="14"/>
      <c r="B202" s="225"/>
      <c r="C202" s="14"/>
      <c r="D202" s="210" t="s">
        <v>218</v>
      </c>
      <c r="E202" s="226" t="s">
        <v>1</v>
      </c>
      <c r="F202" s="227" t="s">
        <v>253</v>
      </c>
      <c r="G202" s="14"/>
      <c r="H202" s="228">
        <v>16.022</v>
      </c>
      <c r="I202" s="229"/>
      <c r="J202" s="14"/>
      <c r="K202" s="14"/>
      <c r="L202" s="225"/>
      <c r="M202" s="230"/>
      <c r="N202" s="231"/>
      <c r="O202" s="231"/>
      <c r="P202" s="231"/>
      <c r="Q202" s="231"/>
      <c r="R202" s="231"/>
      <c r="S202" s="231"/>
      <c r="T202" s="23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26" t="s">
        <v>218</v>
      </c>
      <c r="AU202" s="226" t="s">
        <v>94</v>
      </c>
      <c r="AV202" s="14" t="s">
        <v>94</v>
      </c>
      <c r="AW202" s="14" t="s">
        <v>37</v>
      </c>
      <c r="AX202" s="14" t="s">
        <v>82</v>
      </c>
      <c r="AY202" s="226" t="s">
        <v>139</v>
      </c>
    </row>
    <row r="203" spans="1:51" s="14" customFormat="1" ht="12">
      <c r="A203" s="14"/>
      <c r="B203" s="225"/>
      <c r="C203" s="14"/>
      <c r="D203" s="210" t="s">
        <v>218</v>
      </c>
      <c r="E203" s="226" t="s">
        <v>1</v>
      </c>
      <c r="F203" s="227" t="s">
        <v>288</v>
      </c>
      <c r="G203" s="14"/>
      <c r="H203" s="228">
        <v>0.511</v>
      </c>
      <c r="I203" s="229"/>
      <c r="J203" s="14"/>
      <c r="K203" s="14"/>
      <c r="L203" s="225"/>
      <c r="M203" s="230"/>
      <c r="N203" s="231"/>
      <c r="O203" s="231"/>
      <c r="P203" s="231"/>
      <c r="Q203" s="231"/>
      <c r="R203" s="231"/>
      <c r="S203" s="231"/>
      <c r="T203" s="23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26" t="s">
        <v>218</v>
      </c>
      <c r="AU203" s="226" t="s">
        <v>94</v>
      </c>
      <c r="AV203" s="14" t="s">
        <v>94</v>
      </c>
      <c r="AW203" s="14" t="s">
        <v>37</v>
      </c>
      <c r="AX203" s="14" t="s">
        <v>82</v>
      </c>
      <c r="AY203" s="226" t="s">
        <v>139</v>
      </c>
    </row>
    <row r="204" spans="1:51" s="14" customFormat="1" ht="12">
      <c r="A204" s="14"/>
      <c r="B204" s="225"/>
      <c r="C204" s="14"/>
      <c r="D204" s="210" t="s">
        <v>218</v>
      </c>
      <c r="E204" s="226" t="s">
        <v>1</v>
      </c>
      <c r="F204" s="227" t="s">
        <v>289</v>
      </c>
      <c r="G204" s="14"/>
      <c r="H204" s="228">
        <v>0.158</v>
      </c>
      <c r="I204" s="229"/>
      <c r="J204" s="14"/>
      <c r="K204" s="14"/>
      <c r="L204" s="225"/>
      <c r="M204" s="230"/>
      <c r="N204" s="231"/>
      <c r="O204" s="231"/>
      <c r="P204" s="231"/>
      <c r="Q204" s="231"/>
      <c r="R204" s="231"/>
      <c r="S204" s="231"/>
      <c r="T204" s="23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26" t="s">
        <v>218</v>
      </c>
      <c r="AU204" s="226" t="s">
        <v>94</v>
      </c>
      <c r="AV204" s="14" t="s">
        <v>94</v>
      </c>
      <c r="AW204" s="14" t="s">
        <v>37</v>
      </c>
      <c r="AX204" s="14" t="s">
        <v>82</v>
      </c>
      <c r="AY204" s="226" t="s">
        <v>139</v>
      </c>
    </row>
    <row r="205" spans="1:51" s="15" customFormat="1" ht="12">
      <c r="A205" s="15"/>
      <c r="B205" s="233"/>
      <c r="C205" s="15"/>
      <c r="D205" s="210" t="s">
        <v>218</v>
      </c>
      <c r="E205" s="234" t="s">
        <v>1</v>
      </c>
      <c r="F205" s="235" t="s">
        <v>221</v>
      </c>
      <c r="G205" s="15"/>
      <c r="H205" s="236">
        <v>16.691</v>
      </c>
      <c r="I205" s="237"/>
      <c r="J205" s="15"/>
      <c r="K205" s="15"/>
      <c r="L205" s="233"/>
      <c r="M205" s="238"/>
      <c r="N205" s="239"/>
      <c r="O205" s="239"/>
      <c r="P205" s="239"/>
      <c r="Q205" s="239"/>
      <c r="R205" s="239"/>
      <c r="S205" s="239"/>
      <c r="T205" s="24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34" t="s">
        <v>218</v>
      </c>
      <c r="AU205" s="234" t="s">
        <v>94</v>
      </c>
      <c r="AV205" s="15" t="s">
        <v>138</v>
      </c>
      <c r="AW205" s="15" t="s">
        <v>37</v>
      </c>
      <c r="AX205" s="15" t="s">
        <v>89</v>
      </c>
      <c r="AY205" s="234" t="s">
        <v>139</v>
      </c>
    </row>
    <row r="206" spans="1:65" s="2" customFormat="1" ht="24" customHeight="1">
      <c r="A206" s="38"/>
      <c r="B206" s="196"/>
      <c r="C206" s="197" t="s">
        <v>290</v>
      </c>
      <c r="D206" s="197" t="s">
        <v>141</v>
      </c>
      <c r="E206" s="198" t="s">
        <v>291</v>
      </c>
      <c r="F206" s="199" t="s">
        <v>292</v>
      </c>
      <c r="G206" s="200" t="s">
        <v>214</v>
      </c>
      <c r="H206" s="201">
        <v>4.05</v>
      </c>
      <c r="I206" s="202"/>
      <c r="J206" s="203">
        <f>ROUND(I206*H206,2)</f>
        <v>0</v>
      </c>
      <c r="K206" s="199" t="s">
        <v>215</v>
      </c>
      <c r="L206" s="39"/>
      <c r="M206" s="204" t="s">
        <v>1</v>
      </c>
      <c r="N206" s="205" t="s">
        <v>47</v>
      </c>
      <c r="O206" s="77"/>
      <c r="P206" s="206">
        <f>O206*H206</f>
        <v>0</v>
      </c>
      <c r="Q206" s="206">
        <v>0</v>
      </c>
      <c r="R206" s="206">
        <f>Q206*H206</f>
        <v>0</v>
      </c>
      <c r="S206" s="206">
        <v>0.183</v>
      </c>
      <c r="T206" s="207">
        <f>S206*H206</f>
        <v>0.74115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08" t="s">
        <v>138</v>
      </c>
      <c r="AT206" s="208" t="s">
        <v>141</v>
      </c>
      <c r="AU206" s="208" t="s">
        <v>94</v>
      </c>
      <c r="AY206" s="19" t="s">
        <v>139</v>
      </c>
      <c r="BE206" s="209">
        <f>IF(N206="základní",J206,0)</f>
        <v>0</v>
      </c>
      <c r="BF206" s="209">
        <f>IF(N206="snížená",J206,0)</f>
        <v>0</v>
      </c>
      <c r="BG206" s="209">
        <f>IF(N206="zákl. přenesená",J206,0)</f>
        <v>0</v>
      </c>
      <c r="BH206" s="209">
        <f>IF(N206="sníž. přenesená",J206,0)</f>
        <v>0</v>
      </c>
      <c r="BI206" s="209">
        <f>IF(N206="nulová",J206,0)</f>
        <v>0</v>
      </c>
      <c r="BJ206" s="19" t="s">
        <v>89</v>
      </c>
      <c r="BK206" s="209">
        <f>ROUND(I206*H206,2)</f>
        <v>0</v>
      </c>
      <c r="BL206" s="19" t="s">
        <v>138</v>
      </c>
      <c r="BM206" s="208" t="s">
        <v>293</v>
      </c>
    </row>
    <row r="207" spans="1:47" s="2" customFormat="1" ht="12">
      <c r="A207" s="38"/>
      <c r="B207" s="39"/>
      <c r="C207" s="38"/>
      <c r="D207" s="210" t="s">
        <v>146</v>
      </c>
      <c r="E207" s="38"/>
      <c r="F207" s="211" t="s">
        <v>294</v>
      </c>
      <c r="G207" s="38"/>
      <c r="H207" s="38"/>
      <c r="I207" s="132"/>
      <c r="J207" s="38"/>
      <c r="K207" s="38"/>
      <c r="L207" s="39"/>
      <c r="M207" s="212"/>
      <c r="N207" s="213"/>
      <c r="O207" s="77"/>
      <c r="P207" s="77"/>
      <c r="Q207" s="77"/>
      <c r="R207" s="77"/>
      <c r="S207" s="77"/>
      <c r="T207" s="7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146</v>
      </c>
      <c r="AU207" s="19" t="s">
        <v>94</v>
      </c>
    </row>
    <row r="208" spans="1:51" s="13" customFormat="1" ht="12">
      <c r="A208" s="13"/>
      <c r="B208" s="218"/>
      <c r="C208" s="13"/>
      <c r="D208" s="210" t="s">
        <v>218</v>
      </c>
      <c r="E208" s="219" t="s">
        <v>1</v>
      </c>
      <c r="F208" s="220" t="s">
        <v>295</v>
      </c>
      <c r="G208" s="13"/>
      <c r="H208" s="219" t="s">
        <v>1</v>
      </c>
      <c r="I208" s="221"/>
      <c r="J208" s="13"/>
      <c r="K208" s="13"/>
      <c r="L208" s="218"/>
      <c r="M208" s="222"/>
      <c r="N208" s="223"/>
      <c r="O208" s="223"/>
      <c r="P208" s="223"/>
      <c r="Q208" s="223"/>
      <c r="R208" s="223"/>
      <c r="S208" s="223"/>
      <c r="T208" s="22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19" t="s">
        <v>218</v>
      </c>
      <c r="AU208" s="219" t="s">
        <v>94</v>
      </c>
      <c r="AV208" s="13" t="s">
        <v>89</v>
      </c>
      <c r="AW208" s="13" t="s">
        <v>37</v>
      </c>
      <c r="AX208" s="13" t="s">
        <v>82</v>
      </c>
      <c r="AY208" s="219" t="s">
        <v>139</v>
      </c>
    </row>
    <row r="209" spans="1:51" s="14" customFormat="1" ht="12">
      <c r="A209" s="14"/>
      <c r="B209" s="225"/>
      <c r="C209" s="14"/>
      <c r="D209" s="210" t="s">
        <v>218</v>
      </c>
      <c r="E209" s="226" t="s">
        <v>1</v>
      </c>
      <c r="F209" s="227" t="s">
        <v>296</v>
      </c>
      <c r="G209" s="14"/>
      <c r="H209" s="228">
        <v>4.05</v>
      </c>
      <c r="I209" s="229"/>
      <c r="J209" s="14"/>
      <c r="K209" s="14"/>
      <c r="L209" s="225"/>
      <c r="M209" s="230"/>
      <c r="N209" s="231"/>
      <c r="O209" s="231"/>
      <c r="P209" s="231"/>
      <c r="Q209" s="231"/>
      <c r="R209" s="231"/>
      <c r="S209" s="231"/>
      <c r="T209" s="23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26" t="s">
        <v>218</v>
      </c>
      <c r="AU209" s="226" t="s">
        <v>94</v>
      </c>
      <c r="AV209" s="14" t="s">
        <v>94</v>
      </c>
      <c r="AW209" s="14" t="s">
        <v>37</v>
      </c>
      <c r="AX209" s="14" t="s">
        <v>82</v>
      </c>
      <c r="AY209" s="226" t="s">
        <v>139</v>
      </c>
    </row>
    <row r="210" spans="1:51" s="15" customFormat="1" ht="12">
      <c r="A210" s="15"/>
      <c r="B210" s="233"/>
      <c r="C210" s="15"/>
      <c r="D210" s="210" t="s">
        <v>218</v>
      </c>
      <c r="E210" s="234" t="s">
        <v>1</v>
      </c>
      <c r="F210" s="235" t="s">
        <v>221</v>
      </c>
      <c r="G210" s="15"/>
      <c r="H210" s="236">
        <v>4.05</v>
      </c>
      <c r="I210" s="237"/>
      <c r="J210" s="15"/>
      <c r="K210" s="15"/>
      <c r="L210" s="233"/>
      <c r="M210" s="238"/>
      <c r="N210" s="239"/>
      <c r="O210" s="239"/>
      <c r="P210" s="239"/>
      <c r="Q210" s="239"/>
      <c r="R210" s="239"/>
      <c r="S210" s="239"/>
      <c r="T210" s="24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34" t="s">
        <v>218</v>
      </c>
      <c r="AU210" s="234" t="s">
        <v>94</v>
      </c>
      <c r="AV210" s="15" t="s">
        <v>138</v>
      </c>
      <c r="AW210" s="15" t="s">
        <v>37</v>
      </c>
      <c r="AX210" s="15" t="s">
        <v>89</v>
      </c>
      <c r="AY210" s="234" t="s">
        <v>139</v>
      </c>
    </row>
    <row r="211" spans="1:65" s="2" customFormat="1" ht="16.5" customHeight="1">
      <c r="A211" s="38"/>
      <c r="B211" s="196"/>
      <c r="C211" s="197" t="s">
        <v>297</v>
      </c>
      <c r="D211" s="197" t="s">
        <v>141</v>
      </c>
      <c r="E211" s="198" t="s">
        <v>298</v>
      </c>
      <c r="F211" s="199" t="s">
        <v>299</v>
      </c>
      <c r="G211" s="200" t="s">
        <v>214</v>
      </c>
      <c r="H211" s="201">
        <v>9</v>
      </c>
      <c r="I211" s="202"/>
      <c r="J211" s="203">
        <f>ROUND(I211*H211,2)</f>
        <v>0</v>
      </c>
      <c r="K211" s="199" t="s">
        <v>215</v>
      </c>
      <c r="L211" s="39"/>
      <c r="M211" s="204" t="s">
        <v>1</v>
      </c>
      <c r="N211" s="205" t="s">
        <v>47</v>
      </c>
      <c r="O211" s="77"/>
      <c r="P211" s="206">
        <f>O211*H211</f>
        <v>0</v>
      </c>
      <c r="Q211" s="206">
        <v>0</v>
      </c>
      <c r="R211" s="206">
        <f>Q211*H211</f>
        <v>0</v>
      </c>
      <c r="S211" s="206">
        <v>0.076</v>
      </c>
      <c r="T211" s="207">
        <f>S211*H211</f>
        <v>0.6839999999999999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138</v>
      </c>
      <c r="AT211" s="208" t="s">
        <v>141</v>
      </c>
      <c r="AU211" s="208" t="s">
        <v>94</v>
      </c>
      <c r="AY211" s="19" t="s">
        <v>139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89</v>
      </c>
      <c r="BK211" s="209">
        <f>ROUND(I211*H211,2)</f>
        <v>0</v>
      </c>
      <c r="BL211" s="19" t="s">
        <v>138</v>
      </c>
      <c r="BM211" s="208" t="s">
        <v>300</v>
      </c>
    </row>
    <row r="212" spans="1:47" s="2" customFormat="1" ht="12">
      <c r="A212" s="38"/>
      <c r="B212" s="39"/>
      <c r="C212" s="38"/>
      <c r="D212" s="210" t="s">
        <v>146</v>
      </c>
      <c r="E212" s="38"/>
      <c r="F212" s="211" t="s">
        <v>301</v>
      </c>
      <c r="G212" s="38"/>
      <c r="H212" s="38"/>
      <c r="I212" s="132"/>
      <c r="J212" s="38"/>
      <c r="K212" s="38"/>
      <c r="L212" s="39"/>
      <c r="M212" s="212"/>
      <c r="N212" s="213"/>
      <c r="O212" s="77"/>
      <c r="P212" s="77"/>
      <c r="Q212" s="77"/>
      <c r="R212" s="77"/>
      <c r="S212" s="77"/>
      <c r="T212" s="7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146</v>
      </c>
      <c r="AU212" s="19" t="s">
        <v>94</v>
      </c>
    </row>
    <row r="213" spans="1:51" s="13" customFormat="1" ht="12">
      <c r="A213" s="13"/>
      <c r="B213" s="218"/>
      <c r="C213" s="13"/>
      <c r="D213" s="210" t="s">
        <v>218</v>
      </c>
      <c r="E213" s="219" t="s">
        <v>1</v>
      </c>
      <c r="F213" s="220" t="s">
        <v>227</v>
      </c>
      <c r="G213" s="13"/>
      <c r="H213" s="219" t="s">
        <v>1</v>
      </c>
      <c r="I213" s="221"/>
      <c r="J213" s="13"/>
      <c r="K213" s="13"/>
      <c r="L213" s="218"/>
      <c r="M213" s="222"/>
      <c r="N213" s="223"/>
      <c r="O213" s="223"/>
      <c r="P213" s="223"/>
      <c r="Q213" s="223"/>
      <c r="R213" s="223"/>
      <c r="S213" s="223"/>
      <c r="T213" s="22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19" t="s">
        <v>218</v>
      </c>
      <c r="AU213" s="219" t="s">
        <v>94</v>
      </c>
      <c r="AV213" s="13" t="s">
        <v>89</v>
      </c>
      <c r="AW213" s="13" t="s">
        <v>37</v>
      </c>
      <c r="AX213" s="13" t="s">
        <v>82</v>
      </c>
      <c r="AY213" s="219" t="s">
        <v>139</v>
      </c>
    </row>
    <row r="214" spans="1:51" s="14" customFormat="1" ht="12">
      <c r="A214" s="14"/>
      <c r="B214" s="225"/>
      <c r="C214" s="14"/>
      <c r="D214" s="210" t="s">
        <v>218</v>
      </c>
      <c r="E214" s="226" t="s">
        <v>1</v>
      </c>
      <c r="F214" s="227" t="s">
        <v>302</v>
      </c>
      <c r="G214" s="14"/>
      <c r="H214" s="228">
        <v>9</v>
      </c>
      <c r="I214" s="229"/>
      <c r="J214" s="14"/>
      <c r="K214" s="14"/>
      <c r="L214" s="225"/>
      <c r="M214" s="230"/>
      <c r="N214" s="231"/>
      <c r="O214" s="231"/>
      <c r="P214" s="231"/>
      <c r="Q214" s="231"/>
      <c r="R214" s="231"/>
      <c r="S214" s="231"/>
      <c r="T214" s="23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26" t="s">
        <v>218</v>
      </c>
      <c r="AU214" s="226" t="s">
        <v>94</v>
      </c>
      <c r="AV214" s="14" t="s">
        <v>94</v>
      </c>
      <c r="AW214" s="14" t="s">
        <v>37</v>
      </c>
      <c r="AX214" s="14" t="s">
        <v>82</v>
      </c>
      <c r="AY214" s="226" t="s">
        <v>139</v>
      </c>
    </row>
    <row r="215" spans="1:51" s="15" customFormat="1" ht="12">
      <c r="A215" s="15"/>
      <c r="B215" s="233"/>
      <c r="C215" s="15"/>
      <c r="D215" s="210" t="s">
        <v>218</v>
      </c>
      <c r="E215" s="234" t="s">
        <v>1</v>
      </c>
      <c r="F215" s="235" t="s">
        <v>221</v>
      </c>
      <c r="G215" s="15"/>
      <c r="H215" s="236">
        <v>9</v>
      </c>
      <c r="I215" s="237"/>
      <c r="J215" s="15"/>
      <c r="K215" s="15"/>
      <c r="L215" s="233"/>
      <c r="M215" s="238"/>
      <c r="N215" s="239"/>
      <c r="O215" s="239"/>
      <c r="P215" s="239"/>
      <c r="Q215" s="239"/>
      <c r="R215" s="239"/>
      <c r="S215" s="239"/>
      <c r="T215" s="240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34" t="s">
        <v>218</v>
      </c>
      <c r="AU215" s="234" t="s">
        <v>94</v>
      </c>
      <c r="AV215" s="15" t="s">
        <v>138</v>
      </c>
      <c r="AW215" s="15" t="s">
        <v>37</v>
      </c>
      <c r="AX215" s="15" t="s">
        <v>89</v>
      </c>
      <c r="AY215" s="234" t="s">
        <v>139</v>
      </c>
    </row>
    <row r="216" spans="1:65" s="2" customFormat="1" ht="24" customHeight="1">
      <c r="A216" s="38"/>
      <c r="B216" s="196"/>
      <c r="C216" s="197" t="s">
        <v>303</v>
      </c>
      <c r="D216" s="197" t="s">
        <v>141</v>
      </c>
      <c r="E216" s="198" t="s">
        <v>304</v>
      </c>
      <c r="F216" s="199" t="s">
        <v>305</v>
      </c>
      <c r="G216" s="200" t="s">
        <v>306</v>
      </c>
      <c r="H216" s="201">
        <v>1</v>
      </c>
      <c r="I216" s="202"/>
      <c r="J216" s="203">
        <f>ROUND(I216*H216,2)</f>
        <v>0</v>
      </c>
      <c r="K216" s="199" t="s">
        <v>215</v>
      </c>
      <c r="L216" s="39"/>
      <c r="M216" s="204" t="s">
        <v>1</v>
      </c>
      <c r="N216" s="205" t="s">
        <v>47</v>
      </c>
      <c r="O216" s="77"/>
      <c r="P216" s="206">
        <f>O216*H216</f>
        <v>0</v>
      </c>
      <c r="Q216" s="206">
        <v>0</v>
      </c>
      <c r="R216" s="206">
        <f>Q216*H216</f>
        <v>0</v>
      </c>
      <c r="S216" s="206">
        <v>0.004</v>
      </c>
      <c r="T216" s="207">
        <f>S216*H216</f>
        <v>0.004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08" t="s">
        <v>138</v>
      </c>
      <c r="AT216" s="208" t="s">
        <v>141</v>
      </c>
      <c r="AU216" s="208" t="s">
        <v>94</v>
      </c>
      <c r="AY216" s="19" t="s">
        <v>139</v>
      </c>
      <c r="BE216" s="209">
        <f>IF(N216="základní",J216,0)</f>
        <v>0</v>
      </c>
      <c r="BF216" s="209">
        <f>IF(N216="snížená",J216,0)</f>
        <v>0</v>
      </c>
      <c r="BG216" s="209">
        <f>IF(N216="zákl. přenesená",J216,0)</f>
        <v>0</v>
      </c>
      <c r="BH216" s="209">
        <f>IF(N216="sníž. přenesená",J216,0)</f>
        <v>0</v>
      </c>
      <c r="BI216" s="209">
        <f>IF(N216="nulová",J216,0)</f>
        <v>0</v>
      </c>
      <c r="BJ216" s="19" t="s">
        <v>89</v>
      </c>
      <c r="BK216" s="209">
        <f>ROUND(I216*H216,2)</f>
        <v>0</v>
      </c>
      <c r="BL216" s="19" t="s">
        <v>138</v>
      </c>
      <c r="BM216" s="208" t="s">
        <v>307</v>
      </c>
    </row>
    <row r="217" spans="1:47" s="2" customFormat="1" ht="12">
      <c r="A217" s="38"/>
      <c r="B217" s="39"/>
      <c r="C217" s="38"/>
      <c r="D217" s="210" t="s">
        <v>146</v>
      </c>
      <c r="E217" s="38"/>
      <c r="F217" s="211" t="s">
        <v>308</v>
      </c>
      <c r="G217" s="38"/>
      <c r="H217" s="38"/>
      <c r="I217" s="132"/>
      <c r="J217" s="38"/>
      <c r="K217" s="38"/>
      <c r="L217" s="39"/>
      <c r="M217" s="212"/>
      <c r="N217" s="213"/>
      <c r="O217" s="77"/>
      <c r="P217" s="77"/>
      <c r="Q217" s="77"/>
      <c r="R217" s="77"/>
      <c r="S217" s="77"/>
      <c r="T217" s="7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9" t="s">
        <v>146</v>
      </c>
      <c r="AU217" s="19" t="s">
        <v>94</v>
      </c>
    </row>
    <row r="218" spans="1:51" s="13" customFormat="1" ht="12">
      <c r="A218" s="13"/>
      <c r="B218" s="218"/>
      <c r="C218" s="13"/>
      <c r="D218" s="210" t="s">
        <v>218</v>
      </c>
      <c r="E218" s="219" t="s">
        <v>1</v>
      </c>
      <c r="F218" s="220" t="s">
        <v>309</v>
      </c>
      <c r="G218" s="13"/>
      <c r="H218" s="219" t="s">
        <v>1</v>
      </c>
      <c r="I218" s="221"/>
      <c r="J218" s="13"/>
      <c r="K218" s="13"/>
      <c r="L218" s="218"/>
      <c r="M218" s="222"/>
      <c r="N218" s="223"/>
      <c r="O218" s="223"/>
      <c r="P218" s="223"/>
      <c r="Q218" s="223"/>
      <c r="R218" s="223"/>
      <c r="S218" s="223"/>
      <c r="T218" s="22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19" t="s">
        <v>218</v>
      </c>
      <c r="AU218" s="219" t="s">
        <v>94</v>
      </c>
      <c r="AV218" s="13" t="s">
        <v>89</v>
      </c>
      <c r="AW218" s="13" t="s">
        <v>37</v>
      </c>
      <c r="AX218" s="13" t="s">
        <v>82</v>
      </c>
      <c r="AY218" s="219" t="s">
        <v>139</v>
      </c>
    </row>
    <row r="219" spans="1:51" s="14" customFormat="1" ht="12">
      <c r="A219" s="14"/>
      <c r="B219" s="225"/>
      <c r="C219" s="14"/>
      <c r="D219" s="210" t="s">
        <v>218</v>
      </c>
      <c r="E219" s="226" t="s">
        <v>1</v>
      </c>
      <c r="F219" s="227" t="s">
        <v>89</v>
      </c>
      <c r="G219" s="14"/>
      <c r="H219" s="228">
        <v>1</v>
      </c>
      <c r="I219" s="229"/>
      <c r="J219" s="14"/>
      <c r="K219" s="14"/>
      <c r="L219" s="225"/>
      <c r="M219" s="230"/>
      <c r="N219" s="231"/>
      <c r="O219" s="231"/>
      <c r="P219" s="231"/>
      <c r="Q219" s="231"/>
      <c r="R219" s="231"/>
      <c r="S219" s="231"/>
      <c r="T219" s="23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26" t="s">
        <v>218</v>
      </c>
      <c r="AU219" s="226" t="s">
        <v>94</v>
      </c>
      <c r="AV219" s="14" t="s">
        <v>94</v>
      </c>
      <c r="AW219" s="14" t="s">
        <v>37</v>
      </c>
      <c r="AX219" s="14" t="s">
        <v>82</v>
      </c>
      <c r="AY219" s="226" t="s">
        <v>139</v>
      </c>
    </row>
    <row r="220" spans="1:51" s="15" customFormat="1" ht="12">
      <c r="A220" s="15"/>
      <c r="B220" s="233"/>
      <c r="C220" s="15"/>
      <c r="D220" s="210" t="s">
        <v>218</v>
      </c>
      <c r="E220" s="234" t="s">
        <v>1</v>
      </c>
      <c r="F220" s="235" t="s">
        <v>221</v>
      </c>
      <c r="G220" s="15"/>
      <c r="H220" s="236">
        <v>1</v>
      </c>
      <c r="I220" s="237"/>
      <c r="J220" s="15"/>
      <c r="K220" s="15"/>
      <c r="L220" s="233"/>
      <c r="M220" s="238"/>
      <c r="N220" s="239"/>
      <c r="O220" s="239"/>
      <c r="P220" s="239"/>
      <c r="Q220" s="239"/>
      <c r="R220" s="239"/>
      <c r="S220" s="239"/>
      <c r="T220" s="240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34" t="s">
        <v>218</v>
      </c>
      <c r="AU220" s="234" t="s">
        <v>94</v>
      </c>
      <c r="AV220" s="15" t="s">
        <v>138</v>
      </c>
      <c r="AW220" s="15" t="s">
        <v>37</v>
      </c>
      <c r="AX220" s="15" t="s">
        <v>89</v>
      </c>
      <c r="AY220" s="234" t="s">
        <v>139</v>
      </c>
    </row>
    <row r="221" spans="1:65" s="2" customFormat="1" ht="24" customHeight="1">
      <c r="A221" s="38"/>
      <c r="B221" s="196"/>
      <c r="C221" s="197" t="s">
        <v>8</v>
      </c>
      <c r="D221" s="197" t="s">
        <v>141</v>
      </c>
      <c r="E221" s="198" t="s">
        <v>310</v>
      </c>
      <c r="F221" s="199" t="s">
        <v>311</v>
      </c>
      <c r="G221" s="200" t="s">
        <v>306</v>
      </c>
      <c r="H221" s="201">
        <v>3</v>
      </c>
      <c r="I221" s="202"/>
      <c r="J221" s="203">
        <f>ROUND(I221*H221,2)</f>
        <v>0</v>
      </c>
      <c r="K221" s="199" t="s">
        <v>215</v>
      </c>
      <c r="L221" s="39"/>
      <c r="M221" s="204" t="s">
        <v>1</v>
      </c>
      <c r="N221" s="205" t="s">
        <v>47</v>
      </c>
      <c r="O221" s="77"/>
      <c r="P221" s="206">
        <f>O221*H221</f>
        <v>0</v>
      </c>
      <c r="Q221" s="206">
        <v>0</v>
      </c>
      <c r="R221" s="206">
        <f>Q221*H221</f>
        <v>0</v>
      </c>
      <c r="S221" s="206">
        <v>0.138</v>
      </c>
      <c r="T221" s="207">
        <f>S221*H221</f>
        <v>0.41400000000000003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8" t="s">
        <v>138</v>
      </c>
      <c r="AT221" s="208" t="s">
        <v>141</v>
      </c>
      <c r="AU221" s="208" t="s">
        <v>94</v>
      </c>
      <c r="AY221" s="19" t="s">
        <v>139</v>
      </c>
      <c r="BE221" s="209">
        <f>IF(N221="základní",J221,0)</f>
        <v>0</v>
      </c>
      <c r="BF221" s="209">
        <f>IF(N221="snížená",J221,0)</f>
        <v>0</v>
      </c>
      <c r="BG221" s="209">
        <f>IF(N221="zákl. přenesená",J221,0)</f>
        <v>0</v>
      </c>
      <c r="BH221" s="209">
        <f>IF(N221="sníž. přenesená",J221,0)</f>
        <v>0</v>
      </c>
      <c r="BI221" s="209">
        <f>IF(N221="nulová",J221,0)</f>
        <v>0</v>
      </c>
      <c r="BJ221" s="19" t="s">
        <v>89</v>
      </c>
      <c r="BK221" s="209">
        <f>ROUND(I221*H221,2)</f>
        <v>0</v>
      </c>
      <c r="BL221" s="19" t="s">
        <v>138</v>
      </c>
      <c r="BM221" s="208" t="s">
        <v>312</v>
      </c>
    </row>
    <row r="222" spans="1:47" s="2" customFormat="1" ht="12">
      <c r="A222" s="38"/>
      <c r="B222" s="39"/>
      <c r="C222" s="38"/>
      <c r="D222" s="210" t="s">
        <v>146</v>
      </c>
      <c r="E222" s="38"/>
      <c r="F222" s="211" t="s">
        <v>313</v>
      </c>
      <c r="G222" s="38"/>
      <c r="H222" s="38"/>
      <c r="I222" s="132"/>
      <c r="J222" s="38"/>
      <c r="K222" s="38"/>
      <c r="L222" s="39"/>
      <c r="M222" s="212"/>
      <c r="N222" s="213"/>
      <c r="O222" s="77"/>
      <c r="P222" s="77"/>
      <c r="Q222" s="77"/>
      <c r="R222" s="77"/>
      <c r="S222" s="77"/>
      <c r="T222" s="7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146</v>
      </c>
      <c r="AU222" s="19" t="s">
        <v>94</v>
      </c>
    </row>
    <row r="223" spans="1:51" s="13" customFormat="1" ht="12">
      <c r="A223" s="13"/>
      <c r="B223" s="218"/>
      <c r="C223" s="13"/>
      <c r="D223" s="210" t="s">
        <v>218</v>
      </c>
      <c r="E223" s="219" t="s">
        <v>1</v>
      </c>
      <c r="F223" s="220" t="s">
        <v>314</v>
      </c>
      <c r="G223" s="13"/>
      <c r="H223" s="219" t="s">
        <v>1</v>
      </c>
      <c r="I223" s="221"/>
      <c r="J223" s="13"/>
      <c r="K223" s="13"/>
      <c r="L223" s="218"/>
      <c r="M223" s="222"/>
      <c r="N223" s="223"/>
      <c r="O223" s="223"/>
      <c r="P223" s="223"/>
      <c r="Q223" s="223"/>
      <c r="R223" s="223"/>
      <c r="S223" s="223"/>
      <c r="T223" s="22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19" t="s">
        <v>218</v>
      </c>
      <c r="AU223" s="219" t="s">
        <v>94</v>
      </c>
      <c r="AV223" s="13" t="s">
        <v>89</v>
      </c>
      <c r="AW223" s="13" t="s">
        <v>37</v>
      </c>
      <c r="AX223" s="13" t="s">
        <v>82</v>
      </c>
      <c r="AY223" s="219" t="s">
        <v>139</v>
      </c>
    </row>
    <row r="224" spans="1:51" s="14" customFormat="1" ht="12">
      <c r="A224" s="14"/>
      <c r="B224" s="225"/>
      <c r="C224" s="14"/>
      <c r="D224" s="210" t="s">
        <v>218</v>
      </c>
      <c r="E224" s="226" t="s">
        <v>1</v>
      </c>
      <c r="F224" s="227" t="s">
        <v>94</v>
      </c>
      <c r="G224" s="14"/>
      <c r="H224" s="228">
        <v>2</v>
      </c>
      <c r="I224" s="229"/>
      <c r="J224" s="14"/>
      <c r="K224" s="14"/>
      <c r="L224" s="225"/>
      <c r="M224" s="230"/>
      <c r="N224" s="231"/>
      <c r="O224" s="231"/>
      <c r="P224" s="231"/>
      <c r="Q224" s="231"/>
      <c r="R224" s="231"/>
      <c r="S224" s="231"/>
      <c r="T224" s="23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26" t="s">
        <v>218</v>
      </c>
      <c r="AU224" s="226" t="s">
        <v>94</v>
      </c>
      <c r="AV224" s="14" t="s">
        <v>94</v>
      </c>
      <c r="AW224" s="14" t="s">
        <v>37</v>
      </c>
      <c r="AX224" s="14" t="s">
        <v>82</v>
      </c>
      <c r="AY224" s="226" t="s">
        <v>139</v>
      </c>
    </row>
    <row r="225" spans="1:51" s="13" customFormat="1" ht="12">
      <c r="A225" s="13"/>
      <c r="B225" s="218"/>
      <c r="C225" s="13"/>
      <c r="D225" s="210" t="s">
        <v>218</v>
      </c>
      <c r="E225" s="219" t="s">
        <v>1</v>
      </c>
      <c r="F225" s="220" t="s">
        <v>315</v>
      </c>
      <c r="G225" s="13"/>
      <c r="H225" s="219" t="s">
        <v>1</v>
      </c>
      <c r="I225" s="221"/>
      <c r="J225" s="13"/>
      <c r="K225" s="13"/>
      <c r="L225" s="218"/>
      <c r="M225" s="222"/>
      <c r="N225" s="223"/>
      <c r="O225" s="223"/>
      <c r="P225" s="223"/>
      <c r="Q225" s="223"/>
      <c r="R225" s="223"/>
      <c r="S225" s="223"/>
      <c r="T225" s="22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19" t="s">
        <v>218</v>
      </c>
      <c r="AU225" s="219" t="s">
        <v>94</v>
      </c>
      <c r="AV225" s="13" t="s">
        <v>89</v>
      </c>
      <c r="AW225" s="13" t="s">
        <v>37</v>
      </c>
      <c r="AX225" s="13" t="s">
        <v>82</v>
      </c>
      <c r="AY225" s="219" t="s">
        <v>139</v>
      </c>
    </row>
    <row r="226" spans="1:51" s="14" customFormat="1" ht="12">
      <c r="A226" s="14"/>
      <c r="B226" s="225"/>
      <c r="C226" s="14"/>
      <c r="D226" s="210" t="s">
        <v>218</v>
      </c>
      <c r="E226" s="226" t="s">
        <v>1</v>
      </c>
      <c r="F226" s="227" t="s">
        <v>89</v>
      </c>
      <c r="G226" s="14"/>
      <c r="H226" s="228">
        <v>1</v>
      </c>
      <c r="I226" s="229"/>
      <c r="J226" s="14"/>
      <c r="K226" s="14"/>
      <c r="L226" s="225"/>
      <c r="M226" s="230"/>
      <c r="N226" s="231"/>
      <c r="O226" s="231"/>
      <c r="P226" s="231"/>
      <c r="Q226" s="231"/>
      <c r="R226" s="231"/>
      <c r="S226" s="231"/>
      <c r="T226" s="23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26" t="s">
        <v>218</v>
      </c>
      <c r="AU226" s="226" t="s">
        <v>94</v>
      </c>
      <c r="AV226" s="14" t="s">
        <v>94</v>
      </c>
      <c r="AW226" s="14" t="s">
        <v>37</v>
      </c>
      <c r="AX226" s="14" t="s">
        <v>82</v>
      </c>
      <c r="AY226" s="226" t="s">
        <v>139</v>
      </c>
    </row>
    <row r="227" spans="1:51" s="15" customFormat="1" ht="12">
      <c r="A227" s="15"/>
      <c r="B227" s="233"/>
      <c r="C227" s="15"/>
      <c r="D227" s="210" t="s">
        <v>218</v>
      </c>
      <c r="E227" s="234" t="s">
        <v>1</v>
      </c>
      <c r="F227" s="235" t="s">
        <v>221</v>
      </c>
      <c r="G227" s="15"/>
      <c r="H227" s="236">
        <v>3</v>
      </c>
      <c r="I227" s="237"/>
      <c r="J227" s="15"/>
      <c r="K227" s="15"/>
      <c r="L227" s="233"/>
      <c r="M227" s="238"/>
      <c r="N227" s="239"/>
      <c r="O227" s="239"/>
      <c r="P227" s="239"/>
      <c r="Q227" s="239"/>
      <c r="R227" s="239"/>
      <c r="S227" s="239"/>
      <c r="T227" s="240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34" t="s">
        <v>218</v>
      </c>
      <c r="AU227" s="234" t="s">
        <v>94</v>
      </c>
      <c r="AV227" s="15" t="s">
        <v>138</v>
      </c>
      <c r="AW227" s="15" t="s">
        <v>37</v>
      </c>
      <c r="AX227" s="15" t="s">
        <v>89</v>
      </c>
      <c r="AY227" s="234" t="s">
        <v>139</v>
      </c>
    </row>
    <row r="228" spans="1:65" s="2" customFormat="1" ht="24" customHeight="1">
      <c r="A228" s="38"/>
      <c r="B228" s="196"/>
      <c r="C228" s="197" t="s">
        <v>316</v>
      </c>
      <c r="D228" s="197" t="s">
        <v>141</v>
      </c>
      <c r="E228" s="198" t="s">
        <v>317</v>
      </c>
      <c r="F228" s="199" t="s">
        <v>318</v>
      </c>
      <c r="G228" s="200" t="s">
        <v>306</v>
      </c>
      <c r="H228" s="201">
        <v>1</v>
      </c>
      <c r="I228" s="202"/>
      <c r="J228" s="203">
        <f>ROUND(I228*H228,2)</f>
        <v>0</v>
      </c>
      <c r="K228" s="199" t="s">
        <v>215</v>
      </c>
      <c r="L228" s="39"/>
      <c r="M228" s="204" t="s">
        <v>1</v>
      </c>
      <c r="N228" s="205" t="s">
        <v>47</v>
      </c>
      <c r="O228" s="77"/>
      <c r="P228" s="206">
        <f>O228*H228</f>
        <v>0</v>
      </c>
      <c r="Q228" s="206">
        <v>0</v>
      </c>
      <c r="R228" s="206">
        <f>Q228*H228</f>
        <v>0</v>
      </c>
      <c r="S228" s="206">
        <v>0.207</v>
      </c>
      <c r="T228" s="207">
        <f>S228*H228</f>
        <v>0.207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8" t="s">
        <v>138</v>
      </c>
      <c r="AT228" s="208" t="s">
        <v>141</v>
      </c>
      <c r="AU228" s="208" t="s">
        <v>94</v>
      </c>
      <c r="AY228" s="19" t="s">
        <v>139</v>
      </c>
      <c r="BE228" s="209">
        <f>IF(N228="základní",J228,0)</f>
        <v>0</v>
      </c>
      <c r="BF228" s="209">
        <f>IF(N228="snížená",J228,0)</f>
        <v>0</v>
      </c>
      <c r="BG228" s="209">
        <f>IF(N228="zákl. přenesená",J228,0)</f>
        <v>0</v>
      </c>
      <c r="BH228" s="209">
        <f>IF(N228="sníž. přenesená",J228,0)</f>
        <v>0</v>
      </c>
      <c r="BI228" s="209">
        <f>IF(N228="nulová",J228,0)</f>
        <v>0</v>
      </c>
      <c r="BJ228" s="19" t="s">
        <v>89</v>
      </c>
      <c r="BK228" s="209">
        <f>ROUND(I228*H228,2)</f>
        <v>0</v>
      </c>
      <c r="BL228" s="19" t="s">
        <v>138</v>
      </c>
      <c r="BM228" s="208" t="s">
        <v>319</v>
      </c>
    </row>
    <row r="229" spans="1:47" s="2" customFormat="1" ht="12">
      <c r="A229" s="38"/>
      <c r="B229" s="39"/>
      <c r="C229" s="38"/>
      <c r="D229" s="210" t="s">
        <v>146</v>
      </c>
      <c r="E229" s="38"/>
      <c r="F229" s="211" t="s">
        <v>320</v>
      </c>
      <c r="G229" s="38"/>
      <c r="H229" s="38"/>
      <c r="I229" s="132"/>
      <c r="J229" s="38"/>
      <c r="K229" s="38"/>
      <c r="L229" s="39"/>
      <c r="M229" s="212"/>
      <c r="N229" s="213"/>
      <c r="O229" s="77"/>
      <c r="P229" s="77"/>
      <c r="Q229" s="77"/>
      <c r="R229" s="77"/>
      <c r="S229" s="77"/>
      <c r="T229" s="7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9" t="s">
        <v>146</v>
      </c>
      <c r="AU229" s="19" t="s">
        <v>94</v>
      </c>
    </row>
    <row r="230" spans="1:51" s="13" customFormat="1" ht="12">
      <c r="A230" s="13"/>
      <c r="B230" s="218"/>
      <c r="C230" s="13"/>
      <c r="D230" s="210" t="s">
        <v>218</v>
      </c>
      <c r="E230" s="219" t="s">
        <v>1</v>
      </c>
      <c r="F230" s="220" t="s">
        <v>321</v>
      </c>
      <c r="G230" s="13"/>
      <c r="H230" s="219" t="s">
        <v>1</v>
      </c>
      <c r="I230" s="221"/>
      <c r="J230" s="13"/>
      <c r="K230" s="13"/>
      <c r="L230" s="218"/>
      <c r="M230" s="222"/>
      <c r="N230" s="223"/>
      <c r="O230" s="223"/>
      <c r="P230" s="223"/>
      <c r="Q230" s="223"/>
      <c r="R230" s="223"/>
      <c r="S230" s="223"/>
      <c r="T230" s="22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19" t="s">
        <v>218</v>
      </c>
      <c r="AU230" s="219" t="s">
        <v>94</v>
      </c>
      <c r="AV230" s="13" t="s">
        <v>89</v>
      </c>
      <c r="AW230" s="13" t="s">
        <v>37</v>
      </c>
      <c r="AX230" s="13" t="s">
        <v>82</v>
      </c>
      <c r="AY230" s="219" t="s">
        <v>139</v>
      </c>
    </row>
    <row r="231" spans="1:51" s="14" customFormat="1" ht="12">
      <c r="A231" s="14"/>
      <c r="B231" s="225"/>
      <c r="C231" s="14"/>
      <c r="D231" s="210" t="s">
        <v>218</v>
      </c>
      <c r="E231" s="226" t="s">
        <v>1</v>
      </c>
      <c r="F231" s="227" t="s">
        <v>89</v>
      </c>
      <c r="G231" s="14"/>
      <c r="H231" s="228">
        <v>1</v>
      </c>
      <c r="I231" s="229"/>
      <c r="J231" s="14"/>
      <c r="K231" s="14"/>
      <c r="L231" s="225"/>
      <c r="M231" s="230"/>
      <c r="N231" s="231"/>
      <c r="O231" s="231"/>
      <c r="P231" s="231"/>
      <c r="Q231" s="231"/>
      <c r="R231" s="231"/>
      <c r="S231" s="231"/>
      <c r="T231" s="23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26" t="s">
        <v>218</v>
      </c>
      <c r="AU231" s="226" t="s">
        <v>94</v>
      </c>
      <c r="AV231" s="14" t="s">
        <v>94</v>
      </c>
      <c r="AW231" s="14" t="s">
        <v>37</v>
      </c>
      <c r="AX231" s="14" t="s">
        <v>82</v>
      </c>
      <c r="AY231" s="226" t="s">
        <v>139</v>
      </c>
    </row>
    <row r="232" spans="1:51" s="15" customFormat="1" ht="12">
      <c r="A232" s="15"/>
      <c r="B232" s="233"/>
      <c r="C232" s="15"/>
      <c r="D232" s="210" t="s">
        <v>218</v>
      </c>
      <c r="E232" s="234" t="s">
        <v>1</v>
      </c>
      <c r="F232" s="235" t="s">
        <v>221</v>
      </c>
      <c r="G232" s="15"/>
      <c r="H232" s="236">
        <v>1</v>
      </c>
      <c r="I232" s="237"/>
      <c r="J232" s="15"/>
      <c r="K232" s="15"/>
      <c r="L232" s="233"/>
      <c r="M232" s="238"/>
      <c r="N232" s="239"/>
      <c r="O232" s="239"/>
      <c r="P232" s="239"/>
      <c r="Q232" s="239"/>
      <c r="R232" s="239"/>
      <c r="S232" s="239"/>
      <c r="T232" s="24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34" t="s">
        <v>218</v>
      </c>
      <c r="AU232" s="234" t="s">
        <v>94</v>
      </c>
      <c r="AV232" s="15" t="s">
        <v>138</v>
      </c>
      <c r="AW232" s="15" t="s">
        <v>37</v>
      </c>
      <c r="AX232" s="15" t="s">
        <v>89</v>
      </c>
      <c r="AY232" s="234" t="s">
        <v>139</v>
      </c>
    </row>
    <row r="233" spans="1:65" s="2" customFormat="1" ht="24" customHeight="1">
      <c r="A233" s="38"/>
      <c r="B233" s="196"/>
      <c r="C233" s="197" t="s">
        <v>322</v>
      </c>
      <c r="D233" s="197" t="s">
        <v>141</v>
      </c>
      <c r="E233" s="198" t="s">
        <v>323</v>
      </c>
      <c r="F233" s="199" t="s">
        <v>324</v>
      </c>
      <c r="G233" s="200" t="s">
        <v>306</v>
      </c>
      <c r="H233" s="201">
        <v>1</v>
      </c>
      <c r="I233" s="202"/>
      <c r="J233" s="203">
        <f>ROUND(I233*H233,2)</f>
        <v>0</v>
      </c>
      <c r="K233" s="199" t="s">
        <v>1</v>
      </c>
      <c r="L233" s="39"/>
      <c r="M233" s="204" t="s">
        <v>1</v>
      </c>
      <c r="N233" s="205" t="s">
        <v>47</v>
      </c>
      <c r="O233" s="77"/>
      <c r="P233" s="206">
        <f>O233*H233</f>
        <v>0</v>
      </c>
      <c r="Q233" s="206">
        <v>0</v>
      </c>
      <c r="R233" s="206">
        <f>Q233*H233</f>
        <v>0</v>
      </c>
      <c r="S233" s="206">
        <v>0.413</v>
      </c>
      <c r="T233" s="207">
        <f>S233*H233</f>
        <v>0.413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8" t="s">
        <v>138</v>
      </c>
      <c r="AT233" s="208" t="s">
        <v>141</v>
      </c>
      <c r="AU233" s="208" t="s">
        <v>94</v>
      </c>
      <c r="AY233" s="19" t="s">
        <v>139</v>
      </c>
      <c r="BE233" s="209">
        <f>IF(N233="základní",J233,0)</f>
        <v>0</v>
      </c>
      <c r="BF233" s="209">
        <f>IF(N233="snížená",J233,0)</f>
        <v>0</v>
      </c>
      <c r="BG233" s="209">
        <f>IF(N233="zákl. přenesená",J233,0)</f>
        <v>0</v>
      </c>
      <c r="BH233" s="209">
        <f>IF(N233="sníž. přenesená",J233,0)</f>
        <v>0</v>
      </c>
      <c r="BI233" s="209">
        <f>IF(N233="nulová",J233,0)</f>
        <v>0</v>
      </c>
      <c r="BJ233" s="19" t="s">
        <v>89</v>
      </c>
      <c r="BK233" s="209">
        <f>ROUND(I233*H233,2)</f>
        <v>0</v>
      </c>
      <c r="BL233" s="19" t="s">
        <v>138</v>
      </c>
      <c r="BM233" s="208" t="s">
        <v>325</v>
      </c>
    </row>
    <row r="234" spans="1:47" s="2" customFormat="1" ht="12">
      <c r="A234" s="38"/>
      <c r="B234" s="39"/>
      <c r="C234" s="38"/>
      <c r="D234" s="210" t="s">
        <v>146</v>
      </c>
      <c r="E234" s="38"/>
      <c r="F234" s="211" t="s">
        <v>326</v>
      </c>
      <c r="G234" s="38"/>
      <c r="H234" s="38"/>
      <c r="I234" s="132"/>
      <c r="J234" s="38"/>
      <c r="K234" s="38"/>
      <c r="L234" s="39"/>
      <c r="M234" s="212"/>
      <c r="N234" s="213"/>
      <c r="O234" s="77"/>
      <c r="P234" s="77"/>
      <c r="Q234" s="77"/>
      <c r="R234" s="77"/>
      <c r="S234" s="77"/>
      <c r="T234" s="7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9" t="s">
        <v>146</v>
      </c>
      <c r="AU234" s="19" t="s">
        <v>94</v>
      </c>
    </row>
    <row r="235" spans="1:51" s="13" customFormat="1" ht="12">
      <c r="A235" s="13"/>
      <c r="B235" s="218"/>
      <c r="C235" s="13"/>
      <c r="D235" s="210" t="s">
        <v>218</v>
      </c>
      <c r="E235" s="219" t="s">
        <v>1</v>
      </c>
      <c r="F235" s="220" t="s">
        <v>327</v>
      </c>
      <c r="G235" s="13"/>
      <c r="H235" s="219" t="s">
        <v>1</v>
      </c>
      <c r="I235" s="221"/>
      <c r="J235" s="13"/>
      <c r="K235" s="13"/>
      <c r="L235" s="218"/>
      <c r="M235" s="222"/>
      <c r="N235" s="223"/>
      <c r="O235" s="223"/>
      <c r="P235" s="223"/>
      <c r="Q235" s="223"/>
      <c r="R235" s="223"/>
      <c r="S235" s="223"/>
      <c r="T235" s="22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19" t="s">
        <v>218</v>
      </c>
      <c r="AU235" s="219" t="s">
        <v>94</v>
      </c>
      <c r="AV235" s="13" t="s">
        <v>89</v>
      </c>
      <c r="AW235" s="13" t="s">
        <v>37</v>
      </c>
      <c r="AX235" s="13" t="s">
        <v>82</v>
      </c>
      <c r="AY235" s="219" t="s">
        <v>139</v>
      </c>
    </row>
    <row r="236" spans="1:51" s="14" customFormat="1" ht="12">
      <c r="A236" s="14"/>
      <c r="B236" s="225"/>
      <c r="C236" s="14"/>
      <c r="D236" s="210" t="s">
        <v>218</v>
      </c>
      <c r="E236" s="226" t="s">
        <v>1</v>
      </c>
      <c r="F236" s="227" t="s">
        <v>89</v>
      </c>
      <c r="G236" s="14"/>
      <c r="H236" s="228">
        <v>1</v>
      </c>
      <c r="I236" s="229"/>
      <c r="J236" s="14"/>
      <c r="K236" s="14"/>
      <c r="L236" s="225"/>
      <c r="M236" s="230"/>
      <c r="N236" s="231"/>
      <c r="O236" s="231"/>
      <c r="P236" s="231"/>
      <c r="Q236" s="231"/>
      <c r="R236" s="231"/>
      <c r="S236" s="231"/>
      <c r="T236" s="23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26" t="s">
        <v>218</v>
      </c>
      <c r="AU236" s="226" t="s">
        <v>94</v>
      </c>
      <c r="AV236" s="14" t="s">
        <v>94</v>
      </c>
      <c r="AW236" s="14" t="s">
        <v>37</v>
      </c>
      <c r="AX236" s="14" t="s">
        <v>82</v>
      </c>
      <c r="AY236" s="226" t="s">
        <v>139</v>
      </c>
    </row>
    <row r="237" spans="1:51" s="15" customFormat="1" ht="12">
      <c r="A237" s="15"/>
      <c r="B237" s="233"/>
      <c r="C237" s="15"/>
      <c r="D237" s="210" t="s">
        <v>218</v>
      </c>
      <c r="E237" s="234" t="s">
        <v>1</v>
      </c>
      <c r="F237" s="235" t="s">
        <v>221</v>
      </c>
      <c r="G237" s="15"/>
      <c r="H237" s="236">
        <v>1</v>
      </c>
      <c r="I237" s="237"/>
      <c r="J237" s="15"/>
      <c r="K237" s="15"/>
      <c r="L237" s="233"/>
      <c r="M237" s="238"/>
      <c r="N237" s="239"/>
      <c r="O237" s="239"/>
      <c r="P237" s="239"/>
      <c r="Q237" s="239"/>
      <c r="R237" s="239"/>
      <c r="S237" s="239"/>
      <c r="T237" s="240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34" t="s">
        <v>218</v>
      </c>
      <c r="AU237" s="234" t="s">
        <v>94</v>
      </c>
      <c r="AV237" s="15" t="s">
        <v>138</v>
      </c>
      <c r="AW237" s="15" t="s">
        <v>37</v>
      </c>
      <c r="AX237" s="15" t="s">
        <v>89</v>
      </c>
      <c r="AY237" s="234" t="s">
        <v>139</v>
      </c>
    </row>
    <row r="238" spans="1:65" s="2" customFormat="1" ht="24" customHeight="1">
      <c r="A238" s="38"/>
      <c r="B238" s="196"/>
      <c r="C238" s="197" t="s">
        <v>328</v>
      </c>
      <c r="D238" s="197" t="s">
        <v>141</v>
      </c>
      <c r="E238" s="198" t="s">
        <v>329</v>
      </c>
      <c r="F238" s="199" t="s">
        <v>330</v>
      </c>
      <c r="G238" s="200" t="s">
        <v>331</v>
      </c>
      <c r="H238" s="201">
        <v>118</v>
      </c>
      <c r="I238" s="202"/>
      <c r="J238" s="203">
        <f>ROUND(I238*H238,2)</f>
        <v>0</v>
      </c>
      <c r="K238" s="199" t="s">
        <v>215</v>
      </c>
      <c r="L238" s="39"/>
      <c r="M238" s="204" t="s">
        <v>1</v>
      </c>
      <c r="N238" s="205" t="s">
        <v>47</v>
      </c>
      <c r="O238" s="77"/>
      <c r="P238" s="206">
        <f>O238*H238</f>
        <v>0</v>
      </c>
      <c r="Q238" s="206">
        <v>0</v>
      </c>
      <c r="R238" s="206">
        <f>Q238*H238</f>
        <v>0</v>
      </c>
      <c r="S238" s="206">
        <v>0.081</v>
      </c>
      <c r="T238" s="207">
        <f>S238*H238</f>
        <v>9.558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8" t="s">
        <v>138</v>
      </c>
      <c r="AT238" s="208" t="s">
        <v>141</v>
      </c>
      <c r="AU238" s="208" t="s">
        <v>94</v>
      </c>
      <c r="AY238" s="19" t="s">
        <v>139</v>
      </c>
      <c r="BE238" s="209">
        <f>IF(N238="základní",J238,0)</f>
        <v>0</v>
      </c>
      <c r="BF238" s="209">
        <f>IF(N238="snížená",J238,0)</f>
        <v>0</v>
      </c>
      <c r="BG238" s="209">
        <f>IF(N238="zákl. přenesená",J238,0)</f>
        <v>0</v>
      </c>
      <c r="BH238" s="209">
        <f>IF(N238="sníž. přenesená",J238,0)</f>
        <v>0</v>
      </c>
      <c r="BI238" s="209">
        <f>IF(N238="nulová",J238,0)</f>
        <v>0</v>
      </c>
      <c r="BJ238" s="19" t="s">
        <v>89</v>
      </c>
      <c r="BK238" s="209">
        <f>ROUND(I238*H238,2)</f>
        <v>0</v>
      </c>
      <c r="BL238" s="19" t="s">
        <v>138</v>
      </c>
      <c r="BM238" s="208" t="s">
        <v>332</v>
      </c>
    </row>
    <row r="239" spans="1:47" s="2" customFormat="1" ht="12">
      <c r="A239" s="38"/>
      <c r="B239" s="39"/>
      <c r="C239" s="38"/>
      <c r="D239" s="210" t="s">
        <v>146</v>
      </c>
      <c r="E239" s="38"/>
      <c r="F239" s="211" t="s">
        <v>333</v>
      </c>
      <c r="G239" s="38"/>
      <c r="H239" s="38"/>
      <c r="I239" s="132"/>
      <c r="J239" s="38"/>
      <c r="K239" s="38"/>
      <c r="L239" s="39"/>
      <c r="M239" s="212"/>
      <c r="N239" s="213"/>
      <c r="O239" s="77"/>
      <c r="P239" s="77"/>
      <c r="Q239" s="77"/>
      <c r="R239" s="77"/>
      <c r="S239" s="77"/>
      <c r="T239" s="7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146</v>
      </c>
      <c r="AU239" s="19" t="s">
        <v>94</v>
      </c>
    </row>
    <row r="240" spans="1:51" s="13" customFormat="1" ht="12">
      <c r="A240" s="13"/>
      <c r="B240" s="218"/>
      <c r="C240" s="13"/>
      <c r="D240" s="210" t="s">
        <v>218</v>
      </c>
      <c r="E240" s="219" t="s">
        <v>1</v>
      </c>
      <c r="F240" s="220" t="s">
        <v>334</v>
      </c>
      <c r="G240" s="13"/>
      <c r="H240" s="219" t="s">
        <v>1</v>
      </c>
      <c r="I240" s="221"/>
      <c r="J240" s="13"/>
      <c r="K240" s="13"/>
      <c r="L240" s="218"/>
      <c r="M240" s="222"/>
      <c r="N240" s="223"/>
      <c r="O240" s="223"/>
      <c r="P240" s="223"/>
      <c r="Q240" s="223"/>
      <c r="R240" s="223"/>
      <c r="S240" s="223"/>
      <c r="T240" s="22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19" t="s">
        <v>218</v>
      </c>
      <c r="AU240" s="219" t="s">
        <v>94</v>
      </c>
      <c r="AV240" s="13" t="s">
        <v>89</v>
      </c>
      <c r="AW240" s="13" t="s">
        <v>37</v>
      </c>
      <c r="AX240" s="13" t="s">
        <v>82</v>
      </c>
      <c r="AY240" s="219" t="s">
        <v>139</v>
      </c>
    </row>
    <row r="241" spans="1:51" s="13" customFormat="1" ht="12">
      <c r="A241" s="13"/>
      <c r="B241" s="218"/>
      <c r="C241" s="13"/>
      <c r="D241" s="210" t="s">
        <v>218</v>
      </c>
      <c r="E241" s="219" t="s">
        <v>1</v>
      </c>
      <c r="F241" s="220" t="s">
        <v>335</v>
      </c>
      <c r="G241" s="13"/>
      <c r="H241" s="219" t="s">
        <v>1</v>
      </c>
      <c r="I241" s="221"/>
      <c r="J241" s="13"/>
      <c r="K241" s="13"/>
      <c r="L241" s="218"/>
      <c r="M241" s="222"/>
      <c r="N241" s="223"/>
      <c r="O241" s="223"/>
      <c r="P241" s="223"/>
      <c r="Q241" s="223"/>
      <c r="R241" s="223"/>
      <c r="S241" s="223"/>
      <c r="T241" s="22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19" t="s">
        <v>218</v>
      </c>
      <c r="AU241" s="219" t="s">
        <v>94</v>
      </c>
      <c r="AV241" s="13" t="s">
        <v>89</v>
      </c>
      <c r="AW241" s="13" t="s">
        <v>37</v>
      </c>
      <c r="AX241" s="13" t="s">
        <v>82</v>
      </c>
      <c r="AY241" s="219" t="s">
        <v>139</v>
      </c>
    </row>
    <row r="242" spans="1:51" s="14" customFormat="1" ht="12">
      <c r="A242" s="14"/>
      <c r="B242" s="225"/>
      <c r="C242" s="14"/>
      <c r="D242" s="210" t="s">
        <v>218</v>
      </c>
      <c r="E242" s="226" t="s">
        <v>1</v>
      </c>
      <c r="F242" s="227" t="s">
        <v>336</v>
      </c>
      <c r="G242" s="14"/>
      <c r="H242" s="228">
        <v>36</v>
      </c>
      <c r="I242" s="229"/>
      <c r="J242" s="14"/>
      <c r="K242" s="14"/>
      <c r="L242" s="225"/>
      <c r="M242" s="230"/>
      <c r="N242" s="231"/>
      <c r="O242" s="231"/>
      <c r="P242" s="231"/>
      <c r="Q242" s="231"/>
      <c r="R242" s="231"/>
      <c r="S242" s="231"/>
      <c r="T242" s="23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26" t="s">
        <v>218</v>
      </c>
      <c r="AU242" s="226" t="s">
        <v>94</v>
      </c>
      <c r="AV242" s="14" t="s">
        <v>94</v>
      </c>
      <c r="AW242" s="14" t="s">
        <v>37</v>
      </c>
      <c r="AX242" s="14" t="s">
        <v>82</v>
      </c>
      <c r="AY242" s="226" t="s">
        <v>139</v>
      </c>
    </row>
    <row r="243" spans="1:51" s="13" customFormat="1" ht="12">
      <c r="A243" s="13"/>
      <c r="B243" s="218"/>
      <c r="C243" s="13"/>
      <c r="D243" s="210" t="s">
        <v>218</v>
      </c>
      <c r="E243" s="219" t="s">
        <v>1</v>
      </c>
      <c r="F243" s="220" t="s">
        <v>337</v>
      </c>
      <c r="G243" s="13"/>
      <c r="H243" s="219" t="s">
        <v>1</v>
      </c>
      <c r="I243" s="221"/>
      <c r="J243" s="13"/>
      <c r="K243" s="13"/>
      <c r="L243" s="218"/>
      <c r="M243" s="222"/>
      <c r="N243" s="223"/>
      <c r="O243" s="223"/>
      <c r="P243" s="223"/>
      <c r="Q243" s="223"/>
      <c r="R243" s="223"/>
      <c r="S243" s="223"/>
      <c r="T243" s="22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19" t="s">
        <v>218</v>
      </c>
      <c r="AU243" s="219" t="s">
        <v>94</v>
      </c>
      <c r="AV243" s="13" t="s">
        <v>89</v>
      </c>
      <c r="AW243" s="13" t="s">
        <v>37</v>
      </c>
      <c r="AX243" s="13" t="s">
        <v>82</v>
      </c>
      <c r="AY243" s="219" t="s">
        <v>139</v>
      </c>
    </row>
    <row r="244" spans="1:51" s="14" customFormat="1" ht="12">
      <c r="A244" s="14"/>
      <c r="B244" s="225"/>
      <c r="C244" s="14"/>
      <c r="D244" s="210" t="s">
        <v>218</v>
      </c>
      <c r="E244" s="226" t="s">
        <v>1</v>
      </c>
      <c r="F244" s="227" t="s">
        <v>338</v>
      </c>
      <c r="G244" s="14"/>
      <c r="H244" s="228">
        <v>28</v>
      </c>
      <c r="I244" s="229"/>
      <c r="J244" s="14"/>
      <c r="K244" s="14"/>
      <c r="L244" s="225"/>
      <c r="M244" s="230"/>
      <c r="N244" s="231"/>
      <c r="O244" s="231"/>
      <c r="P244" s="231"/>
      <c r="Q244" s="231"/>
      <c r="R244" s="231"/>
      <c r="S244" s="231"/>
      <c r="T244" s="23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26" t="s">
        <v>218</v>
      </c>
      <c r="AU244" s="226" t="s">
        <v>94</v>
      </c>
      <c r="AV244" s="14" t="s">
        <v>94</v>
      </c>
      <c r="AW244" s="14" t="s">
        <v>37</v>
      </c>
      <c r="AX244" s="14" t="s">
        <v>82</v>
      </c>
      <c r="AY244" s="226" t="s">
        <v>139</v>
      </c>
    </row>
    <row r="245" spans="1:51" s="13" customFormat="1" ht="12">
      <c r="A245" s="13"/>
      <c r="B245" s="218"/>
      <c r="C245" s="13"/>
      <c r="D245" s="210" t="s">
        <v>218</v>
      </c>
      <c r="E245" s="219" t="s">
        <v>1</v>
      </c>
      <c r="F245" s="220" t="s">
        <v>339</v>
      </c>
      <c r="G245" s="13"/>
      <c r="H245" s="219" t="s">
        <v>1</v>
      </c>
      <c r="I245" s="221"/>
      <c r="J245" s="13"/>
      <c r="K245" s="13"/>
      <c r="L245" s="218"/>
      <c r="M245" s="222"/>
      <c r="N245" s="223"/>
      <c r="O245" s="223"/>
      <c r="P245" s="223"/>
      <c r="Q245" s="223"/>
      <c r="R245" s="223"/>
      <c r="S245" s="223"/>
      <c r="T245" s="22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19" t="s">
        <v>218</v>
      </c>
      <c r="AU245" s="219" t="s">
        <v>94</v>
      </c>
      <c r="AV245" s="13" t="s">
        <v>89</v>
      </c>
      <c r="AW245" s="13" t="s">
        <v>37</v>
      </c>
      <c r="AX245" s="13" t="s">
        <v>82</v>
      </c>
      <c r="AY245" s="219" t="s">
        <v>139</v>
      </c>
    </row>
    <row r="246" spans="1:51" s="14" customFormat="1" ht="12">
      <c r="A246" s="14"/>
      <c r="B246" s="225"/>
      <c r="C246" s="14"/>
      <c r="D246" s="210" t="s">
        <v>218</v>
      </c>
      <c r="E246" s="226" t="s">
        <v>1</v>
      </c>
      <c r="F246" s="227" t="s">
        <v>340</v>
      </c>
      <c r="G246" s="14"/>
      <c r="H246" s="228">
        <v>34</v>
      </c>
      <c r="I246" s="229"/>
      <c r="J246" s="14"/>
      <c r="K246" s="14"/>
      <c r="L246" s="225"/>
      <c r="M246" s="230"/>
      <c r="N246" s="231"/>
      <c r="O246" s="231"/>
      <c r="P246" s="231"/>
      <c r="Q246" s="231"/>
      <c r="R246" s="231"/>
      <c r="S246" s="231"/>
      <c r="T246" s="23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26" t="s">
        <v>218</v>
      </c>
      <c r="AU246" s="226" t="s">
        <v>94</v>
      </c>
      <c r="AV246" s="14" t="s">
        <v>94</v>
      </c>
      <c r="AW246" s="14" t="s">
        <v>37</v>
      </c>
      <c r="AX246" s="14" t="s">
        <v>82</v>
      </c>
      <c r="AY246" s="226" t="s">
        <v>139</v>
      </c>
    </row>
    <row r="247" spans="1:51" s="13" customFormat="1" ht="12">
      <c r="A247" s="13"/>
      <c r="B247" s="218"/>
      <c r="C247" s="13"/>
      <c r="D247" s="210" t="s">
        <v>218</v>
      </c>
      <c r="E247" s="219" t="s">
        <v>1</v>
      </c>
      <c r="F247" s="220" t="s">
        <v>341</v>
      </c>
      <c r="G247" s="13"/>
      <c r="H247" s="219" t="s">
        <v>1</v>
      </c>
      <c r="I247" s="221"/>
      <c r="J247" s="13"/>
      <c r="K247" s="13"/>
      <c r="L247" s="218"/>
      <c r="M247" s="222"/>
      <c r="N247" s="223"/>
      <c r="O247" s="223"/>
      <c r="P247" s="223"/>
      <c r="Q247" s="223"/>
      <c r="R247" s="223"/>
      <c r="S247" s="223"/>
      <c r="T247" s="22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19" t="s">
        <v>218</v>
      </c>
      <c r="AU247" s="219" t="s">
        <v>94</v>
      </c>
      <c r="AV247" s="13" t="s">
        <v>89</v>
      </c>
      <c r="AW247" s="13" t="s">
        <v>37</v>
      </c>
      <c r="AX247" s="13" t="s">
        <v>82</v>
      </c>
      <c r="AY247" s="219" t="s">
        <v>139</v>
      </c>
    </row>
    <row r="248" spans="1:51" s="14" customFormat="1" ht="12">
      <c r="A248" s="14"/>
      <c r="B248" s="225"/>
      <c r="C248" s="14"/>
      <c r="D248" s="210" t="s">
        <v>218</v>
      </c>
      <c r="E248" s="226" t="s">
        <v>1</v>
      </c>
      <c r="F248" s="227" t="s">
        <v>342</v>
      </c>
      <c r="G248" s="14"/>
      <c r="H248" s="228">
        <v>4</v>
      </c>
      <c r="I248" s="229"/>
      <c r="J248" s="14"/>
      <c r="K248" s="14"/>
      <c r="L248" s="225"/>
      <c r="M248" s="230"/>
      <c r="N248" s="231"/>
      <c r="O248" s="231"/>
      <c r="P248" s="231"/>
      <c r="Q248" s="231"/>
      <c r="R248" s="231"/>
      <c r="S248" s="231"/>
      <c r="T248" s="23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26" t="s">
        <v>218</v>
      </c>
      <c r="AU248" s="226" t="s">
        <v>94</v>
      </c>
      <c r="AV248" s="14" t="s">
        <v>94</v>
      </c>
      <c r="AW248" s="14" t="s">
        <v>37</v>
      </c>
      <c r="AX248" s="14" t="s">
        <v>82</v>
      </c>
      <c r="AY248" s="226" t="s">
        <v>139</v>
      </c>
    </row>
    <row r="249" spans="1:51" s="13" customFormat="1" ht="12">
      <c r="A249" s="13"/>
      <c r="B249" s="218"/>
      <c r="C249" s="13"/>
      <c r="D249" s="210" t="s">
        <v>218</v>
      </c>
      <c r="E249" s="219" t="s">
        <v>1</v>
      </c>
      <c r="F249" s="220" t="s">
        <v>343</v>
      </c>
      <c r="G249" s="13"/>
      <c r="H249" s="219" t="s">
        <v>1</v>
      </c>
      <c r="I249" s="221"/>
      <c r="J249" s="13"/>
      <c r="K249" s="13"/>
      <c r="L249" s="218"/>
      <c r="M249" s="222"/>
      <c r="N249" s="223"/>
      <c r="O249" s="223"/>
      <c r="P249" s="223"/>
      <c r="Q249" s="223"/>
      <c r="R249" s="223"/>
      <c r="S249" s="223"/>
      <c r="T249" s="22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19" t="s">
        <v>218</v>
      </c>
      <c r="AU249" s="219" t="s">
        <v>94</v>
      </c>
      <c r="AV249" s="13" t="s">
        <v>89</v>
      </c>
      <c r="AW249" s="13" t="s">
        <v>37</v>
      </c>
      <c r="AX249" s="13" t="s">
        <v>82</v>
      </c>
      <c r="AY249" s="219" t="s">
        <v>139</v>
      </c>
    </row>
    <row r="250" spans="1:51" s="14" customFormat="1" ht="12">
      <c r="A250" s="14"/>
      <c r="B250" s="225"/>
      <c r="C250" s="14"/>
      <c r="D250" s="210" t="s">
        <v>218</v>
      </c>
      <c r="E250" s="226" t="s">
        <v>1</v>
      </c>
      <c r="F250" s="227" t="s">
        <v>344</v>
      </c>
      <c r="G250" s="14"/>
      <c r="H250" s="228">
        <v>16</v>
      </c>
      <c r="I250" s="229"/>
      <c r="J250" s="14"/>
      <c r="K250" s="14"/>
      <c r="L250" s="225"/>
      <c r="M250" s="230"/>
      <c r="N250" s="231"/>
      <c r="O250" s="231"/>
      <c r="P250" s="231"/>
      <c r="Q250" s="231"/>
      <c r="R250" s="231"/>
      <c r="S250" s="231"/>
      <c r="T250" s="23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26" t="s">
        <v>218</v>
      </c>
      <c r="AU250" s="226" t="s">
        <v>94</v>
      </c>
      <c r="AV250" s="14" t="s">
        <v>94</v>
      </c>
      <c r="AW250" s="14" t="s">
        <v>37</v>
      </c>
      <c r="AX250" s="14" t="s">
        <v>82</v>
      </c>
      <c r="AY250" s="226" t="s">
        <v>139</v>
      </c>
    </row>
    <row r="251" spans="1:51" s="15" customFormat="1" ht="12">
      <c r="A251" s="15"/>
      <c r="B251" s="233"/>
      <c r="C251" s="15"/>
      <c r="D251" s="210" t="s">
        <v>218</v>
      </c>
      <c r="E251" s="234" t="s">
        <v>1</v>
      </c>
      <c r="F251" s="235" t="s">
        <v>221</v>
      </c>
      <c r="G251" s="15"/>
      <c r="H251" s="236">
        <v>118</v>
      </c>
      <c r="I251" s="237"/>
      <c r="J251" s="15"/>
      <c r="K251" s="15"/>
      <c r="L251" s="233"/>
      <c r="M251" s="238"/>
      <c r="N251" s="239"/>
      <c r="O251" s="239"/>
      <c r="P251" s="239"/>
      <c r="Q251" s="239"/>
      <c r="R251" s="239"/>
      <c r="S251" s="239"/>
      <c r="T251" s="24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34" t="s">
        <v>218</v>
      </c>
      <c r="AU251" s="234" t="s">
        <v>94</v>
      </c>
      <c r="AV251" s="15" t="s">
        <v>138</v>
      </c>
      <c r="AW251" s="15" t="s">
        <v>37</v>
      </c>
      <c r="AX251" s="15" t="s">
        <v>89</v>
      </c>
      <c r="AY251" s="234" t="s">
        <v>139</v>
      </c>
    </row>
    <row r="252" spans="1:65" s="2" customFormat="1" ht="16.5" customHeight="1">
      <c r="A252" s="38"/>
      <c r="B252" s="196"/>
      <c r="C252" s="197" t="s">
        <v>345</v>
      </c>
      <c r="D252" s="197" t="s">
        <v>141</v>
      </c>
      <c r="E252" s="198" t="s">
        <v>346</v>
      </c>
      <c r="F252" s="199" t="s">
        <v>347</v>
      </c>
      <c r="G252" s="200" t="s">
        <v>331</v>
      </c>
      <c r="H252" s="201">
        <v>5</v>
      </c>
      <c r="I252" s="202"/>
      <c r="J252" s="203">
        <f>ROUND(I252*H252,2)</f>
        <v>0</v>
      </c>
      <c r="K252" s="199" t="s">
        <v>215</v>
      </c>
      <c r="L252" s="39"/>
      <c r="M252" s="204" t="s">
        <v>1</v>
      </c>
      <c r="N252" s="205" t="s">
        <v>47</v>
      </c>
      <c r="O252" s="77"/>
      <c r="P252" s="206">
        <f>O252*H252</f>
        <v>0</v>
      </c>
      <c r="Q252" s="206">
        <v>0</v>
      </c>
      <c r="R252" s="206">
        <f>Q252*H252</f>
        <v>0</v>
      </c>
      <c r="S252" s="206">
        <v>0.037</v>
      </c>
      <c r="T252" s="207">
        <f>S252*H252</f>
        <v>0.185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8" t="s">
        <v>138</v>
      </c>
      <c r="AT252" s="208" t="s">
        <v>141</v>
      </c>
      <c r="AU252" s="208" t="s">
        <v>94</v>
      </c>
      <c r="AY252" s="19" t="s">
        <v>139</v>
      </c>
      <c r="BE252" s="209">
        <f>IF(N252="základní",J252,0)</f>
        <v>0</v>
      </c>
      <c r="BF252" s="209">
        <f>IF(N252="snížená",J252,0)</f>
        <v>0</v>
      </c>
      <c r="BG252" s="209">
        <f>IF(N252="zákl. přenesená",J252,0)</f>
        <v>0</v>
      </c>
      <c r="BH252" s="209">
        <f>IF(N252="sníž. přenesená",J252,0)</f>
        <v>0</v>
      </c>
      <c r="BI252" s="209">
        <f>IF(N252="nulová",J252,0)</f>
        <v>0</v>
      </c>
      <c r="BJ252" s="19" t="s">
        <v>89</v>
      </c>
      <c r="BK252" s="209">
        <f>ROUND(I252*H252,2)</f>
        <v>0</v>
      </c>
      <c r="BL252" s="19" t="s">
        <v>138</v>
      </c>
      <c r="BM252" s="208" t="s">
        <v>348</v>
      </c>
    </row>
    <row r="253" spans="1:47" s="2" customFormat="1" ht="12">
      <c r="A253" s="38"/>
      <c r="B253" s="39"/>
      <c r="C253" s="38"/>
      <c r="D253" s="210" t="s">
        <v>146</v>
      </c>
      <c r="E253" s="38"/>
      <c r="F253" s="211" t="s">
        <v>349</v>
      </c>
      <c r="G253" s="38"/>
      <c r="H253" s="38"/>
      <c r="I253" s="132"/>
      <c r="J253" s="38"/>
      <c r="K253" s="38"/>
      <c r="L253" s="39"/>
      <c r="M253" s="212"/>
      <c r="N253" s="213"/>
      <c r="O253" s="77"/>
      <c r="P253" s="77"/>
      <c r="Q253" s="77"/>
      <c r="R253" s="77"/>
      <c r="S253" s="77"/>
      <c r="T253" s="7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9" t="s">
        <v>146</v>
      </c>
      <c r="AU253" s="19" t="s">
        <v>94</v>
      </c>
    </row>
    <row r="254" spans="1:51" s="13" customFormat="1" ht="12">
      <c r="A254" s="13"/>
      <c r="B254" s="218"/>
      <c r="C254" s="13"/>
      <c r="D254" s="210" t="s">
        <v>218</v>
      </c>
      <c r="E254" s="219" t="s">
        <v>1</v>
      </c>
      <c r="F254" s="220" t="s">
        <v>350</v>
      </c>
      <c r="G254" s="13"/>
      <c r="H254" s="219" t="s">
        <v>1</v>
      </c>
      <c r="I254" s="221"/>
      <c r="J254" s="13"/>
      <c r="K254" s="13"/>
      <c r="L254" s="218"/>
      <c r="M254" s="222"/>
      <c r="N254" s="223"/>
      <c r="O254" s="223"/>
      <c r="P254" s="223"/>
      <c r="Q254" s="223"/>
      <c r="R254" s="223"/>
      <c r="S254" s="223"/>
      <c r="T254" s="22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19" t="s">
        <v>218</v>
      </c>
      <c r="AU254" s="219" t="s">
        <v>94</v>
      </c>
      <c r="AV254" s="13" t="s">
        <v>89</v>
      </c>
      <c r="AW254" s="13" t="s">
        <v>37</v>
      </c>
      <c r="AX254" s="13" t="s">
        <v>82</v>
      </c>
      <c r="AY254" s="219" t="s">
        <v>139</v>
      </c>
    </row>
    <row r="255" spans="1:51" s="14" customFormat="1" ht="12">
      <c r="A255" s="14"/>
      <c r="B255" s="225"/>
      <c r="C255" s="14"/>
      <c r="D255" s="210" t="s">
        <v>218</v>
      </c>
      <c r="E255" s="226" t="s">
        <v>1</v>
      </c>
      <c r="F255" s="227" t="s">
        <v>161</v>
      </c>
      <c r="G255" s="14"/>
      <c r="H255" s="228">
        <v>5</v>
      </c>
      <c r="I255" s="229"/>
      <c r="J255" s="14"/>
      <c r="K255" s="14"/>
      <c r="L255" s="225"/>
      <c r="M255" s="230"/>
      <c r="N255" s="231"/>
      <c r="O255" s="231"/>
      <c r="P255" s="231"/>
      <c r="Q255" s="231"/>
      <c r="R255" s="231"/>
      <c r="S255" s="231"/>
      <c r="T255" s="23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26" t="s">
        <v>218</v>
      </c>
      <c r="AU255" s="226" t="s">
        <v>94</v>
      </c>
      <c r="AV255" s="14" t="s">
        <v>94</v>
      </c>
      <c r="AW255" s="14" t="s">
        <v>37</v>
      </c>
      <c r="AX255" s="14" t="s">
        <v>82</v>
      </c>
      <c r="AY255" s="226" t="s">
        <v>139</v>
      </c>
    </row>
    <row r="256" spans="1:51" s="15" customFormat="1" ht="12">
      <c r="A256" s="15"/>
      <c r="B256" s="233"/>
      <c r="C256" s="15"/>
      <c r="D256" s="210" t="s">
        <v>218</v>
      </c>
      <c r="E256" s="234" t="s">
        <v>1</v>
      </c>
      <c r="F256" s="235" t="s">
        <v>221</v>
      </c>
      <c r="G256" s="15"/>
      <c r="H256" s="236">
        <v>5</v>
      </c>
      <c r="I256" s="237"/>
      <c r="J256" s="15"/>
      <c r="K256" s="15"/>
      <c r="L256" s="233"/>
      <c r="M256" s="238"/>
      <c r="N256" s="239"/>
      <c r="O256" s="239"/>
      <c r="P256" s="239"/>
      <c r="Q256" s="239"/>
      <c r="R256" s="239"/>
      <c r="S256" s="239"/>
      <c r="T256" s="24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34" t="s">
        <v>218</v>
      </c>
      <c r="AU256" s="234" t="s">
        <v>94</v>
      </c>
      <c r="AV256" s="15" t="s">
        <v>138</v>
      </c>
      <c r="AW256" s="15" t="s">
        <v>37</v>
      </c>
      <c r="AX256" s="15" t="s">
        <v>89</v>
      </c>
      <c r="AY256" s="234" t="s">
        <v>139</v>
      </c>
    </row>
    <row r="257" spans="1:65" s="2" customFormat="1" ht="24" customHeight="1">
      <c r="A257" s="38"/>
      <c r="B257" s="196"/>
      <c r="C257" s="197" t="s">
        <v>351</v>
      </c>
      <c r="D257" s="197" t="s">
        <v>141</v>
      </c>
      <c r="E257" s="198" t="s">
        <v>352</v>
      </c>
      <c r="F257" s="199" t="s">
        <v>353</v>
      </c>
      <c r="G257" s="200" t="s">
        <v>306</v>
      </c>
      <c r="H257" s="201">
        <v>2</v>
      </c>
      <c r="I257" s="202"/>
      <c r="J257" s="203">
        <f>ROUND(I257*H257,2)</f>
        <v>0</v>
      </c>
      <c r="K257" s="199" t="s">
        <v>215</v>
      </c>
      <c r="L257" s="39"/>
      <c r="M257" s="204" t="s">
        <v>1</v>
      </c>
      <c r="N257" s="205" t="s">
        <v>47</v>
      </c>
      <c r="O257" s="77"/>
      <c r="P257" s="206">
        <f>O257*H257</f>
        <v>0</v>
      </c>
      <c r="Q257" s="206">
        <v>0</v>
      </c>
      <c r="R257" s="206">
        <f>Q257*H257</f>
        <v>0</v>
      </c>
      <c r="S257" s="206">
        <v>0.019</v>
      </c>
      <c r="T257" s="207">
        <f>S257*H257</f>
        <v>0.038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8" t="s">
        <v>138</v>
      </c>
      <c r="AT257" s="208" t="s">
        <v>141</v>
      </c>
      <c r="AU257" s="208" t="s">
        <v>94</v>
      </c>
      <c r="AY257" s="19" t="s">
        <v>139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9" t="s">
        <v>89</v>
      </c>
      <c r="BK257" s="209">
        <f>ROUND(I257*H257,2)</f>
        <v>0</v>
      </c>
      <c r="BL257" s="19" t="s">
        <v>138</v>
      </c>
      <c r="BM257" s="208" t="s">
        <v>354</v>
      </c>
    </row>
    <row r="258" spans="1:47" s="2" customFormat="1" ht="12">
      <c r="A258" s="38"/>
      <c r="B258" s="39"/>
      <c r="C258" s="38"/>
      <c r="D258" s="210" t="s">
        <v>146</v>
      </c>
      <c r="E258" s="38"/>
      <c r="F258" s="211" t="s">
        <v>355</v>
      </c>
      <c r="G258" s="38"/>
      <c r="H258" s="38"/>
      <c r="I258" s="132"/>
      <c r="J258" s="38"/>
      <c r="K258" s="38"/>
      <c r="L258" s="39"/>
      <c r="M258" s="212"/>
      <c r="N258" s="213"/>
      <c r="O258" s="77"/>
      <c r="P258" s="77"/>
      <c r="Q258" s="77"/>
      <c r="R258" s="77"/>
      <c r="S258" s="77"/>
      <c r="T258" s="7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9" t="s">
        <v>146</v>
      </c>
      <c r="AU258" s="19" t="s">
        <v>94</v>
      </c>
    </row>
    <row r="259" spans="1:51" s="13" customFormat="1" ht="12">
      <c r="A259" s="13"/>
      <c r="B259" s="218"/>
      <c r="C259" s="13"/>
      <c r="D259" s="210" t="s">
        <v>218</v>
      </c>
      <c r="E259" s="219" t="s">
        <v>1</v>
      </c>
      <c r="F259" s="220" t="s">
        <v>356</v>
      </c>
      <c r="G259" s="13"/>
      <c r="H259" s="219" t="s">
        <v>1</v>
      </c>
      <c r="I259" s="221"/>
      <c r="J259" s="13"/>
      <c r="K259" s="13"/>
      <c r="L259" s="218"/>
      <c r="M259" s="222"/>
      <c r="N259" s="223"/>
      <c r="O259" s="223"/>
      <c r="P259" s="223"/>
      <c r="Q259" s="223"/>
      <c r="R259" s="223"/>
      <c r="S259" s="223"/>
      <c r="T259" s="22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19" t="s">
        <v>218</v>
      </c>
      <c r="AU259" s="219" t="s">
        <v>94</v>
      </c>
      <c r="AV259" s="13" t="s">
        <v>89</v>
      </c>
      <c r="AW259" s="13" t="s">
        <v>37</v>
      </c>
      <c r="AX259" s="13" t="s">
        <v>82</v>
      </c>
      <c r="AY259" s="219" t="s">
        <v>139</v>
      </c>
    </row>
    <row r="260" spans="1:51" s="14" customFormat="1" ht="12">
      <c r="A260" s="14"/>
      <c r="B260" s="225"/>
      <c r="C260" s="14"/>
      <c r="D260" s="210" t="s">
        <v>218</v>
      </c>
      <c r="E260" s="226" t="s">
        <v>1</v>
      </c>
      <c r="F260" s="227" t="s">
        <v>89</v>
      </c>
      <c r="G260" s="14"/>
      <c r="H260" s="228">
        <v>1</v>
      </c>
      <c r="I260" s="229"/>
      <c r="J260" s="14"/>
      <c r="K260" s="14"/>
      <c r="L260" s="225"/>
      <c r="M260" s="230"/>
      <c r="N260" s="231"/>
      <c r="O260" s="231"/>
      <c r="P260" s="231"/>
      <c r="Q260" s="231"/>
      <c r="R260" s="231"/>
      <c r="S260" s="231"/>
      <c r="T260" s="23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26" t="s">
        <v>218</v>
      </c>
      <c r="AU260" s="226" t="s">
        <v>94</v>
      </c>
      <c r="AV260" s="14" t="s">
        <v>94</v>
      </c>
      <c r="AW260" s="14" t="s">
        <v>37</v>
      </c>
      <c r="AX260" s="14" t="s">
        <v>82</v>
      </c>
      <c r="AY260" s="226" t="s">
        <v>139</v>
      </c>
    </row>
    <row r="261" spans="1:51" s="13" customFormat="1" ht="12">
      <c r="A261" s="13"/>
      <c r="B261" s="218"/>
      <c r="C261" s="13"/>
      <c r="D261" s="210" t="s">
        <v>218</v>
      </c>
      <c r="E261" s="219" t="s">
        <v>1</v>
      </c>
      <c r="F261" s="220" t="s">
        <v>357</v>
      </c>
      <c r="G261" s="13"/>
      <c r="H261" s="219" t="s">
        <v>1</v>
      </c>
      <c r="I261" s="221"/>
      <c r="J261" s="13"/>
      <c r="K261" s="13"/>
      <c r="L261" s="218"/>
      <c r="M261" s="222"/>
      <c r="N261" s="223"/>
      <c r="O261" s="223"/>
      <c r="P261" s="223"/>
      <c r="Q261" s="223"/>
      <c r="R261" s="223"/>
      <c r="S261" s="223"/>
      <c r="T261" s="22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19" t="s">
        <v>218</v>
      </c>
      <c r="AU261" s="219" t="s">
        <v>94</v>
      </c>
      <c r="AV261" s="13" t="s">
        <v>89</v>
      </c>
      <c r="AW261" s="13" t="s">
        <v>37</v>
      </c>
      <c r="AX261" s="13" t="s">
        <v>82</v>
      </c>
      <c r="AY261" s="219" t="s">
        <v>139</v>
      </c>
    </row>
    <row r="262" spans="1:51" s="14" customFormat="1" ht="12">
      <c r="A262" s="14"/>
      <c r="B262" s="225"/>
      <c r="C262" s="14"/>
      <c r="D262" s="210" t="s">
        <v>218</v>
      </c>
      <c r="E262" s="226" t="s">
        <v>1</v>
      </c>
      <c r="F262" s="227" t="s">
        <v>89</v>
      </c>
      <c r="G262" s="14"/>
      <c r="H262" s="228">
        <v>1</v>
      </c>
      <c r="I262" s="229"/>
      <c r="J262" s="14"/>
      <c r="K262" s="14"/>
      <c r="L262" s="225"/>
      <c r="M262" s="230"/>
      <c r="N262" s="231"/>
      <c r="O262" s="231"/>
      <c r="P262" s="231"/>
      <c r="Q262" s="231"/>
      <c r="R262" s="231"/>
      <c r="S262" s="231"/>
      <c r="T262" s="23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26" t="s">
        <v>218</v>
      </c>
      <c r="AU262" s="226" t="s">
        <v>94</v>
      </c>
      <c r="AV262" s="14" t="s">
        <v>94</v>
      </c>
      <c r="AW262" s="14" t="s">
        <v>37</v>
      </c>
      <c r="AX262" s="14" t="s">
        <v>82</v>
      </c>
      <c r="AY262" s="226" t="s">
        <v>139</v>
      </c>
    </row>
    <row r="263" spans="1:51" s="15" customFormat="1" ht="12">
      <c r="A263" s="15"/>
      <c r="B263" s="233"/>
      <c r="C263" s="15"/>
      <c r="D263" s="210" t="s">
        <v>218</v>
      </c>
      <c r="E263" s="234" t="s">
        <v>1</v>
      </c>
      <c r="F263" s="235" t="s">
        <v>221</v>
      </c>
      <c r="G263" s="15"/>
      <c r="H263" s="236">
        <v>2</v>
      </c>
      <c r="I263" s="237"/>
      <c r="J263" s="15"/>
      <c r="K263" s="15"/>
      <c r="L263" s="233"/>
      <c r="M263" s="238"/>
      <c r="N263" s="239"/>
      <c r="O263" s="239"/>
      <c r="P263" s="239"/>
      <c r="Q263" s="239"/>
      <c r="R263" s="239"/>
      <c r="S263" s="239"/>
      <c r="T263" s="240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34" t="s">
        <v>218</v>
      </c>
      <c r="AU263" s="234" t="s">
        <v>94</v>
      </c>
      <c r="AV263" s="15" t="s">
        <v>138</v>
      </c>
      <c r="AW263" s="15" t="s">
        <v>37</v>
      </c>
      <c r="AX263" s="15" t="s">
        <v>89</v>
      </c>
      <c r="AY263" s="234" t="s">
        <v>139</v>
      </c>
    </row>
    <row r="264" spans="1:65" s="2" customFormat="1" ht="24" customHeight="1">
      <c r="A264" s="38"/>
      <c r="B264" s="196"/>
      <c r="C264" s="197" t="s">
        <v>7</v>
      </c>
      <c r="D264" s="197" t="s">
        <v>141</v>
      </c>
      <c r="E264" s="198" t="s">
        <v>358</v>
      </c>
      <c r="F264" s="199" t="s">
        <v>359</v>
      </c>
      <c r="G264" s="200" t="s">
        <v>306</v>
      </c>
      <c r="H264" s="201">
        <v>4</v>
      </c>
      <c r="I264" s="202"/>
      <c r="J264" s="203">
        <f>ROUND(I264*H264,2)</f>
        <v>0</v>
      </c>
      <c r="K264" s="199" t="s">
        <v>215</v>
      </c>
      <c r="L264" s="39"/>
      <c r="M264" s="204" t="s">
        <v>1</v>
      </c>
      <c r="N264" s="205" t="s">
        <v>47</v>
      </c>
      <c r="O264" s="77"/>
      <c r="P264" s="206">
        <f>O264*H264</f>
        <v>0</v>
      </c>
      <c r="Q264" s="206">
        <v>0</v>
      </c>
      <c r="R264" s="206">
        <f>Q264*H264</f>
        <v>0</v>
      </c>
      <c r="S264" s="206">
        <v>0.054</v>
      </c>
      <c r="T264" s="207">
        <f>S264*H264</f>
        <v>0.216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08" t="s">
        <v>138</v>
      </c>
      <c r="AT264" s="208" t="s">
        <v>141</v>
      </c>
      <c r="AU264" s="208" t="s">
        <v>94</v>
      </c>
      <c r="AY264" s="19" t="s">
        <v>139</v>
      </c>
      <c r="BE264" s="209">
        <f>IF(N264="základní",J264,0)</f>
        <v>0</v>
      </c>
      <c r="BF264" s="209">
        <f>IF(N264="snížená",J264,0)</f>
        <v>0</v>
      </c>
      <c r="BG264" s="209">
        <f>IF(N264="zákl. přenesená",J264,0)</f>
        <v>0</v>
      </c>
      <c r="BH264" s="209">
        <f>IF(N264="sníž. přenesená",J264,0)</f>
        <v>0</v>
      </c>
      <c r="BI264" s="209">
        <f>IF(N264="nulová",J264,0)</f>
        <v>0</v>
      </c>
      <c r="BJ264" s="19" t="s">
        <v>89</v>
      </c>
      <c r="BK264" s="209">
        <f>ROUND(I264*H264,2)</f>
        <v>0</v>
      </c>
      <c r="BL264" s="19" t="s">
        <v>138</v>
      </c>
      <c r="BM264" s="208" t="s">
        <v>360</v>
      </c>
    </row>
    <row r="265" spans="1:47" s="2" customFormat="1" ht="12">
      <c r="A265" s="38"/>
      <c r="B265" s="39"/>
      <c r="C265" s="38"/>
      <c r="D265" s="210" t="s">
        <v>146</v>
      </c>
      <c r="E265" s="38"/>
      <c r="F265" s="211" t="s">
        <v>361</v>
      </c>
      <c r="G265" s="38"/>
      <c r="H265" s="38"/>
      <c r="I265" s="132"/>
      <c r="J265" s="38"/>
      <c r="K265" s="38"/>
      <c r="L265" s="39"/>
      <c r="M265" s="212"/>
      <c r="N265" s="213"/>
      <c r="O265" s="77"/>
      <c r="P265" s="77"/>
      <c r="Q265" s="77"/>
      <c r="R265" s="77"/>
      <c r="S265" s="77"/>
      <c r="T265" s="7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9" t="s">
        <v>146</v>
      </c>
      <c r="AU265" s="19" t="s">
        <v>94</v>
      </c>
    </row>
    <row r="266" spans="1:51" s="13" customFormat="1" ht="12">
      <c r="A266" s="13"/>
      <c r="B266" s="218"/>
      <c r="C266" s="13"/>
      <c r="D266" s="210" t="s">
        <v>218</v>
      </c>
      <c r="E266" s="219" t="s">
        <v>1</v>
      </c>
      <c r="F266" s="220" t="s">
        <v>362</v>
      </c>
      <c r="G266" s="13"/>
      <c r="H266" s="219" t="s">
        <v>1</v>
      </c>
      <c r="I266" s="221"/>
      <c r="J266" s="13"/>
      <c r="K266" s="13"/>
      <c r="L266" s="218"/>
      <c r="M266" s="222"/>
      <c r="N266" s="223"/>
      <c r="O266" s="223"/>
      <c r="P266" s="223"/>
      <c r="Q266" s="223"/>
      <c r="R266" s="223"/>
      <c r="S266" s="223"/>
      <c r="T266" s="22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19" t="s">
        <v>218</v>
      </c>
      <c r="AU266" s="219" t="s">
        <v>94</v>
      </c>
      <c r="AV266" s="13" t="s">
        <v>89</v>
      </c>
      <c r="AW266" s="13" t="s">
        <v>37</v>
      </c>
      <c r="AX266" s="13" t="s">
        <v>82</v>
      </c>
      <c r="AY266" s="219" t="s">
        <v>139</v>
      </c>
    </row>
    <row r="267" spans="1:51" s="14" customFormat="1" ht="12">
      <c r="A267" s="14"/>
      <c r="B267" s="225"/>
      <c r="C267" s="14"/>
      <c r="D267" s="210" t="s">
        <v>218</v>
      </c>
      <c r="E267" s="226" t="s">
        <v>1</v>
      </c>
      <c r="F267" s="227" t="s">
        <v>94</v>
      </c>
      <c r="G267" s="14"/>
      <c r="H267" s="228">
        <v>2</v>
      </c>
      <c r="I267" s="229"/>
      <c r="J267" s="14"/>
      <c r="K267" s="14"/>
      <c r="L267" s="225"/>
      <c r="M267" s="230"/>
      <c r="N267" s="231"/>
      <c r="O267" s="231"/>
      <c r="P267" s="231"/>
      <c r="Q267" s="231"/>
      <c r="R267" s="231"/>
      <c r="S267" s="231"/>
      <c r="T267" s="23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26" t="s">
        <v>218</v>
      </c>
      <c r="AU267" s="226" t="s">
        <v>94</v>
      </c>
      <c r="AV267" s="14" t="s">
        <v>94</v>
      </c>
      <c r="AW267" s="14" t="s">
        <v>37</v>
      </c>
      <c r="AX267" s="14" t="s">
        <v>82</v>
      </c>
      <c r="AY267" s="226" t="s">
        <v>139</v>
      </c>
    </row>
    <row r="268" spans="1:51" s="13" customFormat="1" ht="12">
      <c r="A268" s="13"/>
      <c r="B268" s="218"/>
      <c r="C268" s="13"/>
      <c r="D268" s="210" t="s">
        <v>218</v>
      </c>
      <c r="E268" s="219" t="s">
        <v>1</v>
      </c>
      <c r="F268" s="220" t="s">
        <v>363</v>
      </c>
      <c r="G268" s="13"/>
      <c r="H268" s="219" t="s">
        <v>1</v>
      </c>
      <c r="I268" s="221"/>
      <c r="J268" s="13"/>
      <c r="K268" s="13"/>
      <c r="L268" s="218"/>
      <c r="M268" s="222"/>
      <c r="N268" s="223"/>
      <c r="O268" s="223"/>
      <c r="P268" s="223"/>
      <c r="Q268" s="223"/>
      <c r="R268" s="223"/>
      <c r="S268" s="223"/>
      <c r="T268" s="22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19" t="s">
        <v>218</v>
      </c>
      <c r="AU268" s="219" t="s">
        <v>94</v>
      </c>
      <c r="AV268" s="13" t="s">
        <v>89</v>
      </c>
      <c r="AW268" s="13" t="s">
        <v>37</v>
      </c>
      <c r="AX268" s="13" t="s">
        <v>82</v>
      </c>
      <c r="AY268" s="219" t="s">
        <v>139</v>
      </c>
    </row>
    <row r="269" spans="1:51" s="14" customFormat="1" ht="12">
      <c r="A269" s="14"/>
      <c r="B269" s="225"/>
      <c r="C269" s="14"/>
      <c r="D269" s="210" t="s">
        <v>218</v>
      </c>
      <c r="E269" s="226" t="s">
        <v>1</v>
      </c>
      <c r="F269" s="227" t="s">
        <v>94</v>
      </c>
      <c r="G269" s="14"/>
      <c r="H269" s="228">
        <v>2</v>
      </c>
      <c r="I269" s="229"/>
      <c r="J269" s="14"/>
      <c r="K269" s="14"/>
      <c r="L269" s="225"/>
      <c r="M269" s="230"/>
      <c r="N269" s="231"/>
      <c r="O269" s="231"/>
      <c r="P269" s="231"/>
      <c r="Q269" s="231"/>
      <c r="R269" s="231"/>
      <c r="S269" s="231"/>
      <c r="T269" s="23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6" t="s">
        <v>218</v>
      </c>
      <c r="AU269" s="226" t="s">
        <v>94</v>
      </c>
      <c r="AV269" s="14" t="s">
        <v>94</v>
      </c>
      <c r="AW269" s="14" t="s">
        <v>37</v>
      </c>
      <c r="AX269" s="14" t="s">
        <v>82</v>
      </c>
      <c r="AY269" s="226" t="s">
        <v>139</v>
      </c>
    </row>
    <row r="270" spans="1:51" s="15" customFormat="1" ht="12">
      <c r="A270" s="15"/>
      <c r="B270" s="233"/>
      <c r="C270" s="15"/>
      <c r="D270" s="210" t="s">
        <v>218</v>
      </c>
      <c r="E270" s="234" t="s">
        <v>1</v>
      </c>
      <c r="F270" s="235" t="s">
        <v>221</v>
      </c>
      <c r="G270" s="15"/>
      <c r="H270" s="236">
        <v>4</v>
      </c>
      <c r="I270" s="237"/>
      <c r="J270" s="15"/>
      <c r="K270" s="15"/>
      <c r="L270" s="233"/>
      <c r="M270" s="238"/>
      <c r="N270" s="239"/>
      <c r="O270" s="239"/>
      <c r="P270" s="239"/>
      <c r="Q270" s="239"/>
      <c r="R270" s="239"/>
      <c r="S270" s="239"/>
      <c r="T270" s="240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34" t="s">
        <v>218</v>
      </c>
      <c r="AU270" s="234" t="s">
        <v>94</v>
      </c>
      <c r="AV270" s="15" t="s">
        <v>138</v>
      </c>
      <c r="AW270" s="15" t="s">
        <v>37</v>
      </c>
      <c r="AX270" s="15" t="s">
        <v>89</v>
      </c>
      <c r="AY270" s="234" t="s">
        <v>139</v>
      </c>
    </row>
    <row r="271" spans="1:65" s="2" customFormat="1" ht="16.5" customHeight="1">
      <c r="A271" s="38"/>
      <c r="B271" s="196"/>
      <c r="C271" s="197" t="s">
        <v>364</v>
      </c>
      <c r="D271" s="197" t="s">
        <v>141</v>
      </c>
      <c r="E271" s="198" t="s">
        <v>365</v>
      </c>
      <c r="F271" s="199" t="s">
        <v>366</v>
      </c>
      <c r="G271" s="200" t="s">
        <v>331</v>
      </c>
      <c r="H271" s="201">
        <v>2.8</v>
      </c>
      <c r="I271" s="202"/>
      <c r="J271" s="203">
        <f>ROUND(I271*H271,2)</f>
        <v>0</v>
      </c>
      <c r="K271" s="199" t="s">
        <v>215</v>
      </c>
      <c r="L271" s="39"/>
      <c r="M271" s="204" t="s">
        <v>1</v>
      </c>
      <c r="N271" s="205" t="s">
        <v>47</v>
      </c>
      <c r="O271" s="77"/>
      <c r="P271" s="206">
        <f>O271*H271</f>
        <v>0</v>
      </c>
      <c r="Q271" s="206">
        <v>0.00047</v>
      </c>
      <c r="R271" s="206">
        <f>Q271*H271</f>
        <v>0.001316</v>
      </c>
      <c r="S271" s="206">
        <v>0</v>
      </c>
      <c r="T271" s="20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08" t="s">
        <v>138</v>
      </c>
      <c r="AT271" s="208" t="s">
        <v>141</v>
      </c>
      <c r="AU271" s="208" t="s">
        <v>94</v>
      </c>
      <c r="AY271" s="19" t="s">
        <v>139</v>
      </c>
      <c r="BE271" s="209">
        <f>IF(N271="základní",J271,0)</f>
        <v>0</v>
      </c>
      <c r="BF271" s="209">
        <f>IF(N271="snížená",J271,0)</f>
        <v>0</v>
      </c>
      <c r="BG271" s="209">
        <f>IF(N271="zákl. přenesená",J271,0)</f>
        <v>0</v>
      </c>
      <c r="BH271" s="209">
        <f>IF(N271="sníž. přenesená",J271,0)</f>
        <v>0</v>
      </c>
      <c r="BI271" s="209">
        <f>IF(N271="nulová",J271,0)</f>
        <v>0</v>
      </c>
      <c r="BJ271" s="19" t="s">
        <v>89</v>
      </c>
      <c r="BK271" s="209">
        <f>ROUND(I271*H271,2)</f>
        <v>0</v>
      </c>
      <c r="BL271" s="19" t="s">
        <v>138</v>
      </c>
      <c r="BM271" s="208" t="s">
        <v>367</v>
      </c>
    </row>
    <row r="272" spans="1:47" s="2" customFormat="1" ht="12">
      <c r="A272" s="38"/>
      <c r="B272" s="39"/>
      <c r="C272" s="38"/>
      <c r="D272" s="210" t="s">
        <v>146</v>
      </c>
      <c r="E272" s="38"/>
      <c r="F272" s="211" t="s">
        <v>368</v>
      </c>
      <c r="G272" s="38"/>
      <c r="H272" s="38"/>
      <c r="I272" s="132"/>
      <c r="J272" s="38"/>
      <c r="K272" s="38"/>
      <c r="L272" s="39"/>
      <c r="M272" s="212"/>
      <c r="N272" s="213"/>
      <c r="O272" s="77"/>
      <c r="P272" s="77"/>
      <c r="Q272" s="77"/>
      <c r="R272" s="77"/>
      <c r="S272" s="77"/>
      <c r="T272" s="7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9" t="s">
        <v>146</v>
      </c>
      <c r="AU272" s="19" t="s">
        <v>94</v>
      </c>
    </row>
    <row r="273" spans="1:51" s="13" customFormat="1" ht="12">
      <c r="A273" s="13"/>
      <c r="B273" s="218"/>
      <c r="C273" s="13"/>
      <c r="D273" s="210" t="s">
        <v>218</v>
      </c>
      <c r="E273" s="219" t="s">
        <v>1</v>
      </c>
      <c r="F273" s="220" t="s">
        <v>369</v>
      </c>
      <c r="G273" s="13"/>
      <c r="H273" s="219" t="s">
        <v>1</v>
      </c>
      <c r="I273" s="221"/>
      <c r="J273" s="13"/>
      <c r="K273" s="13"/>
      <c r="L273" s="218"/>
      <c r="M273" s="222"/>
      <c r="N273" s="223"/>
      <c r="O273" s="223"/>
      <c r="P273" s="223"/>
      <c r="Q273" s="223"/>
      <c r="R273" s="223"/>
      <c r="S273" s="223"/>
      <c r="T273" s="22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19" t="s">
        <v>218</v>
      </c>
      <c r="AU273" s="219" t="s">
        <v>94</v>
      </c>
      <c r="AV273" s="13" t="s">
        <v>89</v>
      </c>
      <c r="AW273" s="13" t="s">
        <v>37</v>
      </c>
      <c r="AX273" s="13" t="s">
        <v>82</v>
      </c>
      <c r="AY273" s="219" t="s">
        <v>139</v>
      </c>
    </row>
    <row r="274" spans="1:51" s="14" customFormat="1" ht="12">
      <c r="A274" s="14"/>
      <c r="B274" s="225"/>
      <c r="C274" s="14"/>
      <c r="D274" s="210" t="s">
        <v>218</v>
      </c>
      <c r="E274" s="226" t="s">
        <v>1</v>
      </c>
      <c r="F274" s="227" t="s">
        <v>370</v>
      </c>
      <c r="G274" s="14"/>
      <c r="H274" s="228">
        <v>2.8</v>
      </c>
      <c r="I274" s="229"/>
      <c r="J274" s="14"/>
      <c r="K274" s="14"/>
      <c r="L274" s="225"/>
      <c r="M274" s="230"/>
      <c r="N274" s="231"/>
      <c r="O274" s="231"/>
      <c r="P274" s="231"/>
      <c r="Q274" s="231"/>
      <c r="R274" s="231"/>
      <c r="S274" s="231"/>
      <c r="T274" s="23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26" t="s">
        <v>218</v>
      </c>
      <c r="AU274" s="226" t="s">
        <v>94</v>
      </c>
      <c r="AV274" s="14" t="s">
        <v>94</v>
      </c>
      <c r="AW274" s="14" t="s">
        <v>37</v>
      </c>
      <c r="AX274" s="14" t="s">
        <v>82</v>
      </c>
      <c r="AY274" s="226" t="s">
        <v>139</v>
      </c>
    </row>
    <row r="275" spans="1:51" s="15" customFormat="1" ht="12">
      <c r="A275" s="15"/>
      <c r="B275" s="233"/>
      <c r="C275" s="15"/>
      <c r="D275" s="210" t="s">
        <v>218</v>
      </c>
      <c r="E275" s="234" t="s">
        <v>1</v>
      </c>
      <c r="F275" s="235" t="s">
        <v>221</v>
      </c>
      <c r="G275" s="15"/>
      <c r="H275" s="236">
        <v>2.8</v>
      </c>
      <c r="I275" s="237"/>
      <c r="J275" s="15"/>
      <c r="K275" s="15"/>
      <c r="L275" s="233"/>
      <c r="M275" s="238"/>
      <c r="N275" s="239"/>
      <c r="O275" s="239"/>
      <c r="P275" s="239"/>
      <c r="Q275" s="239"/>
      <c r="R275" s="239"/>
      <c r="S275" s="239"/>
      <c r="T275" s="240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34" t="s">
        <v>218</v>
      </c>
      <c r="AU275" s="234" t="s">
        <v>94</v>
      </c>
      <c r="AV275" s="15" t="s">
        <v>138</v>
      </c>
      <c r="AW275" s="15" t="s">
        <v>37</v>
      </c>
      <c r="AX275" s="15" t="s">
        <v>89</v>
      </c>
      <c r="AY275" s="234" t="s">
        <v>139</v>
      </c>
    </row>
    <row r="276" spans="1:65" s="2" customFormat="1" ht="24" customHeight="1">
      <c r="A276" s="38"/>
      <c r="B276" s="196"/>
      <c r="C276" s="197" t="s">
        <v>371</v>
      </c>
      <c r="D276" s="197" t="s">
        <v>141</v>
      </c>
      <c r="E276" s="198" t="s">
        <v>372</v>
      </c>
      <c r="F276" s="199" t="s">
        <v>373</v>
      </c>
      <c r="G276" s="200" t="s">
        <v>331</v>
      </c>
      <c r="H276" s="201">
        <v>20.5</v>
      </c>
      <c r="I276" s="202"/>
      <c r="J276" s="203">
        <f>ROUND(I276*H276,2)</f>
        <v>0</v>
      </c>
      <c r="K276" s="199" t="s">
        <v>215</v>
      </c>
      <c r="L276" s="39"/>
      <c r="M276" s="204" t="s">
        <v>1</v>
      </c>
      <c r="N276" s="205" t="s">
        <v>47</v>
      </c>
      <c r="O276" s="77"/>
      <c r="P276" s="206">
        <f>O276*H276</f>
        <v>0</v>
      </c>
      <c r="Q276" s="206">
        <v>0</v>
      </c>
      <c r="R276" s="206">
        <f>Q276*H276</f>
        <v>0</v>
      </c>
      <c r="S276" s="206">
        <v>0.022</v>
      </c>
      <c r="T276" s="207">
        <f>S276*H276</f>
        <v>0.45099999999999996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08" t="s">
        <v>138</v>
      </c>
      <c r="AT276" s="208" t="s">
        <v>141</v>
      </c>
      <c r="AU276" s="208" t="s">
        <v>94</v>
      </c>
      <c r="AY276" s="19" t="s">
        <v>139</v>
      </c>
      <c r="BE276" s="209">
        <f>IF(N276="základní",J276,0)</f>
        <v>0</v>
      </c>
      <c r="BF276" s="209">
        <f>IF(N276="snížená",J276,0)</f>
        <v>0</v>
      </c>
      <c r="BG276" s="209">
        <f>IF(N276="zákl. přenesená",J276,0)</f>
        <v>0</v>
      </c>
      <c r="BH276" s="209">
        <f>IF(N276="sníž. přenesená",J276,0)</f>
        <v>0</v>
      </c>
      <c r="BI276" s="209">
        <f>IF(N276="nulová",J276,0)</f>
        <v>0</v>
      </c>
      <c r="BJ276" s="19" t="s">
        <v>89</v>
      </c>
      <c r="BK276" s="209">
        <f>ROUND(I276*H276,2)</f>
        <v>0</v>
      </c>
      <c r="BL276" s="19" t="s">
        <v>138</v>
      </c>
      <c r="BM276" s="208" t="s">
        <v>374</v>
      </c>
    </row>
    <row r="277" spans="1:47" s="2" customFormat="1" ht="12">
      <c r="A277" s="38"/>
      <c r="B277" s="39"/>
      <c r="C277" s="38"/>
      <c r="D277" s="210" t="s">
        <v>146</v>
      </c>
      <c r="E277" s="38"/>
      <c r="F277" s="211" t="s">
        <v>375</v>
      </c>
      <c r="G277" s="38"/>
      <c r="H277" s="38"/>
      <c r="I277" s="132"/>
      <c r="J277" s="38"/>
      <c r="K277" s="38"/>
      <c r="L277" s="39"/>
      <c r="M277" s="212"/>
      <c r="N277" s="213"/>
      <c r="O277" s="77"/>
      <c r="P277" s="77"/>
      <c r="Q277" s="77"/>
      <c r="R277" s="77"/>
      <c r="S277" s="77"/>
      <c r="T277" s="7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146</v>
      </c>
      <c r="AU277" s="19" t="s">
        <v>94</v>
      </c>
    </row>
    <row r="278" spans="1:65" s="2" customFormat="1" ht="24" customHeight="1">
      <c r="A278" s="38"/>
      <c r="B278" s="196"/>
      <c r="C278" s="197" t="s">
        <v>376</v>
      </c>
      <c r="D278" s="197" t="s">
        <v>141</v>
      </c>
      <c r="E278" s="198" t="s">
        <v>377</v>
      </c>
      <c r="F278" s="199" t="s">
        <v>378</v>
      </c>
      <c r="G278" s="200" t="s">
        <v>214</v>
      </c>
      <c r="H278" s="201">
        <v>60.382</v>
      </c>
      <c r="I278" s="202"/>
      <c r="J278" s="203">
        <f>ROUND(I278*H278,2)</f>
        <v>0</v>
      </c>
      <c r="K278" s="199" t="s">
        <v>215</v>
      </c>
      <c r="L278" s="39"/>
      <c r="M278" s="204" t="s">
        <v>1</v>
      </c>
      <c r="N278" s="205" t="s">
        <v>47</v>
      </c>
      <c r="O278" s="77"/>
      <c r="P278" s="206">
        <f>O278*H278</f>
        <v>0</v>
      </c>
      <c r="Q278" s="206">
        <v>0</v>
      </c>
      <c r="R278" s="206">
        <f>Q278*H278</f>
        <v>0</v>
      </c>
      <c r="S278" s="206">
        <v>0.01</v>
      </c>
      <c r="T278" s="207">
        <f>S278*H278</f>
        <v>0.60382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08" t="s">
        <v>138</v>
      </c>
      <c r="AT278" s="208" t="s">
        <v>141</v>
      </c>
      <c r="AU278" s="208" t="s">
        <v>94</v>
      </c>
      <c r="AY278" s="19" t="s">
        <v>139</v>
      </c>
      <c r="BE278" s="209">
        <f>IF(N278="základní",J278,0)</f>
        <v>0</v>
      </c>
      <c r="BF278" s="209">
        <f>IF(N278="snížená",J278,0)</f>
        <v>0</v>
      </c>
      <c r="BG278" s="209">
        <f>IF(N278="zákl. přenesená",J278,0)</f>
        <v>0</v>
      </c>
      <c r="BH278" s="209">
        <f>IF(N278="sníž. přenesená",J278,0)</f>
        <v>0</v>
      </c>
      <c r="BI278" s="209">
        <f>IF(N278="nulová",J278,0)</f>
        <v>0</v>
      </c>
      <c r="BJ278" s="19" t="s">
        <v>89</v>
      </c>
      <c r="BK278" s="209">
        <f>ROUND(I278*H278,2)</f>
        <v>0</v>
      </c>
      <c r="BL278" s="19" t="s">
        <v>138</v>
      </c>
      <c r="BM278" s="208" t="s">
        <v>379</v>
      </c>
    </row>
    <row r="279" spans="1:47" s="2" customFormat="1" ht="12">
      <c r="A279" s="38"/>
      <c r="B279" s="39"/>
      <c r="C279" s="38"/>
      <c r="D279" s="210" t="s">
        <v>146</v>
      </c>
      <c r="E279" s="38"/>
      <c r="F279" s="211" t="s">
        <v>380</v>
      </c>
      <c r="G279" s="38"/>
      <c r="H279" s="38"/>
      <c r="I279" s="132"/>
      <c r="J279" s="38"/>
      <c r="K279" s="38"/>
      <c r="L279" s="39"/>
      <c r="M279" s="212"/>
      <c r="N279" s="213"/>
      <c r="O279" s="77"/>
      <c r="P279" s="77"/>
      <c r="Q279" s="77"/>
      <c r="R279" s="77"/>
      <c r="S279" s="77"/>
      <c r="T279" s="7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9" t="s">
        <v>146</v>
      </c>
      <c r="AU279" s="19" t="s">
        <v>94</v>
      </c>
    </row>
    <row r="280" spans="1:51" s="13" customFormat="1" ht="12">
      <c r="A280" s="13"/>
      <c r="B280" s="218"/>
      <c r="C280" s="13"/>
      <c r="D280" s="210" t="s">
        <v>218</v>
      </c>
      <c r="E280" s="219" t="s">
        <v>1</v>
      </c>
      <c r="F280" s="220" t="s">
        <v>227</v>
      </c>
      <c r="G280" s="13"/>
      <c r="H280" s="219" t="s">
        <v>1</v>
      </c>
      <c r="I280" s="221"/>
      <c r="J280" s="13"/>
      <c r="K280" s="13"/>
      <c r="L280" s="218"/>
      <c r="M280" s="222"/>
      <c r="N280" s="223"/>
      <c r="O280" s="223"/>
      <c r="P280" s="223"/>
      <c r="Q280" s="223"/>
      <c r="R280" s="223"/>
      <c r="S280" s="223"/>
      <c r="T280" s="22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19" t="s">
        <v>218</v>
      </c>
      <c r="AU280" s="219" t="s">
        <v>94</v>
      </c>
      <c r="AV280" s="13" t="s">
        <v>89</v>
      </c>
      <c r="AW280" s="13" t="s">
        <v>37</v>
      </c>
      <c r="AX280" s="13" t="s">
        <v>82</v>
      </c>
      <c r="AY280" s="219" t="s">
        <v>139</v>
      </c>
    </row>
    <row r="281" spans="1:51" s="13" customFormat="1" ht="12">
      <c r="A281" s="13"/>
      <c r="B281" s="218"/>
      <c r="C281" s="13"/>
      <c r="D281" s="210" t="s">
        <v>218</v>
      </c>
      <c r="E281" s="219" t="s">
        <v>1</v>
      </c>
      <c r="F281" s="220" t="s">
        <v>381</v>
      </c>
      <c r="G281" s="13"/>
      <c r="H281" s="219" t="s">
        <v>1</v>
      </c>
      <c r="I281" s="221"/>
      <c r="J281" s="13"/>
      <c r="K281" s="13"/>
      <c r="L281" s="218"/>
      <c r="M281" s="222"/>
      <c r="N281" s="223"/>
      <c r="O281" s="223"/>
      <c r="P281" s="223"/>
      <c r="Q281" s="223"/>
      <c r="R281" s="223"/>
      <c r="S281" s="223"/>
      <c r="T281" s="22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19" t="s">
        <v>218</v>
      </c>
      <c r="AU281" s="219" t="s">
        <v>94</v>
      </c>
      <c r="AV281" s="13" t="s">
        <v>89</v>
      </c>
      <c r="AW281" s="13" t="s">
        <v>37</v>
      </c>
      <c r="AX281" s="13" t="s">
        <v>82</v>
      </c>
      <c r="AY281" s="219" t="s">
        <v>139</v>
      </c>
    </row>
    <row r="282" spans="1:51" s="14" customFormat="1" ht="12">
      <c r="A282" s="14"/>
      <c r="B282" s="225"/>
      <c r="C282" s="14"/>
      <c r="D282" s="210" t="s">
        <v>218</v>
      </c>
      <c r="E282" s="226" t="s">
        <v>1</v>
      </c>
      <c r="F282" s="227" t="s">
        <v>382</v>
      </c>
      <c r="G282" s="14"/>
      <c r="H282" s="228">
        <v>26.332</v>
      </c>
      <c r="I282" s="229"/>
      <c r="J282" s="14"/>
      <c r="K282" s="14"/>
      <c r="L282" s="225"/>
      <c r="M282" s="230"/>
      <c r="N282" s="231"/>
      <c r="O282" s="231"/>
      <c r="P282" s="231"/>
      <c r="Q282" s="231"/>
      <c r="R282" s="231"/>
      <c r="S282" s="231"/>
      <c r="T282" s="23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26" t="s">
        <v>218</v>
      </c>
      <c r="AU282" s="226" t="s">
        <v>94</v>
      </c>
      <c r="AV282" s="14" t="s">
        <v>94</v>
      </c>
      <c r="AW282" s="14" t="s">
        <v>37</v>
      </c>
      <c r="AX282" s="14" t="s">
        <v>82</v>
      </c>
      <c r="AY282" s="226" t="s">
        <v>139</v>
      </c>
    </row>
    <row r="283" spans="1:51" s="13" customFormat="1" ht="12">
      <c r="A283" s="13"/>
      <c r="B283" s="218"/>
      <c r="C283" s="13"/>
      <c r="D283" s="210" t="s">
        <v>218</v>
      </c>
      <c r="E283" s="219" t="s">
        <v>1</v>
      </c>
      <c r="F283" s="220" t="s">
        <v>232</v>
      </c>
      <c r="G283" s="13"/>
      <c r="H283" s="219" t="s">
        <v>1</v>
      </c>
      <c r="I283" s="221"/>
      <c r="J283" s="13"/>
      <c r="K283" s="13"/>
      <c r="L283" s="218"/>
      <c r="M283" s="222"/>
      <c r="N283" s="223"/>
      <c r="O283" s="223"/>
      <c r="P283" s="223"/>
      <c r="Q283" s="223"/>
      <c r="R283" s="223"/>
      <c r="S283" s="223"/>
      <c r="T283" s="22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19" t="s">
        <v>218</v>
      </c>
      <c r="AU283" s="219" t="s">
        <v>94</v>
      </c>
      <c r="AV283" s="13" t="s">
        <v>89</v>
      </c>
      <c r="AW283" s="13" t="s">
        <v>37</v>
      </c>
      <c r="AX283" s="13" t="s">
        <v>82</v>
      </c>
      <c r="AY283" s="219" t="s">
        <v>139</v>
      </c>
    </row>
    <row r="284" spans="1:51" s="13" customFormat="1" ht="12">
      <c r="A284" s="13"/>
      <c r="B284" s="218"/>
      <c r="C284" s="13"/>
      <c r="D284" s="210" t="s">
        <v>218</v>
      </c>
      <c r="E284" s="219" t="s">
        <v>1</v>
      </c>
      <c r="F284" s="220" t="s">
        <v>383</v>
      </c>
      <c r="G284" s="13"/>
      <c r="H284" s="219" t="s">
        <v>1</v>
      </c>
      <c r="I284" s="221"/>
      <c r="J284" s="13"/>
      <c r="K284" s="13"/>
      <c r="L284" s="218"/>
      <c r="M284" s="222"/>
      <c r="N284" s="223"/>
      <c r="O284" s="223"/>
      <c r="P284" s="223"/>
      <c r="Q284" s="223"/>
      <c r="R284" s="223"/>
      <c r="S284" s="223"/>
      <c r="T284" s="22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19" t="s">
        <v>218</v>
      </c>
      <c r="AU284" s="219" t="s">
        <v>94</v>
      </c>
      <c r="AV284" s="13" t="s">
        <v>89</v>
      </c>
      <c r="AW284" s="13" t="s">
        <v>37</v>
      </c>
      <c r="AX284" s="13" t="s">
        <v>82</v>
      </c>
      <c r="AY284" s="219" t="s">
        <v>139</v>
      </c>
    </row>
    <row r="285" spans="1:51" s="14" customFormat="1" ht="12">
      <c r="A285" s="14"/>
      <c r="B285" s="225"/>
      <c r="C285" s="14"/>
      <c r="D285" s="210" t="s">
        <v>218</v>
      </c>
      <c r="E285" s="226" t="s">
        <v>1</v>
      </c>
      <c r="F285" s="227" t="s">
        <v>384</v>
      </c>
      <c r="G285" s="14"/>
      <c r="H285" s="228">
        <v>34.05</v>
      </c>
      <c r="I285" s="229"/>
      <c r="J285" s="14"/>
      <c r="K285" s="14"/>
      <c r="L285" s="225"/>
      <c r="M285" s="230"/>
      <c r="N285" s="231"/>
      <c r="O285" s="231"/>
      <c r="P285" s="231"/>
      <c r="Q285" s="231"/>
      <c r="R285" s="231"/>
      <c r="S285" s="231"/>
      <c r="T285" s="23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26" t="s">
        <v>218</v>
      </c>
      <c r="AU285" s="226" t="s">
        <v>94</v>
      </c>
      <c r="AV285" s="14" t="s">
        <v>94</v>
      </c>
      <c r="AW285" s="14" t="s">
        <v>37</v>
      </c>
      <c r="AX285" s="14" t="s">
        <v>82</v>
      </c>
      <c r="AY285" s="226" t="s">
        <v>139</v>
      </c>
    </row>
    <row r="286" spans="1:51" s="15" customFormat="1" ht="12">
      <c r="A286" s="15"/>
      <c r="B286" s="233"/>
      <c r="C286" s="15"/>
      <c r="D286" s="210" t="s">
        <v>218</v>
      </c>
      <c r="E286" s="234" t="s">
        <v>1</v>
      </c>
      <c r="F286" s="235" t="s">
        <v>221</v>
      </c>
      <c r="G286" s="15"/>
      <c r="H286" s="236">
        <v>60.382</v>
      </c>
      <c r="I286" s="237"/>
      <c r="J286" s="15"/>
      <c r="K286" s="15"/>
      <c r="L286" s="233"/>
      <c r="M286" s="238"/>
      <c r="N286" s="239"/>
      <c r="O286" s="239"/>
      <c r="P286" s="239"/>
      <c r="Q286" s="239"/>
      <c r="R286" s="239"/>
      <c r="S286" s="239"/>
      <c r="T286" s="24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34" t="s">
        <v>218</v>
      </c>
      <c r="AU286" s="234" t="s">
        <v>94</v>
      </c>
      <c r="AV286" s="15" t="s">
        <v>138</v>
      </c>
      <c r="AW286" s="15" t="s">
        <v>37</v>
      </c>
      <c r="AX286" s="15" t="s">
        <v>89</v>
      </c>
      <c r="AY286" s="234" t="s">
        <v>139</v>
      </c>
    </row>
    <row r="287" spans="1:65" s="2" customFormat="1" ht="24" customHeight="1">
      <c r="A287" s="38"/>
      <c r="B287" s="196"/>
      <c r="C287" s="197" t="s">
        <v>385</v>
      </c>
      <c r="D287" s="197" t="s">
        <v>141</v>
      </c>
      <c r="E287" s="198" t="s">
        <v>386</v>
      </c>
      <c r="F287" s="199" t="s">
        <v>387</v>
      </c>
      <c r="G287" s="200" t="s">
        <v>214</v>
      </c>
      <c r="H287" s="201">
        <v>189.487</v>
      </c>
      <c r="I287" s="202"/>
      <c r="J287" s="203">
        <f>ROUND(I287*H287,2)</f>
        <v>0</v>
      </c>
      <c r="K287" s="199" t="s">
        <v>215</v>
      </c>
      <c r="L287" s="39"/>
      <c r="M287" s="204" t="s">
        <v>1</v>
      </c>
      <c r="N287" s="205" t="s">
        <v>47</v>
      </c>
      <c r="O287" s="77"/>
      <c r="P287" s="206">
        <f>O287*H287</f>
        <v>0</v>
      </c>
      <c r="Q287" s="206">
        <v>0</v>
      </c>
      <c r="R287" s="206">
        <f>Q287*H287</f>
        <v>0</v>
      </c>
      <c r="S287" s="206">
        <v>0.02</v>
      </c>
      <c r="T287" s="207">
        <f>S287*H287</f>
        <v>3.78974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08" t="s">
        <v>138</v>
      </c>
      <c r="AT287" s="208" t="s">
        <v>141</v>
      </c>
      <c r="AU287" s="208" t="s">
        <v>94</v>
      </c>
      <c r="AY287" s="19" t="s">
        <v>139</v>
      </c>
      <c r="BE287" s="209">
        <f>IF(N287="základní",J287,0)</f>
        <v>0</v>
      </c>
      <c r="BF287" s="209">
        <f>IF(N287="snížená",J287,0)</f>
        <v>0</v>
      </c>
      <c r="BG287" s="209">
        <f>IF(N287="zákl. přenesená",J287,0)</f>
        <v>0</v>
      </c>
      <c r="BH287" s="209">
        <f>IF(N287="sníž. přenesená",J287,0)</f>
        <v>0</v>
      </c>
      <c r="BI287" s="209">
        <f>IF(N287="nulová",J287,0)</f>
        <v>0</v>
      </c>
      <c r="BJ287" s="19" t="s">
        <v>89</v>
      </c>
      <c r="BK287" s="209">
        <f>ROUND(I287*H287,2)</f>
        <v>0</v>
      </c>
      <c r="BL287" s="19" t="s">
        <v>138</v>
      </c>
      <c r="BM287" s="208" t="s">
        <v>388</v>
      </c>
    </row>
    <row r="288" spans="1:47" s="2" customFormat="1" ht="12">
      <c r="A288" s="38"/>
      <c r="B288" s="39"/>
      <c r="C288" s="38"/>
      <c r="D288" s="210" t="s">
        <v>146</v>
      </c>
      <c r="E288" s="38"/>
      <c r="F288" s="211" t="s">
        <v>389</v>
      </c>
      <c r="G288" s="38"/>
      <c r="H288" s="38"/>
      <c r="I288" s="132"/>
      <c r="J288" s="38"/>
      <c r="K288" s="38"/>
      <c r="L288" s="39"/>
      <c r="M288" s="212"/>
      <c r="N288" s="213"/>
      <c r="O288" s="77"/>
      <c r="P288" s="77"/>
      <c r="Q288" s="77"/>
      <c r="R288" s="77"/>
      <c r="S288" s="77"/>
      <c r="T288" s="7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9" t="s">
        <v>146</v>
      </c>
      <c r="AU288" s="19" t="s">
        <v>94</v>
      </c>
    </row>
    <row r="289" spans="1:51" s="13" customFormat="1" ht="12">
      <c r="A289" s="13"/>
      <c r="B289" s="218"/>
      <c r="C289" s="13"/>
      <c r="D289" s="210" t="s">
        <v>218</v>
      </c>
      <c r="E289" s="219" t="s">
        <v>1</v>
      </c>
      <c r="F289" s="220" t="s">
        <v>227</v>
      </c>
      <c r="G289" s="13"/>
      <c r="H289" s="219" t="s">
        <v>1</v>
      </c>
      <c r="I289" s="221"/>
      <c r="J289" s="13"/>
      <c r="K289" s="13"/>
      <c r="L289" s="218"/>
      <c r="M289" s="222"/>
      <c r="N289" s="223"/>
      <c r="O289" s="223"/>
      <c r="P289" s="223"/>
      <c r="Q289" s="223"/>
      <c r="R289" s="223"/>
      <c r="S289" s="223"/>
      <c r="T289" s="22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19" t="s">
        <v>218</v>
      </c>
      <c r="AU289" s="219" t="s">
        <v>94</v>
      </c>
      <c r="AV289" s="13" t="s">
        <v>89</v>
      </c>
      <c r="AW289" s="13" t="s">
        <v>37</v>
      </c>
      <c r="AX289" s="13" t="s">
        <v>82</v>
      </c>
      <c r="AY289" s="219" t="s">
        <v>139</v>
      </c>
    </row>
    <row r="290" spans="1:51" s="13" customFormat="1" ht="12">
      <c r="A290" s="13"/>
      <c r="B290" s="218"/>
      <c r="C290" s="13"/>
      <c r="D290" s="210" t="s">
        <v>218</v>
      </c>
      <c r="E290" s="219" t="s">
        <v>1</v>
      </c>
      <c r="F290" s="220" t="s">
        <v>390</v>
      </c>
      <c r="G290" s="13"/>
      <c r="H290" s="219" t="s">
        <v>1</v>
      </c>
      <c r="I290" s="221"/>
      <c r="J290" s="13"/>
      <c r="K290" s="13"/>
      <c r="L290" s="218"/>
      <c r="M290" s="222"/>
      <c r="N290" s="223"/>
      <c r="O290" s="223"/>
      <c r="P290" s="223"/>
      <c r="Q290" s="223"/>
      <c r="R290" s="223"/>
      <c r="S290" s="223"/>
      <c r="T290" s="22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19" t="s">
        <v>218</v>
      </c>
      <c r="AU290" s="219" t="s">
        <v>94</v>
      </c>
      <c r="AV290" s="13" t="s">
        <v>89</v>
      </c>
      <c r="AW290" s="13" t="s">
        <v>37</v>
      </c>
      <c r="AX290" s="13" t="s">
        <v>82</v>
      </c>
      <c r="AY290" s="219" t="s">
        <v>139</v>
      </c>
    </row>
    <row r="291" spans="1:51" s="14" customFormat="1" ht="12">
      <c r="A291" s="14"/>
      <c r="B291" s="225"/>
      <c r="C291" s="14"/>
      <c r="D291" s="210" t="s">
        <v>218</v>
      </c>
      <c r="E291" s="226" t="s">
        <v>1</v>
      </c>
      <c r="F291" s="227" t="s">
        <v>391</v>
      </c>
      <c r="G291" s="14"/>
      <c r="H291" s="228">
        <v>42.315</v>
      </c>
      <c r="I291" s="229"/>
      <c r="J291" s="14"/>
      <c r="K291" s="14"/>
      <c r="L291" s="225"/>
      <c r="M291" s="230"/>
      <c r="N291" s="231"/>
      <c r="O291" s="231"/>
      <c r="P291" s="231"/>
      <c r="Q291" s="231"/>
      <c r="R291" s="231"/>
      <c r="S291" s="231"/>
      <c r="T291" s="23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26" t="s">
        <v>218</v>
      </c>
      <c r="AU291" s="226" t="s">
        <v>94</v>
      </c>
      <c r="AV291" s="14" t="s">
        <v>94</v>
      </c>
      <c r="AW291" s="14" t="s">
        <v>37</v>
      </c>
      <c r="AX291" s="14" t="s">
        <v>82</v>
      </c>
      <c r="AY291" s="226" t="s">
        <v>139</v>
      </c>
    </row>
    <row r="292" spans="1:51" s="13" customFormat="1" ht="12">
      <c r="A292" s="13"/>
      <c r="B292" s="218"/>
      <c r="C292" s="13"/>
      <c r="D292" s="210" t="s">
        <v>218</v>
      </c>
      <c r="E292" s="219" t="s">
        <v>1</v>
      </c>
      <c r="F292" s="220" t="s">
        <v>392</v>
      </c>
      <c r="G292" s="13"/>
      <c r="H292" s="219" t="s">
        <v>1</v>
      </c>
      <c r="I292" s="221"/>
      <c r="J292" s="13"/>
      <c r="K292" s="13"/>
      <c r="L292" s="218"/>
      <c r="M292" s="222"/>
      <c r="N292" s="223"/>
      <c r="O292" s="223"/>
      <c r="P292" s="223"/>
      <c r="Q292" s="223"/>
      <c r="R292" s="223"/>
      <c r="S292" s="223"/>
      <c r="T292" s="22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19" t="s">
        <v>218</v>
      </c>
      <c r="AU292" s="219" t="s">
        <v>94</v>
      </c>
      <c r="AV292" s="13" t="s">
        <v>89</v>
      </c>
      <c r="AW292" s="13" t="s">
        <v>37</v>
      </c>
      <c r="AX292" s="13" t="s">
        <v>82</v>
      </c>
      <c r="AY292" s="219" t="s">
        <v>139</v>
      </c>
    </row>
    <row r="293" spans="1:51" s="14" customFormat="1" ht="12">
      <c r="A293" s="14"/>
      <c r="B293" s="225"/>
      <c r="C293" s="14"/>
      <c r="D293" s="210" t="s">
        <v>218</v>
      </c>
      <c r="E293" s="226" t="s">
        <v>1</v>
      </c>
      <c r="F293" s="227" t="s">
        <v>393</v>
      </c>
      <c r="G293" s="14"/>
      <c r="H293" s="228">
        <v>28.665</v>
      </c>
      <c r="I293" s="229"/>
      <c r="J293" s="14"/>
      <c r="K293" s="14"/>
      <c r="L293" s="225"/>
      <c r="M293" s="230"/>
      <c r="N293" s="231"/>
      <c r="O293" s="231"/>
      <c r="P293" s="231"/>
      <c r="Q293" s="231"/>
      <c r="R293" s="231"/>
      <c r="S293" s="231"/>
      <c r="T293" s="23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26" t="s">
        <v>218</v>
      </c>
      <c r="AU293" s="226" t="s">
        <v>94</v>
      </c>
      <c r="AV293" s="14" t="s">
        <v>94</v>
      </c>
      <c r="AW293" s="14" t="s">
        <v>37</v>
      </c>
      <c r="AX293" s="14" t="s">
        <v>82</v>
      </c>
      <c r="AY293" s="226" t="s">
        <v>139</v>
      </c>
    </row>
    <row r="294" spans="1:51" s="14" customFormat="1" ht="12">
      <c r="A294" s="14"/>
      <c r="B294" s="225"/>
      <c r="C294" s="14"/>
      <c r="D294" s="210" t="s">
        <v>218</v>
      </c>
      <c r="E294" s="226" t="s">
        <v>1</v>
      </c>
      <c r="F294" s="227" t="s">
        <v>394</v>
      </c>
      <c r="G294" s="14"/>
      <c r="H294" s="228">
        <v>3.35</v>
      </c>
      <c r="I294" s="229"/>
      <c r="J294" s="14"/>
      <c r="K294" s="14"/>
      <c r="L294" s="225"/>
      <c r="M294" s="230"/>
      <c r="N294" s="231"/>
      <c r="O294" s="231"/>
      <c r="P294" s="231"/>
      <c r="Q294" s="231"/>
      <c r="R294" s="231"/>
      <c r="S294" s="231"/>
      <c r="T294" s="23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26" t="s">
        <v>218</v>
      </c>
      <c r="AU294" s="226" t="s">
        <v>94</v>
      </c>
      <c r="AV294" s="14" t="s">
        <v>94</v>
      </c>
      <c r="AW294" s="14" t="s">
        <v>37</v>
      </c>
      <c r="AX294" s="14" t="s">
        <v>82</v>
      </c>
      <c r="AY294" s="226" t="s">
        <v>139</v>
      </c>
    </row>
    <row r="295" spans="1:51" s="14" customFormat="1" ht="12">
      <c r="A295" s="14"/>
      <c r="B295" s="225"/>
      <c r="C295" s="14"/>
      <c r="D295" s="210" t="s">
        <v>218</v>
      </c>
      <c r="E295" s="226" t="s">
        <v>1</v>
      </c>
      <c r="F295" s="227" t="s">
        <v>395</v>
      </c>
      <c r="G295" s="14"/>
      <c r="H295" s="228">
        <v>2.848</v>
      </c>
      <c r="I295" s="229"/>
      <c r="J295" s="14"/>
      <c r="K295" s="14"/>
      <c r="L295" s="225"/>
      <c r="M295" s="230"/>
      <c r="N295" s="231"/>
      <c r="O295" s="231"/>
      <c r="P295" s="231"/>
      <c r="Q295" s="231"/>
      <c r="R295" s="231"/>
      <c r="S295" s="231"/>
      <c r="T295" s="23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26" t="s">
        <v>218</v>
      </c>
      <c r="AU295" s="226" t="s">
        <v>94</v>
      </c>
      <c r="AV295" s="14" t="s">
        <v>94</v>
      </c>
      <c r="AW295" s="14" t="s">
        <v>37</v>
      </c>
      <c r="AX295" s="14" t="s">
        <v>82</v>
      </c>
      <c r="AY295" s="226" t="s">
        <v>139</v>
      </c>
    </row>
    <row r="296" spans="1:51" s="13" customFormat="1" ht="12">
      <c r="A296" s="13"/>
      <c r="B296" s="218"/>
      <c r="C296" s="13"/>
      <c r="D296" s="210" t="s">
        <v>218</v>
      </c>
      <c r="E296" s="219" t="s">
        <v>1</v>
      </c>
      <c r="F296" s="220" t="s">
        <v>339</v>
      </c>
      <c r="G296" s="13"/>
      <c r="H296" s="219" t="s">
        <v>1</v>
      </c>
      <c r="I296" s="221"/>
      <c r="J296" s="13"/>
      <c r="K296" s="13"/>
      <c r="L296" s="218"/>
      <c r="M296" s="222"/>
      <c r="N296" s="223"/>
      <c r="O296" s="223"/>
      <c r="P296" s="223"/>
      <c r="Q296" s="223"/>
      <c r="R296" s="223"/>
      <c r="S296" s="223"/>
      <c r="T296" s="22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19" t="s">
        <v>218</v>
      </c>
      <c r="AU296" s="219" t="s">
        <v>94</v>
      </c>
      <c r="AV296" s="13" t="s">
        <v>89</v>
      </c>
      <c r="AW296" s="13" t="s">
        <v>37</v>
      </c>
      <c r="AX296" s="13" t="s">
        <v>82</v>
      </c>
      <c r="AY296" s="219" t="s">
        <v>139</v>
      </c>
    </row>
    <row r="297" spans="1:51" s="14" customFormat="1" ht="12">
      <c r="A297" s="14"/>
      <c r="B297" s="225"/>
      <c r="C297" s="14"/>
      <c r="D297" s="210" t="s">
        <v>218</v>
      </c>
      <c r="E297" s="226" t="s">
        <v>1</v>
      </c>
      <c r="F297" s="227" t="s">
        <v>396</v>
      </c>
      <c r="G297" s="14"/>
      <c r="H297" s="228">
        <v>43.68</v>
      </c>
      <c r="I297" s="229"/>
      <c r="J297" s="14"/>
      <c r="K297" s="14"/>
      <c r="L297" s="225"/>
      <c r="M297" s="230"/>
      <c r="N297" s="231"/>
      <c r="O297" s="231"/>
      <c r="P297" s="231"/>
      <c r="Q297" s="231"/>
      <c r="R297" s="231"/>
      <c r="S297" s="231"/>
      <c r="T297" s="23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26" t="s">
        <v>218</v>
      </c>
      <c r="AU297" s="226" t="s">
        <v>94</v>
      </c>
      <c r="AV297" s="14" t="s">
        <v>94</v>
      </c>
      <c r="AW297" s="14" t="s">
        <v>37</v>
      </c>
      <c r="AX297" s="14" t="s">
        <v>82</v>
      </c>
      <c r="AY297" s="226" t="s">
        <v>139</v>
      </c>
    </row>
    <row r="298" spans="1:51" s="13" customFormat="1" ht="12">
      <c r="A298" s="13"/>
      <c r="B298" s="218"/>
      <c r="C298" s="13"/>
      <c r="D298" s="210" t="s">
        <v>218</v>
      </c>
      <c r="E298" s="219" t="s">
        <v>1</v>
      </c>
      <c r="F298" s="220" t="s">
        <v>397</v>
      </c>
      <c r="G298" s="13"/>
      <c r="H298" s="219" t="s">
        <v>1</v>
      </c>
      <c r="I298" s="221"/>
      <c r="J298" s="13"/>
      <c r="K298" s="13"/>
      <c r="L298" s="218"/>
      <c r="M298" s="222"/>
      <c r="N298" s="223"/>
      <c r="O298" s="223"/>
      <c r="P298" s="223"/>
      <c r="Q298" s="223"/>
      <c r="R298" s="223"/>
      <c r="S298" s="223"/>
      <c r="T298" s="22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19" t="s">
        <v>218</v>
      </c>
      <c r="AU298" s="219" t="s">
        <v>94</v>
      </c>
      <c r="AV298" s="13" t="s">
        <v>89</v>
      </c>
      <c r="AW298" s="13" t="s">
        <v>37</v>
      </c>
      <c r="AX298" s="13" t="s">
        <v>82</v>
      </c>
      <c r="AY298" s="219" t="s">
        <v>139</v>
      </c>
    </row>
    <row r="299" spans="1:51" s="14" customFormat="1" ht="12">
      <c r="A299" s="14"/>
      <c r="B299" s="225"/>
      <c r="C299" s="14"/>
      <c r="D299" s="210" t="s">
        <v>218</v>
      </c>
      <c r="E299" s="226" t="s">
        <v>1</v>
      </c>
      <c r="F299" s="227" t="s">
        <v>398</v>
      </c>
      <c r="G299" s="14"/>
      <c r="H299" s="228">
        <v>13.32</v>
      </c>
      <c r="I299" s="229"/>
      <c r="J299" s="14"/>
      <c r="K299" s="14"/>
      <c r="L299" s="225"/>
      <c r="M299" s="230"/>
      <c r="N299" s="231"/>
      <c r="O299" s="231"/>
      <c r="P299" s="231"/>
      <c r="Q299" s="231"/>
      <c r="R299" s="231"/>
      <c r="S299" s="231"/>
      <c r="T299" s="23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26" t="s">
        <v>218</v>
      </c>
      <c r="AU299" s="226" t="s">
        <v>94</v>
      </c>
      <c r="AV299" s="14" t="s">
        <v>94</v>
      </c>
      <c r="AW299" s="14" t="s">
        <v>37</v>
      </c>
      <c r="AX299" s="14" t="s">
        <v>82</v>
      </c>
      <c r="AY299" s="226" t="s">
        <v>139</v>
      </c>
    </row>
    <row r="300" spans="1:51" s="13" customFormat="1" ht="12">
      <c r="A300" s="13"/>
      <c r="B300" s="218"/>
      <c r="C300" s="13"/>
      <c r="D300" s="210" t="s">
        <v>218</v>
      </c>
      <c r="E300" s="219" t="s">
        <v>1</v>
      </c>
      <c r="F300" s="220" t="s">
        <v>399</v>
      </c>
      <c r="G300" s="13"/>
      <c r="H300" s="219" t="s">
        <v>1</v>
      </c>
      <c r="I300" s="221"/>
      <c r="J300" s="13"/>
      <c r="K300" s="13"/>
      <c r="L300" s="218"/>
      <c r="M300" s="222"/>
      <c r="N300" s="223"/>
      <c r="O300" s="223"/>
      <c r="P300" s="223"/>
      <c r="Q300" s="223"/>
      <c r="R300" s="223"/>
      <c r="S300" s="223"/>
      <c r="T300" s="22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19" t="s">
        <v>218</v>
      </c>
      <c r="AU300" s="219" t="s">
        <v>94</v>
      </c>
      <c r="AV300" s="13" t="s">
        <v>89</v>
      </c>
      <c r="AW300" s="13" t="s">
        <v>37</v>
      </c>
      <c r="AX300" s="13" t="s">
        <v>82</v>
      </c>
      <c r="AY300" s="219" t="s">
        <v>139</v>
      </c>
    </row>
    <row r="301" spans="1:51" s="14" customFormat="1" ht="12">
      <c r="A301" s="14"/>
      <c r="B301" s="225"/>
      <c r="C301" s="14"/>
      <c r="D301" s="210" t="s">
        <v>218</v>
      </c>
      <c r="E301" s="226" t="s">
        <v>1</v>
      </c>
      <c r="F301" s="227" t="s">
        <v>400</v>
      </c>
      <c r="G301" s="14"/>
      <c r="H301" s="228">
        <v>55.309</v>
      </c>
      <c r="I301" s="229"/>
      <c r="J301" s="14"/>
      <c r="K301" s="14"/>
      <c r="L301" s="225"/>
      <c r="M301" s="230"/>
      <c r="N301" s="231"/>
      <c r="O301" s="231"/>
      <c r="P301" s="231"/>
      <c r="Q301" s="231"/>
      <c r="R301" s="231"/>
      <c r="S301" s="231"/>
      <c r="T301" s="23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26" t="s">
        <v>218</v>
      </c>
      <c r="AU301" s="226" t="s">
        <v>94</v>
      </c>
      <c r="AV301" s="14" t="s">
        <v>94</v>
      </c>
      <c r="AW301" s="14" t="s">
        <v>37</v>
      </c>
      <c r="AX301" s="14" t="s">
        <v>82</v>
      </c>
      <c r="AY301" s="226" t="s">
        <v>139</v>
      </c>
    </row>
    <row r="302" spans="1:51" s="15" customFormat="1" ht="12">
      <c r="A302" s="15"/>
      <c r="B302" s="233"/>
      <c r="C302" s="15"/>
      <c r="D302" s="210" t="s">
        <v>218</v>
      </c>
      <c r="E302" s="234" t="s">
        <v>1</v>
      </c>
      <c r="F302" s="235" t="s">
        <v>221</v>
      </c>
      <c r="G302" s="15"/>
      <c r="H302" s="236">
        <v>189.487</v>
      </c>
      <c r="I302" s="237"/>
      <c r="J302" s="15"/>
      <c r="K302" s="15"/>
      <c r="L302" s="233"/>
      <c r="M302" s="238"/>
      <c r="N302" s="239"/>
      <c r="O302" s="239"/>
      <c r="P302" s="239"/>
      <c r="Q302" s="239"/>
      <c r="R302" s="239"/>
      <c r="S302" s="239"/>
      <c r="T302" s="24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34" t="s">
        <v>218</v>
      </c>
      <c r="AU302" s="234" t="s">
        <v>94</v>
      </c>
      <c r="AV302" s="15" t="s">
        <v>138</v>
      </c>
      <c r="AW302" s="15" t="s">
        <v>37</v>
      </c>
      <c r="AX302" s="15" t="s">
        <v>89</v>
      </c>
      <c r="AY302" s="234" t="s">
        <v>139</v>
      </c>
    </row>
    <row r="303" spans="1:65" s="2" customFormat="1" ht="24" customHeight="1">
      <c r="A303" s="38"/>
      <c r="B303" s="196"/>
      <c r="C303" s="197" t="s">
        <v>401</v>
      </c>
      <c r="D303" s="197" t="s">
        <v>141</v>
      </c>
      <c r="E303" s="198" t="s">
        <v>402</v>
      </c>
      <c r="F303" s="199" t="s">
        <v>403</v>
      </c>
      <c r="G303" s="200" t="s">
        <v>214</v>
      </c>
      <c r="H303" s="201">
        <v>163.468</v>
      </c>
      <c r="I303" s="202"/>
      <c r="J303" s="203">
        <f>ROUND(I303*H303,2)</f>
        <v>0</v>
      </c>
      <c r="K303" s="199" t="s">
        <v>215</v>
      </c>
      <c r="L303" s="39"/>
      <c r="M303" s="204" t="s">
        <v>1</v>
      </c>
      <c r="N303" s="205" t="s">
        <v>47</v>
      </c>
      <c r="O303" s="77"/>
      <c r="P303" s="206">
        <f>O303*H303</f>
        <v>0</v>
      </c>
      <c r="Q303" s="206">
        <v>0</v>
      </c>
      <c r="R303" s="206">
        <f>Q303*H303</f>
        <v>0</v>
      </c>
      <c r="S303" s="206">
        <v>0.01</v>
      </c>
      <c r="T303" s="207">
        <f>S303*H303</f>
        <v>1.63468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08" t="s">
        <v>138</v>
      </c>
      <c r="AT303" s="208" t="s">
        <v>141</v>
      </c>
      <c r="AU303" s="208" t="s">
        <v>94</v>
      </c>
      <c r="AY303" s="19" t="s">
        <v>139</v>
      </c>
      <c r="BE303" s="209">
        <f>IF(N303="základní",J303,0)</f>
        <v>0</v>
      </c>
      <c r="BF303" s="209">
        <f>IF(N303="snížená",J303,0)</f>
        <v>0</v>
      </c>
      <c r="BG303" s="209">
        <f>IF(N303="zákl. přenesená",J303,0)</f>
        <v>0</v>
      </c>
      <c r="BH303" s="209">
        <f>IF(N303="sníž. přenesená",J303,0)</f>
        <v>0</v>
      </c>
      <c r="BI303" s="209">
        <f>IF(N303="nulová",J303,0)</f>
        <v>0</v>
      </c>
      <c r="BJ303" s="19" t="s">
        <v>89</v>
      </c>
      <c r="BK303" s="209">
        <f>ROUND(I303*H303,2)</f>
        <v>0</v>
      </c>
      <c r="BL303" s="19" t="s">
        <v>138</v>
      </c>
      <c r="BM303" s="208" t="s">
        <v>404</v>
      </c>
    </row>
    <row r="304" spans="1:47" s="2" customFormat="1" ht="12">
      <c r="A304" s="38"/>
      <c r="B304" s="39"/>
      <c r="C304" s="38"/>
      <c r="D304" s="210" t="s">
        <v>146</v>
      </c>
      <c r="E304" s="38"/>
      <c r="F304" s="211" t="s">
        <v>405</v>
      </c>
      <c r="G304" s="38"/>
      <c r="H304" s="38"/>
      <c r="I304" s="132"/>
      <c r="J304" s="38"/>
      <c r="K304" s="38"/>
      <c r="L304" s="39"/>
      <c r="M304" s="212"/>
      <c r="N304" s="213"/>
      <c r="O304" s="77"/>
      <c r="P304" s="77"/>
      <c r="Q304" s="77"/>
      <c r="R304" s="77"/>
      <c r="S304" s="77"/>
      <c r="T304" s="7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9" t="s">
        <v>146</v>
      </c>
      <c r="AU304" s="19" t="s">
        <v>94</v>
      </c>
    </row>
    <row r="305" spans="1:51" s="13" customFormat="1" ht="12">
      <c r="A305" s="13"/>
      <c r="B305" s="218"/>
      <c r="C305" s="13"/>
      <c r="D305" s="210" t="s">
        <v>218</v>
      </c>
      <c r="E305" s="219" t="s">
        <v>1</v>
      </c>
      <c r="F305" s="220" t="s">
        <v>227</v>
      </c>
      <c r="G305" s="13"/>
      <c r="H305" s="219" t="s">
        <v>1</v>
      </c>
      <c r="I305" s="221"/>
      <c r="J305" s="13"/>
      <c r="K305" s="13"/>
      <c r="L305" s="218"/>
      <c r="M305" s="222"/>
      <c r="N305" s="223"/>
      <c r="O305" s="223"/>
      <c r="P305" s="223"/>
      <c r="Q305" s="223"/>
      <c r="R305" s="223"/>
      <c r="S305" s="223"/>
      <c r="T305" s="22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19" t="s">
        <v>218</v>
      </c>
      <c r="AU305" s="219" t="s">
        <v>94</v>
      </c>
      <c r="AV305" s="13" t="s">
        <v>89</v>
      </c>
      <c r="AW305" s="13" t="s">
        <v>37</v>
      </c>
      <c r="AX305" s="13" t="s">
        <v>82</v>
      </c>
      <c r="AY305" s="219" t="s">
        <v>139</v>
      </c>
    </row>
    <row r="306" spans="1:51" s="13" customFormat="1" ht="12">
      <c r="A306" s="13"/>
      <c r="B306" s="218"/>
      <c r="C306" s="13"/>
      <c r="D306" s="210" t="s">
        <v>218</v>
      </c>
      <c r="E306" s="219" t="s">
        <v>1</v>
      </c>
      <c r="F306" s="220" t="s">
        <v>406</v>
      </c>
      <c r="G306" s="13"/>
      <c r="H306" s="219" t="s">
        <v>1</v>
      </c>
      <c r="I306" s="221"/>
      <c r="J306" s="13"/>
      <c r="K306" s="13"/>
      <c r="L306" s="218"/>
      <c r="M306" s="222"/>
      <c r="N306" s="223"/>
      <c r="O306" s="223"/>
      <c r="P306" s="223"/>
      <c r="Q306" s="223"/>
      <c r="R306" s="223"/>
      <c r="S306" s="223"/>
      <c r="T306" s="22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19" t="s">
        <v>218</v>
      </c>
      <c r="AU306" s="219" t="s">
        <v>94</v>
      </c>
      <c r="AV306" s="13" t="s">
        <v>89</v>
      </c>
      <c r="AW306" s="13" t="s">
        <v>37</v>
      </c>
      <c r="AX306" s="13" t="s">
        <v>82</v>
      </c>
      <c r="AY306" s="219" t="s">
        <v>139</v>
      </c>
    </row>
    <row r="307" spans="1:51" s="14" customFormat="1" ht="12">
      <c r="A307" s="14"/>
      <c r="B307" s="225"/>
      <c r="C307" s="14"/>
      <c r="D307" s="210" t="s">
        <v>218</v>
      </c>
      <c r="E307" s="226" t="s">
        <v>1</v>
      </c>
      <c r="F307" s="227" t="s">
        <v>407</v>
      </c>
      <c r="G307" s="14"/>
      <c r="H307" s="228">
        <v>68.4</v>
      </c>
      <c r="I307" s="229"/>
      <c r="J307" s="14"/>
      <c r="K307" s="14"/>
      <c r="L307" s="225"/>
      <c r="M307" s="230"/>
      <c r="N307" s="231"/>
      <c r="O307" s="231"/>
      <c r="P307" s="231"/>
      <c r="Q307" s="231"/>
      <c r="R307" s="231"/>
      <c r="S307" s="231"/>
      <c r="T307" s="23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26" t="s">
        <v>218</v>
      </c>
      <c r="AU307" s="226" t="s">
        <v>94</v>
      </c>
      <c r="AV307" s="14" t="s">
        <v>94</v>
      </c>
      <c r="AW307" s="14" t="s">
        <v>37</v>
      </c>
      <c r="AX307" s="14" t="s">
        <v>82</v>
      </c>
      <c r="AY307" s="226" t="s">
        <v>139</v>
      </c>
    </row>
    <row r="308" spans="1:51" s="14" customFormat="1" ht="12">
      <c r="A308" s="14"/>
      <c r="B308" s="225"/>
      <c r="C308" s="14"/>
      <c r="D308" s="210" t="s">
        <v>218</v>
      </c>
      <c r="E308" s="226" t="s">
        <v>1</v>
      </c>
      <c r="F308" s="227" t="s">
        <v>408</v>
      </c>
      <c r="G308" s="14"/>
      <c r="H308" s="228">
        <v>3.686</v>
      </c>
      <c r="I308" s="229"/>
      <c r="J308" s="14"/>
      <c r="K308" s="14"/>
      <c r="L308" s="225"/>
      <c r="M308" s="230"/>
      <c r="N308" s="231"/>
      <c r="O308" s="231"/>
      <c r="P308" s="231"/>
      <c r="Q308" s="231"/>
      <c r="R308" s="231"/>
      <c r="S308" s="231"/>
      <c r="T308" s="23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26" t="s">
        <v>218</v>
      </c>
      <c r="AU308" s="226" t="s">
        <v>94</v>
      </c>
      <c r="AV308" s="14" t="s">
        <v>94</v>
      </c>
      <c r="AW308" s="14" t="s">
        <v>37</v>
      </c>
      <c r="AX308" s="14" t="s">
        <v>82</v>
      </c>
      <c r="AY308" s="226" t="s">
        <v>139</v>
      </c>
    </row>
    <row r="309" spans="1:51" s="14" customFormat="1" ht="12">
      <c r="A309" s="14"/>
      <c r="B309" s="225"/>
      <c r="C309" s="14"/>
      <c r="D309" s="210" t="s">
        <v>218</v>
      </c>
      <c r="E309" s="226" t="s">
        <v>1</v>
      </c>
      <c r="F309" s="227" t="s">
        <v>409</v>
      </c>
      <c r="G309" s="14"/>
      <c r="H309" s="228">
        <v>5.69</v>
      </c>
      <c r="I309" s="229"/>
      <c r="J309" s="14"/>
      <c r="K309" s="14"/>
      <c r="L309" s="225"/>
      <c r="M309" s="230"/>
      <c r="N309" s="231"/>
      <c r="O309" s="231"/>
      <c r="P309" s="231"/>
      <c r="Q309" s="231"/>
      <c r="R309" s="231"/>
      <c r="S309" s="231"/>
      <c r="T309" s="23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26" t="s">
        <v>218</v>
      </c>
      <c r="AU309" s="226" t="s">
        <v>94</v>
      </c>
      <c r="AV309" s="14" t="s">
        <v>94</v>
      </c>
      <c r="AW309" s="14" t="s">
        <v>37</v>
      </c>
      <c r="AX309" s="14" t="s">
        <v>82</v>
      </c>
      <c r="AY309" s="226" t="s">
        <v>139</v>
      </c>
    </row>
    <row r="310" spans="1:51" s="13" customFormat="1" ht="12">
      <c r="A310" s="13"/>
      <c r="B310" s="218"/>
      <c r="C310" s="13"/>
      <c r="D310" s="210" t="s">
        <v>218</v>
      </c>
      <c r="E310" s="219" t="s">
        <v>1</v>
      </c>
      <c r="F310" s="220" t="s">
        <v>232</v>
      </c>
      <c r="G310" s="13"/>
      <c r="H310" s="219" t="s">
        <v>1</v>
      </c>
      <c r="I310" s="221"/>
      <c r="J310" s="13"/>
      <c r="K310" s="13"/>
      <c r="L310" s="218"/>
      <c r="M310" s="222"/>
      <c r="N310" s="223"/>
      <c r="O310" s="223"/>
      <c r="P310" s="223"/>
      <c r="Q310" s="223"/>
      <c r="R310" s="223"/>
      <c r="S310" s="223"/>
      <c r="T310" s="22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19" t="s">
        <v>218</v>
      </c>
      <c r="AU310" s="219" t="s">
        <v>94</v>
      </c>
      <c r="AV310" s="13" t="s">
        <v>89</v>
      </c>
      <c r="AW310" s="13" t="s">
        <v>37</v>
      </c>
      <c r="AX310" s="13" t="s">
        <v>82</v>
      </c>
      <c r="AY310" s="219" t="s">
        <v>139</v>
      </c>
    </row>
    <row r="311" spans="1:51" s="13" customFormat="1" ht="12">
      <c r="A311" s="13"/>
      <c r="B311" s="218"/>
      <c r="C311" s="13"/>
      <c r="D311" s="210" t="s">
        <v>218</v>
      </c>
      <c r="E311" s="219" t="s">
        <v>1</v>
      </c>
      <c r="F311" s="220" t="s">
        <v>410</v>
      </c>
      <c r="G311" s="13"/>
      <c r="H311" s="219" t="s">
        <v>1</v>
      </c>
      <c r="I311" s="221"/>
      <c r="J311" s="13"/>
      <c r="K311" s="13"/>
      <c r="L311" s="218"/>
      <c r="M311" s="222"/>
      <c r="N311" s="223"/>
      <c r="O311" s="223"/>
      <c r="P311" s="223"/>
      <c r="Q311" s="223"/>
      <c r="R311" s="223"/>
      <c r="S311" s="223"/>
      <c r="T311" s="22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19" t="s">
        <v>218</v>
      </c>
      <c r="AU311" s="219" t="s">
        <v>94</v>
      </c>
      <c r="AV311" s="13" t="s">
        <v>89</v>
      </c>
      <c r="AW311" s="13" t="s">
        <v>37</v>
      </c>
      <c r="AX311" s="13" t="s">
        <v>82</v>
      </c>
      <c r="AY311" s="219" t="s">
        <v>139</v>
      </c>
    </row>
    <row r="312" spans="1:51" s="14" customFormat="1" ht="12">
      <c r="A312" s="14"/>
      <c r="B312" s="225"/>
      <c r="C312" s="14"/>
      <c r="D312" s="210" t="s">
        <v>218</v>
      </c>
      <c r="E312" s="226" t="s">
        <v>1</v>
      </c>
      <c r="F312" s="227" t="s">
        <v>411</v>
      </c>
      <c r="G312" s="14"/>
      <c r="H312" s="228">
        <v>30.06</v>
      </c>
      <c r="I312" s="229"/>
      <c r="J312" s="14"/>
      <c r="K312" s="14"/>
      <c r="L312" s="225"/>
      <c r="M312" s="230"/>
      <c r="N312" s="231"/>
      <c r="O312" s="231"/>
      <c r="P312" s="231"/>
      <c r="Q312" s="231"/>
      <c r="R312" s="231"/>
      <c r="S312" s="231"/>
      <c r="T312" s="23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26" t="s">
        <v>218</v>
      </c>
      <c r="AU312" s="226" t="s">
        <v>94</v>
      </c>
      <c r="AV312" s="14" t="s">
        <v>94</v>
      </c>
      <c r="AW312" s="14" t="s">
        <v>37</v>
      </c>
      <c r="AX312" s="14" t="s">
        <v>82</v>
      </c>
      <c r="AY312" s="226" t="s">
        <v>139</v>
      </c>
    </row>
    <row r="313" spans="1:51" s="14" customFormat="1" ht="12">
      <c r="A313" s="14"/>
      <c r="B313" s="225"/>
      <c r="C313" s="14"/>
      <c r="D313" s="210" t="s">
        <v>218</v>
      </c>
      <c r="E313" s="226" t="s">
        <v>1</v>
      </c>
      <c r="F313" s="227" t="s">
        <v>412</v>
      </c>
      <c r="G313" s="14"/>
      <c r="H313" s="228">
        <v>-3.108</v>
      </c>
      <c r="I313" s="229"/>
      <c r="J313" s="14"/>
      <c r="K313" s="14"/>
      <c r="L313" s="225"/>
      <c r="M313" s="230"/>
      <c r="N313" s="231"/>
      <c r="O313" s="231"/>
      <c r="P313" s="231"/>
      <c r="Q313" s="231"/>
      <c r="R313" s="231"/>
      <c r="S313" s="231"/>
      <c r="T313" s="23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26" t="s">
        <v>218</v>
      </c>
      <c r="AU313" s="226" t="s">
        <v>94</v>
      </c>
      <c r="AV313" s="14" t="s">
        <v>94</v>
      </c>
      <c r="AW313" s="14" t="s">
        <v>37</v>
      </c>
      <c r="AX313" s="14" t="s">
        <v>82</v>
      </c>
      <c r="AY313" s="226" t="s">
        <v>139</v>
      </c>
    </row>
    <row r="314" spans="1:51" s="14" customFormat="1" ht="12">
      <c r="A314" s="14"/>
      <c r="B314" s="225"/>
      <c r="C314" s="14"/>
      <c r="D314" s="210" t="s">
        <v>218</v>
      </c>
      <c r="E314" s="226" t="s">
        <v>1</v>
      </c>
      <c r="F314" s="227" t="s">
        <v>413</v>
      </c>
      <c r="G314" s="14"/>
      <c r="H314" s="228">
        <v>-1.8</v>
      </c>
      <c r="I314" s="229"/>
      <c r="J314" s="14"/>
      <c r="K314" s="14"/>
      <c r="L314" s="225"/>
      <c r="M314" s="230"/>
      <c r="N314" s="231"/>
      <c r="O314" s="231"/>
      <c r="P314" s="231"/>
      <c r="Q314" s="231"/>
      <c r="R314" s="231"/>
      <c r="S314" s="231"/>
      <c r="T314" s="23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26" t="s">
        <v>218</v>
      </c>
      <c r="AU314" s="226" t="s">
        <v>94</v>
      </c>
      <c r="AV314" s="14" t="s">
        <v>94</v>
      </c>
      <c r="AW314" s="14" t="s">
        <v>37</v>
      </c>
      <c r="AX314" s="14" t="s">
        <v>82</v>
      </c>
      <c r="AY314" s="226" t="s">
        <v>139</v>
      </c>
    </row>
    <row r="315" spans="1:51" s="13" customFormat="1" ht="12">
      <c r="A315" s="13"/>
      <c r="B315" s="218"/>
      <c r="C315" s="13"/>
      <c r="D315" s="210" t="s">
        <v>218</v>
      </c>
      <c r="E315" s="219" t="s">
        <v>1</v>
      </c>
      <c r="F315" s="220" t="s">
        <v>414</v>
      </c>
      <c r="G315" s="13"/>
      <c r="H315" s="219" t="s">
        <v>1</v>
      </c>
      <c r="I315" s="221"/>
      <c r="J315" s="13"/>
      <c r="K315" s="13"/>
      <c r="L315" s="218"/>
      <c r="M315" s="222"/>
      <c r="N315" s="223"/>
      <c r="O315" s="223"/>
      <c r="P315" s="223"/>
      <c r="Q315" s="223"/>
      <c r="R315" s="223"/>
      <c r="S315" s="223"/>
      <c r="T315" s="22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19" t="s">
        <v>218</v>
      </c>
      <c r="AU315" s="219" t="s">
        <v>94</v>
      </c>
      <c r="AV315" s="13" t="s">
        <v>89</v>
      </c>
      <c r="AW315" s="13" t="s">
        <v>37</v>
      </c>
      <c r="AX315" s="13" t="s">
        <v>82</v>
      </c>
      <c r="AY315" s="219" t="s">
        <v>139</v>
      </c>
    </row>
    <row r="316" spans="1:51" s="14" customFormat="1" ht="12">
      <c r="A316" s="14"/>
      <c r="B316" s="225"/>
      <c r="C316" s="14"/>
      <c r="D316" s="210" t="s">
        <v>218</v>
      </c>
      <c r="E316" s="226" t="s">
        <v>1</v>
      </c>
      <c r="F316" s="227" t="s">
        <v>415</v>
      </c>
      <c r="G316" s="14"/>
      <c r="H316" s="228">
        <v>60.54</v>
      </c>
      <c r="I316" s="229"/>
      <c r="J316" s="14"/>
      <c r="K316" s="14"/>
      <c r="L316" s="225"/>
      <c r="M316" s="230"/>
      <c r="N316" s="231"/>
      <c r="O316" s="231"/>
      <c r="P316" s="231"/>
      <c r="Q316" s="231"/>
      <c r="R316" s="231"/>
      <c r="S316" s="231"/>
      <c r="T316" s="23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26" t="s">
        <v>218</v>
      </c>
      <c r="AU316" s="226" t="s">
        <v>94</v>
      </c>
      <c r="AV316" s="14" t="s">
        <v>94</v>
      </c>
      <c r="AW316" s="14" t="s">
        <v>37</v>
      </c>
      <c r="AX316" s="14" t="s">
        <v>82</v>
      </c>
      <c r="AY316" s="226" t="s">
        <v>139</v>
      </c>
    </row>
    <row r="317" spans="1:51" s="15" customFormat="1" ht="12">
      <c r="A317" s="15"/>
      <c r="B317" s="233"/>
      <c r="C317" s="15"/>
      <c r="D317" s="210" t="s">
        <v>218</v>
      </c>
      <c r="E317" s="234" t="s">
        <v>1</v>
      </c>
      <c r="F317" s="235" t="s">
        <v>221</v>
      </c>
      <c r="G317" s="15"/>
      <c r="H317" s="236">
        <v>163.46800000000002</v>
      </c>
      <c r="I317" s="237"/>
      <c r="J317" s="15"/>
      <c r="K317" s="15"/>
      <c r="L317" s="233"/>
      <c r="M317" s="238"/>
      <c r="N317" s="239"/>
      <c r="O317" s="239"/>
      <c r="P317" s="239"/>
      <c r="Q317" s="239"/>
      <c r="R317" s="239"/>
      <c r="S317" s="239"/>
      <c r="T317" s="24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34" t="s">
        <v>218</v>
      </c>
      <c r="AU317" s="234" t="s">
        <v>94</v>
      </c>
      <c r="AV317" s="15" t="s">
        <v>138</v>
      </c>
      <c r="AW317" s="15" t="s">
        <v>37</v>
      </c>
      <c r="AX317" s="15" t="s">
        <v>89</v>
      </c>
      <c r="AY317" s="234" t="s">
        <v>139</v>
      </c>
    </row>
    <row r="318" spans="1:65" s="2" customFormat="1" ht="24" customHeight="1">
      <c r="A318" s="38"/>
      <c r="B318" s="196"/>
      <c r="C318" s="197" t="s">
        <v>416</v>
      </c>
      <c r="D318" s="197" t="s">
        <v>141</v>
      </c>
      <c r="E318" s="198" t="s">
        <v>417</v>
      </c>
      <c r="F318" s="199" t="s">
        <v>418</v>
      </c>
      <c r="G318" s="200" t="s">
        <v>214</v>
      </c>
      <c r="H318" s="201">
        <v>143.638</v>
      </c>
      <c r="I318" s="202"/>
      <c r="J318" s="203">
        <f>ROUND(I318*H318,2)</f>
        <v>0</v>
      </c>
      <c r="K318" s="199" t="s">
        <v>215</v>
      </c>
      <c r="L318" s="39"/>
      <c r="M318" s="204" t="s">
        <v>1</v>
      </c>
      <c r="N318" s="205" t="s">
        <v>47</v>
      </c>
      <c r="O318" s="77"/>
      <c r="P318" s="206">
        <f>O318*H318</f>
        <v>0</v>
      </c>
      <c r="Q318" s="206">
        <v>0</v>
      </c>
      <c r="R318" s="206">
        <f>Q318*H318</f>
        <v>0</v>
      </c>
      <c r="S318" s="206">
        <v>0.02</v>
      </c>
      <c r="T318" s="207">
        <f>S318*H318</f>
        <v>2.87276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08" t="s">
        <v>138</v>
      </c>
      <c r="AT318" s="208" t="s">
        <v>141</v>
      </c>
      <c r="AU318" s="208" t="s">
        <v>94</v>
      </c>
      <c r="AY318" s="19" t="s">
        <v>139</v>
      </c>
      <c r="BE318" s="209">
        <f>IF(N318="základní",J318,0)</f>
        <v>0</v>
      </c>
      <c r="BF318" s="209">
        <f>IF(N318="snížená",J318,0)</f>
        <v>0</v>
      </c>
      <c r="BG318" s="209">
        <f>IF(N318="zákl. přenesená",J318,0)</f>
        <v>0</v>
      </c>
      <c r="BH318" s="209">
        <f>IF(N318="sníž. přenesená",J318,0)</f>
        <v>0</v>
      </c>
      <c r="BI318" s="209">
        <f>IF(N318="nulová",J318,0)</f>
        <v>0</v>
      </c>
      <c r="BJ318" s="19" t="s">
        <v>89</v>
      </c>
      <c r="BK318" s="209">
        <f>ROUND(I318*H318,2)</f>
        <v>0</v>
      </c>
      <c r="BL318" s="19" t="s">
        <v>138</v>
      </c>
      <c r="BM318" s="208" t="s">
        <v>419</v>
      </c>
    </row>
    <row r="319" spans="1:47" s="2" customFormat="1" ht="12">
      <c r="A319" s="38"/>
      <c r="B319" s="39"/>
      <c r="C319" s="38"/>
      <c r="D319" s="210" t="s">
        <v>146</v>
      </c>
      <c r="E319" s="38"/>
      <c r="F319" s="211" t="s">
        <v>420</v>
      </c>
      <c r="G319" s="38"/>
      <c r="H319" s="38"/>
      <c r="I319" s="132"/>
      <c r="J319" s="38"/>
      <c r="K319" s="38"/>
      <c r="L319" s="39"/>
      <c r="M319" s="212"/>
      <c r="N319" s="213"/>
      <c r="O319" s="77"/>
      <c r="P319" s="77"/>
      <c r="Q319" s="77"/>
      <c r="R319" s="77"/>
      <c r="S319" s="77"/>
      <c r="T319" s="7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9" t="s">
        <v>146</v>
      </c>
      <c r="AU319" s="19" t="s">
        <v>94</v>
      </c>
    </row>
    <row r="320" spans="1:51" s="13" customFormat="1" ht="12">
      <c r="A320" s="13"/>
      <c r="B320" s="218"/>
      <c r="C320" s="13"/>
      <c r="D320" s="210" t="s">
        <v>218</v>
      </c>
      <c r="E320" s="219" t="s">
        <v>1</v>
      </c>
      <c r="F320" s="220" t="s">
        <v>227</v>
      </c>
      <c r="G320" s="13"/>
      <c r="H320" s="219" t="s">
        <v>1</v>
      </c>
      <c r="I320" s="221"/>
      <c r="J320" s="13"/>
      <c r="K320" s="13"/>
      <c r="L320" s="218"/>
      <c r="M320" s="222"/>
      <c r="N320" s="223"/>
      <c r="O320" s="223"/>
      <c r="P320" s="223"/>
      <c r="Q320" s="223"/>
      <c r="R320" s="223"/>
      <c r="S320" s="223"/>
      <c r="T320" s="22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19" t="s">
        <v>218</v>
      </c>
      <c r="AU320" s="219" t="s">
        <v>94</v>
      </c>
      <c r="AV320" s="13" t="s">
        <v>89</v>
      </c>
      <c r="AW320" s="13" t="s">
        <v>37</v>
      </c>
      <c r="AX320" s="13" t="s">
        <v>82</v>
      </c>
      <c r="AY320" s="219" t="s">
        <v>139</v>
      </c>
    </row>
    <row r="321" spans="1:51" s="13" customFormat="1" ht="12">
      <c r="A321" s="13"/>
      <c r="B321" s="218"/>
      <c r="C321" s="13"/>
      <c r="D321" s="210" t="s">
        <v>218</v>
      </c>
      <c r="E321" s="219" t="s">
        <v>1</v>
      </c>
      <c r="F321" s="220" t="s">
        <v>421</v>
      </c>
      <c r="G321" s="13"/>
      <c r="H321" s="219" t="s">
        <v>1</v>
      </c>
      <c r="I321" s="221"/>
      <c r="J321" s="13"/>
      <c r="K321" s="13"/>
      <c r="L321" s="218"/>
      <c r="M321" s="222"/>
      <c r="N321" s="223"/>
      <c r="O321" s="223"/>
      <c r="P321" s="223"/>
      <c r="Q321" s="223"/>
      <c r="R321" s="223"/>
      <c r="S321" s="223"/>
      <c r="T321" s="22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19" t="s">
        <v>218</v>
      </c>
      <c r="AU321" s="219" t="s">
        <v>94</v>
      </c>
      <c r="AV321" s="13" t="s">
        <v>89</v>
      </c>
      <c r="AW321" s="13" t="s">
        <v>37</v>
      </c>
      <c r="AX321" s="13" t="s">
        <v>82</v>
      </c>
      <c r="AY321" s="219" t="s">
        <v>139</v>
      </c>
    </row>
    <row r="322" spans="1:51" s="13" customFormat="1" ht="12">
      <c r="A322" s="13"/>
      <c r="B322" s="218"/>
      <c r="C322" s="13"/>
      <c r="D322" s="210" t="s">
        <v>218</v>
      </c>
      <c r="E322" s="219" t="s">
        <v>1</v>
      </c>
      <c r="F322" s="220" t="s">
        <v>341</v>
      </c>
      <c r="G322" s="13"/>
      <c r="H322" s="219" t="s">
        <v>1</v>
      </c>
      <c r="I322" s="221"/>
      <c r="J322" s="13"/>
      <c r="K322" s="13"/>
      <c r="L322" s="218"/>
      <c r="M322" s="222"/>
      <c r="N322" s="223"/>
      <c r="O322" s="223"/>
      <c r="P322" s="223"/>
      <c r="Q322" s="223"/>
      <c r="R322" s="223"/>
      <c r="S322" s="223"/>
      <c r="T322" s="22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19" t="s">
        <v>218</v>
      </c>
      <c r="AU322" s="219" t="s">
        <v>94</v>
      </c>
      <c r="AV322" s="13" t="s">
        <v>89</v>
      </c>
      <c r="AW322" s="13" t="s">
        <v>37</v>
      </c>
      <c r="AX322" s="13" t="s">
        <v>82</v>
      </c>
      <c r="AY322" s="219" t="s">
        <v>139</v>
      </c>
    </row>
    <row r="323" spans="1:51" s="14" customFormat="1" ht="12">
      <c r="A323" s="14"/>
      <c r="B323" s="225"/>
      <c r="C323" s="14"/>
      <c r="D323" s="210" t="s">
        <v>218</v>
      </c>
      <c r="E323" s="226" t="s">
        <v>1</v>
      </c>
      <c r="F323" s="227" t="s">
        <v>422</v>
      </c>
      <c r="G323" s="14"/>
      <c r="H323" s="228">
        <v>40.5</v>
      </c>
      <c r="I323" s="229"/>
      <c r="J323" s="14"/>
      <c r="K323" s="14"/>
      <c r="L323" s="225"/>
      <c r="M323" s="230"/>
      <c r="N323" s="231"/>
      <c r="O323" s="231"/>
      <c r="P323" s="231"/>
      <c r="Q323" s="231"/>
      <c r="R323" s="231"/>
      <c r="S323" s="231"/>
      <c r="T323" s="23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26" t="s">
        <v>218</v>
      </c>
      <c r="AU323" s="226" t="s">
        <v>94</v>
      </c>
      <c r="AV323" s="14" t="s">
        <v>94</v>
      </c>
      <c r="AW323" s="14" t="s">
        <v>37</v>
      </c>
      <c r="AX323" s="14" t="s">
        <v>82</v>
      </c>
      <c r="AY323" s="226" t="s">
        <v>139</v>
      </c>
    </row>
    <row r="324" spans="1:51" s="14" customFormat="1" ht="12">
      <c r="A324" s="14"/>
      <c r="B324" s="225"/>
      <c r="C324" s="14"/>
      <c r="D324" s="210" t="s">
        <v>218</v>
      </c>
      <c r="E324" s="226" t="s">
        <v>1</v>
      </c>
      <c r="F324" s="227" t="s">
        <v>423</v>
      </c>
      <c r="G324" s="14"/>
      <c r="H324" s="228">
        <v>1.138</v>
      </c>
      <c r="I324" s="229"/>
      <c r="J324" s="14"/>
      <c r="K324" s="14"/>
      <c r="L324" s="225"/>
      <c r="M324" s="230"/>
      <c r="N324" s="231"/>
      <c r="O324" s="231"/>
      <c r="P324" s="231"/>
      <c r="Q324" s="231"/>
      <c r="R324" s="231"/>
      <c r="S324" s="231"/>
      <c r="T324" s="23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26" t="s">
        <v>218</v>
      </c>
      <c r="AU324" s="226" t="s">
        <v>94</v>
      </c>
      <c r="AV324" s="14" t="s">
        <v>94</v>
      </c>
      <c r="AW324" s="14" t="s">
        <v>37</v>
      </c>
      <c r="AX324" s="14" t="s">
        <v>82</v>
      </c>
      <c r="AY324" s="226" t="s">
        <v>139</v>
      </c>
    </row>
    <row r="325" spans="1:51" s="13" customFormat="1" ht="12">
      <c r="A325" s="13"/>
      <c r="B325" s="218"/>
      <c r="C325" s="13"/>
      <c r="D325" s="210" t="s">
        <v>218</v>
      </c>
      <c r="E325" s="219" t="s">
        <v>1</v>
      </c>
      <c r="F325" s="220" t="s">
        <v>343</v>
      </c>
      <c r="G325" s="13"/>
      <c r="H325" s="219" t="s">
        <v>1</v>
      </c>
      <c r="I325" s="221"/>
      <c r="J325" s="13"/>
      <c r="K325" s="13"/>
      <c r="L325" s="218"/>
      <c r="M325" s="222"/>
      <c r="N325" s="223"/>
      <c r="O325" s="223"/>
      <c r="P325" s="223"/>
      <c r="Q325" s="223"/>
      <c r="R325" s="223"/>
      <c r="S325" s="223"/>
      <c r="T325" s="22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19" t="s">
        <v>218</v>
      </c>
      <c r="AU325" s="219" t="s">
        <v>94</v>
      </c>
      <c r="AV325" s="13" t="s">
        <v>89</v>
      </c>
      <c r="AW325" s="13" t="s">
        <v>37</v>
      </c>
      <c r="AX325" s="13" t="s">
        <v>82</v>
      </c>
      <c r="AY325" s="219" t="s">
        <v>139</v>
      </c>
    </row>
    <row r="326" spans="1:51" s="14" customFormat="1" ht="12">
      <c r="A326" s="14"/>
      <c r="B326" s="225"/>
      <c r="C326" s="14"/>
      <c r="D326" s="210" t="s">
        <v>218</v>
      </c>
      <c r="E326" s="226" t="s">
        <v>1</v>
      </c>
      <c r="F326" s="227" t="s">
        <v>424</v>
      </c>
      <c r="G326" s="14"/>
      <c r="H326" s="228">
        <v>112.8</v>
      </c>
      <c r="I326" s="229"/>
      <c r="J326" s="14"/>
      <c r="K326" s="14"/>
      <c r="L326" s="225"/>
      <c r="M326" s="230"/>
      <c r="N326" s="231"/>
      <c r="O326" s="231"/>
      <c r="P326" s="231"/>
      <c r="Q326" s="231"/>
      <c r="R326" s="231"/>
      <c r="S326" s="231"/>
      <c r="T326" s="23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26" t="s">
        <v>218</v>
      </c>
      <c r="AU326" s="226" t="s">
        <v>94</v>
      </c>
      <c r="AV326" s="14" t="s">
        <v>94</v>
      </c>
      <c r="AW326" s="14" t="s">
        <v>37</v>
      </c>
      <c r="AX326" s="14" t="s">
        <v>82</v>
      </c>
      <c r="AY326" s="226" t="s">
        <v>139</v>
      </c>
    </row>
    <row r="327" spans="1:51" s="14" customFormat="1" ht="12">
      <c r="A327" s="14"/>
      <c r="B327" s="225"/>
      <c r="C327" s="14"/>
      <c r="D327" s="210" t="s">
        <v>218</v>
      </c>
      <c r="E327" s="226" t="s">
        <v>1</v>
      </c>
      <c r="F327" s="227" t="s">
        <v>425</v>
      </c>
      <c r="G327" s="14"/>
      <c r="H327" s="228">
        <v>-10.8</v>
      </c>
      <c r="I327" s="229"/>
      <c r="J327" s="14"/>
      <c r="K327" s="14"/>
      <c r="L327" s="225"/>
      <c r="M327" s="230"/>
      <c r="N327" s="231"/>
      <c r="O327" s="231"/>
      <c r="P327" s="231"/>
      <c r="Q327" s="231"/>
      <c r="R327" s="231"/>
      <c r="S327" s="231"/>
      <c r="T327" s="23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26" t="s">
        <v>218</v>
      </c>
      <c r="AU327" s="226" t="s">
        <v>94</v>
      </c>
      <c r="AV327" s="14" t="s">
        <v>94</v>
      </c>
      <c r="AW327" s="14" t="s">
        <v>37</v>
      </c>
      <c r="AX327" s="14" t="s">
        <v>82</v>
      </c>
      <c r="AY327" s="226" t="s">
        <v>139</v>
      </c>
    </row>
    <row r="328" spans="1:51" s="15" customFormat="1" ht="12">
      <c r="A328" s="15"/>
      <c r="B328" s="233"/>
      <c r="C328" s="15"/>
      <c r="D328" s="210" t="s">
        <v>218</v>
      </c>
      <c r="E328" s="234" t="s">
        <v>1</v>
      </c>
      <c r="F328" s="235" t="s">
        <v>221</v>
      </c>
      <c r="G328" s="15"/>
      <c r="H328" s="236">
        <v>143.638</v>
      </c>
      <c r="I328" s="237"/>
      <c r="J328" s="15"/>
      <c r="K328" s="15"/>
      <c r="L328" s="233"/>
      <c r="M328" s="238"/>
      <c r="N328" s="239"/>
      <c r="O328" s="239"/>
      <c r="P328" s="239"/>
      <c r="Q328" s="239"/>
      <c r="R328" s="239"/>
      <c r="S328" s="239"/>
      <c r="T328" s="240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34" t="s">
        <v>218</v>
      </c>
      <c r="AU328" s="234" t="s">
        <v>94</v>
      </c>
      <c r="AV328" s="15" t="s">
        <v>138</v>
      </c>
      <c r="AW328" s="15" t="s">
        <v>37</v>
      </c>
      <c r="AX328" s="15" t="s">
        <v>89</v>
      </c>
      <c r="AY328" s="234" t="s">
        <v>139</v>
      </c>
    </row>
    <row r="329" spans="1:63" s="12" customFormat="1" ht="22.8" customHeight="1">
      <c r="A329" s="12"/>
      <c r="B329" s="183"/>
      <c r="C329" s="12"/>
      <c r="D329" s="184" t="s">
        <v>81</v>
      </c>
      <c r="E329" s="194" t="s">
        <v>426</v>
      </c>
      <c r="F329" s="194" t="s">
        <v>427</v>
      </c>
      <c r="G329" s="12"/>
      <c r="H329" s="12"/>
      <c r="I329" s="186"/>
      <c r="J329" s="195">
        <f>BK329</f>
        <v>0</v>
      </c>
      <c r="K329" s="12"/>
      <c r="L329" s="183"/>
      <c r="M329" s="188"/>
      <c r="N329" s="189"/>
      <c r="O329" s="189"/>
      <c r="P329" s="190">
        <f>SUM(P330:P339)</f>
        <v>0</v>
      </c>
      <c r="Q329" s="189"/>
      <c r="R329" s="190">
        <f>SUM(R330:R339)</f>
        <v>0</v>
      </c>
      <c r="S329" s="189"/>
      <c r="T329" s="191">
        <f>SUM(T330:T339)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84" t="s">
        <v>89</v>
      </c>
      <c r="AT329" s="192" t="s">
        <v>81</v>
      </c>
      <c r="AU329" s="192" t="s">
        <v>89</v>
      </c>
      <c r="AY329" s="184" t="s">
        <v>139</v>
      </c>
      <c r="BK329" s="193">
        <f>SUM(BK330:BK339)</f>
        <v>0</v>
      </c>
    </row>
    <row r="330" spans="1:65" s="2" customFormat="1" ht="24" customHeight="1">
      <c r="A330" s="38"/>
      <c r="B330" s="196"/>
      <c r="C330" s="197" t="s">
        <v>428</v>
      </c>
      <c r="D330" s="197" t="s">
        <v>141</v>
      </c>
      <c r="E330" s="198" t="s">
        <v>429</v>
      </c>
      <c r="F330" s="199" t="s">
        <v>430</v>
      </c>
      <c r="G330" s="200" t="s">
        <v>431</v>
      </c>
      <c r="H330" s="201">
        <v>111.317</v>
      </c>
      <c r="I330" s="202"/>
      <c r="J330" s="203">
        <f>ROUND(I330*H330,2)</f>
        <v>0</v>
      </c>
      <c r="K330" s="199" t="s">
        <v>215</v>
      </c>
      <c r="L330" s="39"/>
      <c r="M330" s="204" t="s">
        <v>1</v>
      </c>
      <c r="N330" s="205" t="s">
        <v>47</v>
      </c>
      <c r="O330" s="77"/>
      <c r="P330" s="206">
        <f>O330*H330</f>
        <v>0</v>
      </c>
      <c r="Q330" s="206">
        <v>0</v>
      </c>
      <c r="R330" s="206">
        <f>Q330*H330</f>
        <v>0</v>
      </c>
      <c r="S330" s="206">
        <v>0</v>
      </c>
      <c r="T330" s="20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8" t="s">
        <v>138</v>
      </c>
      <c r="AT330" s="208" t="s">
        <v>141</v>
      </c>
      <c r="AU330" s="208" t="s">
        <v>94</v>
      </c>
      <c r="AY330" s="19" t="s">
        <v>139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9" t="s">
        <v>89</v>
      </c>
      <c r="BK330" s="209">
        <f>ROUND(I330*H330,2)</f>
        <v>0</v>
      </c>
      <c r="BL330" s="19" t="s">
        <v>138</v>
      </c>
      <c r="BM330" s="208" t="s">
        <v>432</v>
      </c>
    </row>
    <row r="331" spans="1:47" s="2" customFormat="1" ht="12">
      <c r="A331" s="38"/>
      <c r="B331" s="39"/>
      <c r="C331" s="38"/>
      <c r="D331" s="210" t="s">
        <v>146</v>
      </c>
      <c r="E331" s="38"/>
      <c r="F331" s="211" t="s">
        <v>433</v>
      </c>
      <c r="G331" s="38"/>
      <c r="H331" s="38"/>
      <c r="I331" s="132"/>
      <c r="J331" s="38"/>
      <c r="K331" s="38"/>
      <c r="L331" s="39"/>
      <c r="M331" s="212"/>
      <c r="N331" s="213"/>
      <c r="O331" s="77"/>
      <c r="P331" s="77"/>
      <c r="Q331" s="77"/>
      <c r="R331" s="77"/>
      <c r="S331" s="77"/>
      <c r="T331" s="7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9" t="s">
        <v>146</v>
      </c>
      <c r="AU331" s="19" t="s">
        <v>94</v>
      </c>
    </row>
    <row r="332" spans="1:65" s="2" customFormat="1" ht="24" customHeight="1">
      <c r="A332" s="38"/>
      <c r="B332" s="196"/>
      <c r="C332" s="197" t="s">
        <v>434</v>
      </c>
      <c r="D332" s="197" t="s">
        <v>141</v>
      </c>
      <c r="E332" s="198" t="s">
        <v>435</v>
      </c>
      <c r="F332" s="199" t="s">
        <v>436</v>
      </c>
      <c r="G332" s="200" t="s">
        <v>431</v>
      </c>
      <c r="H332" s="201">
        <v>111.317</v>
      </c>
      <c r="I332" s="202"/>
      <c r="J332" s="203">
        <f>ROUND(I332*H332,2)</f>
        <v>0</v>
      </c>
      <c r="K332" s="199" t="s">
        <v>215</v>
      </c>
      <c r="L332" s="39"/>
      <c r="M332" s="204" t="s">
        <v>1</v>
      </c>
      <c r="N332" s="205" t="s">
        <v>47</v>
      </c>
      <c r="O332" s="77"/>
      <c r="P332" s="206">
        <f>O332*H332</f>
        <v>0</v>
      </c>
      <c r="Q332" s="206">
        <v>0</v>
      </c>
      <c r="R332" s="206">
        <f>Q332*H332</f>
        <v>0</v>
      </c>
      <c r="S332" s="206">
        <v>0</v>
      </c>
      <c r="T332" s="20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08" t="s">
        <v>138</v>
      </c>
      <c r="AT332" s="208" t="s">
        <v>141</v>
      </c>
      <c r="AU332" s="208" t="s">
        <v>94</v>
      </c>
      <c r="AY332" s="19" t="s">
        <v>139</v>
      </c>
      <c r="BE332" s="209">
        <f>IF(N332="základní",J332,0)</f>
        <v>0</v>
      </c>
      <c r="BF332" s="209">
        <f>IF(N332="snížená",J332,0)</f>
        <v>0</v>
      </c>
      <c r="BG332" s="209">
        <f>IF(N332="zákl. přenesená",J332,0)</f>
        <v>0</v>
      </c>
      <c r="BH332" s="209">
        <f>IF(N332="sníž. přenesená",J332,0)</f>
        <v>0</v>
      </c>
      <c r="BI332" s="209">
        <f>IF(N332="nulová",J332,0)</f>
        <v>0</v>
      </c>
      <c r="BJ332" s="19" t="s">
        <v>89</v>
      </c>
      <c r="BK332" s="209">
        <f>ROUND(I332*H332,2)</f>
        <v>0</v>
      </c>
      <c r="BL332" s="19" t="s">
        <v>138</v>
      </c>
      <c r="BM332" s="208" t="s">
        <v>437</v>
      </c>
    </row>
    <row r="333" spans="1:47" s="2" customFormat="1" ht="12">
      <c r="A333" s="38"/>
      <c r="B333" s="39"/>
      <c r="C333" s="38"/>
      <c r="D333" s="210" t="s">
        <v>146</v>
      </c>
      <c r="E333" s="38"/>
      <c r="F333" s="211" t="s">
        <v>438</v>
      </c>
      <c r="G333" s="38"/>
      <c r="H333" s="38"/>
      <c r="I333" s="132"/>
      <c r="J333" s="38"/>
      <c r="K333" s="38"/>
      <c r="L333" s="39"/>
      <c r="M333" s="212"/>
      <c r="N333" s="213"/>
      <c r="O333" s="77"/>
      <c r="P333" s="77"/>
      <c r="Q333" s="77"/>
      <c r="R333" s="77"/>
      <c r="S333" s="77"/>
      <c r="T333" s="7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9" t="s">
        <v>146</v>
      </c>
      <c r="AU333" s="19" t="s">
        <v>94</v>
      </c>
    </row>
    <row r="334" spans="1:65" s="2" customFormat="1" ht="24" customHeight="1">
      <c r="A334" s="38"/>
      <c r="B334" s="196"/>
      <c r="C334" s="197" t="s">
        <v>439</v>
      </c>
      <c r="D334" s="197" t="s">
        <v>141</v>
      </c>
      <c r="E334" s="198" t="s">
        <v>440</v>
      </c>
      <c r="F334" s="199" t="s">
        <v>441</v>
      </c>
      <c r="G334" s="200" t="s">
        <v>431</v>
      </c>
      <c r="H334" s="201">
        <v>445.268</v>
      </c>
      <c r="I334" s="202"/>
      <c r="J334" s="203">
        <f>ROUND(I334*H334,2)</f>
        <v>0</v>
      </c>
      <c r="K334" s="199" t="s">
        <v>215</v>
      </c>
      <c r="L334" s="39"/>
      <c r="M334" s="204" t="s">
        <v>1</v>
      </c>
      <c r="N334" s="205" t="s">
        <v>47</v>
      </c>
      <c r="O334" s="77"/>
      <c r="P334" s="206">
        <f>O334*H334</f>
        <v>0</v>
      </c>
      <c r="Q334" s="206">
        <v>0</v>
      </c>
      <c r="R334" s="206">
        <f>Q334*H334</f>
        <v>0</v>
      </c>
      <c r="S334" s="206">
        <v>0</v>
      </c>
      <c r="T334" s="207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08" t="s">
        <v>138</v>
      </c>
      <c r="AT334" s="208" t="s">
        <v>141</v>
      </c>
      <c r="AU334" s="208" t="s">
        <v>94</v>
      </c>
      <c r="AY334" s="19" t="s">
        <v>139</v>
      </c>
      <c r="BE334" s="209">
        <f>IF(N334="základní",J334,0)</f>
        <v>0</v>
      </c>
      <c r="BF334" s="209">
        <f>IF(N334="snížená",J334,0)</f>
        <v>0</v>
      </c>
      <c r="BG334" s="209">
        <f>IF(N334="zákl. přenesená",J334,0)</f>
        <v>0</v>
      </c>
      <c r="BH334" s="209">
        <f>IF(N334="sníž. přenesená",J334,0)</f>
        <v>0</v>
      </c>
      <c r="BI334" s="209">
        <f>IF(N334="nulová",J334,0)</f>
        <v>0</v>
      </c>
      <c r="BJ334" s="19" t="s">
        <v>89</v>
      </c>
      <c r="BK334" s="209">
        <f>ROUND(I334*H334,2)</f>
        <v>0</v>
      </c>
      <c r="BL334" s="19" t="s">
        <v>138</v>
      </c>
      <c r="BM334" s="208" t="s">
        <v>442</v>
      </c>
    </row>
    <row r="335" spans="1:47" s="2" customFormat="1" ht="12">
      <c r="A335" s="38"/>
      <c r="B335" s="39"/>
      <c r="C335" s="38"/>
      <c r="D335" s="210" t="s">
        <v>146</v>
      </c>
      <c r="E335" s="38"/>
      <c r="F335" s="211" t="s">
        <v>443</v>
      </c>
      <c r="G335" s="38"/>
      <c r="H335" s="38"/>
      <c r="I335" s="132"/>
      <c r="J335" s="38"/>
      <c r="K335" s="38"/>
      <c r="L335" s="39"/>
      <c r="M335" s="212"/>
      <c r="N335" s="213"/>
      <c r="O335" s="77"/>
      <c r="P335" s="77"/>
      <c r="Q335" s="77"/>
      <c r="R335" s="77"/>
      <c r="S335" s="77"/>
      <c r="T335" s="7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9" t="s">
        <v>146</v>
      </c>
      <c r="AU335" s="19" t="s">
        <v>94</v>
      </c>
    </row>
    <row r="336" spans="1:51" s="14" customFormat="1" ht="12">
      <c r="A336" s="14"/>
      <c r="B336" s="225"/>
      <c r="C336" s="14"/>
      <c r="D336" s="210" t="s">
        <v>218</v>
      </c>
      <c r="E336" s="226" t="s">
        <v>1</v>
      </c>
      <c r="F336" s="227" t="s">
        <v>444</v>
      </c>
      <c r="G336" s="14"/>
      <c r="H336" s="228">
        <v>445.268</v>
      </c>
      <c r="I336" s="229"/>
      <c r="J336" s="14"/>
      <c r="K336" s="14"/>
      <c r="L336" s="225"/>
      <c r="M336" s="230"/>
      <c r="N336" s="231"/>
      <c r="O336" s="231"/>
      <c r="P336" s="231"/>
      <c r="Q336" s="231"/>
      <c r="R336" s="231"/>
      <c r="S336" s="231"/>
      <c r="T336" s="23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26" t="s">
        <v>218</v>
      </c>
      <c r="AU336" s="226" t="s">
        <v>94</v>
      </c>
      <c r="AV336" s="14" t="s">
        <v>94</v>
      </c>
      <c r="AW336" s="14" t="s">
        <v>37</v>
      </c>
      <c r="AX336" s="14" t="s">
        <v>82</v>
      </c>
      <c r="AY336" s="226" t="s">
        <v>139</v>
      </c>
    </row>
    <row r="337" spans="1:51" s="15" customFormat="1" ht="12">
      <c r="A337" s="15"/>
      <c r="B337" s="233"/>
      <c r="C337" s="15"/>
      <c r="D337" s="210" t="s">
        <v>218</v>
      </c>
      <c r="E337" s="234" t="s">
        <v>1</v>
      </c>
      <c r="F337" s="235" t="s">
        <v>221</v>
      </c>
      <c r="G337" s="15"/>
      <c r="H337" s="236">
        <v>445.268</v>
      </c>
      <c r="I337" s="237"/>
      <c r="J337" s="15"/>
      <c r="K337" s="15"/>
      <c r="L337" s="233"/>
      <c r="M337" s="238"/>
      <c r="N337" s="239"/>
      <c r="O337" s="239"/>
      <c r="P337" s="239"/>
      <c r="Q337" s="239"/>
      <c r="R337" s="239"/>
      <c r="S337" s="239"/>
      <c r="T337" s="240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34" t="s">
        <v>218</v>
      </c>
      <c r="AU337" s="234" t="s">
        <v>94</v>
      </c>
      <c r="AV337" s="15" t="s">
        <v>138</v>
      </c>
      <c r="AW337" s="15" t="s">
        <v>37</v>
      </c>
      <c r="AX337" s="15" t="s">
        <v>89</v>
      </c>
      <c r="AY337" s="234" t="s">
        <v>139</v>
      </c>
    </row>
    <row r="338" spans="1:65" s="2" customFormat="1" ht="24" customHeight="1">
      <c r="A338" s="38"/>
      <c r="B338" s="196"/>
      <c r="C338" s="197" t="s">
        <v>445</v>
      </c>
      <c r="D338" s="197" t="s">
        <v>141</v>
      </c>
      <c r="E338" s="198" t="s">
        <v>446</v>
      </c>
      <c r="F338" s="199" t="s">
        <v>447</v>
      </c>
      <c r="G338" s="200" t="s">
        <v>431</v>
      </c>
      <c r="H338" s="201">
        <v>111.317</v>
      </c>
      <c r="I338" s="202"/>
      <c r="J338" s="203">
        <f>ROUND(I338*H338,2)</f>
        <v>0</v>
      </c>
      <c r="K338" s="199" t="s">
        <v>215</v>
      </c>
      <c r="L338" s="39"/>
      <c r="M338" s="204" t="s">
        <v>1</v>
      </c>
      <c r="N338" s="205" t="s">
        <v>47</v>
      </c>
      <c r="O338" s="77"/>
      <c r="P338" s="206">
        <f>O338*H338</f>
        <v>0</v>
      </c>
      <c r="Q338" s="206">
        <v>0</v>
      </c>
      <c r="R338" s="206">
        <f>Q338*H338</f>
        <v>0</v>
      </c>
      <c r="S338" s="206">
        <v>0</v>
      </c>
      <c r="T338" s="207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08" t="s">
        <v>138</v>
      </c>
      <c r="AT338" s="208" t="s">
        <v>141</v>
      </c>
      <c r="AU338" s="208" t="s">
        <v>94</v>
      </c>
      <c r="AY338" s="19" t="s">
        <v>139</v>
      </c>
      <c r="BE338" s="209">
        <f>IF(N338="základní",J338,0)</f>
        <v>0</v>
      </c>
      <c r="BF338" s="209">
        <f>IF(N338="snížená",J338,0)</f>
        <v>0</v>
      </c>
      <c r="BG338" s="209">
        <f>IF(N338="zákl. přenesená",J338,0)</f>
        <v>0</v>
      </c>
      <c r="BH338" s="209">
        <f>IF(N338="sníž. přenesená",J338,0)</f>
        <v>0</v>
      </c>
      <c r="BI338" s="209">
        <f>IF(N338="nulová",J338,0)</f>
        <v>0</v>
      </c>
      <c r="BJ338" s="19" t="s">
        <v>89</v>
      </c>
      <c r="BK338" s="209">
        <f>ROUND(I338*H338,2)</f>
        <v>0</v>
      </c>
      <c r="BL338" s="19" t="s">
        <v>138</v>
      </c>
      <c r="BM338" s="208" t="s">
        <v>448</v>
      </c>
    </row>
    <row r="339" spans="1:47" s="2" customFormat="1" ht="12">
      <c r="A339" s="38"/>
      <c r="B339" s="39"/>
      <c r="C339" s="38"/>
      <c r="D339" s="210" t="s">
        <v>146</v>
      </c>
      <c r="E339" s="38"/>
      <c r="F339" s="211" t="s">
        <v>449</v>
      </c>
      <c r="G339" s="38"/>
      <c r="H339" s="38"/>
      <c r="I339" s="132"/>
      <c r="J339" s="38"/>
      <c r="K339" s="38"/>
      <c r="L339" s="39"/>
      <c r="M339" s="212"/>
      <c r="N339" s="213"/>
      <c r="O339" s="77"/>
      <c r="P339" s="77"/>
      <c r="Q339" s="77"/>
      <c r="R339" s="77"/>
      <c r="S339" s="77"/>
      <c r="T339" s="7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9" t="s">
        <v>146</v>
      </c>
      <c r="AU339" s="19" t="s">
        <v>94</v>
      </c>
    </row>
    <row r="340" spans="1:63" s="12" customFormat="1" ht="22.8" customHeight="1">
      <c r="A340" s="12"/>
      <c r="B340" s="183"/>
      <c r="C340" s="12"/>
      <c r="D340" s="184" t="s">
        <v>81</v>
      </c>
      <c r="E340" s="194" t="s">
        <v>450</v>
      </c>
      <c r="F340" s="194" t="s">
        <v>451</v>
      </c>
      <c r="G340" s="12"/>
      <c r="H340" s="12"/>
      <c r="I340" s="186"/>
      <c r="J340" s="195">
        <f>BK340</f>
        <v>0</v>
      </c>
      <c r="K340" s="12"/>
      <c r="L340" s="183"/>
      <c r="M340" s="188"/>
      <c r="N340" s="189"/>
      <c r="O340" s="189"/>
      <c r="P340" s="190">
        <f>SUM(P341:P342)</f>
        <v>0</v>
      </c>
      <c r="Q340" s="189"/>
      <c r="R340" s="190">
        <f>SUM(R341:R342)</f>
        <v>0</v>
      </c>
      <c r="S340" s="189"/>
      <c r="T340" s="191">
        <f>SUM(T341:T342)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84" t="s">
        <v>89</v>
      </c>
      <c r="AT340" s="192" t="s">
        <v>81</v>
      </c>
      <c r="AU340" s="192" t="s">
        <v>89</v>
      </c>
      <c r="AY340" s="184" t="s">
        <v>139</v>
      </c>
      <c r="BK340" s="193">
        <f>SUM(BK341:BK342)</f>
        <v>0</v>
      </c>
    </row>
    <row r="341" spans="1:65" s="2" customFormat="1" ht="16.5" customHeight="1">
      <c r="A341" s="38"/>
      <c r="B341" s="196"/>
      <c r="C341" s="197" t="s">
        <v>452</v>
      </c>
      <c r="D341" s="197" t="s">
        <v>141</v>
      </c>
      <c r="E341" s="198" t="s">
        <v>453</v>
      </c>
      <c r="F341" s="199" t="s">
        <v>454</v>
      </c>
      <c r="G341" s="200" t="s">
        <v>431</v>
      </c>
      <c r="H341" s="201">
        <v>0.127</v>
      </c>
      <c r="I341" s="202"/>
      <c r="J341" s="203">
        <f>ROUND(I341*H341,2)</f>
        <v>0</v>
      </c>
      <c r="K341" s="199" t="s">
        <v>215</v>
      </c>
      <c r="L341" s="39"/>
      <c r="M341" s="204" t="s">
        <v>1</v>
      </c>
      <c r="N341" s="205" t="s">
        <v>47</v>
      </c>
      <c r="O341" s="77"/>
      <c r="P341" s="206">
        <f>O341*H341</f>
        <v>0</v>
      </c>
      <c r="Q341" s="206">
        <v>0</v>
      </c>
      <c r="R341" s="206">
        <f>Q341*H341</f>
        <v>0</v>
      </c>
      <c r="S341" s="206">
        <v>0</v>
      </c>
      <c r="T341" s="207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08" t="s">
        <v>138</v>
      </c>
      <c r="AT341" s="208" t="s">
        <v>141</v>
      </c>
      <c r="AU341" s="208" t="s">
        <v>94</v>
      </c>
      <c r="AY341" s="19" t="s">
        <v>139</v>
      </c>
      <c r="BE341" s="209">
        <f>IF(N341="základní",J341,0)</f>
        <v>0</v>
      </c>
      <c r="BF341" s="209">
        <f>IF(N341="snížená",J341,0)</f>
        <v>0</v>
      </c>
      <c r="BG341" s="209">
        <f>IF(N341="zákl. přenesená",J341,0)</f>
        <v>0</v>
      </c>
      <c r="BH341" s="209">
        <f>IF(N341="sníž. přenesená",J341,0)</f>
        <v>0</v>
      </c>
      <c r="BI341" s="209">
        <f>IF(N341="nulová",J341,0)</f>
        <v>0</v>
      </c>
      <c r="BJ341" s="19" t="s">
        <v>89</v>
      </c>
      <c r="BK341" s="209">
        <f>ROUND(I341*H341,2)</f>
        <v>0</v>
      </c>
      <c r="BL341" s="19" t="s">
        <v>138</v>
      </c>
      <c r="BM341" s="208" t="s">
        <v>455</v>
      </c>
    </row>
    <row r="342" spans="1:47" s="2" customFormat="1" ht="12">
      <c r="A342" s="38"/>
      <c r="B342" s="39"/>
      <c r="C342" s="38"/>
      <c r="D342" s="210" t="s">
        <v>146</v>
      </c>
      <c r="E342" s="38"/>
      <c r="F342" s="211" t="s">
        <v>456</v>
      </c>
      <c r="G342" s="38"/>
      <c r="H342" s="38"/>
      <c r="I342" s="132"/>
      <c r="J342" s="38"/>
      <c r="K342" s="38"/>
      <c r="L342" s="39"/>
      <c r="M342" s="212"/>
      <c r="N342" s="213"/>
      <c r="O342" s="77"/>
      <c r="P342" s="77"/>
      <c r="Q342" s="77"/>
      <c r="R342" s="77"/>
      <c r="S342" s="77"/>
      <c r="T342" s="7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9" t="s">
        <v>146</v>
      </c>
      <c r="AU342" s="19" t="s">
        <v>94</v>
      </c>
    </row>
    <row r="343" spans="1:63" s="12" customFormat="1" ht="25.9" customHeight="1">
      <c r="A343" s="12"/>
      <c r="B343" s="183"/>
      <c r="C343" s="12"/>
      <c r="D343" s="184" t="s">
        <v>81</v>
      </c>
      <c r="E343" s="185" t="s">
        <v>457</v>
      </c>
      <c r="F343" s="185" t="s">
        <v>458</v>
      </c>
      <c r="G343" s="12"/>
      <c r="H343" s="12"/>
      <c r="I343" s="186"/>
      <c r="J343" s="187">
        <f>BK343</f>
        <v>0</v>
      </c>
      <c r="K343" s="12"/>
      <c r="L343" s="183"/>
      <c r="M343" s="188"/>
      <c r="N343" s="189"/>
      <c r="O343" s="189"/>
      <c r="P343" s="190">
        <f>P344+P350+P357</f>
        <v>0</v>
      </c>
      <c r="Q343" s="189"/>
      <c r="R343" s="190">
        <f>R344+R350+R357</f>
        <v>0.5659684</v>
      </c>
      <c r="S343" s="189"/>
      <c r="T343" s="191">
        <f>T344+T350+T357</f>
        <v>0.20821505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84" t="s">
        <v>94</v>
      </c>
      <c r="AT343" s="192" t="s">
        <v>81</v>
      </c>
      <c r="AU343" s="192" t="s">
        <v>82</v>
      </c>
      <c r="AY343" s="184" t="s">
        <v>139</v>
      </c>
      <c r="BK343" s="193">
        <f>BK344+BK350+BK357</f>
        <v>0</v>
      </c>
    </row>
    <row r="344" spans="1:63" s="12" customFormat="1" ht="22.8" customHeight="1">
      <c r="A344" s="12"/>
      <c r="B344" s="183"/>
      <c r="C344" s="12"/>
      <c r="D344" s="184" t="s">
        <v>81</v>
      </c>
      <c r="E344" s="194" t="s">
        <v>459</v>
      </c>
      <c r="F344" s="194" t="s">
        <v>460</v>
      </c>
      <c r="G344" s="12"/>
      <c r="H344" s="12"/>
      <c r="I344" s="186"/>
      <c r="J344" s="195">
        <f>BK344</f>
        <v>0</v>
      </c>
      <c r="K344" s="12"/>
      <c r="L344" s="183"/>
      <c r="M344" s="188"/>
      <c r="N344" s="189"/>
      <c r="O344" s="189"/>
      <c r="P344" s="190">
        <f>SUM(P345:P349)</f>
        <v>0</v>
      </c>
      <c r="Q344" s="189"/>
      <c r="R344" s="190">
        <f>SUM(R345:R349)</f>
        <v>0</v>
      </c>
      <c r="S344" s="189"/>
      <c r="T344" s="191">
        <f>SUM(T345:T349)</f>
        <v>0.032799999999999996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84" t="s">
        <v>94</v>
      </c>
      <c r="AT344" s="192" t="s">
        <v>81</v>
      </c>
      <c r="AU344" s="192" t="s">
        <v>89</v>
      </c>
      <c r="AY344" s="184" t="s">
        <v>139</v>
      </c>
      <c r="BK344" s="193">
        <f>SUM(BK345:BK349)</f>
        <v>0</v>
      </c>
    </row>
    <row r="345" spans="1:65" s="2" customFormat="1" ht="24" customHeight="1">
      <c r="A345" s="38"/>
      <c r="B345" s="196"/>
      <c r="C345" s="197" t="s">
        <v>461</v>
      </c>
      <c r="D345" s="197" t="s">
        <v>141</v>
      </c>
      <c r="E345" s="198" t="s">
        <v>462</v>
      </c>
      <c r="F345" s="199" t="s">
        <v>463</v>
      </c>
      <c r="G345" s="200" t="s">
        <v>331</v>
      </c>
      <c r="H345" s="201">
        <v>5</v>
      </c>
      <c r="I345" s="202"/>
      <c r="J345" s="203">
        <f>ROUND(I345*H345,2)</f>
        <v>0</v>
      </c>
      <c r="K345" s="199" t="s">
        <v>215</v>
      </c>
      <c r="L345" s="39"/>
      <c r="M345" s="204" t="s">
        <v>1</v>
      </c>
      <c r="N345" s="205" t="s">
        <v>47</v>
      </c>
      <c r="O345" s="77"/>
      <c r="P345" s="206">
        <f>O345*H345</f>
        <v>0</v>
      </c>
      <c r="Q345" s="206">
        <v>0</v>
      </c>
      <c r="R345" s="206">
        <f>Q345*H345</f>
        <v>0</v>
      </c>
      <c r="S345" s="206">
        <v>0.00656</v>
      </c>
      <c r="T345" s="207">
        <f>S345*H345</f>
        <v>0.032799999999999996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08" t="s">
        <v>316</v>
      </c>
      <c r="AT345" s="208" t="s">
        <v>141</v>
      </c>
      <c r="AU345" s="208" t="s">
        <v>94</v>
      </c>
      <c r="AY345" s="19" t="s">
        <v>139</v>
      </c>
      <c r="BE345" s="209">
        <f>IF(N345="základní",J345,0)</f>
        <v>0</v>
      </c>
      <c r="BF345" s="209">
        <f>IF(N345="snížená",J345,0)</f>
        <v>0</v>
      </c>
      <c r="BG345" s="209">
        <f>IF(N345="zákl. přenesená",J345,0)</f>
        <v>0</v>
      </c>
      <c r="BH345" s="209">
        <f>IF(N345="sníž. přenesená",J345,0)</f>
        <v>0</v>
      </c>
      <c r="BI345" s="209">
        <f>IF(N345="nulová",J345,0)</f>
        <v>0</v>
      </c>
      <c r="BJ345" s="19" t="s">
        <v>89</v>
      </c>
      <c r="BK345" s="209">
        <f>ROUND(I345*H345,2)</f>
        <v>0</v>
      </c>
      <c r="BL345" s="19" t="s">
        <v>316</v>
      </c>
      <c r="BM345" s="208" t="s">
        <v>464</v>
      </c>
    </row>
    <row r="346" spans="1:47" s="2" customFormat="1" ht="12">
      <c r="A346" s="38"/>
      <c r="B346" s="39"/>
      <c r="C346" s="38"/>
      <c r="D346" s="210" t="s">
        <v>146</v>
      </c>
      <c r="E346" s="38"/>
      <c r="F346" s="211" t="s">
        <v>465</v>
      </c>
      <c r="G346" s="38"/>
      <c r="H346" s="38"/>
      <c r="I346" s="132"/>
      <c r="J346" s="38"/>
      <c r="K346" s="38"/>
      <c r="L346" s="39"/>
      <c r="M346" s="212"/>
      <c r="N346" s="213"/>
      <c r="O346" s="77"/>
      <c r="P346" s="77"/>
      <c r="Q346" s="77"/>
      <c r="R346" s="77"/>
      <c r="S346" s="77"/>
      <c r="T346" s="7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9" t="s">
        <v>146</v>
      </c>
      <c r="AU346" s="19" t="s">
        <v>94</v>
      </c>
    </row>
    <row r="347" spans="1:51" s="13" customFormat="1" ht="12">
      <c r="A347" s="13"/>
      <c r="B347" s="218"/>
      <c r="C347" s="13"/>
      <c r="D347" s="210" t="s">
        <v>218</v>
      </c>
      <c r="E347" s="219" t="s">
        <v>1</v>
      </c>
      <c r="F347" s="220" t="s">
        <v>466</v>
      </c>
      <c r="G347" s="13"/>
      <c r="H347" s="219" t="s">
        <v>1</v>
      </c>
      <c r="I347" s="221"/>
      <c r="J347" s="13"/>
      <c r="K347" s="13"/>
      <c r="L347" s="218"/>
      <c r="M347" s="222"/>
      <c r="N347" s="223"/>
      <c r="O347" s="223"/>
      <c r="P347" s="223"/>
      <c r="Q347" s="223"/>
      <c r="R347" s="223"/>
      <c r="S347" s="223"/>
      <c r="T347" s="22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19" t="s">
        <v>218</v>
      </c>
      <c r="AU347" s="219" t="s">
        <v>94</v>
      </c>
      <c r="AV347" s="13" t="s">
        <v>89</v>
      </c>
      <c r="AW347" s="13" t="s">
        <v>37</v>
      </c>
      <c r="AX347" s="13" t="s">
        <v>82</v>
      </c>
      <c r="AY347" s="219" t="s">
        <v>139</v>
      </c>
    </row>
    <row r="348" spans="1:51" s="14" customFormat="1" ht="12">
      <c r="A348" s="14"/>
      <c r="B348" s="225"/>
      <c r="C348" s="14"/>
      <c r="D348" s="210" t="s">
        <v>218</v>
      </c>
      <c r="E348" s="226" t="s">
        <v>1</v>
      </c>
      <c r="F348" s="227" t="s">
        <v>467</v>
      </c>
      <c r="G348" s="14"/>
      <c r="H348" s="228">
        <v>5</v>
      </c>
      <c r="I348" s="229"/>
      <c r="J348" s="14"/>
      <c r="K348" s="14"/>
      <c r="L348" s="225"/>
      <c r="M348" s="230"/>
      <c r="N348" s="231"/>
      <c r="O348" s="231"/>
      <c r="P348" s="231"/>
      <c r="Q348" s="231"/>
      <c r="R348" s="231"/>
      <c r="S348" s="231"/>
      <c r="T348" s="23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26" t="s">
        <v>218</v>
      </c>
      <c r="AU348" s="226" t="s">
        <v>94</v>
      </c>
      <c r="AV348" s="14" t="s">
        <v>94</v>
      </c>
      <c r="AW348" s="14" t="s">
        <v>37</v>
      </c>
      <c r="AX348" s="14" t="s">
        <v>82</v>
      </c>
      <c r="AY348" s="226" t="s">
        <v>139</v>
      </c>
    </row>
    <row r="349" spans="1:51" s="15" customFormat="1" ht="12">
      <c r="A349" s="15"/>
      <c r="B349" s="233"/>
      <c r="C349" s="15"/>
      <c r="D349" s="210" t="s">
        <v>218</v>
      </c>
      <c r="E349" s="234" t="s">
        <v>1</v>
      </c>
      <c r="F349" s="235" t="s">
        <v>221</v>
      </c>
      <c r="G349" s="15"/>
      <c r="H349" s="236">
        <v>5</v>
      </c>
      <c r="I349" s="237"/>
      <c r="J349" s="15"/>
      <c r="K349" s="15"/>
      <c r="L349" s="233"/>
      <c r="M349" s="238"/>
      <c r="N349" s="239"/>
      <c r="O349" s="239"/>
      <c r="P349" s="239"/>
      <c r="Q349" s="239"/>
      <c r="R349" s="239"/>
      <c r="S349" s="239"/>
      <c r="T349" s="240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34" t="s">
        <v>218</v>
      </c>
      <c r="AU349" s="234" t="s">
        <v>94</v>
      </c>
      <c r="AV349" s="15" t="s">
        <v>138</v>
      </c>
      <c r="AW349" s="15" t="s">
        <v>37</v>
      </c>
      <c r="AX349" s="15" t="s">
        <v>89</v>
      </c>
      <c r="AY349" s="234" t="s">
        <v>139</v>
      </c>
    </row>
    <row r="350" spans="1:63" s="12" customFormat="1" ht="22.8" customHeight="1">
      <c r="A350" s="12"/>
      <c r="B350" s="183"/>
      <c r="C350" s="12"/>
      <c r="D350" s="184" t="s">
        <v>81</v>
      </c>
      <c r="E350" s="194" t="s">
        <v>468</v>
      </c>
      <c r="F350" s="194" t="s">
        <v>469</v>
      </c>
      <c r="G350" s="12"/>
      <c r="H350" s="12"/>
      <c r="I350" s="186"/>
      <c r="J350" s="195">
        <f>BK350</f>
        <v>0</v>
      </c>
      <c r="K350" s="12"/>
      <c r="L350" s="183"/>
      <c r="M350" s="188"/>
      <c r="N350" s="189"/>
      <c r="O350" s="189"/>
      <c r="P350" s="190">
        <f>SUM(P351:P356)</f>
        <v>0</v>
      </c>
      <c r="Q350" s="189"/>
      <c r="R350" s="190">
        <f>SUM(R351:R356)</f>
        <v>0.0001134</v>
      </c>
      <c r="S350" s="189"/>
      <c r="T350" s="191">
        <f>SUM(T351:T356)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184" t="s">
        <v>94</v>
      </c>
      <c r="AT350" s="192" t="s">
        <v>81</v>
      </c>
      <c r="AU350" s="192" t="s">
        <v>89</v>
      </c>
      <c r="AY350" s="184" t="s">
        <v>139</v>
      </c>
      <c r="BK350" s="193">
        <f>SUM(BK351:BK356)</f>
        <v>0</v>
      </c>
    </row>
    <row r="351" spans="1:65" s="2" customFormat="1" ht="24" customHeight="1">
      <c r="A351" s="38"/>
      <c r="B351" s="196"/>
      <c r="C351" s="197" t="s">
        <v>470</v>
      </c>
      <c r="D351" s="197" t="s">
        <v>141</v>
      </c>
      <c r="E351" s="198" t="s">
        <v>471</v>
      </c>
      <c r="F351" s="199" t="s">
        <v>472</v>
      </c>
      <c r="G351" s="200" t="s">
        <v>214</v>
      </c>
      <c r="H351" s="201">
        <v>5.67</v>
      </c>
      <c r="I351" s="202"/>
      <c r="J351" s="203">
        <f>ROUND(I351*H351,2)</f>
        <v>0</v>
      </c>
      <c r="K351" s="199" t="s">
        <v>215</v>
      </c>
      <c r="L351" s="39"/>
      <c r="M351" s="204" t="s">
        <v>1</v>
      </c>
      <c r="N351" s="205" t="s">
        <v>47</v>
      </c>
      <c r="O351" s="77"/>
      <c r="P351" s="206">
        <f>O351*H351</f>
        <v>0</v>
      </c>
      <c r="Q351" s="206">
        <v>2E-05</v>
      </c>
      <c r="R351" s="206">
        <f>Q351*H351</f>
        <v>0.0001134</v>
      </c>
      <c r="S351" s="206">
        <v>0</v>
      </c>
      <c r="T351" s="207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08" t="s">
        <v>316</v>
      </c>
      <c r="AT351" s="208" t="s">
        <v>141</v>
      </c>
      <c r="AU351" s="208" t="s">
        <v>94</v>
      </c>
      <c r="AY351" s="19" t="s">
        <v>139</v>
      </c>
      <c r="BE351" s="209">
        <f>IF(N351="základní",J351,0)</f>
        <v>0</v>
      </c>
      <c r="BF351" s="209">
        <f>IF(N351="snížená",J351,0)</f>
        <v>0</v>
      </c>
      <c r="BG351" s="209">
        <f>IF(N351="zákl. přenesená",J351,0)</f>
        <v>0</v>
      </c>
      <c r="BH351" s="209">
        <f>IF(N351="sníž. přenesená",J351,0)</f>
        <v>0</v>
      </c>
      <c r="BI351" s="209">
        <f>IF(N351="nulová",J351,0)</f>
        <v>0</v>
      </c>
      <c r="BJ351" s="19" t="s">
        <v>89</v>
      </c>
      <c r="BK351" s="209">
        <f>ROUND(I351*H351,2)</f>
        <v>0</v>
      </c>
      <c r="BL351" s="19" t="s">
        <v>316</v>
      </c>
      <c r="BM351" s="208" t="s">
        <v>473</v>
      </c>
    </row>
    <row r="352" spans="1:47" s="2" customFormat="1" ht="12">
      <c r="A352" s="38"/>
      <c r="B352" s="39"/>
      <c r="C352" s="38"/>
      <c r="D352" s="210" t="s">
        <v>146</v>
      </c>
      <c r="E352" s="38"/>
      <c r="F352" s="211" t="s">
        <v>474</v>
      </c>
      <c r="G352" s="38"/>
      <c r="H352" s="38"/>
      <c r="I352" s="132"/>
      <c r="J352" s="38"/>
      <c r="K352" s="38"/>
      <c r="L352" s="39"/>
      <c r="M352" s="212"/>
      <c r="N352" s="213"/>
      <c r="O352" s="77"/>
      <c r="P352" s="77"/>
      <c r="Q352" s="77"/>
      <c r="R352" s="77"/>
      <c r="S352" s="77"/>
      <c r="T352" s="7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9" t="s">
        <v>146</v>
      </c>
      <c r="AU352" s="19" t="s">
        <v>94</v>
      </c>
    </row>
    <row r="353" spans="1:51" s="13" customFormat="1" ht="12">
      <c r="A353" s="13"/>
      <c r="B353" s="218"/>
      <c r="C353" s="13"/>
      <c r="D353" s="210" t="s">
        <v>218</v>
      </c>
      <c r="E353" s="219" t="s">
        <v>1</v>
      </c>
      <c r="F353" s="220" t="s">
        <v>475</v>
      </c>
      <c r="G353" s="13"/>
      <c r="H353" s="219" t="s">
        <v>1</v>
      </c>
      <c r="I353" s="221"/>
      <c r="J353" s="13"/>
      <c r="K353" s="13"/>
      <c r="L353" s="218"/>
      <c r="M353" s="222"/>
      <c r="N353" s="223"/>
      <c r="O353" s="223"/>
      <c r="P353" s="223"/>
      <c r="Q353" s="223"/>
      <c r="R353" s="223"/>
      <c r="S353" s="223"/>
      <c r="T353" s="22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19" t="s">
        <v>218</v>
      </c>
      <c r="AU353" s="219" t="s">
        <v>94</v>
      </c>
      <c r="AV353" s="13" t="s">
        <v>89</v>
      </c>
      <c r="AW353" s="13" t="s">
        <v>37</v>
      </c>
      <c r="AX353" s="13" t="s">
        <v>82</v>
      </c>
      <c r="AY353" s="219" t="s">
        <v>139</v>
      </c>
    </row>
    <row r="354" spans="1:51" s="14" customFormat="1" ht="12">
      <c r="A354" s="14"/>
      <c r="B354" s="225"/>
      <c r="C354" s="14"/>
      <c r="D354" s="210" t="s">
        <v>218</v>
      </c>
      <c r="E354" s="226" t="s">
        <v>1</v>
      </c>
      <c r="F354" s="227" t="s">
        <v>476</v>
      </c>
      <c r="G354" s="14"/>
      <c r="H354" s="228">
        <v>4.2</v>
      </c>
      <c r="I354" s="229"/>
      <c r="J354" s="14"/>
      <c r="K354" s="14"/>
      <c r="L354" s="225"/>
      <c r="M354" s="230"/>
      <c r="N354" s="231"/>
      <c r="O354" s="231"/>
      <c r="P354" s="231"/>
      <c r="Q354" s="231"/>
      <c r="R354" s="231"/>
      <c r="S354" s="231"/>
      <c r="T354" s="23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26" t="s">
        <v>218</v>
      </c>
      <c r="AU354" s="226" t="s">
        <v>94</v>
      </c>
      <c r="AV354" s="14" t="s">
        <v>94</v>
      </c>
      <c r="AW354" s="14" t="s">
        <v>37</v>
      </c>
      <c r="AX354" s="14" t="s">
        <v>82</v>
      </c>
      <c r="AY354" s="226" t="s">
        <v>139</v>
      </c>
    </row>
    <row r="355" spans="1:51" s="14" customFormat="1" ht="12">
      <c r="A355" s="14"/>
      <c r="B355" s="225"/>
      <c r="C355" s="14"/>
      <c r="D355" s="210" t="s">
        <v>218</v>
      </c>
      <c r="E355" s="226" t="s">
        <v>1</v>
      </c>
      <c r="F355" s="227" t="s">
        <v>477</v>
      </c>
      <c r="G355" s="14"/>
      <c r="H355" s="228">
        <v>1.47</v>
      </c>
      <c r="I355" s="229"/>
      <c r="J355" s="14"/>
      <c r="K355" s="14"/>
      <c r="L355" s="225"/>
      <c r="M355" s="230"/>
      <c r="N355" s="231"/>
      <c r="O355" s="231"/>
      <c r="P355" s="231"/>
      <c r="Q355" s="231"/>
      <c r="R355" s="231"/>
      <c r="S355" s="231"/>
      <c r="T355" s="23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26" t="s">
        <v>218</v>
      </c>
      <c r="AU355" s="226" t="s">
        <v>94</v>
      </c>
      <c r="AV355" s="14" t="s">
        <v>94</v>
      </c>
      <c r="AW355" s="14" t="s">
        <v>37</v>
      </c>
      <c r="AX355" s="14" t="s">
        <v>82</v>
      </c>
      <c r="AY355" s="226" t="s">
        <v>139</v>
      </c>
    </row>
    <row r="356" spans="1:51" s="15" customFormat="1" ht="12">
      <c r="A356" s="15"/>
      <c r="B356" s="233"/>
      <c r="C356" s="15"/>
      <c r="D356" s="210" t="s">
        <v>218</v>
      </c>
      <c r="E356" s="234" t="s">
        <v>1</v>
      </c>
      <c r="F356" s="235" t="s">
        <v>221</v>
      </c>
      <c r="G356" s="15"/>
      <c r="H356" s="236">
        <v>5.67</v>
      </c>
      <c r="I356" s="237"/>
      <c r="J356" s="15"/>
      <c r="K356" s="15"/>
      <c r="L356" s="233"/>
      <c r="M356" s="238"/>
      <c r="N356" s="239"/>
      <c r="O356" s="239"/>
      <c r="P356" s="239"/>
      <c r="Q356" s="239"/>
      <c r="R356" s="239"/>
      <c r="S356" s="239"/>
      <c r="T356" s="240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34" t="s">
        <v>218</v>
      </c>
      <c r="AU356" s="234" t="s">
        <v>94</v>
      </c>
      <c r="AV356" s="15" t="s">
        <v>138</v>
      </c>
      <c r="AW356" s="15" t="s">
        <v>37</v>
      </c>
      <c r="AX356" s="15" t="s">
        <v>89</v>
      </c>
      <c r="AY356" s="234" t="s">
        <v>139</v>
      </c>
    </row>
    <row r="357" spans="1:63" s="12" customFormat="1" ht="22.8" customHeight="1">
      <c r="A357" s="12"/>
      <c r="B357" s="183"/>
      <c r="C357" s="12"/>
      <c r="D357" s="184" t="s">
        <v>81</v>
      </c>
      <c r="E357" s="194" t="s">
        <v>478</v>
      </c>
      <c r="F357" s="194" t="s">
        <v>479</v>
      </c>
      <c r="G357" s="12"/>
      <c r="H357" s="12"/>
      <c r="I357" s="186"/>
      <c r="J357" s="195">
        <f>BK357</f>
        <v>0</v>
      </c>
      <c r="K357" s="12"/>
      <c r="L357" s="183"/>
      <c r="M357" s="188"/>
      <c r="N357" s="189"/>
      <c r="O357" s="189"/>
      <c r="P357" s="190">
        <f>SUM(P358:P386)</f>
        <v>0</v>
      </c>
      <c r="Q357" s="189"/>
      <c r="R357" s="190">
        <f>SUM(R358:R386)</f>
        <v>0.565855</v>
      </c>
      <c r="S357" s="189"/>
      <c r="T357" s="191">
        <f>SUM(T358:T386)</f>
        <v>0.17541505000000002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84" t="s">
        <v>94</v>
      </c>
      <c r="AT357" s="192" t="s">
        <v>81</v>
      </c>
      <c r="AU357" s="192" t="s">
        <v>89</v>
      </c>
      <c r="AY357" s="184" t="s">
        <v>139</v>
      </c>
      <c r="BK357" s="193">
        <f>SUM(BK358:BK386)</f>
        <v>0</v>
      </c>
    </row>
    <row r="358" spans="1:65" s="2" customFormat="1" ht="16.5" customHeight="1">
      <c r="A358" s="38"/>
      <c r="B358" s="196"/>
      <c r="C358" s="197" t="s">
        <v>480</v>
      </c>
      <c r="D358" s="197" t="s">
        <v>141</v>
      </c>
      <c r="E358" s="198" t="s">
        <v>481</v>
      </c>
      <c r="F358" s="199" t="s">
        <v>482</v>
      </c>
      <c r="G358" s="200" t="s">
        <v>214</v>
      </c>
      <c r="H358" s="201">
        <v>565.855</v>
      </c>
      <c r="I358" s="202"/>
      <c r="J358" s="203">
        <f>ROUND(I358*H358,2)</f>
        <v>0</v>
      </c>
      <c r="K358" s="199" t="s">
        <v>215</v>
      </c>
      <c r="L358" s="39"/>
      <c r="M358" s="204" t="s">
        <v>1</v>
      </c>
      <c r="N358" s="205" t="s">
        <v>47</v>
      </c>
      <c r="O358" s="77"/>
      <c r="P358" s="206">
        <f>O358*H358</f>
        <v>0</v>
      </c>
      <c r="Q358" s="206">
        <v>0.001</v>
      </c>
      <c r="R358" s="206">
        <f>Q358*H358</f>
        <v>0.565855</v>
      </c>
      <c r="S358" s="206">
        <v>0.00031</v>
      </c>
      <c r="T358" s="207">
        <f>S358*H358</f>
        <v>0.17541505000000002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08" t="s">
        <v>316</v>
      </c>
      <c r="AT358" s="208" t="s">
        <v>141</v>
      </c>
      <c r="AU358" s="208" t="s">
        <v>94</v>
      </c>
      <c r="AY358" s="19" t="s">
        <v>139</v>
      </c>
      <c r="BE358" s="209">
        <f>IF(N358="základní",J358,0)</f>
        <v>0</v>
      </c>
      <c r="BF358" s="209">
        <f>IF(N358="snížená",J358,0)</f>
        <v>0</v>
      </c>
      <c r="BG358" s="209">
        <f>IF(N358="zákl. přenesená",J358,0)</f>
        <v>0</v>
      </c>
      <c r="BH358" s="209">
        <f>IF(N358="sníž. přenesená",J358,0)</f>
        <v>0</v>
      </c>
      <c r="BI358" s="209">
        <f>IF(N358="nulová",J358,0)</f>
        <v>0</v>
      </c>
      <c r="BJ358" s="19" t="s">
        <v>89</v>
      </c>
      <c r="BK358" s="209">
        <f>ROUND(I358*H358,2)</f>
        <v>0</v>
      </c>
      <c r="BL358" s="19" t="s">
        <v>316</v>
      </c>
      <c r="BM358" s="208" t="s">
        <v>483</v>
      </c>
    </row>
    <row r="359" spans="1:47" s="2" customFormat="1" ht="12">
      <c r="A359" s="38"/>
      <c r="B359" s="39"/>
      <c r="C359" s="38"/>
      <c r="D359" s="210" t="s">
        <v>146</v>
      </c>
      <c r="E359" s="38"/>
      <c r="F359" s="211" t="s">
        <v>484</v>
      </c>
      <c r="G359" s="38"/>
      <c r="H359" s="38"/>
      <c r="I359" s="132"/>
      <c r="J359" s="38"/>
      <c r="K359" s="38"/>
      <c r="L359" s="39"/>
      <c r="M359" s="212"/>
      <c r="N359" s="213"/>
      <c r="O359" s="77"/>
      <c r="P359" s="77"/>
      <c r="Q359" s="77"/>
      <c r="R359" s="77"/>
      <c r="S359" s="77"/>
      <c r="T359" s="7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9" t="s">
        <v>146</v>
      </c>
      <c r="AU359" s="19" t="s">
        <v>94</v>
      </c>
    </row>
    <row r="360" spans="1:51" s="13" customFormat="1" ht="12">
      <c r="A360" s="13"/>
      <c r="B360" s="218"/>
      <c r="C360" s="13"/>
      <c r="D360" s="210" t="s">
        <v>218</v>
      </c>
      <c r="E360" s="219" t="s">
        <v>1</v>
      </c>
      <c r="F360" s="220" t="s">
        <v>227</v>
      </c>
      <c r="G360" s="13"/>
      <c r="H360" s="219" t="s">
        <v>1</v>
      </c>
      <c r="I360" s="221"/>
      <c r="J360" s="13"/>
      <c r="K360" s="13"/>
      <c r="L360" s="218"/>
      <c r="M360" s="222"/>
      <c r="N360" s="223"/>
      <c r="O360" s="223"/>
      <c r="P360" s="223"/>
      <c r="Q360" s="223"/>
      <c r="R360" s="223"/>
      <c r="S360" s="223"/>
      <c r="T360" s="22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19" t="s">
        <v>218</v>
      </c>
      <c r="AU360" s="219" t="s">
        <v>94</v>
      </c>
      <c r="AV360" s="13" t="s">
        <v>89</v>
      </c>
      <c r="AW360" s="13" t="s">
        <v>37</v>
      </c>
      <c r="AX360" s="13" t="s">
        <v>82</v>
      </c>
      <c r="AY360" s="219" t="s">
        <v>139</v>
      </c>
    </row>
    <row r="361" spans="1:51" s="13" customFormat="1" ht="12">
      <c r="A361" s="13"/>
      <c r="B361" s="218"/>
      <c r="C361" s="13"/>
      <c r="D361" s="210" t="s">
        <v>218</v>
      </c>
      <c r="E361" s="219" t="s">
        <v>1</v>
      </c>
      <c r="F361" s="220" t="s">
        <v>335</v>
      </c>
      <c r="G361" s="13"/>
      <c r="H361" s="219" t="s">
        <v>1</v>
      </c>
      <c r="I361" s="221"/>
      <c r="J361" s="13"/>
      <c r="K361" s="13"/>
      <c r="L361" s="218"/>
      <c r="M361" s="222"/>
      <c r="N361" s="223"/>
      <c r="O361" s="223"/>
      <c r="P361" s="223"/>
      <c r="Q361" s="223"/>
      <c r="R361" s="223"/>
      <c r="S361" s="223"/>
      <c r="T361" s="22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19" t="s">
        <v>218</v>
      </c>
      <c r="AU361" s="219" t="s">
        <v>94</v>
      </c>
      <c r="AV361" s="13" t="s">
        <v>89</v>
      </c>
      <c r="AW361" s="13" t="s">
        <v>37</v>
      </c>
      <c r="AX361" s="13" t="s">
        <v>82</v>
      </c>
      <c r="AY361" s="219" t="s">
        <v>139</v>
      </c>
    </row>
    <row r="362" spans="1:51" s="14" customFormat="1" ht="12">
      <c r="A362" s="14"/>
      <c r="B362" s="225"/>
      <c r="C362" s="14"/>
      <c r="D362" s="210" t="s">
        <v>218</v>
      </c>
      <c r="E362" s="226" t="s">
        <v>1</v>
      </c>
      <c r="F362" s="227" t="s">
        <v>391</v>
      </c>
      <c r="G362" s="14"/>
      <c r="H362" s="228">
        <v>42.315</v>
      </c>
      <c r="I362" s="229"/>
      <c r="J362" s="14"/>
      <c r="K362" s="14"/>
      <c r="L362" s="225"/>
      <c r="M362" s="230"/>
      <c r="N362" s="231"/>
      <c r="O362" s="231"/>
      <c r="P362" s="231"/>
      <c r="Q362" s="231"/>
      <c r="R362" s="231"/>
      <c r="S362" s="231"/>
      <c r="T362" s="23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26" t="s">
        <v>218</v>
      </c>
      <c r="AU362" s="226" t="s">
        <v>94</v>
      </c>
      <c r="AV362" s="14" t="s">
        <v>94</v>
      </c>
      <c r="AW362" s="14" t="s">
        <v>37</v>
      </c>
      <c r="AX362" s="14" t="s">
        <v>82</v>
      </c>
      <c r="AY362" s="226" t="s">
        <v>139</v>
      </c>
    </row>
    <row r="363" spans="1:51" s="13" customFormat="1" ht="12">
      <c r="A363" s="13"/>
      <c r="B363" s="218"/>
      <c r="C363" s="13"/>
      <c r="D363" s="210" t="s">
        <v>218</v>
      </c>
      <c r="E363" s="219" t="s">
        <v>1</v>
      </c>
      <c r="F363" s="220" t="s">
        <v>485</v>
      </c>
      <c r="G363" s="13"/>
      <c r="H363" s="219" t="s">
        <v>1</v>
      </c>
      <c r="I363" s="221"/>
      <c r="J363" s="13"/>
      <c r="K363" s="13"/>
      <c r="L363" s="218"/>
      <c r="M363" s="222"/>
      <c r="N363" s="223"/>
      <c r="O363" s="223"/>
      <c r="P363" s="223"/>
      <c r="Q363" s="223"/>
      <c r="R363" s="223"/>
      <c r="S363" s="223"/>
      <c r="T363" s="22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19" t="s">
        <v>218</v>
      </c>
      <c r="AU363" s="219" t="s">
        <v>94</v>
      </c>
      <c r="AV363" s="13" t="s">
        <v>89</v>
      </c>
      <c r="AW363" s="13" t="s">
        <v>37</v>
      </c>
      <c r="AX363" s="13" t="s">
        <v>82</v>
      </c>
      <c r="AY363" s="219" t="s">
        <v>139</v>
      </c>
    </row>
    <row r="364" spans="1:51" s="14" customFormat="1" ht="12">
      <c r="A364" s="14"/>
      <c r="B364" s="225"/>
      <c r="C364" s="14"/>
      <c r="D364" s="210" t="s">
        <v>218</v>
      </c>
      <c r="E364" s="226" t="s">
        <v>1</v>
      </c>
      <c r="F364" s="227" t="s">
        <v>393</v>
      </c>
      <c r="G364" s="14"/>
      <c r="H364" s="228">
        <v>28.665</v>
      </c>
      <c r="I364" s="229"/>
      <c r="J364" s="14"/>
      <c r="K364" s="14"/>
      <c r="L364" s="225"/>
      <c r="M364" s="230"/>
      <c r="N364" s="231"/>
      <c r="O364" s="231"/>
      <c r="P364" s="231"/>
      <c r="Q364" s="231"/>
      <c r="R364" s="231"/>
      <c r="S364" s="231"/>
      <c r="T364" s="232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26" t="s">
        <v>218</v>
      </c>
      <c r="AU364" s="226" t="s">
        <v>94</v>
      </c>
      <c r="AV364" s="14" t="s">
        <v>94</v>
      </c>
      <c r="AW364" s="14" t="s">
        <v>37</v>
      </c>
      <c r="AX364" s="14" t="s">
        <v>82</v>
      </c>
      <c r="AY364" s="226" t="s">
        <v>139</v>
      </c>
    </row>
    <row r="365" spans="1:51" s="14" customFormat="1" ht="12">
      <c r="A365" s="14"/>
      <c r="B365" s="225"/>
      <c r="C365" s="14"/>
      <c r="D365" s="210" t="s">
        <v>218</v>
      </c>
      <c r="E365" s="226" t="s">
        <v>1</v>
      </c>
      <c r="F365" s="227" t="s">
        <v>394</v>
      </c>
      <c r="G365" s="14"/>
      <c r="H365" s="228">
        <v>3.35</v>
      </c>
      <c r="I365" s="229"/>
      <c r="J365" s="14"/>
      <c r="K365" s="14"/>
      <c r="L365" s="225"/>
      <c r="M365" s="230"/>
      <c r="N365" s="231"/>
      <c r="O365" s="231"/>
      <c r="P365" s="231"/>
      <c r="Q365" s="231"/>
      <c r="R365" s="231"/>
      <c r="S365" s="231"/>
      <c r="T365" s="23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26" t="s">
        <v>218</v>
      </c>
      <c r="AU365" s="226" t="s">
        <v>94</v>
      </c>
      <c r="AV365" s="14" t="s">
        <v>94</v>
      </c>
      <c r="AW365" s="14" t="s">
        <v>37</v>
      </c>
      <c r="AX365" s="14" t="s">
        <v>82</v>
      </c>
      <c r="AY365" s="226" t="s">
        <v>139</v>
      </c>
    </row>
    <row r="366" spans="1:51" s="14" customFormat="1" ht="12">
      <c r="A366" s="14"/>
      <c r="B366" s="225"/>
      <c r="C366" s="14"/>
      <c r="D366" s="210" t="s">
        <v>218</v>
      </c>
      <c r="E366" s="226" t="s">
        <v>1</v>
      </c>
      <c r="F366" s="227" t="s">
        <v>395</v>
      </c>
      <c r="G366" s="14"/>
      <c r="H366" s="228">
        <v>2.848</v>
      </c>
      <c r="I366" s="229"/>
      <c r="J366" s="14"/>
      <c r="K366" s="14"/>
      <c r="L366" s="225"/>
      <c r="M366" s="230"/>
      <c r="N366" s="231"/>
      <c r="O366" s="231"/>
      <c r="P366" s="231"/>
      <c r="Q366" s="231"/>
      <c r="R366" s="231"/>
      <c r="S366" s="231"/>
      <c r="T366" s="232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26" t="s">
        <v>218</v>
      </c>
      <c r="AU366" s="226" t="s">
        <v>94</v>
      </c>
      <c r="AV366" s="14" t="s">
        <v>94</v>
      </c>
      <c r="AW366" s="14" t="s">
        <v>37</v>
      </c>
      <c r="AX366" s="14" t="s">
        <v>82</v>
      </c>
      <c r="AY366" s="226" t="s">
        <v>139</v>
      </c>
    </row>
    <row r="367" spans="1:51" s="13" customFormat="1" ht="12">
      <c r="A367" s="13"/>
      <c r="B367" s="218"/>
      <c r="C367" s="13"/>
      <c r="D367" s="210" t="s">
        <v>218</v>
      </c>
      <c r="E367" s="219" t="s">
        <v>1</v>
      </c>
      <c r="F367" s="220" t="s">
        <v>339</v>
      </c>
      <c r="G367" s="13"/>
      <c r="H367" s="219" t="s">
        <v>1</v>
      </c>
      <c r="I367" s="221"/>
      <c r="J367" s="13"/>
      <c r="K367" s="13"/>
      <c r="L367" s="218"/>
      <c r="M367" s="222"/>
      <c r="N367" s="223"/>
      <c r="O367" s="223"/>
      <c r="P367" s="223"/>
      <c r="Q367" s="223"/>
      <c r="R367" s="223"/>
      <c r="S367" s="223"/>
      <c r="T367" s="22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19" t="s">
        <v>218</v>
      </c>
      <c r="AU367" s="219" t="s">
        <v>94</v>
      </c>
      <c r="AV367" s="13" t="s">
        <v>89</v>
      </c>
      <c r="AW367" s="13" t="s">
        <v>37</v>
      </c>
      <c r="AX367" s="13" t="s">
        <v>82</v>
      </c>
      <c r="AY367" s="219" t="s">
        <v>139</v>
      </c>
    </row>
    <row r="368" spans="1:51" s="14" customFormat="1" ht="12">
      <c r="A368" s="14"/>
      <c r="B368" s="225"/>
      <c r="C368" s="14"/>
      <c r="D368" s="210" t="s">
        <v>218</v>
      </c>
      <c r="E368" s="226" t="s">
        <v>1</v>
      </c>
      <c r="F368" s="227" t="s">
        <v>396</v>
      </c>
      <c r="G368" s="14"/>
      <c r="H368" s="228">
        <v>43.68</v>
      </c>
      <c r="I368" s="229"/>
      <c r="J368" s="14"/>
      <c r="K368" s="14"/>
      <c r="L368" s="225"/>
      <c r="M368" s="230"/>
      <c r="N368" s="231"/>
      <c r="O368" s="231"/>
      <c r="P368" s="231"/>
      <c r="Q368" s="231"/>
      <c r="R368" s="231"/>
      <c r="S368" s="231"/>
      <c r="T368" s="23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26" t="s">
        <v>218</v>
      </c>
      <c r="AU368" s="226" t="s">
        <v>94</v>
      </c>
      <c r="AV368" s="14" t="s">
        <v>94</v>
      </c>
      <c r="AW368" s="14" t="s">
        <v>37</v>
      </c>
      <c r="AX368" s="14" t="s">
        <v>82</v>
      </c>
      <c r="AY368" s="226" t="s">
        <v>139</v>
      </c>
    </row>
    <row r="369" spans="1:51" s="13" customFormat="1" ht="12">
      <c r="A369" s="13"/>
      <c r="B369" s="218"/>
      <c r="C369" s="13"/>
      <c r="D369" s="210" t="s">
        <v>218</v>
      </c>
      <c r="E369" s="219" t="s">
        <v>1</v>
      </c>
      <c r="F369" s="220" t="s">
        <v>486</v>
      </c>
      <c r="G369" s="13"/>
      <c r="H369" s="219" t="s">
        <v>1</v>
      </c>
      <c r="I369" s="221"/>
      <c r="J369" s="13"/>
      <c r="K369" s="13"/>
      <c r="L369" s="218"/>
      <c r="M369" s="222"/>
      <c r="N369" s="223"/>
      <c r="O369" s="223"/>
      <c r="P369" s="223"/>
      <c r="Q369" s="223"/>
      <c r="R369" s="223"/>
      <c r="S369" s="223"/>
      <c r="T369" s="22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19" t="s">
        <v>218</v>
      </c>
      <c r="AU369" s="219" t="s">
        <v>94</v>
      </c>
      <c r="AV369" s="13" t="s">
        <v>89</v>
      </c>
      <c r="AW369" s="13" t="s">
        <v>37</v>
      </c>
      <c r="AX369" s="13" t="s">
        <v>82</v>
      </c>
      <c r="AY369" s="219" t="s">
        <v>139</v>
      </c>
    </row>
    <row r="370" spans="1:51" s="14" customFormat="1" ht="12">
      <c r="A370" s="14"/>
      <c r="B370" s="225"/>
      <c r="C370" s="14"/>
      <c r="D370" s="210" t="s">
        <v>218</v>
      </c>
      <c r="E370" s="226" t="s">
        <v>1</v>
      </c>
      <c r="F370" s="227" t="s">
        <v>382</v>
      </c>
      <c r="G370" s="14"/>
      <c r="H370" s="228">
        <v>26.332</v>
      </c>
      <c r="I370" s="229"/>
      <c r="J370" s="14"/>
      <c r="K370" s="14"/>
      <c r="L370" s="225"/>
      <c r="M370" s="230"/>
      <c r="N370" s="231"/>
      <c r="O370" s="231"/>
      <c r="P370" s="231"/>
      <c r="Q370" s="231"/>
      <c r="R370" s="231"/>
      <c r="S370" s="231"/>
      <c r="T370" s="232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26" t="s">
        <v>218</v>
      </c>
      <c r="AU370" s="226" t="s">
        <v>94</v>
      </c>
      <c r="AV370" s="14" t="s">
        <v>94</v>
      </c>
      <c r="AW370" s="14" t="s">
        <v>37</v>
      </c>
      <c r="AX370" s="14" t="s">
        <v>82</v>
      </c>
      <c r="AY370" s="226" t="s">
        <v>139</v>
      </c>
    </row>
    <row r="371" spans="1:51" s="14" customFormat="1" ht="12">
      <c r="A371" s="14"/>
      <c r="B371" s="225"/>
      <c r="C371" s="14"/>
      <c r="D371" s="210" t="s">
        <v>218</v>
      </c>
      <c r="E371" s="226" t="s">
        <v>1</v>
      </c>
      <c r="F371" s="227" t="s">
        <v>407</v>
      </c>
      <c r="G371" s="14"/>
      <c r="H371" s="228">
        <v>68.4</v>
      </c>
      <c r="I371" s="229"/>
      <c r="J371" s="14"/>
      <c r="K371" s="14"/>
      <c r="L371" s="225"/>
      <c r="M371" s="230"/>
      <c r="N371" s="231"/>
      <c r="O371" s="231"/>
      <c r="P371" s="231"/>
      <c r="Q371" s="231"/>
      <c r="R371" s="231"/>
      <c r="S371" s="231"/>
      <c r="T371" s="23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26" t="s">
        <v>218</v>
      </c>
      <c r="AU371" s="226" t="s">
        <v>94</v>
      </c>
      <c r="AV371" s="14" t="s">
        <v>94</v>
      </c>
      <c r="AW371" s="14" t="s">
        <v>37</v>
      </c>
      <c r="AX371" s="14" t="s">
        <v>82</v>
      </c>
      <c r="AY371" s="226" t="s">
        <v>139</v>
      </c>
    </row>
    <row r="372" spans="1:51" s="14" customFormat="1" ht="12">
      <c r="A372" s="14"/>
      <c r="B372" s="225"/>
      <c r="C372" s="14"/>
      <c r="D372" s="210" t="s">
        <v>218</v>
      </c>
      <c r="E372" s="226" t="s">
        <v>1</v>
      </c>
      <c r="F372" s="227" t="s">
        <v>408</v>
      </c>
      <c r="G372" s="14"/>
      <c r="H372" s="228">
        <v>3.686</v>
      </c>
      <c r="I372" s="229"/>
      <c r="J372" s="14"/>
      <c r="K372" s="14"/>
      <c r="L372" s="225"/>
      <c r="M372" s="230"/>
      <c r="N372" s="231"/>
      <c r="O372" s="231"/>
      <c r="P372" s="231"/>
      <c r="Q372" s="231"/>
      <c r="R372" s="231"/>
      <c r="S372" s="231"/>
      <c r="T372" s="232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26" t="s">
        <v>218</v>
      </c>
      <c r="AU372" s="226" t="s">
        <v>94</v>
      </c>
      <c r="AV372" s="14" t="s">
        <v>94</v>
      </c>
      <c r="AW372" s="14" t="s">
        <v>37</v>
      </c>
      <c r="AX372" s="14" t="s">
        <v>82</v>
      </c>
      <c r="AY372" s="226" t="s">
        <v>139</v>
      </c>
    </row>
    <row r="373" spans="1:51" s="13" customFormat="1" ht="12">
      <c r="A373" s="13"/>
      <c r="B373" s="218"/>
      <c r="C373" s="13"/>
      <c r="D373" s="210" t="s">
        <v>218</v>
      </c>
      <c r="E373" s="219" t="s">
        <v>1</v>
      </c>
      <c r="F373" s="220" t="s">
        <v>487</v>
      </c>
      <c r="G373" s="13"/>
      <c r="H373" s="219" t="s">
        <v>1</v>
      </c>
      <c r="I373" s="221"/>
      <c r="J373" s="13"/>
      <c r="K373" s="13"/>
      <c r="L373" s="218"/>
      <c r="M373" s="222"/>
      <c r="N373" s="223"/>
      <c r="O373" s="223"/>
      <c r="P373" s="223"/>
      <c r="Q373" s="223"/>
      <c r="R373" s="223"/>
      <c r="S373" s="223"/>
      <c r="T373" s="22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19" t="s">
        <v>218</v>
      </c>
      <c r="AU373" s="219" t="s">
        <v>94</v>
      </c>
      <c r="AV373" s="13" t="s">
        <v>89</v>
      </c>
      <c r="AW373" s="13" t="s">
        <v>37</v>
      </c>
      <c r="AX373" s="13" t="s">
        <v>82</v>
      </c>
      <c r="AY373" s="219" t="s">
        <v>139</v>
      </c>
    </row>
    <row r="374" spans="1:51" s="14" customFormat="1" ht="12">
      <c r="A374" s="14"/>
      <c r="B374" s="225"/>
      <c r="C374" s="14"/>
      <c r="D374" s="210" t="s">
        <v>218</v>
      </c>
      <c r="E374" s="226" t="s">
        <v>1</v>
      </c>
      <c r="F374" s="227" t="s">
        <v>398</v>
      </c>
      <c r="G374" s="14"/>
      <c r="H374" s="228">
        <v>13.32</v>
      </c>
      <c r="I374" s="229"/>
      <c r="J374" s="14"/>
      <c r="K374" s="14"/>
      <c r="L374" s="225"/>
      <c r="M374" s="230"/>
      <c r="N374" s="231"/>
      <c r="O374" s="231"/>
      <c r="P374" s="231"/>
      <c r="Q374" s="231"/>
      <c r="R374" s="231"/>
      <c r="S374" s="231"/>
      <c r="T374" s="23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26" t="s">
        <v>218</v>
      </c>
      <c r="AU374" s="226" t="s">
        <v>94</v>
      </c>
      <c r="AV374" s="14" t="s">
        <v>94</v>
      </c>
      <c r="AW374" s="14" t="s">
        <v>37</v>
      </c>
      <c r="AX374" s="14" t="s">
        <v>82</v>
      </c>
      <c r="AY374" s="226" t="s">
        <v>139</v>
      </c>
    </row>
    <row r="375" spans="1:51" s="14" customFormat="1" ht="12">
      <c r="A375" s="14"/>
      <c r="B375" s="225"/>
      <c r="C375" s="14"/>
      <c r="D375" s="210" t="s">
        <v>218</v>
      </c>
      <c r="E375" s="226" t="s">
        <v>1</v>
      </c>
      <c r="F375" s="227" t="s">
        <v>422</v>
      </c>
      <c r="G375" s="14"/>
      <c r="H375" s="228">
        <v>40.5</v>
      </c>
      <c r="I375" s="229"/>
      <c r="J375" s="14"/>
      <c r="K375" s="14"/>
      <c r="L375" s="225"/>
      <c r="M375" s="230"/>
      <c r="N375" s="231"/>
      <c r="O375" s="231"/>
      <c r="P375" s="231"/>
      <c r="Q375" s="231"/>
      <c r="R375" s="231"/>
      <c r="S375" s="231"/>
      <c r="T375" s="23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26" t="s">
        <v>218</v>
      </c>
      <c r="AU375" s="226" t="s">
        <v>94</v>
      </c>
      <c r="AV375" s="14" t="s">
        <v>94</v>
      </c>
      <c r="AW375" s="14" t="s">
        <v>37</v>
      </c>
      <c r="AX375" s="14" t="s">
        <v>82</v>
      </c>
      <c r="AY375" s="226" t="s">
        <v>139</v>
      </c>
    </row>
    <row r="376" spans="1:51" s="13" customFormat="1" ht="12">
      <c r="A376" s="13"/>
      <c r="B376" s="218"/>
      <c r="C376" s="13"/>
      <c r="D376" s="210" t="s">
        <v>218</v>
      </c>
      <c r="E376" s="219" t="s">
        <v>1</v>
      </c>
      <c r="F376" s="220" t="s">
        <v>488</v>
      </c>
      <c r="G376" s="13"/>
      <c r="H376" s="219" t="s">
        <v>1</v>
      </c>
      <c r="I376" s="221"/>
      <c r="J376" s="13"/>
      <c r="K376" s="13"/>
      <c r="L376" s="218"/>
      <c r="M376" s="222"/>
      <c r="N376" s="223"/>
      <c r="O376" s="223"/>
      <c r="P376" s="223"/>
      <c r="Q376" s="223"/>
      <c r="R376" s="223"/>
      <c r="S376" s="223"/>
      <c r="T376" s="22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19" t="s">
        <v>218</v>
      </c>
      <c r="AU376" s="219" t="s">
        <v>94</v>
      </c>
      <c r="AV376" s="13" t="s">
        <v>89</v>
      </c>
      <c r="AW376" s="13" t="s">
        <v>37</v>
      </c>
      <c r="AX376" s="13" t="s">
        <v>82</v>
      </c>
      <c r="AY376" s="219" t="s">
        <v>139</v>
      </c>
    </row>
    <row r="377" spans="1:51" s="14" customFormat="1" ht="12">
      <c r="A377" s="14"/>
      <c r="B377" s="225"/>
      <c r="C377" s="14"/>
      <c r="D377" s="210" t="s">
        <v>218</v>
      </c>
      <c r="E377" s="226" t="s">
        <v>1</v>
      </c>
      <c r="F377" s="227" t="s">
        <v>400</v>
      </c>
      <c r="G377" s="14"/>
      <c r="H377" s="228">
        <v>55.309</v>
      </c>
      <c r="I377" s="229"/>
      <c r="J377" s="14"/>
      <c r="K377" s="14"/>
      <c r="L377" s="225"/>
      <c r="M377" s="230"/>
      <c r="N377" s="231"/>
      <c r="O377" s="231"/>
      <c r="P377" s="231"/>
      <c r="Q377" s="231"/>
      <c r="R377" s="231"/>
      <c r="S377" s="231"/>
      <c r="T377" s="23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26" t="s">
        <v>218</v>
      </c>
      <c r="AU377" s="226" t="s">
        <v>94</v>
      </c>
      <c r="AV377" s="14" t="s">
        <v>94</v>
      </c>
      <c r="AW377" s="14" t="s">
        <v>37</v>
      </c>
      <c r="AX377" s="14" t="s">
        <v>82</v>
      </c>
      <c r="AY377" s="226" t="s">
        <v>139</v>
      </c>
    </row>
    <row r="378" spans="1:51" s="14" customFormat="1" ht="12">
      <c r="A378" s="14"/>
      <c r="B378" s="225"/>
      <c r="C378" s="14"/>
      <c r="D378" s="210" t="s">
        <v>218</v>
      </c>
      <c r="E378" s="226" t="s">
        <v>1</v>
      </c>
      <c r="F378" s="227" t="s">
        <v>424</v>
      </c>
      <c r="G378" s="14"/>
      <c r="H378" s="228">
        <v>112.8</v>
      </c>
      <c r="I378" s="229"/>
      <c r="J378" s="14"/>
      <c r="K378" s="14"/>
      <c r="L378" s="225"/>
      <c r="M378" s="230"/>
      <c r="N378" s="231"/>
      <c r="O378" s="231"/>
      <c r="P378" s="231"/>
      <c r="Q378" s="231"/>
      <c r="R378" s="231"/>
      <c r="S378" s="231"/>
      <c r="T378" s="23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26" t="s">
        <v>218</v>
      </c>
      <c r="AU378" s="226" t="s">
        <v>94</v>
      </c>
      <c r="AV378" s="14" t="s">
        <v>94</v>
      </c>
      <c r="AW378" s="14" t="s">
        <v>37</v>
      </c>
      <c r="AX378" s="14" t="s">
        <v>82</v>
      </c>
      <c r="AY378" s="226" t="s">
        <v>139</v>
      </c>
    </row>
    <row r="379" spans="1:51" s="13" customFormat="1" ht="12">
      <c r="A379" s="13"/>
      <c r="B379" s="218"/>
      <c r="C379" s="13"/>
      <c r="D379" s="210" t="s">
        <v>218</v>
      </c>
      <c r="E379" s="219" t="s">
        <v>1</v>
      </c>
      <c r="F379" s="220" t="s">
        <v>232</v>
      </c>
      <c r="G379" s="13"/>
      <c r="H379" s="219" t="s">
        <v>1</v>
      </c>
      <c r="I379" s="221"/>
      <c r="J379" s="13"/>
      <c r="K379" s="13"/>
      <c r="L379" s="218"/>
      <c r="M379" s="222"/>
      <c r="N379" s="223"/>
      <c r="O379" s="223"/>
      <c r="P379" s="223"/>
      <c r="Q379" s="223"/>
      <c r="R379" s="223"/>
      <c r="S379" s="223"/>
      <c r="T379" s="22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19" t="s">
        <v>218</v>
      </c>
      <c r="AU379" s="219" t="s">
        <v>94</v>
      </c>
      <c r="AV379" s="13" t="s">
        <v>89</v>
      </c>
      <c r="AW379" s="13" t="s">
        <v>37</v>
      </c>
      <c r="AX379" s="13" t="s">
        <v>82</v>
      </c>
      <c r="AY379" s="219" t="s">
        <v>139</v>
      </c>
    </row>
    <row r="380" spans="1:51" s="13" customFormat="1" ht="12">
      <c r="A380" s="13"/>
      <c r="B380" s="218"/>
      <c r="C380" s="13"/>
      <c r="D380" s="210" t="s">
        <v>218</v>
      </c>
      <c r="E380" s="219" t="s">
        <v>1</v>
      </c>
      <c r="F380" s="220" t="s">
        <v>489</v>
      </c>
      <c r="G380" s="13"/>
      <c r="H380" s="219" t="s">
        <v>1</v>
      </c>
      <c r="I380" s="221"/>
      <c r="J380" s="13"/>
      <c r="K380" s="13"/>
      <c r="L380" s="218"/>
      <c r="M380" s="222"/>
      <c r="N380" s="223"/>
      <c r="O380" s="223"/>
      <c r="P380" s="223"/>
      <c r="Q380" s="223"/>
      <c r="R380" s="223"/>
      <c r="S380" s="223"/>
      <c r="T380" s="22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19" t="s">
        <v>218</v>
      </c>
      <c r="AU380" s="219" t="s">
        <v>94</v>
      </c>
      <c r="AV380" s="13" t="s">
        <v>89</v>
      </c>
      <c r="AW380" s="13" t="s">
        <v>37</v>
      </c>
      <c r="AX380" s="13" t="s">
        <v>82</v>
      </c>
      <c r="AY380" s="219" t="s">
        <v>139</v>
      </c>
    </row>
    <row r="381" spans="1:51" s="14" customFormat="1" ht="12">
      <c r="A381" s="14"/>
      <c r="B381" s="225"/>
      <c r="C381" s="14"/>
      <c r="D381" s="210" t="s">
        <v>218</v>
      </c>
      <c r="E381" s="226" t="s">
        <v>1</v>
      </c>
      <c r="F381" s="227" t="s">
        <v>384</v>
      </c>
      <c r="G381" s="14"/>
      <c r="H381" s="228">
        <v>34.05</v>
      </c>
      <c r="I381" s="229"/>
      <c r="J381" s="14"/>
      <c r="K381" s="14"/>
      <c r="L381" s="225"/>
      <c r="M381" s="230"/>
      <c r="N381" s="231"/>
      <c r="O381" s="231"/>
      <c r="P381" s="231"/>
      <c r="Q381" s="231"/>
      <c r="R381" s="231"/>
      <c r="S381" s="231"/>
      <c r="T381" s="23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26" t="s">
        <v>218</v>
      </c>
      <c r="AU381" s="226" t="s">
        <v>94</v>
      </c>
      <c r="AV381" s="14" t="s">
        <v>94</v>
      </c>
      <c r="AW381" s="14" t="s">
        <v>37</v>
      </c>
      <c r="AX381" s="14" t="s">
        <v>82</v>
      </c>
      <c r="AY381" s="226" t="s">
        <v>139</v>
      </c>
    </row>
    <row r="382" spans="1:51" s="14" customFormat="1" ht="12">
      <c r="A382" s="14"/>
      <c r="B382" s="225"/>
      <c r="C382" s="14"/>
      <c r="D382" s="210" t="s">
        <v>218</v>
      </c>
      <c r="E382" s="226" t="s">
        <v>1</v>
      </c>
      <c r="F382" s="227" t="s">
        <v>411</v>
      </c>
      <c r="G382" s="14"/>
      <c r="H382" s="228">
        <v>30.06</v>
      </c>
      <c r="I382" s="229"/>
      <c r="J382" s="14"/>
      <c r="K382" s="14"/>
      <c r="L382" s="225"/>
      <c r="M382" s="230"/>
      <c r="N382" s="231"/>
      <c r="O382" s="231"/>
      <c r="P382" s="231"/>
      <c r="Q382" s="231"/>
      <c r="R382" s="231"/>
      <c r="S382" s="231"/>
      <c r="T382" s="23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26" t="s">
        <v>218</v>
      </c>
      <c r="AU382" s="226" t="s">
        <v>94</v>
      </c>
      <c r="AV382" s="14" t="s">
        <v>94</v>
      </c>
      <c r="AW382" s="14" t="s">
        <v>37</v>
      </c>
      <c r="AX382" s="14" t="s">
        <v>82</v>
      </c>
      <c r="AY382" s="226" t="s">
        <v>139</v>
      </c>
    </row>
    <row r="383" spans="1:51" s="14" customFormat="1" ht="12">
      <c r="A383" s="14"/>
      <c r="B383" s="225"/>
      <c r="C383" s="14"/>
      <c r="D383" s="210" t="s">
        <v>218</v>
      </c>
      <c r="E383" s="226" t="s">
        <v>1</v>
      </c>
      <c r="F383" s="227" t="s">
        <v>415</v>
      </c>
      <c r="G383" s="14"/>
      <c r="H383" s="228">
        <v>60.54</v>
      </c>
      <c r="I383" s="229"/>
      <c r="J383" s="14"/>
      <c r="K383" s="14"/>
      <c r="L383" s="225"/>
      <c r="M383" s="230"/>
      <c r="N383" s="231"/>
      <c r="O383" s="231"/>
      <c r="P383" s="231"/>
      <c r="Q383" s="231"/>
      <c r="R383" s="231"/>
      <c r="S383" s="231"/>
      <c r="T383" s="23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26" t="s">
        <v>218</v>
      </c>
      <c r="AU383" s="226" t="s">
        <v>94</v>
      </c>
      <c r="AV383" s="14" t="s">
        <v>94</v>
      </c>
      <c r="AW383" s="14" t="s">
        <v>37</v>
      </c>
      <c r="AX383" s="14" t="s">
        <v>82</v>
      </c>
      <c r="AY383" s="226" t="s">
        <v>139</v>
      </c>
    </row>
    <row r="384" spans="1:51" s="15" customFormat="1" ht="12">
      <c r="A384" s="15"/>
      <c r="B384" s="233"/>
      <c r="C384" s="15"/>
      <c r="D384" s="210" t="s">
        <v>218</v>
      </c>
      <c r="E384" s="234" t="s">
        <v>1</v>
      </c>
      <c r="F384" s="235" t="s">
        <v>221</v>
      </c>
      <c r="G384" s="15"/>
      <c r="H384" s="236">
        <v>565.855</v>
      </c>
      <c r="I384" s="237"/>
      <c r="J384" s="15"/>
      <c r="K384" s="15"/>
      <c r="L384" s="233"/>
      <c r="M384" s="238"/>
      <c r="N384" s="239"/>
      <c r="O384" s="239"/>
      <c r="P384" s="239"/>
      <c r="Q384" s="239"/>
      <c r="R384" s="239"/>
      <c r="S384" s="239"/>
      <c r="T384" s="240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34" t="s">
        <v>218</v>
      </c>
      <c r="AU384" s="234" t="s">
        <v>94</v>
      </c>
      <c r="AV384" s="15" t="s">
        <v>138</v>
      </c>
      <c r="AW384" s="15" t="s">
        <v>37</v>
      </c>
      <c r="AX384" s="15" t="s">
        <v>89</v>
      </c>
      <c r="AY384" s="234" t="s">
        <v>139</v>
      </c>
    </row>
    <row r="385" spans="1:65" s="2" customFormat="1" ht="24" customHeight="1">
      <c r="A385" s="38"/>
      <c r="B385" s="196"/>
      <c r="C385" s="197" t="s">
        <v>490</v>
      </c>
      <c r="D385" s="197" t="s">
        <v>141</v>
      </c>
      <c r="E385" s="198" t="s">
        <v>491</v>
      </c>
      <c r="F385" s="199" t="s">
        <v>492</v>
      </c>
      <c r="G385" s="200" t="s">
        <v>214</v>
      </c>
      <c r="H385" s="201">
        <v>565.855</v>
      </c>
      <c r="I385" s="202"/>
      <c r="J385" s="203">
        <f>ROUND(I385*H385,2)</f>
        <v>0</v>
      </c>
      <c r="K385" s="199" t="s">
        <v>215</v>
      </c>
      <c r="L385" s="39"/>
      <c r="M385" s="204" t="s">
        <v>1</v>
      </c>
      <c r="N385" s="205" t="s">
        <v>47</v>
      </c>
      <c r="O385" s="77"/>
      <c r="P385" s="206">
        <f>O385*H385</f>
        <v>0</v>
      </c>
      <c r="Q385" s="206">
        <v>0</v>
      </c>
      <c r="R385" s="206">
        <f>Q385*H385</f>
        <v>0</v>
      </c>
      <c r="S385" s="206">
        <v>0</v>
      </c>
      <c r="T385" s="207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08" t="s">
        <v>316</v>
      </c>
      <c r="AT385" s="208" t="s">
        <v>141</v>
      </c>
      <c r="AU385" s="208" t="s">
        <v>94</v>
      </c>
      <c r="AY385" s="19" t="s">
        <v>139</v>
      </c>
      <c r="BE385" s="209">
        <f>IF(N385="základní",J385,0)</f>
        <v>0</v>
      </c>
      <c r="BF385" s="209">
        <f>IF(N385="snížená",J385,0)</f>
        <v>0</v>
      </c>
      <c r="BG385" s="209">
        <f>IF(N385="zákl. přenesená",J385,0)</f>
        <v>0</v>
      </c>
      <c r="BH385" s="209">
        <f>IF(N385="sníž. přenesená",J385,0)</f>
        <v>0</v>
      </c>
      <c r="BI385" s="209">
        <f>IF(N385="nulová",J385,0)</f>
        <v>0</v>
      </c>
      <c r="BJ385" s="19" t="s">
        <v>89</v>
      </c>
      <c r="BK385" s="209">
        <f>ROUND(I385*H385,2)</f>
        <v>0</v>
      </c>
      <c r="BL385" s="19" t="s">
        <v>316</v>
      </c>
      <c r="BM385" s="208" t="s">
        <v>493</v>
      </c>
    </row>
    <row r="386" spans="1:47" s="2" customFormat="1" ht="12">
      <c r="A386" s="38"/>
      <c r="B386" s="39"/>
      <c r="C386" s="38"/>
      <c r="D386" s="210" t="s">
        <v>146</v>
      </c>
      <c r="E386" s="38"/>
      <c r="F386" s="211" t="s">
        <v>492</v>
      </c>
      <c r="G386" s="38"/>
      <c r="H386" s="38"/>
      <c r="I386" s="132"/>
      <c r="J386" s="38"/>
      <c r="K386" s="38"/>
      <c r="L386" s="39"/>
      <c r="M386" s="214"/>
      <c r="N386" s="215"/>
      <c r="O386" s="216"/>
      <c r="P386" s="216"/>
      <c r="Q386" s="216"/>
      <c r="R386" s="216"/>
      <c r="S386" s="216"/>
      <c r="T386" s="217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9" t="s">
        <v>146</v>
      </c>
      <c r="AU386" s="19" t="s">
        <v>94</v>
      </c>
    </row>
    <row r="387" spans="1:31" s="2" customFormat="1" ht="6.95" customHeight="1">
      <c r="A387" s="38"/>
      <c r="B387" s="60"/>
      <c r="C387" s="61"/>
      <c r="D387" s="61"/>
      <c r="E387" s="61"/>
      <c r="F387" s="61"/>
      <c r="G387" s="61"/>
      <c r="H387" s="61"/>
      <c r="I387" s="156"/>
      <c r="J387" s="61"/>
      <c r="K387" s="61"/>
      <c r="L387" s="39"/>
      <c r="M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</row>
  </sheetData>
  <autoFilter ref="C128:K3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94</v>
      </c>
    </row>
    <row r="4" spans="2:46" s="1" customFormat="1" ht="24.95" customHeight="1">
      <c r="B4" s="22"/>
      <c r="D4" s="23" t="s">
        <v>110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SPŠ a SOU Pelhřimov – stavební úpravy v 1.PP, ul. Růžová, Pelhřimov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111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197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113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494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19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21</v>
      </c>
      <c r="E14" s="38"/>
      <c r="F14" s="27" t="s">
        <v>22</v>
      </c>
      <c r="G14" s="38"/>
      <c r="H14" s="38"/>
      <c r="I14" s="133" t="s">
        <v>23</v>
      </c>
      <c r="J14" s="69" t="str">
        <f>'Rekapitulace stavby'!AN8</f>
        <v>24. 6. 2019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25</v>
      </c>
      <c r="E16" s="38"/>
      <c r="F16" s="38"/>
      <c r="G16" s="38"/>
      <c r="H16" s="38"/>
      <c r="I16" s="133" t="s">
        <v>26</v>
      </c>
      <c r="J16" s="27" t="s">
        <v>27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28</v>
      </c>
      <c r="F17" s="38"/>
      <c r="G17" s="38"/>
      <c r="H17" s="38"/>
      <c r="I17" s="133" t="s">
        <v>29</v>
      </c>
      <c r="J17" s="27" t="s">
        <v>30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31</v>
      </c>
      <c r="E19" s="38"/>
      <c r="F19" s="38"/>
      <c r="G19" s="38"/>
      <c r="H19" s="38"/>
      <c r="I19" s="133" t="s">
        <v>26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29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33</v>
      </c>
      <c r="E22" s="38"/>
      <c r="F22" s="38"/>
      <c r="G22" s="38"/>
      <c r="H22" s="38"/>
      <c r="I22" s="133" t="s">
        <v>26</v>
      </c>
      <c r="J22" s="27" t="s">
        <v>34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35</v>
      </c>
      <c r="F23" s="38"/>
      <c r="G23" s="38"/>
      <c r="H23" s="38"/>
      <c r="I23" s="133" t="s">
        <v>29</v>
      </c>
      <c r="J23" s="27" t="s">
        <v>36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38</v>
      </c>
      <c r="E25" s="38"/>
      <c r="F25" s="38"/>
      <c r="G25" s="38"/>
      <c r="H25" s="38"/>
      <c r="I25" s="133" t="s">
        <v>26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29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40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06" customHeight="1">
      <c r="A29" s="134"/>
      <c r="B29" s="135"/>
      <c r="C29" s="134"/>
      <c r="D29" s="134"/>
      <c r="E29" s="36" t="s">
        <v>495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42</v>
      </c>
      <c r="E32" s="38"/>
      <c r="F32" s="38"/>
      <c r="G32" s="38"/>
      <c r="H32" s="38"/>
      <c r="I32" s="132"/>
      <c r="J32" s="96">
        <f>ROUND(J140,2)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44</v>
      </c>
      <c r="G34" s="38"/>
      <c r="H34" s="38"/>
      <c r="I34" s="140" t="s">
        <v>43</v>
      </c>
      <c r="J34" s="43" t="s">
        <v>45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46</v>
      </c>
      <c r="E35" s="32" t="s">
        <v>47</v>
      </c>
      <c r="F35" s="142">
        <f>ROUND((SUM(BE140:BE582)),2)</f>
        <v>0</v>
      </c>
      <c r="G35" s="38"/>
      <c r="H35" s="38"/>
      <c r="I35" s="143">
        <v>0.21</v>
      </c>
      <c r="J35" s="142">
        <f>ROUND(((SUM(BE140:BE582))*I35),2)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48</v>
      </c>
      <c r="F36" s="142">
        <f>ROUND((SUM(BF140:BF582)),2)</f>
        <v>0</v>
      </c>
      <c r="G36" s="38"/>
      <c r="H36" s="38"/>
      <c r="I36" s="143">
        <v>0.15</v>
      </c>
      <c r="J36" s="142">
        <f>ROUND(((SUM(BF140:BF582))*I36),2)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49</v>
      </c>
      <c r="F37" s="142">
        <f>ROUND((SUM(BG140:BG582)),2)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50</v>
      </c>
      <c r="F38" s="142">
        <f>ROUND((SUM(BH140:BH582)),2)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51</v>
      </c>
      <c r="F39" s="142">
        <f>ROUND((SUM(BI140:BI582)),2)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52</v>
      </c>
      <c r="E41" s="81"/>
      <c r="F41" s="81"/>
      <c r="G41" s="146" t="s">
        <v>53</v>
      </c>
      <c r="H41" s="147" t="s">
        <v>54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55</v>
      </c>
      <c r="E50" s="57"/>
      <c r="F50" s="57"/>
      <c r="G50" s="56" t="s">
        <v>56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57</v>
      </c>
      <c r="E61" s="41"/>
      <c r="F61" s="152" t="s">
        <v>58</v>
      </c>
      <c r="G61" s="58" t="s">
        <v>57</v>
      </c>
      <c r="H61" s="41"/>
      <c r="I61" s="153"/>
      <c r="J61" s="154" t="s">
        <v>58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59</v>
      </c>
      <c r="E65" s="59"/>
      <c r="F65" s="59"/>
      <c r="G65" s="56" t="s">
        <v>60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57</v>
      </c>
      <c r="E76" s="41"/>
      <c r="F76" s="152" t="s">
        <v>58</v>
      </c>
      <c r="G76" s="58" t="s">
        <v>57</v>
      </c>
      <c r="H76" s="41"/>
      <c r="I76" s="153"/>
      <c r="J76" s="154" t="s">
        <v>58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SPŠ a SOU Pelhřimov – stavební úpravy v 1.PP, ul. Růžová, Pelhřimov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111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197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01-01 - Architektonicko-stavební řešení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38"/>
      <c r="E91" s="38"/>
      <c r="F91" s="27" t="str">
        <f>F14</f>
        <v>Pelhřimov, ul. Růžová, č.p. 34</v>
      </c>
      <c r="G91" s="38"/>
      <c r="H91" s="38"/>
      <c r="I91" s="133" t="s">
        <v>23</v>
      </c>
      <c r="J91" s="69" t="str">
        <f>IF(J14="","",J14)</f>
        <v>24. 6. 2019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25</v>
      </c>
      <c r="D93" s="38"/>
      <c r="E93" s="38"/>
      <c r="F93" s="27" t="str">
        <f>E17</f>
        <v>Kraj Vysočina</v>
      </c>
      <c r="G93" s="38"/>
      <c r="H93" s="38"/>
      <c r="I93" s="133" t="s">
        <v>33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38"/>
      <c r="E94" s="38"/>
      <c r="F94" s="27" t="str">
        <f>IF(E20="","",E20)</f>
        <v>Vyplň údaj</v>
      </c>
      <c r="G94" s="38"/>
      <c r="H94" s="38"/>
      <c r="I94" s="133" t="s">
        <v>38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117</v>
      </c>
      <c r="D96" s="144"/>
      <c r="E96" s="144"/>
      <c r="F96" s="144"/>
      <c r="G96" s="144"/>
      <c r="H96" s="144"/>
      <c r="I96" s="159"/>
      <c r="J96" s="160" t="s">
        <v>118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119</v>
      </c>
      <c r="D98" s="38"/>
      <c r="E98" s="38"/>
      <c r="F98" s="38"/>
      <c r="G98" s="38"/>
      <c r="H98" s="38"/>
      <c r="I98" s="132"/>
      <c r="J98" s="96">
        <f>J140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120</v>
      </c>
    </row>
    <row r="99" spans="1:31" s="9" customFormat="1" ht="24.95" customHeight="1">
      <c r="A99" s="9"/>
      <c r="B99" s="162"/>
      <c r="C99" s="9"/>
      <c r="D99" s="163" t="s">
        <v>200</v>
      </c>
      <c r="E99" s="164"/>
      <c r="F99" s="164"/>
      <c r="G99" s="164"/>
      <c r="H99" s="164"/>
      <c r="I99" s="165"/>
      <c r="J99" s="166">
        <f>J141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496</v>
      </c>
      <c r="E100" s="169"/>
      <c r="F100" s="169"/>
      <c r="G100" s="169"/>
      <c r="H100" s="169"/>
      <c r="I100" s="170"/>
      <c r="J100" s="171">
        <f>J142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497</v>
      </c>
      <c r="E101" s="169"/>
      <c r="F101" s="169"/>
      <c r="G101" s="169"/>
      <c r="H101" s="169"/>
      <c r="I101" s="170"/>
      <c r="J101" s="171">
        <f>J177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67"/>
      <c r="C102" s="10"/>
      <c r="D102" s="168" t="s">
        <v>498</v>
      </c>
      <c r="E102" s="169"/>
      <c r="F102" s="169"/>
      <c r="G102" s="169"/>
      <c r="H102" s="169"/>
      <c r="I102" s="170"/>
      <c r="J102" s="171">
        <f>J189</f>
        <v>0</v>
      </c>
      <c r="K102" s="10"/>
      <c r="L102" s="16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67"/>
      <c r="C103" s="10"/>
      <c r="D103" s="168" t="s">
        <v>201</v>
      </c>
      <c r="E103" s="169"/>
      <c r="F103" s="169"/>
      <c r="G103" s="169"/>
      <c r="H103" s="169"/>
      <c r="I103" s="170"/>
      <c r="J103" s="171">
        <f>J220</f>
        <v>0</v>
      </c>
      <c r="K103" s="10"/>
      <c r="L103" s="16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67"/>
      <c r="C104" s="10"/>
      <c r="D104" s="168" t="s">
        <v>499</v>
      </c>
      <c r="E104" s="169"/>
      <c r="F104" s="169"/>
      <c r="G104" s="169"/>
      <c r="H104" s="169"/>
      <c r="I104" s="170"/>
      <c r="J104" s="171">
        <f>J221</f>
        <v>0</v>
      </c>
      <c r="K104" s="10"/>
      <c r="L104" s="16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67"/>
      <c r="C105" s="10"/>
      <c r="D105" s="168" t="s">
        <v>500</v>
      </c>
      <c r="E105" s="169"/>
      <c r="F105" s="169"/>
      <c r="G105" s="169"/>
      <c r="H105" s="169"/>
      <c r="I105" s="170"/>
      <c r="J105" s="171">
        <f>J314</f>
        <v>0</v>
      </c>
      <c r="K105" s="10"/>
      <c r="L105" s="16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67"/>
      <c r="C106" s="10"/>
      <c r="D106" s="168" t="s">
        <v>501</v>
      </c>
      <c r="E106" s="169"/>
      <c r="F106" s="169"/>
      <c r="G106" s="169"/>
      <c r="H106" s="169"/>
      <c r="I106" s="170"/>
      <c r="J106" s="171">
        <f>J345</f>
        <v>0</v>
      </c>
      <c r="K106" s="10"/>
      <c r="L106" s="16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67"/>
      <c r="C107" s="10"/>
      <c r="D107" s="168" t="s">
        <v>502</v>
      </c>
      <c r="E107" s="169"/>
      <c r="F107" s="169"/>
      <c r="G107" s="169"/>
      <c r="H107" s="169"/>
      <c r="I107" s="170"/>
      <c r="J107" s="171">
        <f>J369</f>
        <v>0</v>
      </c>
      <c r="K107" s="10"/>
      <c r="L107" s="16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67"/>
      <c r="C108" s="10"/>
      <c r="D108" s="168" t="s">
        <v>202</v>
      </c>
      <c r="E108" s="169"/>
      <c r="F108" s="169"/>
      <c r="G108" s="169"/>
      <c r="H108" s="169"/>
      <c r="I108" s="170"/>
      <c r="J108" s="171">
        <f>J386</f>
        <v>0</v>
      </c>
      <c r="K108" s="10"/>
      <c r="L108" s="16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67"/>
      <c r="C109" s="10"/>
      <c r="D109" s="168" t="s">
        <v>204</v>
      </c>
      <c r="E109" s="169"/>
      <c r="F109" s="169"/>
      <c r="G109" s="169"/>
      <c r="H109" s="169"/>
      <c r="I109" s="170"/>
      <c r="J109" s="171">
        <f>J411</f>
        <v>0</v>
      </c>
      <c r="K109" s="10"/>
      <c r="L109" s="16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62"/>
      <c r="C110" s="9"/>
      <c r="D110" s="163" t="s">
        <v>205</v>
      </c>
      <c r="E110" s="164"/>
      <c r="F110" s="164"/>
      <c r="G110" s="164"/>
      <c r="H110" s="164"/>
      <c r="I110" s="165"/>
      <c r="J110" s="166">
        <f>J414</f>
        <v>0</v>
      </c>
      <c r="K110" s="9"/>
      <c r="L110" s="162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67"/>
      <c r="C111" s="10"/>
      <c r="D111" s="168" t="s">
        <v>503</v>
      </c>
      <c r="E111" s="169"/>
      <c r="F111" s="169"/>
      <c r="G111" s="169"/>
      <c r="H111" s="169"/>
      <c r="I111" s="170"/>
      <c r="J111" s="171">
        <f>J415</f>
        <v>0</v>
      </c>
      <c r="K111" s="10"/>
      <c r="L111" s="16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67"/>
      <c r="C112" s="10"/>
      <c r="D112" s="168" t="s">
        <v>206</v>
      </c>
      <c r="E112" s="169"/>
      <c r="F112" s="169"/>
      <c r="G112" s="169"/>
      <c r="H112" s="169"/>
      <c r="I112" s="170"/>
      <c r="J112" s="171">
        <f>J429</f>
        <v>0</v>
      </c>
      <c r="K112" s="10"/>
      <c r="L112" s="16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67"/>
      <c r="C113" s="10"/>
      <c r="D113" s="168" t="s">
        <v>504</v>
      </c>
      <c r="E113" s="169"/>
      <c r="F113" s="169"/>
      <c r="G113" s="169"/>
      <c r="H113" s="169"/>
      <c r="I113" s="170"/>
      <c r="J113" s="171">
        <f>J450</f>
        <v>0</v>
      </c>
      <c r="K113" s="10"/>
      <c r="L113" s="16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67"/>
      <c r="C114" s="10"/>
      <c r="D114" s="168" t="s">
        <v>505</v>
      </c>
      <c r="E114" s="169"/>
      <c r="F114" s="169"/>
      <c r="G114" s="169"/>
      <c r="H114" s="169"/>
      <c r="I114" s="170"/>
      <c r="J114" s="171">
        <f>J463</f>
        <v>0</v>
      </c>
      <c r="K114" s="10"/>
      <c r="L114" s="16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67"/>
      <c r="C115" s="10"/>
      <c r="D115" s="168" t="s">
        <v>506</v>
      </c>
      <c r="E115" s="169"/>
      <c r="F115" s="169"/>
      <c r="G115" s="169"/>
      <c r="H115" s="169"/>
      <c r="I115" s="170"/>
      <c r="J115" s="171">
        <f>J468</f>
        <v>0</v>
      </c>
      <c r="K115" s="10"/>
      <c r="L115" s="16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67"/>
      <c r="C116" s="10"/>
      <c r="D116" s="168" t="s">
        <v>507</v>
      </c>
      <c r="E116" s="169"/>
      <c r="F116" s="169"/>
      <c r="G116" s="169"/>
      <c r="H116" s="169"/>
      <c r="I116" s="170"/>
      <c r="J116" s="171">
        <f>J505</f>
        <v>0</v>
      </c>
      <c r="K116" s="10"/>
      <c r="L116" s="16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67"/>
      <c r="C117" s="10"/>
      <c r="D117" s="168" t="s">
        <v>207</v>
      </c>
      <c r="E117" s="169"/>
      <c r="F117" s="169"/>
      <c r="G117" s="169"/>
      <c r="H117" s="169"/>
      <c r="I117" s="170"/>
      <c r="J117" s="171">
        <f>J530</f>
        <v>0</v>
      </c>
      <c r="K117" s="10"/>
      <c r="L117" s="16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67"/>
      <c r="C118" s="10"/>
      <c r="D118" s="168" t="s">
        <v>208</v>
      </c>
      <c r="E118" s="169"/>
      <c r="F118" s="169"/>
      <c r="G118" s="169"/>
      <c r="H118" s="169"/>
      <c r="I118" s="170"/>
      <c r="J118" s="171">
        <f>J546</f>
        <v>0</v>
      </c>
      <c r="K118" s="10"/>
      <c r="L118" s="16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38"/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156"/>
      <c r="J120" s="61"/>
      <c r="K120" s="61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2"/>
      <c r="C124" s="63"/>
      <c r="D124" s="63"/>
      <c r="E124" s="63"/>
      <c r="F124" s="63"/>
      <c r="G124" s="63"/>
      <c r="H124" s="63"/>
      <c r="I124" s="157"/>
      <c r="J124" s="63"/>
      <c r="K124" s="63"/>
      <c r="L124" s="55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123</v>
      </c>
      <c r="D125" s="38"/>
      <c r="E125" s="38"/>
      <c r="F125" s="38"/>
      <c r="G125" s="38"/>
      <c r="H125" s="38"/>
      <c r="I125" s="132"/>
      <c r="J125" s="38"/>
      <c r="K125" s="38"/>
      <c r="L125" s="55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38"/>
      <c r="D126" s="38"/>
      <c r="E126" s="38"/>
      <c r="F126" s="38"/>
      <c r="G126" s="38"/>
      <c r="H126" s="38"/>
      <c r="I126" s="132"/>
      <c r="J126" s="38"/>
      <c r="K126" s="38"/>
      <c r="L126" s="55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38"/>
      <c r="E127" s="38"/>
      <c r="F127" s="38"/>
      <c r="G127" s="38"/>
      <c r="H127" s="38"/>
      <c r="I127" s="132"/>
      <c r="J127" s="38"/>
      <c r="K127" s="38"/>
      <c r="L127" s="55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38"/>
      <c r="D128" s="38"/>
      <c r="E128" s="131" t="str">
        <f>E7</f>
        <v>SPŠ a SOU Pelhřimov – stavební úpravy v 1.PP, ul. Růžová, Pelhřimov</v>
      </c>
      <c r="F128" s="32"/>
      <c r="G128" s="32"/>
      <c r="H128" s="32"/>
      <c r="I128" s="132"/>
      <c r="J128" s="38"/>
      <c r="K128" s="38"/>
      <c r="L128" s="55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2:12" s="1" customFormat="1" ht="12" customHeight="1">
      <c r="B129" s="22"/>
      <c r="C129" s="32" t="s">
        <v>111</v>
      </c>
      <c r="I129" s="128"/>
      <c r="L129" s="22"/>
    </row>
    <row r="130" spans="1:31" s="2" customFormat="1" ht="16.5" customHeight="1">
      <c r="A130" s="38"/>
      <c r="B130" s="39"/>
      <c r="C130" s="38"/>
      <c r="D130" s="38"/>
      <c r="E130" s="131" t="s">
        <v>197</v>
      </c>
      <c r="F130" s="38"/>
      <c r="G130" s="38"/>
      <c r="H130" s="38"/>
      <c r="I130" s="132"/>
      <c r="J130" s="38"/>
      <c r="K130" s="38"/>
      <c r="L130" s="55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113</v>
      </c>
      <c r="D131" s="38"/>
      <c r="E131" s="38"/>
      <c r="F131" s="38"/>
      <c r="G131" s="38"/>
      <c r="H131" s="38"/>
      <c r="I131" s="132"/>
      <c r="J131" s="38"/>
      <c r="K131" s="38"/>
      <c r="L131" s="55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6.5" customHeight="1">
      <c r="A132" s="38"/>
      <c r="B132" s="39"/>
      <c r="C132" s="38"/>
      <c r="D132" s="38"/>
      <c r="E132" s="67" t="str">
        <f>E11</f>
        <v>01-01 - Architektonicko-stavební řešení</v>
      </c>
      <c r="F132" s="38"/>
      <c r="G132" s="38"/>
      <c r="H132" s="38"/>
      <c r="I132" s="132"/>
      <c r="J132" s="38"/>
      <c r="K132" s="38"/>
      <c r="L132" s="55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38"/>
      <c r="D133" s="38"/>
      <c r="E133" s="38"/>
      <c r="F133" s="38"/>
      <c r="G133" s="38"/>
      <c r="H133" s="38"/>
      <c r="I133" s="132"/>
      <c r="J133" s="38"/>
      <c r="K133" s="38"/>
      <c r="L133" s="55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21</v>
      </c>
      <c r="D134" s="38"/>
      <c r="E134" s="38"/>
      <c r="F134" s="27" t="str">
        <f>F14</f>
        <v>Pelhřimov, ul. Růžová, č.p. 34</v>
      </c>
      <c r="G134" s="38"/>
      <c r="H134" s="38"/>
      <c r="I134" s="133" t="s">
        <v>23</v>
      </c>
      <c r="J134" s="69" t="str">
        <f>IF(J14="","",J14)</f>
        <v>24. 6. 2019</v>
      </c>
      <c r="K134" s="38"/>
      <c r="L134" s="55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38"/>
      <c r="D135" s="38"/>
      <c r="E135" s="38"/>
      <c r="F135" s="38"/>
      <c r="G135" s="38"/>
      <c r="H135" s="38"/>
      <c r="I135" s="132"/>
      <c r="J135" s="38"/>
      <c r="K135" s="38"/>
      <c r="L135" s="55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43.05" customHeight="1">
      <c r="A136" s="38"/>
      <c r="B136" s="39"/>
      <c r="C136" s="32" t="s">
        <v>25</v>
      </c>
      <c r="D136" s="38"/>
      <c r="E136" s="38"/>
      <c r="F136" s="27" t="str">
        <f>E17</f>
        <v>Kraj Vysočina</v>
      </c>
      <c r="G136" s="38"/>
      <c r="H136" s="38"/>
      <c r="I136" s="133" t="s">
        <v>33</v>
      </c>
      <c r="J136" s="36" t="str">
        <f>E23</f>
        <v>PROJEKT CENTRUM NOVA s.r.o.</v>
      </c>
      <c r="K136" s="38"/>
      <c r="L136" s="55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31</v>
      </c>
      <c r="D137" s="38"/>
      <c r="E137" s="38"/>
      <c r="F137" s="27" t="str">
        <f>IF(E20="","",E20)</f>
        <v>Vyplň údaj</v>
      </c>
      <c r="G137" s="38"/>
      <c r="H137" s="38"/>
      <c r="I137" s="133" t="s">
        <v>38</v>
      </c>
      <c r="J137" s="36" t="str">
        <f>E26</f>
        <v xml:space="preserve"> </v>
      </c>
      <c r="K137" s="38"/>
      <c r="L137" s="55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0.3" customHeight="1">
      <c r="A138" s="38"/>
      <c r="B138" s="39"/>
      <c r="C138" s="38"/>
      <c r="D138" s="38"/>
      <c r="E138" s="38"/>
      <c r="F138" s="38"/>
      <c r="G138" s="38"/>
      <c r="H138" s="38"/>
      <c r="I138" s="132"/>
      <c r="J138" s="38"/>
      <c r="K138" s="38"/>
      <c r="L138" s="55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11" customFormat="1" ht="29.25" customHeight="1">
      <c r="A139" s="172"/>
      <c r="B139" s="173"/>
      <c r="C139" s="174" t="s">
        <v>124</v>
      </c>
      <c r="D139" s="175" t="s">
        <v>67</v>
      </c>
      <c r="E139" s="175" t="s">
        <v>63</v>
      </c>
      <c r="F139" s="175" t="s">
        <v>64</v>
      </c>
      <c r="G139" s="175" t="s">
        <v>125</v>
      </c>
      <c r="H139" s="175" t="s">
        <v>126</v>
      </c>
      <c r="I139" s="176" t="s">
        <v>127</v>
      </c>
      <c r="J139" s="175" t="s">
        <v>118</v>
      </c>
      <c r="K139" s="177" t="s">
        <v>128</v>
      </c>
      <c r="L139" s="178"/>
      <c r="M139" s="86" t="s">
        <v>1</v>
      </c>
      <c r="N139" s="87" t="s">
        <v>46</v>
      </c>
      <c r="O139" s="87" t="s">
        <v>129</v>
      </c>
      <c r="P139" s="87" t="s">
        <v>130</v>
      </c>
      <c r="Q139" s="87" t="s">
        <v>131</v>
      </c>
      <c r="R139" s="87" t="s">
        <v>132</v>
      </c>
      <c r="S139" s="87" t="s">
        <v>133</v>
      </c>
      <c r="T139" s="88" t="s">
        <v>134</v>
      </c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</row>
    <row r="140" spans="1:63" s="2" customFormat="1" ht="22.8" customHeight="1">
      <c r="A140" s="38"/>
      <c r="B140" s="39"/>
      <c r="C140" s="93" t="s">
        <v>135</v>
      </c>
      <c r="D140" s="38"/>
      <c r="E140" s="38"/>
      <c r="F140" s="38"/>
      <c r="G140" s="38"/>
      <c r="H140" s="38"/>
      <c r="I140" s="132"/>
      <c r="J140" s="179">
        <f>BK140</f>
        <v>0</v>
      </c>
      <c r="K140" s="38"/>
      <c r="L140" s="39"/>
      <c r="M140" s="89"/>
      <c r="N140" s="73"/>
      <c r="O140" s="90"/>
      <c r="P140" s="180">
        <f>P141+P414</f>
        <v>0</v>
      </c>
      <c r="Q140" s="90"/>
      <c r="R140" s="180">
        <f>R141+R414</f>
        <v>97.58770343999998</v>
      </c>
      <c r="S140" s="90"/>
      <c r="T140" s="181">
        <f>T141+T414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9" t="s">
        <v>81</v>
      </c>
      <c r="AU140" s="19" t="s">
        <v>120</v>
      </c>
      <c r="BK140" s="182">
        <f>BK141+BK414</f>
        <v>0</v>
      </c>
    </row>
    <row r="141" spans="1:63" s="12" customFormat="1" ht="25.9" customHeight="1">
      <c r="A141" s="12"/>
      <c r="B141" s="183"/>
      <c r="C141" s="12"/>
      <c r="D141" s="184" t="s">
        <v>81</v>
      </c>
      <c r="E141" s="185" t="s">
        <v>209</v>
      </c>
      <c r="F141" s="185" t="s">
        <v>210</v>
      </c>
      <c r="G141" s="12"/>
      <c r="H141" s="12"/>
      <c r="I141" s="186"/>
      <c r="J141" s="187">
        <f>BK141</f>
        <v>0</v>
      </c>
      <c r="K141" s="12"/>
      <c r="L141" s="183"/>
      <c r="M141" s="188"/>
      <c r="N141" s="189"/>
      <c r="O141" s="189"/>
      <c r="P141" s="190">
        <f>P142+P177+P189+P220+P369+P386+P411</f>
        <v>0</v>
      </c>
      <c r="Q141" s="189"/>
      <c r="R141" s="190">
        <f>R142+R177+R189+R220+R369+R386+R411</f>
        <v>80.24291828999999</v>
      </c>
      <c r="S141" s="189"/>
      <c r="T141" s="191">
        <f>T142+T177+T189+T220+T369+T386+T411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4" t="s">
        <v>89</v>
      </c>
      <c r="AT141" s="192" t="s">
        <v>81</v>
      </c>
      <c r="AU141" s="192" t="s">
        <v>82</v>
      </c>
      <c r="AY141" s="184" t="s">
        <v>139</v>
      </c>
      <c r="BK141" s="193">
        <f>BK142+BK177+BK189+BK220+BK369+BK386+BK411</f>
        <v>0</v>
      </c>
    </row>
    <row r="142" spans="1:63" s="12" customFormat="1" ht="22.8" customHeight="1">
      <c r="A142" s="12"/>
      <c r="B142" s="183"/>
      <c r="C142" s="12"/>
      <c r="D142" s="184" t="s">
        <v>81</v>
      </c>
      <c r="E142" s="194" t="s">
        <v>89</v>
      </c>
      <c r="F142" s="194" t="s">
        <v>508</v>
      </c>
      <c r="G142" s="12"/>
      <c r="H142" s="12"/>
      <c r="I142" s="186"/>
      <c r="J142" s="195">
        <f>BK142</f>
        <v>0</v>
      </c>
      <c r="K142" s="12"/>
      <c r="L142" s="183"/>
      <c r="M142" s="188"/>
      <c r="N142" s="189"/>
      <c r="O142" s="189"/>
      <c r="P142" s="190">
        <f>SUM(P143:P176)</f>
        <v>0</v>
      </c>
      <c r="Q142" s="189"/>
      <c r="R142" s="190">
        <f>SUM(R143:R176)</f>
        <v>0</v>
      </c>
      <c r="S142" s="189"/>
      <c r="T142" s="191">
        <f>SUM(T143:T176)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84" t="s">
        <v>89</v>
      </c>
      <c r="AT142" s="192" t="s">
        <v>81</v>
      </c>
      <c r="AU142" s="192" t="s">
        <v>89</v>
      </c>
      <c r="AY142" s="184" t="s">
        <v>139</v>
      </c>
      <c r="BK142" s="193">
        <f>SUM(BK143:BK176)</f>
        <v>0</v>
      </c>
    </row>
    <row r="143" spans="1:65" s="2" customFormat="1" ht="16.5" customHeight="1">
      <c r="A143" s="38"/>
      <c r="B143" s="196"/>
      <c r="C143" s="197" t="s">
        <v>89</v>
      </c>
      <c r="D143" s="197" t="s">
        <v>141</v>
      </c>
      <c r="E143" s="198" t="s">
        <v>509</v>
      </c>
      <c r="F143" s="199" t="s">
        <v>510</v>
      </c>
      <c r="G143" s="200" t="s">
        <v>237</v>
      </c>
      <c r="H143" s="201">
        <v>40.454</v>
      </c>
      <c r="I143" s="202"/>
      <c r="J143" s="203">
        <f>ROUND(I143*H143,2)</f>
        <v>0</v>
      </c>
      <c r="K143" s="199" t="s">
        <v>215</v>
      </c>
      <c r="L143" s="39"/>
      <c r="M143" s="204" t="s">
        <v>1</v>
      </c>
      <c r="N143" s="205" t="s">
        <v>47</v>
      </c>
      <c r="O143" s="77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08" t="s">
        <v>138</v>
      </c>
      <c r="AT143" s="208" t="s">
        <v>141</v>
      </c>
      <c r="AU143" s="208" t="s">
        <v>94</v>
      </c>
      <c r="AY143" s="19" t="s">
        <v>139</v>
      </c>
      <c r="BE143" s="209">
        <f>IF(N143="základní",J143,0)</f>
        <v>0</v>
      </c>
      <c r="BF143" s="209">
        <f>IF(N143="snížená",J143,0)</f>
        <v>0</v>
      </c>
      <c r="BG143" s="209">
        <f>IF(N143="zákl. přenesená",J143,0)</f>
        <v>0</v>
      </c>
      <c r="BH143" s="209">
        <f>IF(N143="sníž. přenesená",J143,0)</f>
        <v>0</v>
      </c>
      <c r="BI143" s="209">
        <f>IF(N143="nulová",J143,0)</f>
        <v>0</v>
      </c>
      <c r="BJ143" s="19" t="s">
        <v>89</v>
      </c>
      <c r="BK143" s="209">
        <f>ROUND(I143*H143,2)</f>
        <v>0</v>
      </c>
      <c r="BL143" s="19" t="s">
        <v>138</v>
      </c>
      <c r="BM143" s="208" t="s">
        <v>511</v>
      </c>
    </row>
    <row r="144" spans="1:47" s="2" customFormat="1" ht="12">
      <c r="A144" s="38"/>
      <c r="B144" s="39"/>
      <c r="C144" s="38"/>
      <c r="D144" s="210" t="s">
        <v>146</v>
      </c>
      <c r="E144" s="38"/>
      <c r="F144" s="211" t="s">
        <v>512</v>
      </c>
      <c r="G144" s="38"/>
      <c r="H144" s="38"/>
      <c r="I144" s="132"/>
      <c r="J144" s="38"/>
      <c r="K144" s="38"/>
      <c r="L144" s="39"/>
      <c r="M144" s="212"/>
      <c r="N144" s="213"/>
      <c r="O144" s="77"/>
      <c r="P144" s="77"/>
      <c r="Q144" s="77"/>
      <c r="R144" s="77"/>
      <c r="S144" s="77"/>
      <c r="T144" s="7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9" t="s">
        <v>146</v>
      </c>
      <c r="AU144" s="19" t="s">
        <v>94</v>
      </c>
    </row>
    <row r="145" spans="1:51" s="13" customFormat="1" ht="12">
      <c r="A145" s="13"/>
      <c r="B145" s="218"/>
      <c r="C145" s="13"/>
      <c r="D145" s="210" t="s">
        <v>218</v>
      </c>
      <c r="E145" s="219" t="s">
        <v>1</v>
      </c>
      <c r="F145" s="220" t="s">
        <v>252</v>
      </c>
      <c r="G145" s="13"/>
      <c r="H145" s="219" t="s">
        <v>1</v>
      </c>
      <c r="I145" s="221"/>
      <c r="J145" s="13"/>
      <c r="K145" s="13"/>
      <c r="L145" s="218"/>
      <c r="M145" s="222"/>
      <c r="N145" s="223"/>
      <c r="O145" s="223"/>
      <c r="P145" s="223"/>
      <c r="Q145" s="223"/>
      <c r="R145" s="223"/>
      <c r="S145" s="223"/>
      <c r="T145" s="22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19" t="s">
        <v>218</v>
      </c>
      <c r="AU145" s="219" t="s">
        <v>94</v>
      </c>
      <c r="AV145" s="13" t="s">
        <v>89</v>
      </c>
      <c r="AW145" s="13" t="s">
        <v>37</v>
      </c>
      <c r="AX145" s="13" t="s">
        <v>82</v>
      </c>
      <c r="AY145" s="219" t="s">
        <v>139</v>
      </c>
    </row>
    <row r="146" spans="1:51" s="13" customFormat="1" ht="12">
      <c r="A146" s="13"/>
      <c r="B146" s="218"/>
      <c r="C146" s="13"/>
      <c r="D146" s="210" t="s">
        <v>218</v>
      </c>
      <c r="E146" s="219" t="s">
        <v>1</v>
      </c>
      <c r="F146" s="220" t="s">
        <v>228</v>
      </c>
      <c r="G146" s="13"/>
      <c r="H146" s="219" t="s">
        <v>1</v>
      </c>
      <c r="I146" s="221"/>
      <c r="J146" s="13"/>
      <c r="K146" s="13"/>
      <c r="L146" s="218"/>
      <c r="M146" s="222"/>
      <c r="N146" s="223"/>
      <c r="O146" s="223"/>
      <c r="P146" s="223"/>
      <c r="Q146" s="223"/>
      <c r="R146" s="223"/>
      <c r="S146" s="223"/>
      <c r="T146" s="22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19" t="s">
        <v>218</v>
      </c>
      <c r="AU146" s="219" t="s">
        <v>94</v>
      </c>
      <c r="AV146" s="13" t="s">
        <v>89</v>
      </c>
      <c r="AW146" s="13" t="s">
        <v>37</v>
      </c>
      <c r="AX146" s="13" t="s">
        <v>82</v>
      </c>
      <c r="AY146" s="219" t="s">
        <v>139</v>
      </c>
    </row>
    <row r="147" spans="1:51" s="14" customFormat="1" ht="12">
      <c r="A147" s="14"/>
      <c r="B147" s="225"/>
      <c r="C147" s="14"/>
      <c r="D147" s="210" t="s">
        <v>218</v>
      </c>
      <c r="E147" s="226" t="s">
        <v>1</v>
      </c>
      <c r="F147" s="227" t="s">
        <v>513</v>
      </c>
      <c r="G147" s="14"/>
      <c r="H147" s="228">
        <v>24.033</v>
      </c>
      <c r="I147" s="229"/>
      <c r="J147" s="14"/>
      <c r="K147" s="14"/>
      <c r="L147" s="225"/>
      <c r="M147" s="230"/>
      <c r="N147" s="231"/>
      <c r="O147" s="231"/>
      <c r="P147" s="231"/>
      <c r="Q147" s="231"/>
      <c r="R147" s="231"/>
      <c r="S147" s="231"/>
      <c r="T147" s="23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26" t="s">
        <v>218</v>
      </c>
      <c r="AU147" s="226" t="s">
        <v>94</v>
      </c>
      <c r="AV147" s="14" t="s">
        <v>94</v>
      </c>
      <c r="AW147" s="14" t="s">
        <v>37</v>
      </c>
      <c r="AX147" s="14" t="s">
        <v>82</v>
      </c>
      <c r="AY147" s="226" t="s">
        <v>139</v>
      </c>
    </row>
    <row r="148" spans="1:51" s="14" customFormat="1" ht="12">
      <c r="A148" s="14"/>
      <c r="B148" s="225"/>
      <c r="C148" s="14"/>
      <c r="D148" s="210" t="s">
        <v>218</v>
      </c>
      <c r="E148" s="226" t="s">
        <v>1</v>
      </c>
      <c r="F148" s="227" t="s">
        <v>514</v>
      </c>
      <c r="G148" s="14"/>
      <c r="H148" s="228">
        <v>1.149</v>
      </c>
      <c r="I148" s="229"/>
      <c r="J148" s="14"/>
      <c r="K148" s="14"/>
      <c r="L148" s="225"/>
      <c r="M148" s="230"/>
      <c r="N148" s="231"/>
      <c r="O148" s="231"/>
      <c r="P148" s="231"/>
      <c r="Q148" s="231"/>
      <c r="R148" s="231"/>
      <c r="S148" s="231"/>
      <c r="T148" s="23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26" t="s">
        <v>218</v>
      </c>
      <c r="AU148" s="226" t="s">
        <v>94</v>
      </c>
      <c r="AV148" s="14" t="s">
        <v>94</v>
      </c>
      <c r="AW148" s="14" t="s">
        <v>37</v>
      </c>
      <c r="AX148" s="14" t="s">
        <v>82</v>
      </c>
      <c r="AY148" s="226" t="s">
        <v>139</v>
      </c>
    </row>
    <row r="149" spans="1:51" s="14" customFormat="1" ht="12">
      <c r="A149" s="14"/>
      <c r="B149" s="225"/>
      <c r="C149" s="14"/>
      <c r="D149" s="210" t="s">
        <v>218</v>
      </c>
      <c r="E149" s="226" t="s">
        <v>1</v>
      </c>
      <c r="F149" s="227" t="s">
        <v>515</v>
      </c>
      <c r="G149" s="14"/>
      <c r="H149" s="228">
        <v>0.473</v>
      </c>
      <c r="I149" s="229"/>
      <c r="J149" s="14"/>
      <c r="K149" s="14"/>
      <c r="L149" s="225"/>
      <c r="M149" s="230"/>
      <c r="N149" s="231"/>
      <c r="O149" s="231"/>
      <c r="P149" s="231"/>
      <c r="Q149" s="231"/>
      <c r="R149" s="231"/>
      <c r="S149" s="231"/>
      <c r="T149" s="23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26" t="s">
        <v>218</v>
      </c>
      <c r="AU149" s="226" t="s">
        <v>94</v>
      </c>
      <c r="AV149" s="14" t="s">
        <v>94</v>
      </c>
      <c r="AW149" s="14" t="s">
        <v>37</v>
      </c>
      <c r="AX149" s="14" t="s">
        <v>82</v>
      </c>
      <c r="AY149" s="226" t="s">
        <v>139</v>
      </c>
    </row>
    <row r="150" spans="1:51" s="13" customFormat="1" ht="12">
      <c r="A150" s="13"/>
      <c r="B150" s="218"/>
      <c r="C150" s="13"/>
      <c r="D150" s="210" t="s">
        <v>218</v>
      </c>
      <c r="E150" s="219" t="s">
        <v>1</v>
      </c>
      <c r="F150" s="220" t="s">
        <v>516</v>
      </c>
      <c r="G150" s="13"/>
      <c r="H150" s="219" t="s">
        <v>1</v>
      </c>
      <c r="I150" s="221"/>
      <c r="J150" s="13"/>
      <c r="K150" s="13"/>
      <c r="L150" s="218"/>
      <c r="M150" s="222"/>
      <c r="N150" s="223"/>
      <c r="O150" s="223"/>
      <c r="P150" s="223"/>
      <c r="Q150" s="223"/>
      <c r="R150" s="223"/>
      <c r="S150" s="223"/>
      <c r="T150" s="22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19" t="s">
        <v>218</v>
      </c>
      <c r="AU150" s="219" t="s">
        <v>94</v>
      </c>
      <c r="AV150" s="13" t="s">
        <v>89</v>
      </c>
      <c r="AW150" s="13" t="s">
        <v>37</v>
      </c>
      <c r="AX150" s="13" t="s">
        <v>82</v>
      </c>
      <c r="AY150" s="219" t="s">
        <v>139</v>
      </c>
    </row>
    <row r="151" spans="1:51" s="14" customFormat="1" ht="12">
      <c r="A151" s="14"/>
      <c r="B151" s="225"/>
      <c r="C151" s="14"/>
      <c r="D151" s="210" t="s">
        <v>218</v>
      </c>
      <c r="E151" s="226" t="s">
        <v>1</v>
      </c>
      <c r="F151" s="227" t="s">
        <v>517</v>
      </c>
      <c r="G151" s="14"/>
      <c r="H151" s="228">
        <v>14.607</v>
      </c>
      <c r="I151" s="229"/>
      <c r="J151" s="14"/>
      <c r="K151" s="14"/>
      <c r="L151" s="225"/>
      <c r="M151" s="230"/>
      <c r="N151" s="231"/>
      <c r="O151" s="231"/>
      <c r="P151" s="231"/>
      <c r="Q151" s="231"/>
      <c r="R151" s="231"/>
      <c r="S151" s="231"/>
      <c r="T151" s="23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26" t="s">
        <v>218</v>
      </c>
      <c r="AU151" s="226" t="s">
        <v>94</v>
      </c>
      <c r="AV151" s="14" t="s">
        <v>94</v>
      </c>
      <c r="AW151" s="14" t="s">
        <v>37</v>
      </c>
      <c r="AX151" s="14" t="s">
        <v>82</v>
      </c>
      <c r="AY151" s="226" t="s">
        <v>139</v>
      </c>
    </row>
    <row r="152" spans="1:51" s="14" customFormat="1" ht="12">
      <c r="A152" s="14"/>
      <c r="B152" s="225"/>
      <c r="C152" s="14"/>
      <c r="D152" s="210" t="s">
        <v>218</v>
      </c>
      <c r="E152" s="226" t="s">
        <v>1</v>
      </c>
      <c r="F152" s="227" t="s">
        <v>518</v>
      </c>
      <c r="G152" s="14"/>
      <c r="H152" s="228">
        <v>0.192</v>
      </c>
      <c r="I152" s="229"/>
      <c r="J152" s="14"/>
      <c r="K152" s="14"/>
      <c r="L152" s="225"/>
      <c r="M152" s="230"/>
      <c r="N152" s="231"/>
      <c r="O152" s="231"/>
      <c r="P152" s="231"/>
      <c r="Q152" s="231"/>
      <c r="R152" s="231"/>
      <c r="S152" s="231"/>
      <c r="T152" s="23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26" t="s">
        <v>218</v>
      </c>
      <c r="AU152" s="226" t="s">
        <v>94</v>
      </c>
      <c r="AV152" s="14" t="s">
        <v>94</v>
      </c>
      <c r="AW152" s="14" t="s">
        <v>37</v>
      </c>
      <c r="AX152" s="14" t="s">
        <v>82</v>
      </c>
      <c r="AY152" s="226" t="s">
        <v>139</v>
      </c>
    </row>
    <row r="153" spans="1:51" s="15" customFormat="1" ht="12">
      <c r="A153" s="15"/>
      <c r="B153" s="233"/>
      <c r="C153" s="15"/>
      <c r="D153" s="210" t="s">
        <v>218</v>
      </c>
      <c r="E153" s="234" t="s">
        <v>1</v>
      </c>
      <c r="F153" s="235" t="s">
        <v>221</v>
      </c>
      <c r="G153" s="15"/>
      <c r="H153" s="236">
        <v>40.454</v>
      </c>
      <c r="I153" s="237"/>
      <c r="J153" s="15"/>
      <c r="K153" s="15"/>
      <c r="L153" s="233"/>
      <c r="M153" s="238"/>
      <c r="N153" s="239"/>
      <c r="O153" s="239"/>
      <c r="P153" s="239"/>
      <c r="Q153" s="239"/>
      <c r="R153" s="239"/>
      <c r="S153" s="239"/>
      <c r="T153" s="24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34" t="s">
        <v>218</v>
      </c>
      <c r="AU153" s="234" t="s">
        <v>94</v>
      </c>
      <c r="AV153" s="15" t="s">
        <v>138</v>
      </c>
      <c r="AW153" s="15" t="s">
        <v>37</v>
      </c>
      <c r="AX153" s="15" t="s">
        <v>89</v>
      </c>
      <c r="AY153" s="234" t="s">
        <v>139</v>
      </c>
    </row>
    <row r="154" spans="1:65" s="2" customFormat="1" ht="24" customHeight="1">
      <c r="A154" s="38"/>
      <c r="B154" s="196"/>
      <c r="C154" s="197" t="s">
        <v>94</v>
      </c>
      <c r="D154" s="197" t="s">
        <v>141</v>
      </c>
      <c r="E154" s="198" t="s">
        <v>519</v>
      </c>
      <c r="F154" s="199" t="s">
        <v>520</v>
      </c>
      <c r="G154" s="200" t="s">
        <v>237</v>
      </c>
      <c r="H154" s="201">
        <v>40.454</v>
      </c>
      <c r="I154" s="202"/>
      <c r="J154" s="203">
        <f>ROUND(I154*H154,2)</f>
        <v>0</v>
      </c>
      <c r="K154" s="199" t="s">
        <v>215</v>
      </c>
      <c r="L154" s="39"/>
      <c r="M154" s="204" t="s">
        <v>1</v>
      </c>
      <c r="N154" s="205" t="s">
        <v>47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138</v>
      </c>
      <c r="AT154" s="208" t="s">
        <v>141</v>
      </c>
      <c r="AU154" s="208" t="s">
        <v>94</v>
      </c>
      <c r="AY154" s="19" t="s">
        <v>139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89</v>
      </c>
      <c r="BK154" s="209">
        <f>ROUND(I154*H154,2)</f>
        <v>0</v>
      </c>
      <c r="BL154" s="19" t="s">
        <v>138</v>
      </c>
      <c r="BM154" s="208" t="s">
        <v>521</v>
      </c>
    </row>
    <row r="155" spans="1:47" s="2" customFormat="1" ht="12">
      <c r="A155" s="38"/>
      <c r="B155" s="39"/>
      <c r="C155" s="38"/>
      <c r="D155" s="210" t="s">
        <v>146</v>
      </c>
      <c r="E155" s="38"/>
      <c r="F155" s="211" t="s">
        <v>522</v>
      </c>
      <c r="G155" s="38"/>
      <c r="H155" s="38"/>
      <c r="I155" s="132"/>
      <c r="J155" s="38"/>
      <c r="K155" s="38"/>
      <c r="L155" s="39"/>
      <c r="M155" s="212"/>
      <c r="N155" s="213"/>
      <c r="O155" s="77"/>
      <c r="P155" s="77"/>
      <c r="Q155" s="77"/>
      <c r="R155" s="77"/>
      <c r="S155" s="77"/>
      <c r="T155" s="7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146</v>
      </c>
      <c r="AU155" s="19" t="s">
        <v>94</v>
      </c>
    </row>
    <row r="156" spans="1:65" s="2" customFormat="1" ht="24" customHeight="1">
      <c r="A156" s="38"/>
      <c r="B156" s="196"/>
      <c r="C156" s="197" t="s">
        <v>152</v>
      </c>
      <c r="D156" s="197" t="s">
        <v>141</v>
      </c>
      <c r="E156" s="198" t="s">
        <v>523</v>
      </c>
      <c r="F156" s="199" t="s">
        <v>524</v>
      </c>
      <c r="G156" s="200" t="s">
        <v>237</v>
      </c>
      <c r="H156" s="201">
        <v>121.362</v>
      </c>
      <c r="I156" s="202"/>
      <c r="J156" s="203">
        <f>ROUND(I156*H156,2)</f>
        <v>0</v>
      </c>
      <c r="K156" s="199" t="s">
        <v>215</v>
      </c>
      <c r="L156" s="39"/>
      <c r="M156" s="204" t="s">
        <v>1</v>
      </c>
      <c r="N156" s="205" t="s">
        <v>47</v>
      </c>
      <c r="O156" s="77"/>
      <c r="P156" s="206">
        <f>O156*H156</f>
        <v>0</v>
      </c>
      <c r="Q156" s="206">
        <v>0</v>
      </c>
      <c r="R156" s="206">
        <f>Q156*H156</f>
        <v>0</v>
      </c>
      <c r="S156" s="206">
        <v>0</v>
      </c>
      <c r="T156" s="20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08" t="s">
        <v>138</v>
      </c>
      <c r="AT156" s="208" t="s">
        <v>141</v>
      </c>
      <c r="AU156" s="208" t="s">
        <v>94</v>
      </c>
      <c r="AY156" s="19" t="s">
        <v>139</v>
      </c>
      <c r="BE156" s="209">
        <f>IF(N156="základní",J156,0)</f>
        <v>0</v>
      </c>
      <c r="BF156" s="209">
        <f>IF(N156="snížená",J156,0)</f>
        <v>0</v>
      </c>
      <c r="BG156" s="209">
        <f>IF(N156="zákl. přenesená",J156,0)</f>
        <v>0</v>
      </c>
      <c r="BH156" s="209">
        <f>IF(N156="sníž. přenesená",J156,0)</f>
        <v>0</v>
      </c>
      <c r="BI156" s="209">
        <f>IF(N156="nulová",J156,0)</f>
        <v>0</v>
      </c>
      <c r="BJ156" s="19" t="s">
        <v>89</v>
      </c>
      <c r="BK156" s="209">
        <f>ROUND(I156*H156,2)</f>
        <v>0</v>
      </c>
      <c r="BL156" s="19" t="s">
        <v>138</v>
      </c>
      <c r="BM156" s="208" t="s">
        <v>525</v>
      </c>
    </row>
    <row r="157" spans="1:47" s="2" customFormat="1" ht="12">
      <c r="A157" s="38"/>
      <c r="B157" s="39"/>
      <c r="C157" s="38"/>
      <c r="D157" s="210" t="s">
        <v>146</v>
      </c>
      <c r="E157" s="38"/>
      <c r="F157" s="211" t="s">
        <v>526</v>
      </c>
      <c r="G157" s="38"/>
      <c r="H157" s="38"/>
      <c r="I157" s="132"/>
      <c r="J157" s="38"/>
      <c r="K157" s="38"/>
      <c r="L157" s="39"/>
      <c r="M157" s="212"/>
      <c r="N157" s="213"/>
      <c r="O157" s="77"/>
      <c r="P157" s="77"/>
      <c r="Q157" s="77"/>
      <c r="R157" s="77"/>
      <c r="S157" s="77"/>
      <c r="T157" s="7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9" t="s">
        <v>146</v>
      </c>
      <c r="AU157" s="19" t="s">
        <v>94</v>
      </c>
    </row>
    <row r="158" spans="1:51" s="14" customFormat="1" ht="12">
      <c r="A158" s="14"/>
      <c r="B158" s="225"/>
      <c r="C158" s="14"/>
      <c r="D158" s="210" t="s">
        <v>218</v>
      </c>
      <c r="E158" s="226" t="s">
        <v>1</v>
      </c>
      <c r="F158" s="227" t="s">
        <v>527</v>
      </c>
      <c r="G158" s="14"/>
      <c r="H158" s="228">
        <v>121.362</v>
      </c>
      <c r="I158" s="229"/>
      <c r="J158" s="14"/>
      <c r="K158" s="14"/>
      <c r="L158" s="225"/>
      <c r="M158" s="230"/>
      <c r="N158" s="231"/>
      <c r="O158" s="231"/>
      <c r="P158" s="231"/>
      <c r="Q158" s="231"/>
      <c r="R158" s="231"/>
      <c r="S158" s="231"/>
      <c r="T158" s="23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26" t="s">
        <v>218</v>
      </c>
      <c r="AU158" s="226" t="s">
        <v>94</v>
      </c>
      <c r="AV158" s="14" t="s">
        <v>94</v>
      </c>
      <c r="AW158" s="14" t="s">
        <v>37</v>
      </c>
      <c r="AX158" s="14" t="s">
        <v>82</v>
      </c>
      <c r="AY158" s="226" t="s">
        <v>139</v>
      </c>
    </row>
    <row r="159" spans="1:51" s="15" customFormat="1" ht="12">
      <c r="A159" s="15"/>
      <c r="B159" s="233"/>
      <c r="C159" s="15"/>
      <c r="D159" s="210" t="s">
        <v>218</v>
      </c>
      <c r="E159" s="234" t="s">
        <v>1</v>
      </c>
      <c r="F159" s="235" t="s">
        <v>221</v>
      </c>
      <c r="G159" s="15"/>
      <c r="H159" s="236">
        <v>121.362</v>
      </c>
      <c r="I159" s="237"/>
      <c r="J159" s="15"/>
      <c r="K159" s="15"/>
      <c r="L159" s="233"/>
      <c r="M159" s="238"/>
      <c r="N159" s="239"/>
      <c r="O159" s="239"/>
      <c r="P159" s="239"/>
      <c r="Q159" s="239"/>
      <c r="R159" s="239"/>
      <c r="S159" s="239"/>
      <c r="T159" s="24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34" t="s">
        <v>218</v>
      </c>
      <c r="AU159" s="234" t="s">
        <v>94</v>
      </c>
      <c r="AV159" s="15" t="s">
        <v>138</v>
      </c>
      <c r="AW159" s="15" t="s">
        <v>37</v>
      </c>
      <c r="AX159" s="15" t="s">
        <v>89</v>
      </c>
      <c r="AY159" s="234" t="s">
        <v>139</v>
      </c>
    </row>
    <row r="160" spans="1:65" s="2" customFormat="1" ht="24" customHeight="1">
      <c r="A160" s="38"/>
      <c r="B160" s="196"/>
      <c r="C160" s="197" t="s">
        <v>138</v>
      </c>
      <c r="D160" s="197" t="s">
        <v>141</v>
      </c>
      <c r="E160" s="198" t="s">
        <v>528</v>
      </c>
      <c r="F160" s="199" t="s">
        <v>529</v>
      </c>
      <c r="G160" s="200" t="s">
        <v>237</v>
      </c>
      <c r="H160" s="201">
        <v>40.454</v>
      </c>
      <c r="I160" s="202"/>
      <c r="J160" s="203">
        <f>ROUND(I160*H160,2)</f>
        <v>0</v>
      </c>
      <c r="K160" s="199" t="s">
        <v>215</v>
      </c>
      <c r="L160" s="39"/>
      <c r="M160" s="204" t="s">
        <v>1</v>
      </c>
      <c r="N160" s="205" t="s">
        <v>47</v>
      </c>
      <c r="O160" s="77"/>
      <c r="P160" s="206">
        <f>O160*H160</f>
        <v>0</v>
      </c>
      <c r="Q160" s="206">
        <v>0</v>
      </c>
      <c r="R160" s="206">
        <f>Q160*H160</f>
        <v>0</v>
      </c>
      <c r="S160" s="206">
        <v>0</v>
      </c>
      <c r="T160" s="20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8" t="s">
        <v>138</v>
      </c>
      <c r="AT160" s="208" t="s">
        <v>141</v>
      </c>
      <c r="AU160" s="208" t="s">
        <v>94</v>
      </c>
      <c r="AY160" s="19" t="s">
        <v>139</v>
      </c>
      <c r="BE160" s="209">
        <f>IF(N160="základní",J160,0)</f>
        <v>0</v>
      </c>
      <c r="BF160" s="209">
        <f>IF(N160="snížená",J160,0)</f>
        <v>0</v>
      </c>
      <c r="BG160" s="209">
        <f>IF(N160="zákl. přenesená",J160,0)</f>
        <v>0</v>
      </c>
      <c r="BH160" s="209">
        <f>IF(N160="sníž. přenesená",J160,0)</f>
        <v>0</v>
      </c>
      <c r="BI160" s="209">
        <f>IF(N160="nulová",J160,0)</f>
        <v>0</v>
      </c>
      <c r="BJ160" s="19" t="s">
        <v>89</v>
      </c>
      <c r="BK160" s="209">
        <f>ROUND(I160*H160,2)</f>
        <v>0</v>
      </c>
      <c r="BL160" s="19" t="s">
        <v>138</v>
      </c>
      <c r="BM160" s="208" t="s">
        <v>530</v>
      </c>
    </row>
    <row r="161" spans="1:47" s="2" customFormat="1" ht="12">
      <c r="A161" s="38"/>
      <c r="B161" s="39"/>
      <c r="C161" s="38"/>
      <c r="D161" s="210" t="s">
        <v>146</v>
      </c>
      <c r="E161" s="38"/>
      <c r="F161" s="211" t="s">
        <v>531</v>
      </c>
      <c r="G161" s="38"/>
      <c r="H161" s="38"/>
      <c r="I161" s="132"/>
      <c r="J161" s="38"/>
      <c r="K161" s="38"/>
      <c r="L161" s="39"/>
      <c r="M161" s="212"/>
      <c r="N161" s="213"/>
      <c r="O161" s="77"/>
      <c r="P161" s="77"/>
      <c r="Q161" s="77"/>
      <c r="R161" s="77"/>
      <c r="S161" s="77"/>
      <c r="T161" s="7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9" t="s">
        <v>146</v>
      </c>
      <c r="AU161" s="19" t="s">
        <v>94</v>
      </c>
    </row>
    <row r="162" spans="1:65" s="2" customFormat="1" ht="24" customHeight="1">
      <c r="A162" s="38"/>
      <c r="B162" s="196"/>
      <c r="C162" s="197" t="s">
        <v>161</v>
      </c>
      <c r="D162" s="197" t="s">
        <v>141</v>
      </c>
      <c r="E162" s="198" t="s">
        <v>532</v>
      </c>
      <c r="F162" s="199" t="s">
        <v>533</v>
      </c>
      <c r="G162" s="200" t="s">
        <v>431</v>
      </c>
      <c r="H162" s="201">
        <v>84.953</v>
      </c>
      <c r="I162" s="202"/>
      <c r="J162" s="203">
        <f>ROUND(I162*H162,2)</f>
        <v>0</v>
      </c>
      <c r="K162" s="199" t="s">
        <v>215</v>
      </c>
      <c r="L162" s="39"/>
      <c r="M162" s="204" t="s">
        <v>1</v>
      </c>
      <c r="N162" s="205" t="s">
        <v>47</v>
      </c>
      <c r="O162" s="77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138</v>
      </c>
      <c r="AT162" s="208" t="s">
        <v>141</v>
      </c>
      <c r="AU162" s="208" t="s">
        <v>94</v>
      </c>
      <c r="AY162" s="19" t="s">
        <v>139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9" t="s">
        <v>89</v>
      </c>
      <c r="BK162" s="209">
        <f>ROUND(I162*H162,2)</f>
        <v>0</v>
      </c>
      <c r="BL162" s="19" t="s">
        <v>138</v>
      </c>
      <c r="BM162" s="208" t="s">
        <v>534</v>
      </c>
    </row>
    <row r="163" spans="1:47" s="2" customFormat="1" ht="12">
      <c r="A163" s="38"/>
      <c r="B163" s="39"/>
      <c r="C163" s="38"/>
      <c r="D163" s="210" t="s">
        <v>146</v>
      </c>
      <c r="E163" s="38"/>
      <c r="F163" s="211" t="s">
        <v>535</v>
      </c>
      <c r="G163" s="38"/>
      <c r="H163" s="38"/>
      <c r="I163" s="132"/>
      <c r="J163" s="38"/>
      <c r="K163" s="38"/>
      <c r="L163" s="39"/>
      <c r="M163" s="212"/>
      <c r="N163" s="213"/>
      <c r="O163" s="77"/>
      <c r="P163" s="77"/>
      <c r="Q163" s="77"/>
      <c r="R163" s="77"/>
      <c r="S163" s="77"/>
      <c r="T163" s="7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9" t="s">
        <v>146</v>
      </c>
      <c r="AU163" s="19" t="s">
        <v>94</v>
      </c>
    </row>
    <row r="164" spans="1:51" s="14" customFormat="1" ht="12">
      <c r="A164" s="14"/>
      <c r="B164" s="225"/>
      <c r="C164" s="14"/>
      <c r="D164" s="210" t="s">
        <v>218</v>
      </c>
      <c r="E164" s="226" t="s">
        <v>1</v>
      </c>
      <c r="F164" s="227" t="s">
        <v>536</v>
      </c>
      <c r="G164" s="14"/>
      <c r="H164" s="228">
        <v>84.953</v>
      </c>
      <c r="I164" s="229"/>
      <c r="J164" s="14"/>
      <c r="K164" s="14"/>
      <c r="L164" s="225"/>
      <c r="M164" s="230"/>
      <c r="N164" s="231"/>
      <c r="O164" s="231"/>
      <c r="P164" s="231"/>
      <c r="Q164" s="231"/>
      <c r="R164" s="231"/>
      <c r="S164" s="231"/>
      <c r="T164" s="23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26" t="s">
        <v>218</v>
      </c>
      <c r="AU164" s="226" t="s">
        <v>94</v>
      </c>
      <c r="AV164" s="14" t="s">
        <v>94</v>
      </c>
      <c r="AW164" s="14" t="s">
        <v>37</v>
      </c>
      <c r="AX164" s="14" t="s">
        <v>82</v>
      </c>
      <c r="AY164" s="226" t="s">
        <v>139</v>
      </c>
    </row>
    <row r="165" spans="1:51" s="15" customFormat="1" ht="12">
      <c r="A165" s="15"/>
      <c r="B165" s="233"/>
      <c r="C165" s="15"/>
      <c r="D165" s="210" t="s">
        <v>218</v>
      </c>
      <c r="E165" s="234" t="s">
        <v>1</v>
      </c>
      <c r="F165" s="235" t="s">
        <v>221</v>
      </c>
      <c r="G165" s="15"/>
      <c r="H165" s="236">
        <v>84.953</v>
      </c>
      <c r="I165" s="237"/>
      <c r="J165" s="15"/>
      <c r="K165" s="15"/>
      <c r="L165" s="233"/>
      <c r="M165" s="238"/>
      <c r="N165" s="239"/>
      <c r="O165" s="239"/>
      <c r="P165" s="239"/>
      <c r="Q165" s="239"/>
      <c r="R165" s="239"/>
      <c r="S165" s="239"/>
      <c r="T165" s="240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34" t="s">
        <v>218</v>
      </c>
      <c r="AU165" s="234" t="s">
        <v>94</v>
      </c>
      <c r="AV165" s="15" t="s">
        <v>138</v>
      </c>
      <c r="AW165" s="15" t="s">
        <v>37</v>
      </c>
      <c r="AX165" s="15" t="s">
        <v>89</v>
      </c>
      <c r="AY165" s="234" t="s">
        <v>139</v>
      </c>
    </row>
    <row r="166" spans="1:65" s="2" customFormat="1" ht="16.5" customHeight="1">
      <c r="A166" s="38"/>
      <c r="B166" s="196"/>
      <c r="C166" s="197" t="s">
        <v>166</v>
      </c>
      <c r="D166" s="197" t="s">
        <v>141</v>
      </c>
      <c r="E166" s="198" t="s">
        <v>537</v>
      </c>
      <c r="F166" s="199" t="s">
        <v>538</v>
      </c>
      <c r="G166" s="200" t="s">
        <v>214</v>
      </c>
      <c r="H166" s="201">
        <v>134.847</v>
      </c>
      <c r="I166" s="202"/>
      <c r="J166" s="203">
        <f>ROUND(I166*H166,2)</f>
        <v>0</v>
      </c>
      <c r="K166" s="199" t="s">
        <v>215</v>
      </c>
      <c r="L166" s="39"/>
      <c r="M166" s="204" t="s">
        <v>1</v>
      </c>
      <c r="N166" s="205" t="s">
        <v>47</v>
      </c>
      <c r="O166" s="77"/>
      <c r="P166" s="206">
        <f>O166*H166</f>
        <v>0</v>
      </c>
      <c r="Q166" s="206">
        <v>0</v>
      </c>
      <c r="R166" s="206">
        <f>Q166*H166</f>
        <v>0</v>
      </c>
      <c r="S166" s="206">
        <v>0</v>
      </c>
      <c r="T166" s="20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8" t="s">
        <v>138</v>
      </c>
      <c r="AT166" s="208" t="s">
        <v>141</v>
      </c>
      <c r="AU166" s="208" t="s">
        <v>94</v>
      </c>
      <c r="AY166" s="19" t="s">
        <v>139</v>
      </c>
      <c r="BE166" s="209">
        <f>IF(N166="základní",J166,0)</f>
        <v>0</v>
      </c>
      <c r="BF166" s="209">
        <f>IF(N166="snížená",J166,0)</f>
        <v>0</v>
      </c>
      <c r="BG166" s="209">
        <f>IF(N166="zákl. přenesená",J166,0)</f>
        <v>0</v>
      </c>
      <c r="BH166" s="209">
        <f>IF(N166="sníž. přenesená",J166,0)</f>
        <v>0</v>
      </c>
      <c r="BI166" s="209">
        <f>IF(N166="nulová",J166,0)</f>
        <v>0</v>
      </c>
      <c r="BJ166" s="19" t="s">
        <v>89</v>
      </c>
      <c r="BK166" s="209">
        <f>ROUND(I166*H166,2)</f>
        <v>0</v>
      </c>
      <c r="BL166" s="19" t="s">
        <v>138</v>
      </c>
      <c r="BM166" s="208" t="s">
        <v>539</v>
      </c>
    </row>
    <row r="167" spans="1:47" s="2" customFormat="1" ht="12">
      <c r="A167" s="38"/>
      <c r="B167" s="39"/>
      <c r="C167" s="38"/>
      <c r="D167" s="210" t="s">
        <v>146</v>
      </c>
      <c r="E167" s="38"/>
      <c r="F167" s="211" t="s">
        <v>540</v>
      </c>
      <c r="G167" s="38"/>
      <c r="H167" s="38"/>
      <c r="I167" s="132"/>
      <c r="J167" s="38"/>
      <c r="K167" s="38"/>
      <c r="L167" s="39"/>
      <c r="M167" s="212"/>
      <c r="N167" s="213"/>
      <c r="O167" s="77"/>
      <c r="P167" s="77"/>
      <c r="Q167" s="77"/>
      <c r="R167" s="77"/>
      <c r="S167" s="77"/>
      <c r="T167" s="7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146</v>
      </c>
      <c r="AU167" s="19" t="s">
        <v>94</v>
      </c>
    </row>
    <row r="168" spans="1:51" s="13" customFormat="1" ht="12">
      <c r="A168" s="13"/>
      <c r="B168" s="218"/>
      <c r="C168" s="13"/>
      <c r="D168" s="210" t="s">
        <v>218</v>
      </c>
      <c r="E168" s="219" t="s">
        <v>1</v>
      </c>
      <c r="F168" s="220" t="s">
        <v>252</v>
      </c>
      <c r="G168" s="13"/>
      <c r="H168" s="219" t="s">
        <v>1</v>
      </c>
      <c r="I168" s="221"/>
      <c r="J168" s="13"/>
      <c r="K168" s="13"/>
      <c r="L168" s="218"/>
      <c r="M168" s="222"/>
      <c r="N168" s="223"/>
      <c r="O168" s="223"/>
      <c r="P168" s="223"/>
      <c r="Q168" s="223"/>
      <c r="R168" s="223"/>
      <c r="S168" s="223"/>
      <c r="T168" s="22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19" t="s">
        <v>218</v>
      </c>
      <c r="AU168" s="219" t="s">
        <v>94</v>
      </c>
      <c r="AV168" s="13" t="s">
        <v>89</v>
      </c>
      <c r="AW168" s="13" t="s">
        <v>37</v>
      </c>
      <c r="AX168" s="13" t="s">
        <v>82</v>
      </c>
      <c r="AY168" s="219" t="s">
        <v>139</v>
      </c>
    </row>
    <row r="169" spans="1:51" s="13" customFormat="1" ht="12">
      <c r="A169" s="13"/>
      <c r="B169" s="218"/>
      <c r="C169" s="13"/>
      <c r="D169" s="210" t="s">
        <v>218</v>
      </c>
      <c r="E169" s="219" t="s">
        <v>1</v>
      </c>
      <c r="F169" s="220" t="s">
        <v>228</v>
      </c>
      <c r="G169" s="13"/>
      <c r="H169" s="219" t="s">
        <v>1</v>
      </c>
      <c r="I169" s="221"/>
      <c r="J169" s="13"/>
      <c r="K169" s="13"/>
      <c r="L169" s="218"/>
      <c r="M169" s="222"/>
      <c r="N169" s="223"/>
      <c r="O169" s="223"/>
      <c r="P169" s="223"/>
      <c r="Q169" s="223"/>
      <c r="R169" s="223"/>
      <c r="S169" s="223"/>
      <c r="T169" s="22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19" t="s">
        <v>218</v>
      </c>
      <c r="AU169" s="219" t="s">
        <v>94</v>
      </c>
      <c r="AV169" s="13" t="s">
        <v>89</v>
      </c>
      <c r="AW169" s="13" t="s">
        <v>37</v>
      </c>
      <c r="AX169" s="13" t="s">
        <v>82</v>
      </c>
      <c r="AY169" s="219" t="s">
        <v>139</v>
      </c>
    </row>
    <row r="170" spans="1:51" s="14" customFormat="1" ht="12">
      <c r="A170" s="14"/>
      <c r="B170" s="225"/>
      <c r="C170" s="14"/>
      <c r="D170" s="210" t="s">
        <v>218</v>
      </c>
      <c r="E170" s="226" t="s">
        <v>1</v>
      </c>
      <c r="F170" s="227" t="s">
        <v>229</v>
      </c>
      <c r="G170" s="14"/>
      <c r="H170" s="228">
        <v>80.11</v>
      </c>
      <c r="I170" s="229"/>
      <c r="J170" s="14"/>
      <c r="K170" s="14"/>
      <c r="L170" s="225"/>
      <c r="M170" s="230"/>
      <c r="N170" s="231"/>
      <c r="O170" s="231"/>
      <c r="P170" s="231"/>
      <c r="Q170" s="231"/>
      <c r="R170" s="231"/>
      <c r="S170" s="231"/>
      <c r="T170" s="23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26" t="s">
        <v>218</v>
      </c>
      <c r="AU170" s="226" t="s">
        <v>94</v>
      </c>
      <c r="AV170" s="14" t="s">
        <v>94</v>
      </c>
      <c r="AW170" s="14" t="s">
        <v>37</v>
      </c>
      <c r="AX170" s="14" t="s">
        <v>82</v>
      </c>
      <c r="AY170" s="226" t="s">
        <v>139</v>
      </c>
    </row>
    <row r="171" spans="1:51" s="14" customFormat="1" ht="12">
      <c r="A171" s="14"/>
      <c r="B171" s="225"/>
      <c r="C171" s="14"/>
      <c r="D171" s="210" t="s">
        <v>218</v>
      </c>
      <c r="E171" s="226" t="s">
        <v>1</v>
      </c>
      <c r="F171" s="227" t="s">
        <v>541</v>
      </c>
      <c r="G171" s="14"/>
      <c r="H171" s="228">
        <v>3.832</v>
      </c>
      <c r="I171" s="229"/>
      <c r="J171" s="14"/>
      <c r="K171" s="14"/>
      <c r="L171" s="225"/>
      <c r="M171" s="230"/>
      <c r="N171" s="231"/>
      <c r="O171" s="231"/>
      <c r="P171" s="231"/>
      <c r="Q171" s="231"/>
      <c r="R171" s="231"/>
      <c r="S171" s="231"/>
      <c r="T171" s="23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26" t="s">
        <v>218</v>
      </c>
      <c r="AU171" s="226" t="s">
        <v>94</v>
      </c>
      <c r="AV171" s="14" t="s">
        <v>94</v>
      </c>
      <c r="AW171" s="14" t="s">
        <v>37</v>
      </c>
      <c r="AX171" s="14" t="s">
        <v>82</v>
      </c>
      <c r="AY171" s="226" t="s">
        <v>139</v>
      </c>
    </row>
    <row r="172" spans="1:51" s="14" customFormat="1" ht="12">
      <c r="A172" s="14"/>
      <c r="B172" s="225"/>
      <c r="C172" s="14"/>
      <c r="D172" s="210" t="s">
        <v>218</v>
      </c>
      <c r="E172" s="226" t="s">
        <v>1</v>
      </c>
      <c r="F172" s="227" t="s">
        <v>542</v>
      </c>
      <c r="G172" s="14"/>
      <c r="H172" s="228">
        <v>1.576</v>
      </c>
      <c r="I172" s="229"/>
      <c r="J172" s="14"/>
      <c r="K172" s="14"/>
      <c r="L172" s="225"/>
      <c r="M172" s="230"/>
      <c r="N172" s="231"/>
      <c r="O172" s="231"/>
      <c r="P172" s="231"/>
      <c r="Q172" s="231"/>
      <c r="R172" s="231"/>
      <c r="S172" s="231"/>
      <c r="T172" s="23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26" t="s">
        <v>218</v>
      </c>
      <c r="AU172" s="226" t="s">
        <v>94</v>
      </c>
      <c r="AV172" s="14" t="s">
        <v>94</v>
      </c>
      <c r="AW172" s="14" t="s">
        <v>37</v>
      </c>
      <c r="AX172" s="14" t="s">
        <v>82</v>
      </c>
      <c r="AY172" s="226" t="s">
        <v>139</v>
      </c>
    </row>
    <row r="173" spans="1:51" s="13" customFormat="1" ht="12">
      <c r="A173" s="13"/>
      <c r="B173" s="218"/>
      <c r="C173" s="13"/>
      <c r="D173" s="210" t="s">
        <v>218</v>
      </c>
      <c r="E173" s="219" t="s">
        <v>1</v>
      </c>
      <c r="F173" s="220" t="s">
        <v>516</v>
      </c>
      <c r="G173" s="13"/>
      <c r="H173" s="219" t="s">
        <v>1</v>
      </c>
      <c r="I173" s="221"/>
      <c r="J173" s="13"/>
      <c r="K173" s="13"/>
      <c r="L173" s="218"/>
      <c r="M173" s="222"/>
      <c r="N173" s="223"/>
      <c r="O173" s="223"/>
      <c r="P173" s="223"/>
      <c r="Q173" s="223"/>
      <c r="R173" s="223"/>
      <c r="S173" s="223"/>
      <c r="T173" s="22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19" t="s">
        <v>218</v>
      </c>
      <c r="AU173" s="219" t="s">
        <v>94</v>
      </c>
      <c r="AV173" s="13" t="s">
        <v>89</v>
      </c>
      <c r="AW173" s="13" t="s">
        <v>37</v>
      </c>
      <c r="AX173" s="13" t="s">
        <v>82</v>
      </c>
      <c r="AY173" s="219" t="s">
        <v>139</v>
      </c>
    </row>
    <row r="174" spans="1:51" s="14" customFormat="1" ht="12">
      <c r="A174" s="14"/>
      <c r="B174" s="225"/>
      <c r="C174" s="14"/>
      <c r="D174" s="210" t="s">
        <v>218</v>
      </c>
      <c r="E174" s="226" t="s">
        <v>1</v>
      </c>
      <c r="F174" s="227" t="s">
        <v>231</v>
      </c>
      <c r="G174" s="14"/>
      <c r="H174" s="228">
        <v>48.69</v>
      </c>
      <c r="I174" s="229"/>
      <c r="J174" s="14"/>
      <c r="K174" s="14"/>
      <c r="L174" s="225"/>
      <c r="M174" s="230"/>
      <c r="N174" s="231"/>
      <c r="O174" s="231"/>
      <c r="P174" s="231"/>
      <c r="Q174" s="231"/>
      <c r="R174" s="231"/>
      <c r="S174" s="231"/>
      <c r="T174" s="23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26" t="s">
        <v>218</v>
      </c>
      <c r="AU174" s="226" t="s">
        <v>94</v>
      </c>
      <c r="AV174" s="14" t="s">
        <v>94</v>
      </c>
      <c r="AW174" s="14" t="s">
        <v>37</v>
      </c>
      <c r="AX174" s="14" t="s">
        <v>82</v>
      </c>
      <c r="AY174" s="226" t="s">
        <v>139</v>
      </c>
    </row>
    <row r="175" spans="1:51" s="14" customFormat="1" ht="12">
      <c r="A175" s="14"/>
      <c r="B175" s="225"/>
      <c r="C175" s="14"/>
      <c r="D175" s="210" t="s">
        <v>218</v>
      </c>
      <c r="E175" s="226" t="s">
        <v>1</v>
      </c>
      <c r="F175" s="227" t="s">
        <v>543</v>
      </c>
      <c r="G175" s="14"/>
      <c r="H175" s="228">
        <v>0.639</v>
      </c>
      <c r="I175" s="229"/>
      <c r="J175" s="14"/>
      <c r="K175" s="14"/>
      <c r="L175" s="225"/>
      <c r="M175" s="230"/>
      <c r="N175" s="231"/>
      <c r="O175" s="231"/>
      <c r="P175" s="231"/>
      <c r="Q175" s="231"/>
      <c r="R175" s="231"/>
      <c r="S175" s="231"/>
      <c r="T175" s="23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26" t="s">
        <v>218</v>
      </c>
      <c r="AU175" s="226" t="s">
        <v>94</v>
      </c>
      <c r="AV175" s="14" t="s">
        <v>94</v>
      </c>
      <c r="AW175" s="14" t="s">
        <v>37</v>
      </c>
      <c r="AX175" s="14" t="s">
        <v>82</v>
      </c>
      <c r="AY175" s="226" t="s">
        <v>139</v>
      </c>
    </row>
    <row r="176" spans="1:51" s="15" customFormat="1" ht="12">
      <c r="A176" s="15"/>
      <c r="B176" s="233"/>
      <c r="C176" s="15"/>
      <c r="D176" s="210" t="s">
        <v>218</v>
      </c>
      <c r="E176" s="234" t="s">
        <v>1</v>
      </c>
      <c r="F176" s="235" t="s">
        <v>221</v>
      </c>
      <c r="G176" s="15"/>
      <c r="H176" s="236">
        <v>134.847</v>
      </c>
      <c r="I176" s="237"/>
      <c r="J176" s="15"/>
      <c r="K176" s="15"/>
      <c r="L176" s="233"/>
      <c r="M176" s="238"/>
      <c r="N176" s="239"/>
      <c r="O176" s="239"/>
      <c r="P176" s="239"/>
      <c r="Q176" s="239"/>
      <c r="R176" s="239"/>
      <c r="S176" s="239"/>
      <c r="T176" s="24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34" t="s">
        <v>218</v>
      </c>
      <c r="AU176" s="234" t="s">
        <v>94</v>
      </c>
      <c r="AV176" s="15" t="s">
        <v>138</v>
      </c>
      <c r="AW176" s="15" t="s">
        <v>37</v>
      </c>
      <c r="AX176" s="15" t="s">
        <v>89</v>
      </c>
      <c r="AY176" s="234" t="s">
        <v>139</v>
      </c>
    </row>
    <row r="177" spans="1:63" s="12" customFormat="1" ht="22.8" customHeight="1">
      <c r="A177" s="12"/>
      <c r="B177" s="183"/>
      <c r="C177" s="12"/>
      <c r="D177" s="184" t="s">
        <v>81</v>
      </c>
      <c r="E177" s="194" t="s">
        <v>94</v>
      </c>
      <c r="F177" s="194" t="s">
        <v>544</v>
      </c>
      <c r="G177" s="12"/>
      <c r="H177" s="12"/>
      <c r="I177" s="186"/>
      <c r="J177" s="195">
        <f>BK177</f>
        <v>0</v>
      </c>
      <c r="K177" s="12"/>
      <c r="L177" s="183"/>
      <c r="M177" s="188"/>
      <c r="N177" s="189"/>
      <c r="O177" s="189"/>
      <c r="P177" s="190">
        <f>SUM(P178:P188)</f>
        <v>0</v>
      </c>
      <c r="Q177" s="189"/>
      <c r="R177" s="190">
        <f>SUM(R178:R188)</f>
        <v>32.03712</v>
      </c>
      <c r="S177" s="189"/>
      <c r="T177" s="191">
        <f>SUM(T178:T188)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84" t="s">
        <v>89</v>
      </c>
      <c r="AT177" s="192" t="s">
        <v>81</v>
      </c>
      <c r="AU177" s="192" t="s">
        <v>89</v>
      </c>
      <c r="AY177" s="184" t="s">
        <v>139</v>
      </c>
      <c r="BK177" s="193">
        <f>SUM(BK178:BK188)</f>
        <v>0</v>
      </c>
    </row>
    <row r="178" spans="1:65" s="2" customFormat="1" ht="24" customHeight="1">
      <c r="A178" s="38"/>
      <c r="B178" s="196"/>
      <c r="C178" s="197" t="s">
        <v>171</v>
      </c>
      <c r="D178" s="197" t="s">
        <v>141</v>
      </c>
      <c r="E178" s="198" t="s">
        <v>545</v>
      </c>
      <c r="F178" s="199" t="s">
        <v>546</v>
      </c>
      <c r="G178" s="200" t="s">
        <v>237</v>
      </c>
      <c r="H178" s="201">
        <v>14.832</v>
      </c>
      <c r="I178" s="202"/>
      <c r="J178" s="203">
        <f>ROUND(I178*H178,2)</f>
        <v>0</v>
      </c>
      <c r="K178" s="199" t="s">
        <v>215</v>
      </c>
      <c r="L178" s="39"/>
      <c r="M178" s="204" t="s">
        <v>1</v>
      </c>
      <c r="N178" s="205" t="s">
        <v>47</v>
      </c>
      <c r="O178" s="77"/>
      <c r="P178" s="206">
        <f>O178*H178</f>
        <v>0</v>
      </c>
      <c r="Q178" s="206">
        <v>2.16</v>
      </c>
      <c r="R178" s="206">
        <f>Q178*H178</f>
        <v>32.03712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138</v>
      </c>
      <c r="AT178" s="208" t="s">
        <v>141</v>
      </c>
      <c r="AU178" s="208" t="s">
        <v>94</v>
      </c>
      <c r="AY178" s="19" t="s">
        <v>139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9" t="s">
        <v>89</v>
      </c>
      <c r="BK178" s="209">
        <f>ROUND(I178*H178,2)</f>
        <v>0</v>
      </c>
      <c r="BL178" s="19" t="s">
        <v>138</v>
      </c>
      <c r="BM178" s="208" t="s">
        <v>547</v>
      </c>
    </row>
    <row r="179" spans="1:47" s="2" customFormat="1" ht="12">
      <c r="A179" s="38"/>
      <c r="B179" s="39"/>
      <c r="C179" s="38"/>
      <c r="D179" s="210" t="s">
        <v>146</v>
      </c>
      <c r="E179" s="38"/>
      <c r="F179" s="211" t="s">
        <v>548</v>
      </c>
      <c r="G179" s="38"/>
      <c r="H179" s="38"/>
      <c r="I179" s="132"/>
      <c r="J179" s="38"/>
      <c r="K179" s="38"/>
      <c r="L179" s="39"/>
      <c r="M179" s="212"/>
      <c r="N179" s="213"/>
      <c r="O179" s="77"/>
      <c r="P179" s="77"/>
      <c r="Q179" s="77"/>
      <c r="R179" s="77"/>
      <c r="S179" s="77"/>
      <c r="T179" s="7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146</v>
      </c>
      <c r="AU179" s="19" t="s">
        <v>94</v>
      </c>
    </row>
    <row r="180" spans="1:51" s="13" customFormat="1" ht="12">
      <c r="A180" s="13"/>
      <c r="B180" s="218"/>
      <c r="C180" s="13"/>
      <c r="D180" s="210" t="s">
        <v>218</v>
      </c>
      <c r="E180" s="219" t="s">
        <v>1</v>
      </c>
      <c r="F180" s="220" t="s">
        <v>252</v>
      </c>
      <c r="G180" s="13"/>
      <c r="H180" s="219" t="s">
        <v>1</v>
      </c>
      <c r="I180" s="221"/>
      <c r="J180" s="13"/>
      <c r="K180" s="13"/>
      <c r="L180" s="218"/>
      <c r="M180" s="222"/>
      <c r="N180" s="223"/>
      <c r="O180" s="223"/>
      <c r="P180" s="223"/>
      <c r="Q180" s="223"/>
      <c r="R180" s="223"/>
      <c r="S180" s="223"/>
      <c r="T180" s="22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19" t="s">
        <v>218</v>
      </c>
      <c r="AU180" s="219" t="s">
        <v>94</v>
      </c>
      <c r="AV180" s="13" t="s">
        <v>89</v>
      </c>
      <c r="AW180" s="13" t="s">
        <v>37</v>
      </c>
      <c r="AX180" s="13" t="s">
        <v>82</v>
      </c>
      <c r="AY180" s="219" t="s">
        <v>139</v>
      </c>
    </row>
    <row r="181" spans="1:51" s="13" customFormat="1" ht="12">
      <c r="A181" s="13"/>
      <c r="B181" s="218"/>
      <c r="C181" s="13"/>
      <c r="D181" s="210" t="s">
        <v>218</v>
      </c>
      <c r="E181" s="219" t="s">
        <v>1</v>
      </c>
      <c r="F181" s="220" t="s">
        <v>228</v>
      </c>
      <c r="G181" s="13"/>
      <c r="H181" s="219" t="s">
        <v>1</v>
      </c>
      <c r="I181" s="221"/>
      <c r="J181" s="13"/>
      <c r="K181" s="13"/>
      <c r="L181" s="218"/>
      <c r="M181" s="222"/>
      <c r="N181" s="223"/>
      <c r="O181" s="223"/>
      <c r="P181" s="223"/>
      <c r="Q181" s="223"/>
      <c r="R181" s="223"/>
      <c r="S181" s="223"/>
      <c r="T181" s="22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19" t="s">
        <v>218</v>
      </c>
      <c r="AU181" s="219" t="s">
        <v>94</v>
      </c>
      <c r="AV181" s="13" t="s">
        <v>89</v>
      </c>
      <c r="AW181" s="13" t="s">
        <v>37</v>
      </c>
      <c r="AX181" s="13" t="s">
        <v>82</v>
      </c>
      <c r="AY181" s="219" t="s">
        <v>139</v>
      </c>
    </row>
    <row r="182" spans="1:51" s="14" customFormat="1" ht="12">
      <c r="A182" s="14"/>
      <c r="B182" s="225"/>
      <c r="C182" s="14"/>
      <c r="D182" s="210" t="s">
        <v>218</v>
      </c>
      <c r="E182" s="226" t="s">
        <v>1</v>
      </c>
      <c r="F182" s="227" t="s">
        <v>549</v>
      </c>
      <c r="G182" s="14"/>
      <c r="H182" s="228">
        <v>8.812</v>
      </c>
      <c r="I182" s="229"/>
      <c r="J182" s="14"/>
      <c r="K182" s="14"/>
      <c r="L182" s="225"/>
      <c r="M182" s="230"/>
      <c r="N182" s="231"/>
      <c r="O182" s="231"/>
      <c r="P182" s="231"/>
      <c r="Q182" s="231"/>
      <c r="R182" s="231"/>
      <c r="S182" s="231"/>
      <c r="T182" s="23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26" t="s">
        <v>218</v>
      </c>
      <c r="AU182" s="226" t="s">
        <v>94</v>
      </c>
      <c r="AV182" s="14" t="s">
        <v>94</v>
      </c>
      <c r="AW182" s="14" t="s">
        <v>37</v>
      </c>
      <c r="AX182" s="14" t="s">
        <v>82</v>
      </c>
      <c r="AY182" s="226" t="s">
        <v>139</v>
      </c>
    </row>
    <row r="183" spans="1:51" s="14" customFormat="1" ht="12">
      <c r="A183" s="14"/>
      <c r="B183" s="225"/>
      <c r="C183" s="14"/>
      <c r="D183" s="210" t="s">
        <v>218</v>
      </c>
      <c r="E183" s="226" t="s">
        <v>1</v>
      </c>
      <c r="F183" s="227" t="s">
        <v>550</v>
      </c>
      <c r="G183" s="14"/>
      <c r="H183" s="228">
        <v>0.421</v>
      </c>
      <c r="I183" s="229"/>
      <c r="J183" s="14"/>
      <c r="K183" s="14"/>
      <c r="L183" s="225"/>
      <c r="M183" s="230"/>
      <c r="N183" s="231"/>
      <c r="O183" s="231"/>
      <c r="P183" s="231"/>
      <c r="Q183" s="231"/>
      <c r="R183" s="231"/>
      <c r="S183" s="231"/>
      <c r="T183" s="23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26" t="s">
        <v>218</v>
      </c>
      <c r="AU183" s="226" t="s">
        <v>94</v>
      </c>
      <c r="AV183" s="14" t="s">
        <v>94</v>
      </c>
      <c r="AW183" s="14" t="s">
        <v>37</v>
      </c>
      <c r="AX183" s="14" t="s">
        <v>82</v>
      </c>
      <c r="AY183" s="226" t="s">
        <v>139</v>
      </c>
    </row>
    <row r="184" spans="1:51" s="14" customFormat="1" ht="12">
      <c r="A184" s="14"/>
      <c r="B184" s="225"/>
      <c r="C184" s="14"/>
      <c r="D184" s="210" t="s">
        <v>218</v>
      </c>
      <c r="E184" s="226" t="s">
        <v>1</v>
      </c>
      <c r="F184" s="227" t="s">
        <v>551</v>
      </c>
      <c r="G184" s="14"/>
      <c r="H184" s="228">
        <v>0.173</v>
      </c>
      <c r="I184" s="229"/>
      <c r="J184" s="14"/>
      <c r="K184" s="14"/>
      <c r="L184" s="225"/>
      <c r="M184" s="230"/>
      <c r="N184" s="231"/>
      <c r="O184" s="231"/>
      <c r="P184" s="231"/>
      <c r="Q184" s="231"/>
      <c r="R184" s="231"/>
      <c r="S184" s="231"/>
      <c r="T184" s="23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26" t="s">
        <v>218</v>
      </c>
      <c r="AU184" s="226" t="s">
        <v>94</v>
      </c>
      <c r="AV184" s="14" t="s">
        <v>94</v>
      </c>
      <c r="AW184" s="14" t="s">
        <v>37</v>
      </c>
      <c r="AX184" s="14" t="s">
        <v>82</v>
      </c>
      <c r="AY184" s="226" t="s">
        <v>139</v>
      </c>
    </row>
    <row r="185" spans="1:51" s="13" customFormat="1" ht="12">
      <c r="A185" s="13"/>
      <c r="B185" s="218"/>
      <c r="C185" s="13"/>
      <c r="D185" s="210" t="s">
        <v>218</v>
      </c>
      <c r="E185" s="219" t="s">
        <v>1</v>
      </c>
      <c r="F185" s="220" t="s">
        <v>516</v>
      </c>
      <c r="G185" s="13"/>
      <c r="H185" s="219" t="s">
        <v>1</v>
      </c>
      <c r="I185" s="221"/>
      <c r="J185" s="13"/>
      <c r="K185" s="13"/>
      <c r="L185" s="218"/>
      <c r="M185" s="222"/>
      <c r="N185" s="223"/>
      <c r="O185" s="223"/>
      <c r="P185" s="223"/>
      <c r="Q185" s="223"/>
      <c r="R185" s="223"/>
      <c r="S185" s="223"/>
      <c r="T185" s="22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19" t="s">
        <v>218</v>
      </c>
      <c r="AU185" s="219" t="s">
        <v>94</v>
      </c>
      <c r="AV185" s="13" t="s">
        <v>89</v>
      </c>
      <c r="AW185" s="13" t="s">
        <v>37</v>
      </c>
      <c r="AX185" s="13" t="s">
        <v>82</v>
      </c>
      <c r="AY185" s="219" t="s">
        <v>139</v>
      </c>
    </row>
    <row r="186" spans="1:51" s="14" customFormat="1" ht="12">
      <c r="A186" s="14"/>
      <c r="B186" s="225"/>
      <c r="C186" s="14"/>
      <c r="D186" s="210" t="s">
        <v>218</v>
      </c>
      <c r="E186" s="226" t="s">
        <v>1</v>
      </c>
      <c r="F186" s="227" t="s">
        <v>552</v>
      </c>
      <c r="G186" s="14"/>
      <c r="H186" s="228">
        <v>5.356</v>
      </c>
      <c r="I186" s="229"/>
      <c r="J186" s="14"/>
      <c r="K186" s="14"/>
      <c r="L186" s="225"/>
      <c r="M186" s="230"/>
      <c r="N186" s="231"/>
      <c r="O186" s="231"/>
      <c r="P186" s="231"/>
      <c r="Q186" s="231"/>
      <c r="R186" s="231"/>
      <c r="S186" s="231"/>
      <c r="T186" s="23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26" t="s">
        <v>218</v>
      </c>
      <c r="AU186" s="226" t="s">
        <v>94</v>
      </c>
      <c r="AV186" s="14" t="s">
        <v>94</v>
      </c>
      <c r="AW186" s="14" t="s">
        <v>37</v>
      </c>
      <c r="AX186" s="14" t="s">
        <v>82</v>
      </c>
      <c r="AY186" s="226" t="s">
        <v>139</v>
      </c>
    </row>
    <row r="187" spans="1:51" s="14" customFormat="1" ht="12">
      <c r="A187" s="14"/>
      <c r="B187" s="225"/>
      <c r="C187" s="14"/>
      <c r="D187" s="210" t="s">
        <v>218</v>
      </c>
      <c r="E187" s="226" t="s">
        <v>1</v>
      </c>
      <c r="F187" s="227" t="s">
        <v>553</v>
      </c>
      <c r="G187" s="14"/>
      <c r="H187" s="228">
        <v>0.07</v>
      </c>
      <c r="I187" s="229"/>
      <c r="J187" s="14"/>
      <c r="K187" s="14"/>
      <c r="L187" s="225"/>
      <c r="M187" s="230"/>
      <c r="N187" s="231"/>
      <c r="O187" s="231"/>
      <c r="P187" s="231"/>
      <c r="Q187" s="231"/>
      <c r="R187" s="231"/>
      <c r="S187" s="231"/>
      <c r="T187" s="23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26" t="s">
        <v>218</v>
      </c>
      <c r="AU187" s="226" t="s">
        <v>94</v>
      </c>
      <c r="AV187" s="14" t="s">
        <v>94</v>
      </c>
      <c r="AW187" s="14" t="s">
        <v>37</v>
      </c>
      <c r="AX187" s="14" t="s">
        <v>82</v>
      </c>
      <c r="AY187" s="226" t="s">
        <v>139</v>
      </c>
    </row>
    <row r="188" spans="1:51" s="15" customFormat="1" ht="12">
      <c r="A188" s="15"/>
      <c r="B188" s="233"/>
      <c r="C188" s="15"/>
      <c r="D188" s="210" t="s">
        <v>218</v>
      </c>
      <c r="E188" s="234" t="s">
        <v>1</v>
      </c>
      <c r="F188" s="235" t="s">
        <v>221</v>
      </c>
      <c r="G188" s="15"/>
      <c r="H188" s="236">
        <v>14.832</v>
      </c>
      <c r="I188" s="237"/>
      <c r="J188" s="15"/>
      <c r="K188" s="15"/>
      <c r="L188" s="233"/>
      <c r="M188" s="238"/>
      <c r="N188" s="239"/>
      <c r="O188" s="239"/>
      <c r="P188" s="239"/>
      <c r="Q188" s="239"/>
      <c r="R188" s="239"/>
      <c r="S188" s="239"/>
      <c r="T188" s="24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34" t="s">
        <v>218</v>
      </c>
      <c r="AU188" s="234" t="s">
        <v>94</v>
      </c>
      <c r="AV188" s="15" t="s">
        <v>138</v>
      </c>
      <c r="AW188" s="15" t="s">
        <v>37</v>
      </c>
      <c r="AX188" s="15" t="s">
        <v>89</v>
      </c>
      <c r="AY188" s="234" t="s">
        <v>139</v>
      </c>
    </row>
    <row r="189" spans="1:63" s="12" customFormat="1" ht="22.8" customHeight="1">
      <c r="A189" s="12"/>
      <c r="B189" s="183"/>
      <c r="C189" s="12"/>
      <c r="D189" s="184" t="s">
        <v>81</v>
      </c>
      <c r="E189" s="194" t="s">
        <v>152</v>
      </c>
      <c r="F189" s="194" t="s">
        <v>554</v>
      </c>
      <c r="G189" s="12"/>
      <c r="H189" s="12"/>
      <c r="I189" s="186"/>
      <c r="J189" s="195">
        <f>BK189</f>
        <v>0</v>
      </c>
      <c r="K189" s="12"/>
      <c r="L189" s="183"/>
      <c r="M189" s="188"/>
      <c r="N189" s="189"/>
      <c r="O189" s="189"/>
      <c r="P189" s="190">
        <f>SUM(P190:P219)</f>
        <v>0</v>
      </c>
      <c r="Q189" s="189"/>
      <c r="R189" s="190">
        <f>SUM(R190:R219)</f>
        <v>6.092801399999999</v>
      </c>
      <c r="S189" s="189"/>
      <c r="T189" s="191">
        <f>SUM(T190:T219)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84" t="s">
        <v>89</v>
      </c>
      <c r="AT189" s="192" t="s">
        <v>81</v>
      </c>
      <c r="AU189" s="192" t="s">
        <v>89</v>
      </c>
      <c r="AY189" s="184" t="s">
        <v>139</v>
      </c>
      <c r="BK189" s="193">
        <f>SUM(BK190:BK219)</f>
        <v>0</v>
      </c>
    </row>
    <row r="190" spans="1:65" s="2" customFormat="1" ht="24" customHeight="1">
      <c r="A190" s="38"/>
      <c r="B190" s="196"/>
      <c r="C190" s="197" t="s">
        <v>176</v>
      </c>
      <c r="D190" s="197" t="s">
        <v>141</v>
      </c>
      <c r="E190" s="198" t="s">
        <v>555</v>
      </c>
      <c r="F190" s="199" t="s">
        <v>556</v>
      </c>
      <c r="G190" s="200" t="s">
        <v>214</v>
      </c>
      <c r="H190" s="201">
        <v>5.346</v>
      </c>
      <c r="I190" s="202"/>
      <c r="J190" s="203">
        <f>ROUND(I190*H190,2)</f>
        <v>0</v>
      </c>
      <c r="K190" s="199" t="s">
        <v>215</v>
      </c>
      <c r="L190" s="39"/>
      <c r="M190" s="204" t="s">
        <v>1</v>
      </c>
      <c r="N190" s="205" t="s">
        <v>47</v>
      </c>
      <c r="O190" s="77"/>
      <c r="P190" s="206">
        <f>O190*H190</f>
        <v>0</v>
      </c>
      <c r="Q190" s="206">
        <v>0.10325</v>
      </c>
      <c r="R190" s="206">
        <f>Q190*H190</f>
        <v>0.5519745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138</v>
      </c>
      <c r="AT190" s="208" t="s">
        <v>141</v>
      </c>
      <c r="AU190" s="208" t="s">
        <v>94</v>
      </c>
      <c r="AY190" s="19" t="s">
        <v>139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89</v>
      </c>
      <c r="BK190" s="209">
        <f>ROUND(I190*H190,2)</f>
        <v>0</v>
      </c>
      <c r="BL190" s="19" t="s">
        <v>138</v>
      </c>
      <c r="BM190" s="208" t="s">
        <v>557</v>
      </c>
    </row>
    <row r="191" spans="1:47" s="2" customFormat="1" ht="12">
      <c r="A191" s="38"/>
      <c r="B191" s="39"/>
      <c r="C191" s="38"/>
      <c r="D191" s="210" t="s">
        <v>146</v>
      </c>
      <c r="E191" s="38"/>
      <c r="F191" s="211" t="s">
        <v>558</v>
      </c>
      <c r="G191" s="38"/>
      <c r="H191" s="38"/>
      <c r="I191" s="132"/>
      <c r="J191" s="38"/>
      <c r="K191" s="38"/>
      <c r="L191" s="39"/>
      <c r="M191" s="212"/>
      <c r="N191" s="213"/>
      <c r="O191" s="77"/>
      <c r="P191" s="77"/>
      <c r="Q191" s="77"/>
      <c r="R191" s="77"/>
      <c r="S191" s="77"/>
      <c r="T191" s="7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146</v>
      </c>
      <c r="AU191" s="19" t="s">
        <v>94</v>
      </c>
    </row>
    <row r="192" spans="1:51" s="13" customFormat="1" ht="12">
      <c r="A192" s="13"/>
      <c r="B192" s="218"/>
      <c r="C192" s="13"/>
      <c r="D192" s="210" t="s">
        <v>218</v>
      </c>
      <c r="E192" s="219" t="s">
        <v>1</v>
      </c>
      <c r="F192" s="220" t="s">
        <v>559</v>
      </c>
      <c r="G192" s="13"/>
      <c r="H192" s="219" t="s">
        <v>1</v>
      </c>
      <c r="I192" s="221"/>
      <c r="J192" s="13"/>
      <c r="K192" s="13"/>
      <c r="L192" s="218"/>
      <c r="M192" s="222"/>
      <c r="N192" s="223"/>
      <c r="O192" s="223"/>
      <c r="P192" s="223"/>
      <c r="Q192" s="223"/>
      <c r="R192" s="223"/>
      <c r="S192" s="223"/>
      <c r="T192" s="22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19" t="s">
        <v>218</v>
      </c>
      <c r="AU192" s="219" t="s">
        <v>94</v>
      </c>
      <c r="AV192" s="13" t="s">
        <v>89</v>
      </c>
      <c r="AW192" s="13" t="s">
        <v>37</v>
      </c>
      <c r="AX192" s="13" t="s">
        <v>82</v>
      </c>
      <c r="AY192" s="219" t="s">
        <v>139</v>
      </c>
    </row>
    <row r="193" spans="1:51" s="14" customFormat="1" ht="12">
      <c r="A193" s="14"/>
      <c r="B193" s="225"/>
      <c r="C193" s="14"/>
      <c r="D193" s="210" t="s">
        <v>218</v>
      </c>
      <c r="E193" s="226" t="s">
        <v>1</v>
      </c>
      <c r="F193" s="227" t="s">
        <v>560</v>
      </c>
      <c r="G193" s="14"/>
      <c r="H193" s="228">
        <v>5.346</v>
      </c>
      <c r="I193" s="229"/>
      <c r="J193" s="14"/>
      <c r="K193" s="14"/>
      <c r="L193" s="225"/>
      <c r="M193" s="230"/>
      <c r="N193" s="231"/>
      <c r="O193" s="231"/>
      <c r="P193" s="231"/>
      <c r="Q193" s="231"/>
      <c r="R193" s="231"/>
      <c r="S193" s="231"/>
      <c r="T193" s="23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26" t="s">
        <v>218</v>
      </c>
      <c r="AU193" s="226" t="s">
        <v>94</v>
      </c>
      <c r="AV193" s="14" t="s">
        <v>94</v>
      </c>
      <c r="AW193" s="14" t="s">
        <v>37</v>
      </c>
      <c r="AX193" s="14" t="s">
        <v>82</v>
      </c>
      <c r="AY193" s="226" t="s">
        <v>139</v>
      </c>
    </row>
    <row r="194" spans="1:51" s="15" customFormat="1" ht="12">
      <c r="A194" s="15"/>
      <c r="B194" s="233"/>
      <c r="C194" s="15"/>
      <c r="D194" s="210" t="s">
        <v>218</v>
      </c>
      <c r="E194" s="234" t="s">
        <v>1</v>
      </c>
      <c r="F194" s="235" t="s">
        <v>221</v>
      </c>
      <c r="G194" s="15"/>
      <c r="H194" s="236">
        <v>5.346</v>
      </c>
      <c r="I194" s="237"/>
      <c r="J194" s="15"/>
      <c r="K194" s="15"/>
      <c r="L194" s="233"/>
      <c r="M194" s="238"/>
      <c r="N194" s="239"/>
      <c r="O194" s="239"/>
      <c r="P194" s="239"/>
      <c r="Q194" s="239"/>
      <c r="R194" s="239"/>
      <c r="S194" s="239"/>
      <c r="T194" s="24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34" t="s">
        <v>218</v>
      </c>
      <c r="AU194" s="234" t="s">
        <v>94</v>
      </c>
      <c r="AV194" s="15" t="s">
        <v>138</v>
      </c>
      <c r="AW194" s="15" t="s">
        <v>37</v>
      </c>
      <c r="AX194" s="15" t="s">
        <v>89</v>
      </c>
      <c r="AY194" s="234" t="s">
        <v>139</v>
      </c>
    </row>
    <row r="195" spans="1:65" s="2" customFormat="1" ht="24" customHeight="1">
      <c r="A195" s="38"/>
      <c r="B195" s="196"/>
      <c r="C195" s="197" t="s">
        <v>181</v>
      </c>
      <c r="D195" s="197" t="s">
        <v>141</v>
      </c>
      <c r="E195" s="198" t="s">
        <v>561</v>
      </c>
      <c r="F195" s="199" t="s">
        <v>562</v>
      </c>
      <c r="G195" s="200" t="s">
        <v>331</v>
      </c>
      <c r="H195" s="201">
        <v>4</v>
      </c>
      <c r="I195" s="202"/>
      <c r="J195" s="203">
        <f>ROUND(I195*H195,2)</f>
        <v>0</v>
      </c>
      <c r="K195" s="199" t="s">
        <v>215</v>
      </c>
      <c r="L195" s="39"/>
      <c r="M195" s="204" t="s">
        <v>1</v>
      </c>
      <c r="N195" s="205" t="s">
        <v>47</v>
      </c>
      <c r="O195" s="77"/>
      <c r="P195" s="206">
        <f>O195*H195</f>
        <v>0</v>
      </c>
      <c r="Q195" s="206">
        <v>0.00012</v>
      </c>
      <c r="R195" s="206">
        <f>Q195*H195</f>
        <v>0.00048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138</v>
      </c>
      <c r="AT195" s="208" t="s">
        <v>141</v>
      </c>
      <c r="AU195" s="208" t="s">
        <v>94</v>
      </c>
      <c r="AY195" s="19" t="s">
        <v>139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89</v>
      </c>
      <c r="BK195" s="209">
        <f>ROUND(I195*H195,2)</f>
        <v>0</v>
      </c>
      <c r="BL195" s="19" t="s">
        <v>138</v>
      </c>
      <c r="BM195" s="208" t="s">
        <v>563</v>
      </c>
    </row>
    <row r="196" spans="1:47" s="2" customFormat="1" ht="12">
      <c r="A196" s="38"/>
      <c r="B196" s="39"/>
      <c r="C196" s="38"/>
      <c r="D196" s="210" t="s">
        <v>146</v>
      </c>
      <c r="E196" s="38"/>
      <c r="F196" s="211" t="s">
        <v>564</v>
      </c>
      <c r="G196" s="38"/>
      <c r="H196" s="38"/>
      <c r="I196" s="132"/>
      <c r="J196" s="38"/>
      <c r="K196" s="38"/>
      <c r="L196" s="39"/>
      <c r="M196" s="212"/>
      <c r="N196" s="213"/>
      <c r="O196" s="77"/>
      <c r="P196" s="77"/>
      <c r="Q196" s="77"/>
      <c r="R196" s="77"/>
      <c r="S196" s="77"/>
      <c r="T196" s="7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9" t="s">
        <v>146</v>
      </c>
      <c r="AU196" s="19" t="s">
        <v>94</v>
      </c>
    </row>
    <row r="197" spans="1:65" s="2" customFormat="1" ht="24" customHeight="1">
      <c r="A197" s="38"/>
      <c r="B197" s="196"/>
      <c r="C197" s="197" t="s">
        <v>186</v>
      </c>
      <c r="D197" s="197" t="s">
        <v>141</v>
      </c>
      <c r="E197" s="198" t="s">
        <v>565</v>
      </c>
      <c r="F197" s="199" t="s">
        <v>566</v>
      </c>
      <c r="G197" s="200" t="s">
        <v>331</v>
      </c>
      <c r="H197" s="201">
        <v>4.4</v>
      </c>
      <c r="I197" s="202"/>
      <c r="J197" s="203">
        <f>ROUND(I197*H197,2)</f>
        <v>0</v>
      </c>
      <c r="K197" s="199" t="s">
        <v>215</v>
      </c>
      <c r="L197" s="39"/>
      <c r="M197" s="204" t="s">
        <v>1</v>
      </c>
      <c r="N197" s="205" t="s">
        <v>47</v>
      </c>
      <c r="O197" s="77"/>
      <c r="P197" s="206">
        <f>O197*H197</f>
        <v>0</v>
      </c>
      <c r="Q197" s="206">
        <v>0.00012</v>
      </c>
      <c r="R197" s="206">
        <f>Q197*H197</f>
        <v>0.000528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138</v>
      </c>
      <c r="AT197" s="208" t="s">
        <v>141</v>
      </c>
      <c r="AU197" s="208" t="s">
        <v>94</v>
      </c>
      <c r="AY197" s="19" t="s">
        <v>139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89</v>
      </c>
      <c r="BK197" s="209">
        <f>ROUND(I197*H197,2)</f>
        <v>0</v>
      </c>
      <c r="BL197" s="19" t="s">
        <v>138</v>
      </c>
      <c r="BM197" s="208" t="s">
        <v>567</v>
      </c>
    </row>
    <row r="198" spans="1:47" s="2" customFormat="1" ht="12">
      <c r="A198" s="38"/>
      <c r="B198" s="39"/>
      <c r="C198" s="38"/>
      <c r="D198" s="210" t="s">
        <v>146</v>
      </c>
      <c r="E198" s="38"/>
      <c r="F198" s="211" t="s">
        <v>568</v>
      </c>
      <c r="G198" s="38"/>
      <c r="H198" s="38"/>
      <c r="I198" s="132"/>
      <c r="J198" s="38"/>
      <c r="K198" s="38"/>
      <c r="L198" s="39"/>
      <c r="M198" s="212"/>
      <c r="N198" s="213"/>
      <c r="O198" s="77"/>
      <c r="P198" s="77"/>
      <c r="Q198" s="77"/>
      <c r="R198" s="77"/>
      <c r="S198" s="77"/>
      <c r="T198" s="7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146</v>
      </c>
      <c r="AU198" s="19" t="s">
        <v>94</v>
      </c>
    </row>
    <row r="199" spans="1:51" s="14" customFormat="1" ht="12">
      <c r="A199" s="14"/>
      <c r="B199" s="225"/>
      <c r="C199" s="14"/>
      <c r="D199" s="210" t="s">
        <v>218</v>
      </c>
      <c r="E199" s="226" t="s">
        <v>1</v>
      </c>
      <c r="F199" s="227" t="s">
        <v>569</v>
      </c>
      <c r="G199" s="14"/>
      <c r="H199" s="228">
        <v>4.4</v>
      </c>
      <c r="I199" s="229"/>
      <c r="J199" s="14"/>
      <c r="K199" s="14"/>
      <c r="L199" s="225"/>
      <c r="M199" s="230"/>
      <c r="N199" s="231"/>
      <c r="O199" s="231"/>
      <c r="P199" s="231"/>
      <c r="Q199" s="231"/>
      <c r="R199" s="231"/>
      <c r="S199" s="231"/>
      <c r="T199" s="23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26" t="s">
        <v>218</v>
      </c>
      <c r="AU199" s="226" t="s">
        <v>94</v>
      </c>
      <c r="AV199" s="14" t="s">
        <v>94</v>
      </c>
      <c r="AW199" s="14" t="s">
        <v>37</v>
      </c>
      <c r="AX199" s="14" t="s">
        <v>82</v>
      </c>
      <c r="AY199" s="226" t="s">
        <v>139</v>
      </c>
    </row>
    <row r="200" spans="1:51" s="15" customFormat="1" ht="12">
      <c r="A200" s="15"/>
      <c r="B200" s="233"/>
      <c r="C200" s="15"/>
      <c r="D200" s="210" t="s">
        <v>218</v>
      </c>
      <c r="E200" s="234" t="s">
        <v>1</v>
      </c>
      <c r="F200" s="235" t="s">
        <v>221</v>
      </c>
      <c r="G200" s="15"/>
      <c r="H200" s="236">
        <v>4.4</v>
      </c>
      <c r="I200" s="237"/>
      <c r="J200" s="15"/>
      <c r="K200" s="15"/>
      <c r="L200" s="233"/>
      <c r="M200" s="238"/>
      <c r="N200" s="239"/>
      <c r="O200" s="239"/>
      <c r="P200" s="239"/>
      <c r="Q200" s="239"/>
      <c r="R200" s="239"/>
      <c r="S200" s="239"/>
      <c r="T200" s="24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34" t="s">
        <v>218</v>
      </c>
      <c r="AU200" s="234" t="s">
        <v>94</v>
      </c>
      <c r="AV200" s="15" t="s">
        <v>138</v>
      </c>
      <c r="AW200" s="15" t="s">
        <v>37</v>
      </c>
      <c r="AX200" s="15" t="s">
        <v>89</v>
      </c>
      <c r="AY200" s="234" t="s">
        <v>139</v>
      </c>
    </row>
    <row r="201" spans="1:65" s="2" customFormat="1" ht="24" customHeight="1">
      <c r="A201" s="38"/>
      <c r="B201" s="196"/>
      <c r="C201" s="197" t="s">
        <v>192</v>
      </c>
      <c r="D201" s="197" t="s">
        <v>141</v>
      </c>
      <c r="E201" s="198" t="s">
        <v>570</v>
      </c>
      <c r="F201" s="199" t="s">
        <v>571</v>
      </c>
      <c r="G201" s="200" t="s">
        <v>214</v>
      </c>
      <c r="H201" s="201">
        <v>17.7</v>
      </c>
      <c r="I201" s="202"/>
      <c r="J201" s="203">
        <f>ROUND(I201*H201,2)</f>
        <v>0</v>
      </c>
      <c r="K201" s="199" t="s">
        <v>215</v>
      </c>
      <c r="L201" s="39"/>
      <c r="M201" s="204" t="s">
        <v>1</v>
      </c>
      <c r="N201" s="205" t="s">
        <v>47</v>
      </c>
      <c r="O201" s="77"/>
      <c r="P201" s="206">
        <f>O201*H201</f>
        <v>0</v>
      </c>
      <c r="Q201" s="206">
        <v>0.25365</v>
      </c>
      <c r="R201" s="206">
        <f>Q201*H201</f>
        <v>4.489604999999999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138</v>
      </c>
      <c r="AT201" s="208" t="s">
        <v>141</v>
      </c>
      <c r="AU201" s="208" t="s">
        <v>94</v>
      </c>
      <c r="AY201" s="19" t="s">
        <v>139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89</v>
      </c>
      <c r="BK201" s="209">
        <f>ROUND(I201*H201,2)</f>
        <v>0</v>
      </c>
      <c r="BL201" s="19" t="s">
        <v>138</v>
      </c>
      <c r="BM201" s="208" t="s">
        <v>572</v>
      </c>
    </row>
    <row r="202" spans="1:47" s="2" customFormat="1" ht="12">
      <c r="A202" s="38"/>
      <c r="B202" s="39"/>
      <c r="C202" s="38"/>
      <c r="D202" s="210" t="s">
        <v>146</v>
      </c>
      <c r="E202" s="38"/>
      <c r="F202" s="211" t="s">
        <v>573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146</v>
      </c>
      <c r="AU202" s="19" t="s">
        <v>94</v>
      </c>
    </row>
    <row r="203" spans="1:51" s="13" customFormat="1" ht="12">
      <c r="A203" s="13"/>
      <c r="B203" s="218"/>
      <c r="C203" s="13"/>
      <c r="D203" s="210" t="s">
        <v>218</v>
      </c>
      <c r="E203" s="219" t="s">
        <v>1</v>
      </c>
      <c r="F203" s="220" t="s">
        <v>334</v>
      </c>
      <c r="G203" s="13"/>
      <c r="H203" s="219" t="s">
        <v>1</v>
      </c>
      <c r="I203" s="221"/>
      <c r="J203" s="13"/>
      <c r="K203" s="13"/>
      <c r="L203" s="218"/>
      <c r="M203" s="222"/>
      <c r="N203" s="223"/>
      <c r="O203" s="223"/>
      <c r="P203" s="223"/>
      <c r="Q203" s="223"/>
      <c r="R203" s="223"/>
      <c r="S203" s="223"/>
      <c r="T203" s="22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19" t="s">
        <v>218</v>
      </c>
      <c r="AU203" s="219" t="s">
        <v>94</v>
      </c>
      <c r="AV203" s="13" t="s">
        <v>89</v>
      </c>
      <c r="AW203" s="13" t="s">
        <v>37</v>
      </c>
      <c r="AX203" s="13" t="s">
        <v>82</v>
      </c>
      <c r="AY203" s="219" t="s">
        <v>139</v>
      </c>
    </row>
    <row r="204" spans="1:51" s="13" customFormat="1" ht="12">
      <c r="A204" s="13"/>
      <c r="B204" s="218"/>
      <c r="C204" s="13"/>
      <c r="D204" s="210" t="s">
        <v>218</v>
      </c>
      <c r="E204" s="219" t="s">
        <v>1</v>
      </c>
      <c r="F204" s="220" t="s">
        <v>335</v>
      </c>
      <c r="G204" s="13"/>
      <c r="H204" s="219" t="s">
        <v>1</v>
      </c>
      <c r="I204" s="221"/>
      <c r="J204" s="13"/>
      <c r="K204" s="13"/>
      <c r="L204" s="218"/>
      <c r="M204" s="222"/>
      <c r="N204" s="223"/>
      <c r="O204" s="223"/>
      <c r="P204" s="223"/>
      <c r="Q204" s="223"/>
      <c r="R204" s="223"/>
      <c r="S204" s="223"/>
      <c r="T204" s="22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19" t="s">
        <v>218</v>
      </c>
      <c r="AU204" s="219" t="s">
        <v>94</v>
      </c>
      <c r="AV204" s="13" t="s">
        <v>89</v>
      </c>
      <c r="AW204" s="13" t="s">
        <v>37</v>
      </c>
      <c r="AX204" s="13" t="s">
        <v>82</v>
      </c>
      <c r="AY204" s="219" t="s">
        <v>139</v>
      </c>
    </row>
    <row r="205" spans="1:51" s="14" customFormat="1" ht="12">
      <c r="A205" s="14"/>
      <c r="B205" s="225"/>
      <c r="C205" s="14"/>
      <c r="D205" s="210" t="s">
        <v>218</v>
      </c>
      <c r="E205" s="226" t="s">
        <v>1</v>
      </c>
      <c r="F205" s="227" t="s">
        <v>574</v>
      </c>
      <c r="G205" s="14"/>
      <c r="H205" s="228">
        <v>5.4</v>
      </c>
      <c r="I205" s="229"/>
      <c r="J205" s="14"/>
      <c r="K205" s="14"/>
      <c r="L205" s="225"/>
      <c r="M205" s="230"/>
      <c r="N205" s="231"/>
      <c r="O205" s="231"/>
      <c r="P205" s="231"/>
      <c r="Q205" s="231"/>
      <c r="R205" s="231"/>
      <c r="S205" s="231"/>
      <c r="T205" s="23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26" t="s">
        <v>218</v>
      </c>
      <c r="AU205" s="226" t="s">
        <v>94</v>
      </c>
      <c r="AV205" s="14" t="s">
        <v>94</v>
      </c>
      <c r="AW205" s="14" t="s">
        <v>37</v>
      </c>
      <c r="AX205" s="14" t="s">
        <v>82</v>
      </c>
      <c r="AY205" s="226" t="s">
        <v>139</v>
      </c>
    </row>
    <row r="206" spans="1:51" s="13" customFormat="1" ht="12">
      <c r="A206" s="13"/>
      <c r="B206" s="218"/>
      <c r="C206" s="13"/>
      <c r="D206" s="210" t="s">
        <v>218</v>
      </c>
      <c r="E206" s="219" t="s">
        <v>1</v>
      </c>
      <c r="F206" s="220" t="s">
        <v>337</v>
      </c>
      <c r="G206" s="13"/>
      <c r="H206" s="219" t="s">
        <v>1</v>
      </c>
      <c r="I206" s="221"/>
      <c r="J206" s="13"/>
      <c r="K206" s="13"/>
      <c r="L206" s="218"/>
      <c r="M206" s="222"/>
      <c r="N206" s="223"/>
      <c r="O206" s="223"/>
      <c r="P206" s="223"/>
      <c r="Q206" s="223"/>
      <c r="R206" s="223"/>
      <c r="S206" s="223"/>
      <c r="T206" s="22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19" t="s">
        <v>218</v>
      </c>
      <c r="AU206" s="219" t="s">
        <v>94</v>
      </c>
      <c r="AV206" s="13" t="s">
        <v>89</v>
      </c>
      <c r="AW206" s="13" t="s">
        <v>37</v>
      </c>
      <c r="AX206" s="13" t="s">
        <v>82</v>
      </c>
      <c r="AY206" s="219" t="s">
        <v>139</v>
      </c>
    </row>
    <row r="207" spans="1:51" s="14" customFormat="1" ht="12">
      <c r="A207" s="14"/>
      <c r="B207" s="225"/>
      <c r="C207" s="14"/>
      <c r="D207" s="210" t="s">
        <v>218</v>
      </c>
      <c r="E207" s="226" t="s">
        <v>1</v>
      </c>
      <c r="F207" s="227" t="s">
        <v>575</v>
      </c>
      <c r="G207" s="14"/>
      <c r="H207" s="228">
        <v>4.2</v>
      </c>
      <c r="I207" s="229"/>
      <c r="J207" s="14"/>
      <c r="K207" s="14"/>
      <c r="L207" s="225"/>
      <c r="M207" s="230"/>
      <c r="N207" s="231"/>
      <c r="O207" s="231"/>
      <c r="P207" s="231"/>
      <c r="Q207" s="231"/>
      <c r="R207" s="231"/>
      <c r="S207" s="231"/>
      <c r="T207" s="23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26" t="s">
        <v>218</v>
      </c>
      <c r="AU207" s="226" t="s">
        <v>94</v>
      </c>
      <c r="AV207" s="14" t="s">
        <v>94</v>
      </c>
      <c r="AW207" s="14" t="s">
        <v>37</v>
      </c>
      <c r="AX207" s="14" t="s">
        <v>82</v>
      </c>
      <c r="AY207" s="226" t="s">
        <v>139</v>
      </c>
    </row>
    <row r="208" spans="1:51" s="13" customFormat="1" ht="12">
      <c r="A208" s="13"/>
      <c r="B208" s="218"/>
      <c r="C208" s="13"/>
      <c r="D208" s="210" t="s">
        <v>218</v>
      </c>
      <c r="E208" s="219" t="s">
        <v>1</v>
      </c>
      <c r="F208" s="220" t="s">
        <v>339</v>
      </c>
      <c r="G208" s="13"/>
      <c r="H208" s="219" t="s">
        <v>1</v>
      </c>
      <c r="I208" s="221"/>
      <c r="J208" s="13"/>
      <c r="K208" s="13"/>
      <c r="L208" s="218"/>
      <c r="M208" s="222"/>
      <c r="N208" s="223"/>
      <c r="O208" s="223"/>
      <c r="P208" s="223"/>
      <c r="Q208" s="223"/>
      <c r="R208" s="223"/>
      <c r="S208" s="223"/>
      <c r="T208" s="22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19" t="s">
        <v>218</v>
      </c>
      <c r="AU208" s="219" t="s">
        <v>94</v>
      </c>
      <c r="AV208" s="13" t="s">
        <v>89</v>
      </c>
      <c r="AW208" s="13" t="s">
        <v>37</v>
      </c>
      <c r="AX208" s="13" t="s">
        <v>82</v>
      </c>
      <c r="AY208" s="219" t="s">
        <v>139</v>
      </c>
    </row>
    <row r="209" spans="1:51" s="14" customFormat="1" ht="12">
      <c r="A209" s="14"/>
      <c r="B209" s="225"/>
      <c r="C209" s="14"/>
      <c r="D209" s="210" t="s">
        <v>218</v>
      </c>
      <c r="E209" s="226" t="s">
        <v>1</v>
      </c>
      <c r="F209" s="227" t="s">
        <v>576</v>
      </c>
      <c r="G209" s="14"/>
      <c r="H209" s="228">
        <v>5.1</v>
      </c>
      <c r="I209" s="229"/>
      <c r="J209" s="14"/>
      <c r="K209" s="14"/>
      <c r="L209" s="225"/>
      <c r="M209" s="230"/>
      <c r="N209" s="231"/>
      <c r="O209" s="231"/>
      <c r="P209" s="231"/>
      <c r="Q209" s="231"/>
      <c r="R209" s="231"/>
      <c r="S209" s="231"/>
      <c r="T209" s="23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26" t="s">
        <v>218</v>
      </c>
      <c r="AU209" s="226" t="s">
        <v>94</v>
      </c>
      <c r="AV209" s="14" t="s">
        <v>94</v>
      </c>
      <c r="AW209" s="14" t="s">
        <v>37</v>
      </c>
      <c r="AX209" s="14" t="s">
        <v>82</v>
      </c>
      <c r="AY209" s="226" t="s">
        <v>139</v>
      </c>
    </row>
    <row r="210" spans="1:51" s="13" customFormat="1" ht="12">
      <c r="A210" s="13"/>
      <c r="B210" s="218"/>
      <c r="C210" s="13"/>
      <c r="D210" s="210" t="s">
        <v>218</v>
      </c>
      <c r="E210" s="219" t="s">
        <v>1</v>
      </c>
      <c r="F210" s="220" t="s">
        <v>341</v>
      </c>
      <c r="G210" s="13"/>
      <c r="H210" s="219" t="s">
        <v>1</v>
      </c>
      <c r="I210" s="221"/>
      <c r="J210" s="13"/>
      <c r="K210" s="13"/>
      <c r="L210" s="218"/>
      <c r="M210" s="222"/>
      <c r="N210" s="223"/>
      <c r="O210" s="223"/>
      <c r="P210" s="223"/>
      <c r="Q210" s="223"/>
      <c r="R210" s="223"/>
      <c r="S210" s="223"/>
      <c r="T210" s="22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19" t="s">
        <v>218</v>
      </c>
      <c r="AU210" s="219" t="s">
        <v>94</v>
      </c>
      <c r="AV210" s="13" t="s">
        <v>89</v>
      </c>
      <c r="AW210" s="13" t="s">
        <v>37</v>
      </c>
      <c r="AX210" s="13" t="s">
        <v>82</v>
      </c>
      <c r="AY210" s="219" t="s">
        <v>139</v>
      </c>
    </row>
    <row r="211" spans="1:51" s="14" customFormat="1" ht="12">
      <c r="A211" s="14"/>
      <c r="B211" s="225"/>
      <c r="C211" s="14"/>
      <c r="D211" s="210" t="s">
        <v>218</v>
      </c>
      <c r="E211" s="226" t="s">
        <v>1</v>
      </c>
      <c r="F211" s="227" t="s">
        <v>577</v>
      </c>
      <c r="G211" s="14"/>
      <c r="H211" s="228">
        <v>0.6</v>
      </c>
      <c r="I211" s="229"/>
      <c r="J211" s="14"/>
      <c r="K211" s="14"/>
      <c r="L211" s="225"/>
      <c r="M211" s="230"/>
      <c r="N211" s="231"/>
      <c r="O211" s="231"/>
      <c r="P211" s="231"/>
      <c r="Q211" s="231"/>
      <c r="R211" s="231"/>
      <c r="S211" s="231"/>
      <c r="T211" s="23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26" t="s">
        <v>218</v>
      </c>
      <c r="AU211" s="226" t="s">
        <v>94</v>
      </c>
      <c r="AV211" s="14" t="s">
        <v>94</v>
      </c>
      <c r="AW211" s="14" t="s">
        <v>37</v>
      </c>
      <c r="AX211" s="14" t="s">
        <v>82</v>
      </c>
      <c r="AY211" s="226" t="s">
        <v>139</v>
      </c>
    </row>
    <row r="212" spans="1:51" s="13" customFormat="1" ht="12">
      <c r="A212" s="13"/>
      <c r="B212" s="218"/>
      <c r="C212" s="13"/>
      <c r="D212" s="210" t="s">
        <v>218</v>
      </c>
      <c r="E212" s="219" t="s">
        <v>1</v>
      </c>
      <c r="F212" s="220" t="s">
        <v>343</v>
      </c>
      <c r="G212" s="13"/>
      <c r="H212" s="219" t="s">
        <v>1</v>
      </c>
      <c r="I212" s="221"/>
      <c r="J212" s="13"/>
      <c r="K212" s="13"/>
      <c r="L212" s="218"/>
      <c r="M212" s="222"/>
      <c r="N212" s="223"/>
      <c r="O212" s="223"/>
      <c r="P212" s="223"/>
      <c r="Q212" s="223"/>
      <c r="R212" s="223"/>
      <c r="S212" s="223"/>
      <c r="T212" s="22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19" t="s">
        <v>218</v>
      </c>
      <c r="AU212" s="219" t="s">
        <v>94</v>
      </c>
      <c r="AV212" s="13" t="s">
        <v>89</v>
      </c>
      <c r="AW212" s="13" t="s">
        <v>37</v>
      </c>
      <c r="AX212" s="13" t="s">
        <v>82</v>
      </c>
      <c r="AY212" s="219" t="s">
        <v>139</v>
      </c>
    </row>
    <row r="213" spans="1:51" s="14" customFormat="1" ht="12">
      <c r="A213" s="14"/>
      <c r="B213" s="225"/>
      <c r="C213" s="14"/>
      <c r="D213" s="210" t="s">
        <v>218</v>
      </c>
      <c r="E213" s="226" t="s">
        <v>1</v>
      </c>
      <c r="F213" s="227" t="s">
        <v>578</v>
      </c>
      <c r="G213" s="14"/>
      <c r="H213" s="228">
        <v>2.4</v>
      </c>
      <c r="I213" s="229"/>
      <c r="J213" s="14"/>
      <c r="K213" s="14"/>
      <c r="L213" s="225"/>
      <c r="M213" s="230"/>
      <c r="N213" s="231"/>
      <c r="O213" s="231"/>
      <c r="P213" s="231"/>
      <c r="Q213" s="231"/>
      <c r="R213" s="231"/>
      <c r="S213" s="231"/>
      <c r="T213" s="23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26" t="s">
        <v>218</v>
      </c>
      <c r="AU213" s="226" t="s">
        <v>94</v>
      </c>
      <c r="AV213" s="14" t="s">
        <v>94</v>
      </c>
      <c r="AW213" s="14" t="s">
        <v>37</v>
      </c>
      <c r="AX213" s="14" t="s">
        <v>82</v>
      </c>
      <c r="AY213" s="226" t="s">
        <v>139</v>
      </c>
    </row>
    <row r="214" spans="1:51" s="15" customFormat="1" ht="12">
      <c r="A214" s="15"/>
      <c r="B214" s="233"/>
      <c r="C214" s="15"/>
      <c r="D214" s="210" t="s">
        <v>218</v>
      </c>
      <c r="E214" s="234" t="s">
        <v>1</v>
      </c>
      <c r="F214" s="235" t="s">
        <v>221</v>
      </c>
      <c r="G214" s="15"/>
      <c r="H214" s="236">
        <v>17.7</v>
      </c>
      <c r="I214" s="237"/>
      <c r="J214" s="15"/>
      <c r="K214" s="15"/>
      <c r="L214" s="233"/>
      <c r="M214" s="238"/>
      <c r="N214" s="239"/>
      <c r="O214" s="239"/>
      <c r="P214" s="239"/>
      <c r="Q214" s="239"/>
      <c r="R214" s="239"/>
      <c r="S214" s="239"/>
      <c r="T214" s="240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34" t="s">
        <v>218</v>
      </c>
      <c r="AU214" s="234" t="s">
        <v>94</v>
      </c>
      <c r="AV214" s="15" t="s">
        <v>138</v>
      </c>
      <c r="AW214" s="15" t="s">
        <v>37</v>
      </c>
      <c r="AX214" s="15" t="s">
        <v>89</v>
      </c>
      <c r="AY214" s="234" t="s">
        <v>139</v>
      </c>
    </row>
    <row r="215" spans="1:65" s="2" customFormat="1" ht="16.5" customHeight="1">
      <c r="A215" s="38"/>
      <c r="B215" s="196"/>
      <c r="C215" s="197" t="s">
        <v>290</v>
      </c>
      <c r="D215" s="197" t="s">
        <v>141</v>
      </c>
      <c r="E215" s="198" t="s">
        <v>579</v>
      </c>
      <c r="F215" s="199" t="s">
        <v>580</v>
      </c>
      <c r="G215" s="200" t="s">
        <v>214</v>
      </c>
      <c r="H215" s="201">
        <v>3.93</v>
      </c>
      <c r="I215" s="202"/>
      <c r="J215" s="203">
        <f>ROUND(I215*H215,2)</f>
        <v>0</v>
      </c>
      <c r="K215" s="199" t="s">
        <v>215</v>
      </c>
      <c r="L215" s="39"/>
      <c r="M215" s="204" t="s">
        <v>1</v>
      </c>
      <c r="N215" s="205" t="s">
        <v>47</v>
      </c>
      <c r="O215" s="77"/>
      <c r="P215" s="206">
        <f>O215*H215</f>
        <v>0</v>
      </c>
      <c r="Q215" s="206">
        <v>0.26723</v>
      </c>
      <c r="R215" s="206">
        <f>Q215*H215</f>
        <v>1.0502139000000001</v>
      </c>
      <c r="S215" s="206">
        <v>0</v>
      </c>
      <c r="T215" s="20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08" t="s">
        <v>138</v>
      </c>
      <c r="AT215" s="208" t="s">
        <v>141</v>
      </c>
      <c r="AU215" s="208" t="s">
        <v>94</v>
      </c>
      <c r="AY215" s="19" t="s">
        <v>139</v>
      </c>
      <c r="BE215" s="209">
        <f>IF(N215="základní",J215,0)</f>
        <v>0</v>
      </c>
      <c r="BF215" s="209">
        <f>IF(N215="snížená",J215,0)</f>
        <v>0</v>
      </c>
      <c r="BG215" s="209">
        <f>IF(N215="zákl. přenesená",J215,0)</f>
        <v>0</v>
      </c>
      <c r="BH215" s="209">
        <f>IF(N215="sníž. přenesená",J215,0)</f>
        <v>0</v>
      </c>
      <c r="BI215" s="209">
        <f>IF(N215="nulová",J215,0)</f>
        <v>0</v>
      </c>
      <c r="BJ215" s="19" t="s">
        <v>89</v>
      </c>
      <c r="BK215" s="209">
        <f>ROUND(I215*H215,2)</f>
        <v>0</v>
      </c>
      <c r="BL215" s="19" t="s">
        <v>138</v>
      </c>
      <c r="BM215" s="208" t="s">
        <v>581</v>
      </c>
    </row>
    <row r="216" spans="1:47" s="2" customFormat="1" ht="12">
      <c r="A216" s="38"/>
      <c r="B216" s="39"/>
      <c r="C216" s="38"/>
      <c r="D216" s="210" t="s">
        <v>146</v>
      </c>
      <c r="E216" s="38"/>
      <c r="F216" s="211" t="s">
        <v>582</v>
      </c>
      <c r="G216" s="38"/>
      <c r="H216" s="38"/>
      <c r="I216" s="132"/>
      <c r="J216" s="38"/>
      <c r="K216" s="38"/>
      <c r="L216" s="39"/>
      <c r="M216" s="212"/>
      <c r="N216" s="213"/>
      <c r="O216" s="77"/>
      <c r="P216" s="77"/>
      <c r="Q216" s="77"/>
      <c r="R216" s="77"/>
      <c r="S216" s="77"/>
      <c r="T216" s="7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146</v>
      </c>
      <c r="AU216" s="19" t="s">
        <v>94</v>
      </c>
    </row>
    <row r="217" spans="1:51" s="13" customFormat="1" ht="12">
      <c r="A217" s="13"/>
      <c r="B217" s="218"/>
      <c r="C217" s="13"/>
      <c r="D217" s="210" t="s">
        <v>218</v>
      </c>
      <c r="E217" s="219" t="s">
        <v>1</v>
      </c>
      <c r="F217" s="220" t="s">
        <v>583</v>
      </c>
      <c r="G217" s="13"/>
      <c r="H217" s="219" t="s">
        <v>1</v>
      </c>
      <c r="I217" s="221"/>
      <c r="J217" s="13"/>
      <c r="K217" s="13"/>
      <c r="L217" s="218"/>
      <c r="M217" s="222"/>
      <c r="N217" s="223"/>
      <c r="O217" s="223"/>
      <c r="P217" s="223"/>
      <c r="Q217" s="223"/>
      <c r="R217" s="223"/>
      <c r="S217" s="223"/>
      <c r="T217" s="22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19" t="s">
        <v>218</v>
      </c>
      <c r="AU217" s="219" t="s">
        <v>94</v>
      </c>
      <c r="AV217" s="13" t="s">
        <v>89</v>
      </c>
      <c r="AW217" s="13" t="s">
        <v>37</v>
      </c>
      <c r="AX217" s="13" t="s">
        <v>82</v>
      </c>
      <c r="AY217" s="219" t="s">
        <v>139</v>
      </c>
    </row>
    <row r="218" spans="1:51" s="14" customFormat="1" ht="12">
      <c r="A218" s="14"/>
      <c r="B218" s="225"/>
      <c r="C218" s="14"/>
      <c r="D218" s="210" t="s">
        <v>218</v>
      </c>
      <c r="E218" s="226" t="s">
        <v>1</v>
      </c>
      <c r="F218" s="227" t="s">
        <v>584</v>
      </c>
      <c r="G218" s="14"/>
      <c r="H218" s="228">
        <v>3.93</v>
      </c>
      <c r="I218" s="229"/>
      <c r="J218" s="14"/>
      <c r="K218" s="14"/>
      <c r="L218" s="225"/>
      <c r="M218" s="230"/>
      <c r="N218" s="231"/>
      <c r="O218" s="231"/>
      <c r="P218" s="231"/>
      <c r="Q218" s="231"/>
      <c r="R218" s="231"/>
      <c r="S218" s="231"/>
      <c r="T218" s="23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26" t="s">
        <v>218</v>
      </c>
      <c r="AU218" s="226" t="s">
        <v>94</v>
      </c>
      <c r="AV218" s="14" t="s">
        <v>94</v>
      </c>
      <c r="AW218" s="14" t="s">
        <v>37</v>
      </c>
      <c r="AX218" s="14" t="s">
        <v>82</v>
      </c>
      <c r="AY218" s="226" t="s">
        <v>139</v>
      </c>
    </row>
    <row r="219" spans="1:51" s="15" customFormat="1" ht="12">
      <c r="A219" s="15"/>
      <c r="B219" s="233"/>
      <c r="C219" s="15"/>
      <c r="D219" s="210" t="s">
        <v>218</v>
      </c>
      <c r="E219" s="234" t="s">
        <v>1</v>
      </c>
      <c r="F219" s="235" t="s">
        <v>221</v>
      </c>
      <c r="G219" s="15"/>
      <c r="H219" s="236">
        <v>3.93</v>
      </c>
      <c r="I219" s="237"/>
      <c r="J219" s="15"/>
      <c r="K219" s="15"/>
      <c r="L219" s="233"/>
      <c r="M219" s="238"/>
      <c r="N219" s="239"/>
      <c r="O219" s="239"/>
      <c r="P219" s="239"/>
      <c r="Q219" s="239"/>
      <c r="R219" s="239"/>
      <c r="S219" s="239"/>
      <c r="T219" s="240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34" t="s">
        <v>218</v>
      </c>
      <c r="AU219" s="234" t="s">
        <v>94</v>
      </c>
      <c r="AV219" s="15" t="s">
        <v>138</v>
      </c>
      <c r="AW219" s="15" t="s">
        <v>37</v>
      </c>
      <c r="AX219" s="15" t="s">
        <v>89</v>
      </c>
      <c r="AY219" s="234" t="s">
        <v>139</v>
      </c>
    </row>
    <row r="220" spans="1:63" s="12" customFormat="1" ht="22.8" customHeight="1">
      <c r="A220" s="12"/>
      <c r="B220" s="183"/>
      <c r="C220" s="12"/>
      <c r="D220" s="184" t="s">
        <v>81</v>
      </c>
      <c r="E220" s="194" t="s">
        <v>166</v>
      </c>
      <c r="F220" s="194" t="s">
        <v>211</v>
      </c>
      <c r="G220" s="12"/>
      <c r="H220" s="12"/>
      <c r="I220" s="186"/>
      <c r="J220" s="195">
        <f>BK220</f>
        <v>0</v>
      </c>
      <c r="K220" s="12"/>
      <c r="L220" s="183"/>
      <c r="M220" s="188"/>
      <c r="N220" s="189"/>
      <c r="O220" s="189"/>
      <c r="P220" s="190">
        <f>P221+P314+P345</f>
        <v>0</v>
      </c>
      <c r="Q220" s="189"/>
      <c r="R220" s="190">
        <f>R221+R314+R345</f>
        <v>41.836846189999996</v>
      </c>
      <c r="S220" s="189"/>
      <c r="T220" s="191">
        <f>T221+T314+T345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84" t="s">
        <v>89</v>
      </c>
      <c r="AT220" s="192" t="s">
        <v>81</v>
      </c>
      <c r="AU220" s="192" t="s">
        <v>89</v>
      </c>
      <c r="AY220" s="184" t="s">
        <v>139</v>
      </c>
      <c r="BK220" s="193">
        <f>BK221+BK314+BK345</f>
        <v>0</v>
      </c>
    </row>
    <row r="221" spans="1:63" s="12" customFormat="1" ht="20.85" customHeight="1">
      <c r="A221" s="12"/>
      <c r="B221" s="183"/>
      <c r="C221" s="12"/>
      <c r="D221" s="184" t="s">
        <v>81</v>
      </c>
      <c r="E221" s="194" t="s">
        <v>585</v>
      </c>
      <c r="F221" s="194" t="s">
        <v>586</v>
      </c>
      <c r="G221" s="12"/>
      <c r="H221" s="12"/>
      <c r="I221" s="186"/>
      <c r="J221" s="195">
        <f>BK221</f>
        <v>0</v>
      </c>
      <c r="K221" s="12"/>
      <c r="L221" s="183"/>
      <c r="M221" s="188"/>
      <c r="N221" s="189"/>
      <c r="O221" s="189"/>
      <c r="P221" s="190">
        <f>SUM(P222:P313)</f>
        <v>0</v>
      </c>
      <c r="Q221" s="189"/>
      <c r="R221" s="190">
        <f>SUM(R222:R313)</f>
        <v>28.689196939999995</v>
      </c>
      <c r="S221" s="189"/>
      <c r="T221" s="191">
        <f>SUM(T222:T313)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84" t="s">
        <v>89</v>
      </c>
      <c r="AT221" s="192" t="s">
        <v>81</v>
      </c>
      <c r="AU221" s="192" t="s">
        <v>94</v>
      </c>
      <c r="AY221" s="184" t="s">
        <v>139</v>
      </c>
      <c r="BK221" s="193">
        <f>SUM(BK222:BK313)</f>
        <v>0</v>
      </c>
    </row>
    <row r="222" spans="1:65" s="2" customFormat="1" ht="24" customHeight="1">
      <c r="A222" s="38"/>
      <c r="B222" s="196"/>
      <c r="C222" s="197" t="s">
        <v>297</v>
      </c>
      <c r="D222" s="197" t="s">
        <v>141</v>
      </c>
      <c r="E222" s="198" t="s">
        <v>587</v>
      </c>
      <c r="F222" s="199" t="s">
        <v>588</v>
      </c>
      <c r="G222" s="200" t="s">
        <v>214</v>
      </c>
      <c r="H222" s="201">
        <v>249.869</v>
      </c>
      <c r="I222" s="202"/>
      <c r="J222" s="203">
        <f>ROUND(I222*H222,2)</f>
        <v>0</v>
      </c>
      <c r="K222" s="199" t="s">
        <v>215</v>
      </c>
      <c r="L222" s="39"/>
      <c r="M222" s="204" t="s">
        <v>1</v>
      </c>
      <c r="N222" s="205" t="s">
        <v>47</v>
      </c>
      <c r="O222" s="77"/>
      <c r="P222" s="206">
        <f>O222*H222</f>
        <v>0</v>
      </c>
      <c r="Q222" s="206">
        <v>0.003</v>
      </c>
      <c r="R222" s="206">
        <f>Q222*H222</f>
        <v>0.749607</v>
      </c>
      <c r="S222" s="206">
        <v>0</v>
      </c>
      <c r="T222" s="207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8" t="s">
        <v>138</v>
      </c>
      <c r="AT222" s="208" t="s">
        <v>141</v>
      </c>
      <c r="AU222" s="208" t="s">
        <v>152</v>
      </c>
      <c r="AY222" s="19" t="s">
        <v>139</v>
      </c>
      <c r="BE222" s="209">
        <f>IF(N222="základní",J222,0)</f>
        <v>0</v>
      </c>
      <c r="BF222" s="209">
        <f>IF(N222="snížená",J222,0)</f>
        <v>0</v>
      </c>
      <c r="BG222" s="209">
        <f>IF(N222="zákl. přenesená",J222,0)</f>
        <v>0</v>
      </c>
      <c r="BH222" s="209">
        <f>IF(N222="sníž. přenesená",J222,0)</f>
        <v>0</v>
      </c>
      <c r="BI222" s="209">
        <f>IF(N222="nulová",J222,0)</f>
        <v>0</v>
      </c>
      <c r="BJ222" s="19" t="s">
        <v>89</v>
      </c>
      <c r="BK222" s="209">
        <f>ROUND(I222*H222,2)</f>
        <v>0</v>
      </c>
      <c r="BL222" s="19" t="s">
        <v>138</v>
      </c>
      <c r="BM222" s="208" t="s">
        <v>589</v>
      </c>
    </row>
    <row r="223" spans="1:47" s="2" customFormat="1" ht="12">
      <c r="A223" s="38"/>
      <c r="B223" s="39"/>
      <c r="C223" s="38"/>
      <c r="D223" s="210" t="s">
        <v>146</v>
      </c>
      <c r="E223" s="38"/>
      <c r="F223" s="211" t="s">
        <v>590</v>
      </c>
      <c r="G223" s="38"/>
      <c r="H223" s="38"/>
      <c r="I223" s="132"/>
      <c r="J223" s="38"/>
      <c r="K223" s="38"/>
      <c r="L223" s="39"/>
      <c r="M223" s="212"/>
      <c r="N223" s="213"/>
      <c r="O223" s="77"/>
      <c r="P223" s="77"/>
      <c r="Q223" s="77"/>
      <c r="R223" s="77"/>
      <c r="S223" s="77"/>
      <c r="T223" s="7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9" t="s">
        <v>146</v>
      </c>
      <c r="AU223" s="19" t="s">
        <v>152</v>
      </c>
    </row>
    <row r="224" spans="1:51" s="14" customFormat="1" ht="12">
      <c r="A224" s="14"/>
      <c r="B224" s="225"/>
      <c r="C224" s="14"/>
      <c r="D224" s="210" t="s">
        <v>218</v>
      </c>
      <c r="E224" s="226" t="s">
        <v>1</v>
      </c>
      <c r="F224" s="227" t="s">
        <v>591</v>
      </c>
      <c r="G224" s="14"/>
      <c r="H224" s="228">
        <v>60.382</v>
      </c>
      <c r="I224" s="229"/>
      <c r="J224" s="14"/>
      <c r="K224" s="14"/>
      <c r="L224" s="225"/>
      <c r="M224" s="230"/>
      <c r="N224" s="231"/>
      <c r="O224" s="231"/>
      <c r="P224" s="231"/>
      <c r="Q224" s="231"/>
      <c r="R224" s="231"/>
      <c r="S224" s="231"/>
      <c r="T224" s="23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26" t="s">
        <v>218</v>
      </c>
      <c r="AU224" s="226" t="s">
        <v>152</v>
      </c>
      <c r="AV224" s="14" t="s">
        <v>94</v>
      </c>
      <c r="AW224" s="14" t="s">
        <v>37</v>
      </c>
      <c r="AX224" s="14" t="s">
        <v>82</v>
      </c>
      <c r="AY224" s="226" t="s">
        <v>139</v>
      </c>
    </row>
    <row r="225" spans="1:51" s="14" customFormat="1" ht="12">
      <c r="A225" s="14"/>
      <c r="B225" s="225"/>
      <c r="C225" s="14"/>
      <c r="D225" s="210" t="s">
        <v>218</v>
      </c>
      <c r="E225" s="226" t="s">
        <v>1</v>
      </c>
      <c r="F225" s="227" t="s">
        <v>592</v>
      </c>
      <c r="G225" s="14"/>
      <c r="H225" s="228">
        <v>189.487</v>
      </c>
      <c r="I225" s="229"/>
      <c r="J225" s="14"/>
      <c r="K225" s="14"/>
      <c r="L225" s="225"/>
      <c r="M225" s="230"/>
      <c r="N225" s="231"/>
      <c r="O225" s="231"/>
      <c r="P225" s="231"/>
      <c r="Q225" s="231"/>
      <c r="R225" s="231"/>
      <c r="S225" s="231"/>
      <c r="T225" s="23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26" t="s">
        <v>218</v>
      </c>
      <c r="AU225" s="226" t="s">
        <v>152</v>
      </c>
      <c r="AV225" s="14" t="s">
        <v>94</v>
      </c>
      <c r="AW225" s="14" t="s">
        <v>37</v>
      </c>
      <c r="AX225" s="14" t="s">
        <v>82</v>
      </c>
      <c r="AY225" s="226" t="s">
        <v>139</v>
      </c>
    </row>
    <row r="226" spans="1:51" s="15" customFormat="1" ht="12">
      <c r="A226" s="15"/>
      <c r="B226" s="233"/>
      <c r="C226" s="15"/>
      <c r="D226" s="210" t="s">
        <v>218</v>
      </c>
      <c r="E226" s="234" t="s">
        <v>1</v>
      </c>
      <c r="F226" s="235" t="s">
        <v>221</v>
      </c>
      <c r="G226" s="15"/>
      <c r="H226" s="236">
        <v>249.869</v>
      </c>
      <c r="I226" s="237"/>
      <c r="J226" s="15"/>
      <c r="K226" s="15"/>
      <c r="L226" s="233"/>
      <c r="M226" s="238"/>
      <c r="N226" s="239"/>
      <c r="O226" s="239"/>
      <c r="P226" s="239"/>
      <c r="Q226" s="239"/>
      <c r="R226" s="239"/>
      <c r="S226" s="239"/>
      <c r="T226" s="24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34" t="s">
        <v>218</v>
      </c>
      <c r="AU226" s="234" t="s">
        <v>152</v>
      </c>
      <c r="AV226" s="15" t="s">
        <v>138</v>
      </c>
      <c r="AW226" s="15" t="s">
        <v>37</v>
      </c>
      <c r="AX226" s="15" t="s">
        <v>89</v>
      </c>
      <c r="AY226" s="234" t="s">
        <v>139</v>
      </c>
    </row>
    <row r="227" spans="1:65" s="2" customFormat="1" ht="24" customHeight="1">
      <c r="A227" s="38"/>
      <c r="B227" s="196"/>
      <c r="C227" s="197" t="s">
        <v>303</v>
      </c>
      <c r="D227" s="197" t="s">
        <v>141</v>
      </c>
      <c r="E227" s="198" t="s">
        <v>593</v>
      </c>
      <c r="F227" s="199" t="s">
        <v>594</v>
      </c>
      <c r="G227" s="200" t="s">
        <v>214</v>
      </c>
      <c r="H227" s="201">
        <v>60.382</v>
      </c>
      <c r="I227" s="202"/>
      <c r="J227" s="203">
        <f>ROUND(I227*H227,2)</f>
        <v>0</v>
      </c>
      <c r="K227" s="199" t="s">
        <v>215</v>
      </c>
      <c r="L227" s="39"/>
      <c r="M227" s="204" t="s">
        <v>1</v>
      </c>
      <c r="N227" s="205" t="s">
        <v>47</v>
      </c>
      <c r="O227" s="77"/>
      <c r="P227" s="206">
        <f>O227*H227</f>
        <v>0</v>
      </c>
      <c r="Q227" s="206">
        <v>0.0169</v>
      </c>
      <c r="R227" s="206">
        <f>Q227*H227</f>
        <v>1.0204558</v>
      </c>
      <c r="S227" s="206">
        <v>0</v>
      </c>
      <c r="T227" s="20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8" t="s">
        <v>138</v>
      </c>
      <c r="AT227" s="208" t="s">
        <v>141</v>
      </c>
      <c r="AU227" s="208" t="s">
        <v>152</v>
      </c>
      <c r="AY227" s="19" t="s">
        <v>139</v>
      </c>
      <c r="BE227" s="209">
        <f>IF(N227="základní",J227,0)</f>
        <v>0</v>
      </c>
      <c r="BF227" s="209">
        <f>IF(N227="snížená",J227,0)</f>
        <v>0</v>
      </c>
      <c r="BG227" s="209">
        <f>IF(N227="zákl. přenesená",J227,0)</f>
        <v>0</v>
      </c>
      <c r="BH227" s="209">
        <f>IF(N227="sníž. přenesená",J227,0)</f>
        <v>0</v>
      </c>
      <c r="BI227" s="209">
        <f>IF(N227="nulová",J227,0)</f>
        <v>0</v>
      </c>
      <c r="BJ227" s="19" t="s">
        <v>89</v>
      </c>
      <c r="BK227" s="209">
        <f>ROUND(I227*H227,2)</f>
        <v>0</v>
      </c>
      <c r="BL227" s="19" t="s">
        <v>138</v>
      </c>
      <c r="BM227" s="208" t="s">
        <v>595</v>
      </c>
    </row>
    <row r="228" spans="1:47" s="2" customFormat="1" ht="12">
      <c r="A228" s="38"/>
      <c r="B228" s="39"/>
      <c r="C228" s="38"/>
      <c r="D228" s="210" t="s">
        <v>146</v>
      </c>
      <c r="E228" s="38"/>
      <c r="F228" s="211" t="s">
        <v>596</v>
      </c>
      <c r="G228" s="38"/>
      <c r="H228" s="38"/>
      <c r="I228" s="132"/>
      <c r="J228" s="38"/>
      <c r="K228" s="38"/>
      <c r="L228" s="39"/>
      <c r="M228" s="212"/>
      <c r="N228" s="213"/>
      <c r="O228" s="77"/>
      <c r="P228" s="77"/>
      <c r="Q228" s="77"/>
      <c r="R228" s="77"/>
      <c r="S228" s="77"/>
      <c r="T228" s="7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9" t="s">
        <v>146</v>
      </c>
      <c r="AU228" s="19" t="s">
        <v>152</v>
      </c>
    </row>
    <row r="229" spans="1:51" s="13" customFormat="1" ht="12">
      <c r="A229" s="13"/>
      <c r="B229" s="218"/>
      <c r="C229" s="13"/>
      <c r="D229" s="210" t="s">
        <v>218</v>
      </c>
      <c r="E229" s="219" t="s">
        <v>1</v>
      </c>
      <c r="F229" s="220" t="s">
        <v>227</v>
      </c>
      <c r="G229" s="13"/>
      <c r="H229" s="219" t="s">
        <v>1</v>
      </c>
      <c r="I229" s="221"/>
      <c r="J229" s="13"/>
      <c r="K229" s="13"/>
      <c r="L229" s="218"/>
      <c r="M229" s="222"/>
      <c r="N229" s="223"/>
      <c r="O229" s="223"/>
      <c r="P229" s="223"/>
      <c r="Q229" s="223"/>
      <c r="R229" s="223"/>
      <c r="S229" s="223"/>
      <c r="T229" s="22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19" t="s">
        <v>218</v>
      </c>
      <c r="AU229" s="219" t="s">
        <v>152</v>
      </c>
      <c r="AV229" s="13" t="s">
        <v>89</v>
      </c>
      <c r="AW229" s="13" t="s">
        <v>37</v>
      </c>
      <c r="AX229" s="13" t="s">
        <v>82</v>
      </c>
      <c r="AY229" s="219" t="s">
        <v>139</v>
      </c>
    </row>
    <row r="230" spans="1:51" s="13" customFormat="1" ht="12">
      <c r="A230" s="13"/>
      <c r="B230" s="218"/>
      <c r="C230" s="13"/>
      <c r="D230" s="210" t="s">
        <v>218</v>
      </c>
      <c r="E230" s="219" t="s">
        <v>1</v>
      </c>
      <c r="F230" s="220" t="s">
        <v>381</v>
      </c>
      <c r="G230" s="13"/>
      <c r="H230" s="219" t="s">
        <v>1</v>
      </c>
      <c r="I230" s="221"/>
      <c r="J230" s="13"/>
      <c r="K230" s="13"/>
      <c r="L230" s="218"/>
      <c r="M230" s="222"/>
      <c r="N230" s="223"/>
      <c r="O230" s="223"/>
      <c r="P230" s="223"/>
      <c r="Q230" s="223"/>
      <c r="R230" s="223"/>
      <c r="S230" s="223"/>
      <c r="T230" s="22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19" t="s">
        <v>218</v>
      </c>
      <c r="AU230" s="219" t="s">
        <v>152</v>
      </c>
      <c r="AV230" s="13" t="s">
        <v>89</v>
      </c>
      <c r="AW230" s="13" t="s">
        <v>37</v>
      </c>
      <c r="AX230" s="13" t="s">
        <v>82</v>
      </c>
      <c r="AY230" s="219" t="s">
        <v>139</v>
      </c>
    </row>
    <row r="231" spans="1:51" s="14" customFormat="1" ht="12">
      <c r="A231" s="14"/>
      <c r="B231" s="225"/>
      <c r="C231" s="14"/>
      <c r="D231" s="210" t="s">
        <v>218</v>
      </c>
      <c r="E231" s="226" t="s">
        <v>1</v>
      </c>
      <c r="F231" s="227" t="s">
        <v>382</v>
      </c>
      <c r="G231" s="14"/>
      <c r="H231" s="228">
        <v>26.332</v>
      </c>
      <c r="I231" s="229"/>
      <c r="J231" s="14"/>
      <c r="K231" s="14"/>
      <c r="L231" s="225"/>
      <c r="M231" s="230"/>
      <c r="N231" s="231"/>
      <c r="O231" s="231"/>
      <c r="P231" s="231"/>
      <c r="Q231" s="231"/>
      <c r="R231" s="231"/>
      <c r="S231" s="231"/>
      <c r="T231" s="23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26" t="s">
        <v>218</v>
      </c>
      <c r="AU231" s="226" t="s">
        <v>152</v>
      </c>
      <c r="AV231" s="14" t="s">
        <v>94</v>
      </c>
      <c r="AW231" s="14" t="s">
        <v>37</v>
      </c>
      <c r="AX231" s="14" t="s">
        <v>82</v>
      </c>
      <c r="AY231" s="226" t="s">
        <v>139</v>
      </c>
    </row>
    <row r="232" spans="1:51" s="13" customFormat="1" ht="12">
      <c r="A232" s="13"/>
      <c r="B232" s="218"/>
      <c r="C232" s="13"/>
      <c r="D232" s="210" t="s">
        <v>218</v>
      </c>
      <c r="E232" s="219" t="s">
        <v>1</v>
      </c>
      <c r="F232" s="220" t="s">
        <v>232</v>
      </c>
      <c r="G232" s="13"/>
      <c r="H232" s="219" t="s">
        <v>1</v>
      </c>
      <c r="I232" s="221"/>
      <c r="J232" s="13"/>
      <c r="K232" s="13"/>
      <c r="L232" s="218"/>
      <c r="M232" s="222"/>
      <c r="N232" s="223"/>
      <c r="O232" s="223"/>
      <c r="P232" s="223"/>
      <c r="Q232" s="223"/>
      <c r="R232" s="223"/>
      <c r="S232" s="223"/>
      <c r="T232" s="22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19" t="s">
        <v>218</v>
      </c>
      <c r="AU232" s="219" t="s">
        <v>152</v>
      </c>
      <c r="AV232" s="13" t="s">
        <v>89</v>
      </c>
      <c r="AW232" s="13" t="s">
        <v>37</v>
      </c>
      <c r="AX232" s="13" t="s">
        <v>82</v>
      </c>
      <c r="AY232" s="219" t="s">
        <v>139</v>
      </c>
    </row>
    <row r="233" spans="1:51" s="13" customFormat="1" ht="12">
      <c r="A233" s="13"/>
      <c r="B233" s="218"/>
      <c r="C233" s="13"/>
      <c r="D233" s="210" t="s">
        <v>218</v>
      </c>
      <c r="E233" s="219" t="s">
        <v>1</v>
      </c>
      <c r="F233" s="220" t="s">
        <v>383</v>
      </c>
      <c r="G233" s="13"/>
      <c r="H233" s="219" t="s">
        <v>1</v>
      </c>
      <c r="I233" s="221"/>
      <c r="J233" s="13"/>
      <c r="K233" s="13"/>
      <c r="L233" s="218"/>
      <c r="M233" s="222"/>
      <c r="N233" s="223"/>
      <c r="O233" s="223"/>
      <c r="P233" s="223"/>
      <c r="Q233" s="223"/>
      <c r="R233" s="223"/>
      <c r="S233" s="223"/>
      <c r="T233" s="22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19" t="s">
        <v>218</v>
      </c>
      <c r="AU233" s="219" t="s">
        <v>152</v>
      </c>
      <c r="AV233" s="13" t="s">
        <v>89</v>
      </c>
      <c r="AW233" s="13" t="s">
        <v>37</v>
      </c>
      <c r="AX233" s="13" t="s">
        <v>82</v>
      </c>
      <c r="AY233" s="219" t="s">
        <v>139</v>
      </c>
    </row>
    <row r="234" spans="1:51" s="14" customFormat="1" ht="12">
      <c r="A234" s="14"/>
      <c r="B234" s="225"/>
      <c r="C234" s="14"/>
      <c r="D234" s="210" t="s">
        <v>218</v>
      </c>
      <c r="E234" s="226" t="s">
        <v>1</v>
      </c>
      <c r="F234" s="227" t="s">
        <v>384</v>
      </c>
      <c r="G234" s="14"/>
      <c r="H234" s="228">
        <v>34.05</v>
      </c>
      <c r="I234" s="229"/>
      <c r="J234" s="14"/>
      <c r="K234" s="14"/>
      <c r="L234" s="225"/>
      <c r="M234" s="230"/>
      <c r="N234" s="231"/>
      <c r="O234" s="231"/>
      <c r="P234" s="231"/>
      <c r="Q234" s="231"/>
      <c r="R234" s="231"/>
      <c r="S234" s="231"/>
      <c r="T234" s="23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26" t="s">
        <v>218</v>
      </c>
      <c r="AU234" s="226" t="s">
        <v>152</v>
      </c>
      <c r="AV234" s="14" t="s">
        <v>94</v>
      </c>
      <c r="AW234" s="14" t="s">
        <v>37</v>
      </c>
      <c r="AX234" s="14" t="s">
        <v>82</v>
      </c>
      <c r="AY234" s="226" t="s">
        <v>139</v>
      </c>
    </row>
    <row r="235" spans="1:51" s="15" customFormat="1" ht="12">
      <c r="A235" s="15"/>
      <c r="B235" s="233"/>
      <c r="C235" s="15"/>
      <c r="D235" s="210" t="s">
        <v>218</v>
      </c>
      <c r="E235" s="234" t="s">
        <v>1</v>
      </c>
      <c r="F235" s="235" t="s">
        <v>221</v>
      </c>
      <c r="G235" s="15"/>
      <c r="H235" s="236">
        <v>60.382</v>
      </c>
      <c r="I235" s="237"/>
      <c r="J235" s="15"/>
      <c r="K235" s="15"/>
      <c r="L235" s="233"/>
      <c r="M235" s="238"/>
      <c r="N235" s="239"/>
      <c r="O235" s="239"/>
      <c r="P235" s="239"/>
      <c r="Q235" s="239"/>
      <c r="R235" s="239"/>
      <c r="S235" s="239"/>
      <c r="T235" s="24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34" t="s">
        <v>218</v>
      </c>
      <c r="AU235" s="234" t="s">
        <v>152</v>
      </c>
      <c r="AV235" s="15" t="s">
        <v>138</v>
      </c>
      <c r="AW235" s="15" t="s">
        <v>37</v>
      </c>
      <c r="AX235" s="15" t="s">
        <v>89</v>
      </c>
      <c r="AY235" s="234" t="s">
        <v>139</v>
      </c>
    </row>
    <row r="236" spans="1:65" s="2" customFormat="1" ht="24" customHeight="1">
      <c r="A236" s="38"/>
      <c r="B236" s="196"/>
      <c r="C236" s="197" t="s">
        <v>8</v>
      </c>
      <c r="D236" s="197" t="s">
        <v>141</v>
      </c>
      <c r="E236" s="198" t="s">
        <v>597</v>
      </c>
      <c r="F236" s="199" t="s">
        <v>598</v>
      </c>
      <c r="G236" s="200" t="s">
        <v>214</v>
      </c>
      <c r="H236" s="201">
        <v>189.487</v>
      </c>
      <c r="I236" s="202"/>
      <c r="J236" s="203">
        <f>ROUND(I236*H236,2)</f>
        <v>0</v>
      </c>
      <c r="K236" s="199" t="s">
        <v>215</v>
      </c>
      <c r="L236" s="39"/>
      <c r="M236" s="204" t="s">
        <v>1</v>
      </c>
      <c r="N236" s="205" t="s">
        <v>47</v>
      </c>
      <c r="O236" s="77"/>
      <c r="P236" s="206">
        <f>O236*H236</f>
        <v>0</v>
      </c>
      <c r="Q236" s="206">
        <v>0.0282</v>
      </c>
      <c r="R236" s="206">
        <f>Q236*H236</f>
        <v>5.3435334</v>
      </c>
      <c r="S236" s="206">
        <v>0</v>
      </c>
      <c r="T236" s="207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8" t="s">
        <v>138</v>
      </c>
      <c r="AT236" s="208" t="s">
        <v>141</v>
      </c>
      <c r="AU236" s="208" t="s">
        <v>152</v>
      </c>
      <c r="AY236" s="19" t="s">
        <v>139</v>
      </c>
      <c r="BE236" s="209">
        <f>IF(N236="základní",J236,0)</f>
        <v>0</v>
      </c>
      <c r="BF236" s="209">
        <f>IF(N236="snížená",J236,0)</f>
        <v>0</v>
      </c>
      <c r="BG236" s="209">
        <f>IF(N236="zákl. přenesená",J236,0)</f>
        <v>0</v>
      </c>
      <c r="BH236" s="209">
        <f>IF(N236="sníž. přenesená",J236,0)</f>
        <v>0</v>
      </c>
      <c r="BI236" s="209">
        <f>IF(N236="nulová",J236,0)</f>
        <v>0</v>
      </c>
      <c r="BJ236" s="19" t="s">
        <v>89</v>
      </c>
      <c r="BK236" s="209">
        <f>ROUND(I236*H236,2)</f>
        <v>0</v>
      </c>
      <c r="BL236" s="19" t="s">
        <v>138</v>
      </c>
      <c r="BM236" s="208" t="s">
        <v>599</v>
      </c>
    </row>
    <row r="237" spans="1:47" s="2" customFormat="1" ht="12">
      <c r="A237" s="38"/>
      <c r="B237" s="39"/>
      <c r="C237" s="38"/>
      <c r="D237" s="210" t="s">
        <v>146</v>
      </c>
      <c r="E237" s="38"/>
      <c r="F237" s="211" t="s">
        <v>600</v>
      </c>
      <c r="G237" s="38"/>
      <c r="H237" s="38"/>
      <c r="I237" s="132"/>
      <c r="J237" s="38"/>
      <c r="K237" s="38"/>
      <c r="L237" s="39"/>
      <c r="M237" s="212"/>
      <c r="N237" s="213"/>
      <c r="O237" s="77"/>
      <c r="P237" s="77"/>
      <c r="Q237" s="77"/>
      <c r="R237" s="77"/>
      <c r="S237" s="77"/>
      <c r="T237" s="7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9" t="s">
        <v>146</v>
      </c>
      <c r="AU237" s="19" t="s">
        <v>152</v>
      </c>
    </row>
    <row r="238" spans="1:51" s="13" customFormat="1" ht="12">
      <c r="A238" s="13"/>
      <c r="B238" s="218"/>
      <c r="C238" s="13"/>
      <c r="D238" s="210" t="s">
        <v>218</v>
      </c>
      <c r="E238" s="219" t="s">
        <v>1</v>
      </c>
      <c r="F238" s="220" t="s">
        <v>227</v>
      </c>
      <c r="G238" s="13"/>
      <c r="H238" s="219" t="s">
        <v>1</v>
      </c>
      <c r="I238" s="221"/>
      <c r="J238" s="13"/>
      <c r="K238" s="13"/>
      <c r="L238" s="218"/>
      <c r="M238" s="222"/>
      <c r="N238" s="223"/>
      <c r="O238" s="223"/>
      <c r="P238" s="223"/>
      <c r="Q238" s="223"/>
      <c r="R238" s="223"/>
      <c r="S238" s="223"/>
      <c r="T238" s="22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19" t="s">
        <v>218</v>
      </c>
      <c r="AU238" s="219" t="s">
        <v>152</v>
      </c>
      <c r="AV238" s="13" t="s">
        <v>89</v>
      </c>
      <c r="AW238" s="13" t="s">
        <v>37</v>
      </c>
      <c r="AX238" s="13" t="s">
        <v>82</v>
      </c>
      <c r="AY238" s="219" t="s">
        <v>139</v>
      </c>
    </row>
    <row r="239" spans="1:51" s="13" customFormat="1" ht="12">
      <c r="A239" s="13"/>
      <c r="B239" s="218"/>
      <c r="C239" s="13"/>
      <c r="D239" s="210" t="s">
        <v>218</v>
      </c>
      <c r="E239" s="219" t="s">
        <v>1</v>
      </c>
      <c r="F239" s="220" t="s">
        <v>390</v>
      </c>
      <c r="G239" s="13"/>
      <c r="H239" s="219" t="s">
        <v>1</v>
      </c>
      <c r="I239" s="221"/>
      <c r="J239" s="13"/>
      <c r="K239" s="13"/>
      <c r="L239" s="218"/>
      <c r="M239" s="222"/>
      <c r="N239" s="223"/>
      <c r="O239" s="223"/>
      <c r="P239" s="223"/>
      <c r="Q239" s="223"/>
      <c r="R239" s="223"/>
      <c r="S239" s="223"/>
      <c r="T239" s="22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19" t="s">
        <v>218</v>
      </c>
      <c r="AU239" s="219" t="s">
        <v>152</v>
      </c>
      <c r="AV239" s="13" t="s">
        <v>89</v>
      </c>
      <c r="AW239" s="13" t="s">
        <v>37</v>
      </c>
      <c r="AX239" s="13" t="s">
        <v>82</v>
      </c>
      <c r="AY239" s="219" t="s">
        <v>139</v>
      </c>
    </row>
    <row r="240" spans="1:51" s="14" customFormat="1" ht="12">
      <c r="A240" s="14"/>
      <c r="B240" s="225"/>
      <c r="C240" s="14"/>
      <c r="D240" s="210" t="s">
        <v>218</v>
      </c>
      <c r="E240" s="226" t="s">
        <v>1</v>
      </c>
      <c r="F240" s="227" t="s">
        <v>391</v>
      </c>
      <c r="G240" s="14"/>
      <c r="H240" s="228">
        <v>42.315</v>
      </c>
      <c r="I240" s="229"/>
      <c r="J240" s="14"/>
      <c r="K240" s="14"/>
      <c r="L240" s="225"/>
      <c r="M240" s="230"/>
      <c r="N240" s="231"/>
      <c r="O240" s="231"/>
      <c r="P240" s="231"/>
      <c r="Q240" s="231"/>
      <c r="R240" s="231"/>
      <c r="S240" s="231"/>
      <c r="T240" s="23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26" t="s">
        <v>218</v>
      </c>
      <c r="AU240" s="226" t="s">
        <v>152</v>
      </c>
      <c r="AV240" s="14" t="s">
        <v>94</v>
      </c>
      <c r="AW240" s="14" t="s">
        <v>37</v>
      </c>
      <c r="AX240" s="14" t="s">
        <v>82</v>
      </c>
      <c r="AY240" s="226" t="s">
        <v>139</v>
      </c>
    </row>
    <row r="241" spans="1:51" s="13" customFormat="1" ht="12">
      <c r="A241" s="13"/>
      <c r="B241" s="218"/>
      <c r="C241" s="13"/>
      <c r="D241" s="210" t="s">
        <v>218</v>
      </c>
      <c r="E241" s="219" t="s">
        <v>1</v>
      </c>
      <c r="F241" s="220" t="s">
        <v>392</v>
      </c>
      <c r="G241" s="13"/>
      <c r="H241" s="219" t="s">
        <v>1</v>
      </c>
      <c r="I241" s="221"/>
      <c r="J241" s="13"/>
      <c r="K241" s="13"/>
      <c r="L241" s="218"/>
      <c r="M241" s="222"/>
      <c r="N241" s="223"/>
      <c r="O241" s="223"/>
      <c r="P241" s="223"/>
      <c r="Q241" s="223"/>
      <c r="R241" s="223"/>
      <c r="S241" s="223"/>
      <c r="T241" s="22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19" t="s">
        <v>218</v>
      </c>
      <c r="AU241" s="219" t="s">
        <v>152</v>
      </c>
      <c r="AV241" s="13" t="s">
        <v>89</v>
      </c>
      <c r="AW241" s="13" t="s">
        <v>37</v>
      </c>
      <c r="AX241" s="13" t="s">
        <v>82</v>
      </c>
      <c r="AY241" s="219" t="s">
        <v>139</v>
      </c>
    </row>
    <row r="242" spans="1:51" s="14" customFormat="1" ht="12">
      <c r="A242" s="14"/>
      <c r="B242" s="225"/>
      <c r="C242" s="14"/>
      <c r="D242" s="210" t="s">
        <v>218</v>
      </c>
      <c r="E242" s="226" t="s">
        <v>1</v>
      </c>
      <c r="F242" s="227" t="s">
        <v>393</v>
      </c>
      <c r="G242" s="14"/>
      <c r="H242" s="228">
        <v>28.665</v>
      </c>
      <c r="I242" s="229"/>
      <c r="J242" s="14"/>
      <c r="K242" s="14"/>
      <c r="L242" s="225"/>
      <c r="M242" s="230"/>
      <c r="N242" s="231"/>
      <c r="O242" s="231"/>
      <c r="P242" s="231"/>
      <c r="Q242" s="231"/>
      <c r="R242" s="231"/>
      <c r="S242" s="231"/>
      <c r="T242" s="23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26" t="s">
        <v>218</v>
      </c>
      <c r="AU242" s="226" t="s">
        <v>152</v>
      </c>
      <c r="AV242" s="14" t="s">
        <v>94</v>
      </c>
      <c r="AW242" s="14" t="s">
        <v>37</v>
      </c>
      <c r="AX242" s="14" t="s">
        <v>82</v>
      </c>
      <c r="AY242" s="226" t="s">
        <v>139</v>
      </c>
    </row>
    <row r="243" spans="1:51" s="14" customFormat="1" ht="12">
      <c r="A243" s="14"/>
      <c r="B243" s="225"/>
      <c r="C243" s="14"/>
      <c r="D243" s="210" t="s">
        <v>218</v>
      </c>
      <c r="E243" s="226" t="s">
        <v>1</v>
      </c>
      <c r="F243" s="227" t="s">
        <v>394</v>
      </c>
      <c r="G243" s="14"/>
      <c r="H243" s="228">
        <v>3.35</v>
      </c>
      <c r="I243" s="229"/>
      <c r="J243" s="14"/>
      <c r="K243" s="14"/>
      <c r="L243" s="225"/>
      <c r="M243" s="230"/>
      <c r="N243" s="231"/>
      <c r="O243" s="231"/>
      <c r="P243" s="231"/>
      <c r="Q243" s="231"/>
      <c r="R243" s="231"/>
      <c r="S243" s="231"/>
      <c r="T243" s="23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26" t="s">
        <v>218</v>
      </c>
      <c r="AU243" s="226" t="s">
        <v>152</v>
      </c>
      <c r="AV243" s="14" t="s">
        <v>94</v>
      </c>
      <c r="AW243" s="14" t="s">
        <v>37</v>
      </c>
      <c r="AX243" s="14" t="s">
        <v>82</v>
      </c>
      <c r="AY243" s="226" t="s">
        <v>139</v>
      </c>
    </row>
    <row r="244" spans="1:51" s="14" customFormat="1" ht="12">
      <c r="A244" s="14"/>
      <c r="B244" s="225"/>
      <c r="C244" s="14"/>
      <c r="D244" s="210" t="s">
        <v>218</v>
      </c>
      <c r="E244" s="226" t="s">
        <v>1</v>
      </c>
      <c r="F244" s="227" t="s">
        <v>395</v>
      </c>
      <c r="G244" s="14"/>
      <c r="H244" s="228">
        <v>2.848</v>
      </c>
      <c r="I244" s="229"/>
      <c r="J244" s="14"/>
      <c r="K244" s="14"/>
      <c r="L244" s="225"/>
      <c r="M244" s="230"/>
      <c r="N244" s="231"/>
      <c r="O244" s="231"/>
      <c r="P244" s="231"/>
      <c r="Q244" s="231"/>
      <c r="R244" s="231"/>
      <c r="S244" s="231"/>
      <c r="T244" s="23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26" t="s">
        <v>218</v>
      </c>
      <c r="AU244" s="226" t="s">
        <v>152</v>
      </c>
      <c r="AV244" s="14" t="s">
        <v>94</v>
      </c>
      <c r="AW244" s="14" t="s">
        <v>37</v>
      </c>
      <c r="AX244" s="14" t="s">
        <v>82</v>
      </c>
      <c r="AY244" s="226" t="s">
        <v>139</v>
      </c>
    </row>
    <row r="245" spans="1:51" s="13" customFormat="1" ht="12">
      <c r="A245" s="13"/>
      <c r="B245" s="218"/>
      <c r="C245" s="13"/>
      <c r="D245" s="210" t="s">
        <v>218</v>
      </c>
      <c r="E245" s="219" t="s">
        <v>1</v>
      </c>
      <c r="F245" s="220" t="s">
        <v>339</v>
      </c>
      <c r="G245" s="13"/>
      <c r="H245" s="219" t="s">
        <v>1</v>
      </c>
      <c r="I245" s="221"/>
      <c r="J245" s="13"/>
      <c r="K245" s="13"/>
      <c r="L245" s="218"/>
      <c r="M245" s="222"/>
      <c r="N245" s="223"/>
      <c r="O245" s="223"/>
      <c r="P245" s="223"/>
      <c r="Q245" s="223"/>
      <c r="R245" s="223"/>
      <c r="S245" s="223"/>
      <c r="T245" s="22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19" t="s">
        <v>218</v>
      </c>
      <c r="AU245" s="219" t="s">
        <v>152</v>
      </c>
      <c r="AV245" s="13" t="s">
        <v>89</v>
      </c>
      <c r="AW245" s="13" t="s">
        <v>37</v>
      </c>
      <c r="AX245" s="13" t="s">
        <v>82</v>
      </c>
      <c r="AY245" s="219" t="s">
        <v>139</v>
      </c>
    </row>
    <row r="246" spans="1:51" s="14" customFormat="1" ht="12">
      <c r="A246" s="14"/>
      <c r="B246" s="225"/>
      <c r="C246" s="14"/>
      <c r="D246" s="210" t="s">
        <v>218</v>
      </c>
      <c r="E246" s="226" t="s">
        <v>1</v>
      </c>
      <c r="F246" s="227" t="s">
        <v>396</v>
      </c>
      <c r="G246" s="14"/>
      <c r="H246" s="228">
        <v>43.68</v>
      </c>
      <c r="I246" s="229"/>
      <c r="J246" s="14"/>
      <c r="K246" s="14"/>
      <c r="L246" s="225"/>
      <c r="M246" s="230"/>
      <c r="N246" s="231"/>
      <c r="O246" s="231"/>
      <c r="P246" s="231"/>
      <c r="Q246" s="231"/>
      <c r="R246" s="231"/>
      <c r="S246" s="231"/>
      <c r="T246" s="23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26" t="s">
        <v>218</v>
      </c>
      <c r="AU246" s="226" t="s">
        <v>152</v>
      </c>
      <c r="AV246" s="14" t="s">
        <v>94</v>
      </c>
      <c r="AW246" s="14" t="s">
        <v>37</v>
      </c>
      <c r="AX246" s="14" t="s">
        <v>82</v>
      </c>
      <c r="AY246" s="226" t="s">
        <v>139</v>
      </c>
    </row>
    <row r="247" spans="1:51" s="13" customFormat="1" ht="12">
      <c r="A247" s="13"/>
      <c r="B247" s="218"/>
      <c r="C247" s="13"/>
      <c r="D247" s="210" t="s">
        <v>218</v>
      </c>
      <c r="E247" s="219" t="s">
        <v>1</v>
      </c>
      <c r="F247" s="220" t="s">
        <v>397</v>
      </c>
      <c r="G247" s="13"/>
      <c r="H247" s="219" t="s">
        <v>1</v>
      </c>
      <c r="I247" s="221"/>
      <c r="J247" s="13"/>
      <c r="K247" s="13"/>
      <c r="L247" s="218"/>
      <c r="M247" s="222"/>
      <c r="N247" s="223"/>
      <c r="O247" s="223"/>
      <c r="P247" s="223"/>
      <c r="Q247" s="223"/>
      <c r="R247" s="223"/>
      <c r="S247" s="223"/>
      <c r="T247" s="22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19" t="s">
        <v>218</v>
      </c>
      <c r="AU247" s="219" t="s">
        <v>152</v>
      </c>
      <c r="AV247" s="13" t="s">
        <v>89</v>
      </c>
      <c r="AW247" s="13" t="s">
        <v>37</v>
      </c>
      <c r="AX247" s="13" t="s">
        <v>82</v>
      </c>
      <c r="AY247" s="219" t="s">
        <v>139</v>
      </c>
    </row>
    <row r="248" spans="1:51" s="14" customFormat="1" ht="12">
      <c r="A248" s="14"/>
      <c r="B248" s="225"/>
      <c r="C248" s="14"/>
      <c r="D248" s="210" t="s">
        <v>218</v>
      </c>
      <c r="E248" s="226" t="s">
        <v>1</v>
      </c>
      <c r="F248" s="227" t="s">
        <v>398</v>
      </c>
      <c r="G248" s="14"/>
      <c r="H248" s="228">
        <v>13.32</v>
      </c>
      <c r="I248" s="229"/>
      <c r="J248" s="14"/>
      <c r="K248" s="14"/>
      <c r="L248" s="225"/>
      <c r="M248" s="230"/>
      <c r="N248" s="231"/>
      <c r="O248" s="231"/>
      <c r="P248" s="231"/>
      <c r="Q248" s="231"/>
      <c r="R248" s="231"/>
      <c r="S248" s="231"/>
      <c r="T248" s="23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26" t="s">
        <v>218</v>
      </c>
      <c r="AU248" s="226" t="s">
        <v>152</v>
      </c>
      <c r="AV248" s="14" t="s">
        <v>94</v>
      </c>
      <c r="AW248" s="14" t="s">
        <v>37</v>
      </c>
      <c r="AX248" s="14" t="s">
        <v>82</v>
      </c>
      <c r="AY248" s="226" t="s">
        <v>139</v>
      </c>
    </row>
    <row r="249" spans="1:51" s="13" customFormat="1" ht="12">
      <c r="A249" s="13"/>
      <c r="B249" s="218"/>
      <c r="C249" s="13"/>
      <c r="D249" s="210" t="s">
        <v>218</v>
      </c>
      <c r="E249" s="219" t="s">
        <v>1</v>
      </c>
      <c r="F249" s="220" t="s">
        <v>399</v>
      </c>
      <c r="G249" s="13"/>
      <c r="H249" s="219" t="s">
        <v>1</v>
      </c>
      <c r="I249" s="221"/>
      <c r="J249" s="13"/>
      <c r="K249" s="13"/>
      <c r="L249" s="218"/>
      <c r="M249" s="222"/>
      <c r="N249" s="223"/>
      <c r="O249" s="223"/>
      <c r="P249" s="223"/>
      <c r="Q249" s="223"/>
      <c r="R249" s="223"/>
      <c r="S249" s="223"/>
      <c r="T249" s="22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19" t="s">
        <v>218</v>
      </c>
      <c r="AU249" s="219" t="s">
        <v>152</v>
      </c>
      <c r="AV249" s="13" t="s">
        <v>89</v>
      </c>
      <c r="AW249" s="13" t="s">
        <v>37</v>
      </c>
      <c r="AX249" s="13" t="s">
        <v>82</v>
      </c>
      <c r="AY249" s="219" t="s">
        <v>139</v>
      </c>
    </row>
    <row r="250" spans="1:51" s="14" customFormat="1" ht="12">
      <c r="A250" s="14"/>
      <c r="B250" s="225"/>
      <c r="C250" s="14"/>
      <c r="D250" s="210" t="s">
        <v>218</v>
      </c>
      <c r="E250" s="226" t="s">
        <v>1</v>
      </c>
      <c r="F250" s="227" t="s">
        <v>400</v>
      </c>
      <c r="G250" s="14"/>
      <c r="H250" s="228">
        <v>55.309</v>
      </c>
      <c r="I250" s="229"/>
      <c r="J250" s="14"/>
      <c r="K250" s="14"/>
      <c r="L250" s="225"/>
      <c r="M250" s="230"/>
      <c r="N250" s="231"/>
      <c r="O250" s="231"/>
      <c r="P250" s="231"/>
      <c r="Q250" s="231"/>
      <c r="R250" s="231"/>
      <c r="S250" s="231"/>
      <c r="T250" s="23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26" t="s">
        <v>218</v>
      </c>
      <c r="AU250" s="226" t="s">
        <v>152</v>
      </c>
      <c r="AV250" s="14" t="s">
        <v>94</v>
      </c>
      <c r="AW250" s="14" t="s">
        <v>37</v>
      </c>
      <c r="AX250" s="14" t="s">
        <v>82</v>
      </c>
      <c r="AY250" s="226" t="s">
        <v>139</v>
      </c>
    </row>
    <row r="251" spans="1:51" s="15" customFormat="1" ht="12">
      <c r="A251" s="15"/>
      <c r="B251" s="233"/>
      <c r="C251" s="15"/>
      <c r="D251" s="210" t="s">
        <v>218</v>
      </c>
      <c r="E251" s="234" t="s">
        <v>1</v>
      </c>
      <c r="F251" s="235" t="s">
        <v>221</v>
      </c>
      <c r="G251" s="15"/>
      <c r="H251" s="236">
        <v>189.487</v>
      </c>
      <c r="I251" s="237"/>
      <c r="J251" s="15"/>
      <c r="K251" s="15"/>
      <c r="L251" s="233"/>
      <c r="M251" s="238"/>
      <c r="N251" s="239"/>
      <c r="O251" s="239"/>
      <c r="P251" s="239"/>
      <c r="Q251" s="239"/>
      <c r="R251" s="239"/>
      <c r="S251" s="239"/>
      <c r="T251" s="24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34" t="s">
        <v>218</v>
      </c>
      <c r="AU251" s="234" t="s">
        <v>152</v>
      </c>
      <c r="AV251" s="15" t="s">
        <v>138</v>
      </c>
      <c r="AW251" s="15" t="s">
        <v>37</v>
      </c>
      <c r="AX251" s="15" t="s">
        <v>89</v>
      </c>
      <c r="AY251" s="234" t="s">
        <v>139</v>
      </c>
    </row>
    <row r="252" spans="1:65" s="2" customFormat="1" ht="24" customHeight="1">
      <c r="A252" s="38"/>
      <c r="B252" s="196"/>
      <c r="C252" s="197" t="s">
        <v>316</v>
      </c>
      <c r="D252" s="197" t="s">
        <v>141</v>
      </c>
      <c r="E252" s="198" t="s">
        <v>601</v>
      </c>
      <c r="F252" s="199" t="s">
        <v>602</v>
      </c>
      <c r="G252" s="200" t="s">
        <v>214</v>
      </c>
      <c r="H252" s="201">
        <v>307.106</v>
      </c>
      <c r="I252" s="202"/>
      <c r="J252" s="203">
        <f>ROUND(I252*H252,2)</f>
        <v>0</v>
      </c>
      <c r="K252" s="199" t="s">
        <v>215</v>
      </c>
      <c r="L252" s="39"/>
      <c r="M252" s="204" t="s">
        <v>1</v>
      </c>
      <c r="N252" s="205" t="s">
        <v>47</v>
      </c>
      <c r="O252" s="77"/>
      <c r="P252" s="206">
        <f>O252*H252</f>
        <v>0</v>
      </c>
      <c r="Q252" s="206">
        <v>0.003</v>
      </c>
      <c r="R252" s="206">
        <f>Q252*H252</f>
        <v>0.921318</v>
      </c>
      <c r="S252" s="206">
        <v>0</v>
      </c>
      <c r="T252" s="207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08" t="s">
        <v>138</v>
      </c>
      <c r="AT252" s="208" t="s">
        <v>141</v>
      </c>
      <c r="AU252" s="208" t="s">
        <v>152</v>
      </c>
      <c r="AY252" s="19" t="s">
        <v>139</v>
      </c>
      <c r="BE252" s="209">
        <f>IF(N252="základní",J252,0)</f>
        <v>0</v>
      </c>
      <c r="BF252" s="209">
        <f>IF(N252="snížená",J252,0)</f>
        <v>0</v>
      </c>
      <c r="BG252" s="209">
        <f>IF(N252="zákl. přenesená",J252,0)</f>
        <v>0</v>
      </c>
      <c r="BH252" s="209">
        <f>IF(N252="sníž. přenesená",J252,0)</f>
        <v>0</v>
      </c>
      <c r="BI252" s="209">
        <f>IF(N252="nulová",J252,0)</f>
        <v>0</v>
      </c>
      <c r="BJ252" s="19" t="s">
        <v>89</v>
      </c>
      <c r="BK252" s="209">
        <f>ROUND(I252*H252,2)</f>
        <v>0</v>
      </c>
      <c r="BL252" s="19" t="s">
        <v>138</v>
      </c>
      <c r="BM252" s="208" t="s">
        <v>603</v>
      </c>
    </row>
    <row r="253" spans="1:47" s="2" customFormat="1" ht="12">
      <c r="A253" s="38"/>
      <c r="B253" s="39"/>
      <c r="C253" s="38"/>
      <c r="D253" s="210" t="s">
        <v>146</v>
      </c>
      <c r="E253" s="38"/>
      <c r="F253" s="211" t="s">
        <v>604</v>
      </c>
      <c r="G253" s="38"/>
      <c r="H253" s="38"/>
      <c r="I253" s="132"/>
      <c r="J253" s="38"/>
      <c r="K253" s="38"/>
      <c r="L253" s="39"/>
      <c r="M253" s="212"/>
      <c r="N253" s="213"/>
      <c r="O253" s="77"/>
      <c r="P253" s="77"/>
      <c r="Q253" s="77"/>
      <c r="R253" s="77"/>
      <c r="S253" s="77"/>
      <c r="T253" s="7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9" t="s">
        <v>146</v>
      </c>
      <c r="AU253" s="19" t="s">
        <v>152</v>
      </c>
    </row>
    <row r="254" spans="1:51" s="14" customFormat="1" ht="12">
      <c r="A254" s="14"/>
      <c r="B254" s="225"/>
      <c r="C254" s="14"/>
      <c r="D254" s="210" t="s">
        <v>218</v>
      </c>
      <c r="E254" s="226" t="s">
        <v>1</v>
      </c>
      <c r="F254" s="227" t="s">
        <v>605</v>
      </c>
      <c r="G254" s="14"/>
      <c r="H254" s="228">
        <v>163.468</v>
      </c>
      <c r="I254" s="229"/>
      <c r="J254" s="14"/>
      <c r="K254" s="14"/>
      <c r="L254" s="225"/>
      <c r="M254" s="230"/>
      <c r="N254" s="231"/>
      <c r="O254" s="231"/>
      <c r="P254" s="231"/>
      <c r="Q254" s="231"/>
      <c r="R254" s="231"/>
      <c r="S254" s="231"/>
      <c r="T254" s="23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26" t="s">
        <v>218</v>
      </c>
      <c r="AU254" s="226" t="s">
        <v>152</v>
      </c>
      <c r="AV254" s="14" t="s">
        <v>94</v>
      </c>
      <c r="AW254" s="14" t="s">
        <v>37</v>
      </c>
      <c r="AX254" s="14" t="s">
        <v>82</v>
      </c>
      <c r="AY254" s="226" t="s">
        <v>139</v>
      </c>
    </row>
    <row r="255" spans="1:51" s="14" customFormat="1" ht="12">
      <c r="A255" s="14"/>
      <c r="B255" s="225"/>
      <c r="C255" s="14"/>
      <c r="D255" s="210" t="s">
        <v>218</v>
      </c>
      <c r="E255" s="226" t="s">
        <v>1</v>
      </c>
      <c r="F255" s="227" t="s">
        <v>606</v>
      </c>
      <c r="G255" s="14"/>
      <c r="H255" s="228">
        <v>143.638</v>
      </c>
      <c r="I255" s="229"/>
      <c r="J255" s="14"/>
      <c r="K255" s="14"/>
      <c r="L255" s="225"/>
      <c r="M255" s="230"/>
      <c r="N255" s="231"/>
      <c r="O255" s="231"/>
      <c r="P255" s="231"/>
      <c r="Q255" s="231"/>
      <c r="R255" s="231"/>
      <c r="S255" s="231"/>
      <c r="T255" s="23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26" t="s">
        <v>218</v>
      </c>
      <c r="AU255" s="226" t="s">
        <v>152</v>
      </c>
      <c r="AV255" s="14" t="s">
        <v>94</v>
      </c>
      <c r="AW255" s="14" t="s">
        <v>37</v>
      </c>
      <c r="AX255" s="14" t="s">
        <v>82</v>
      </c>
      <c r="AY255" s="226" t="s">
        <v>139</v>
      </c>
    </row>
    <row r="256" spans="1:51" s="15" customFormat="1" ht="12">
      <c r="A256" s="15"/>
      <c r="B256" s="233"/>
      <c r="C256" s="15"/>
      <c r="D256" s="210" t="s">
        <v>218</v>
      </c>
      <c r="E256" s="234" t="s">
        <v>1</v>
      </c>
      <c r="F256" s="235" t="s">
        <v>221</v>
      </c>
      <c r="G256" s="15"/>
      <c r="H256" s="236">
        <v>307.106</v>
      </c>
      <c r="I256" s="237"/>
      <c r="J256" s="15"/>
      <c r="K256" s="15"/>
      <c r="L256" s="233"/>
      <c r="M256" s="238"/>
      <c r="N256" s="239"/>
      <c r="O256" s="239"/>
      <c r="P256" s="239"/>
      <c r="Q256" s="239"/>
      <c r="R256" s="239"/>
      <c r="S256" s="239"/>
      <c r="T256" s="24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34" t="s">
        <v>218</v>
      </c>
      <c r="AU256" s="234" t="s">
        <v>152</v>
      </c>
      <c r="AV256" s="15" t="s">
        <v>138</v>
      </c>
      <c r="AW256" s="15" t="s">
        <v>37</v>
      </c>
      <c r="AX256" s="15" t="s">
        <v>89</v>
      </c>
      <c r="AY256" s="234" t="s">
        <v>139</v>
      </c>
    </row>
    <row r="257" spans="1:65" s="2" customFormat="1" ht="24" customHeight="1">
      <c r="A257" s="38"/>
      <c r="B257" s="196"/>
      <c r="C257" s="197" t="s">
        <v>322</v>
      </c>
      <c r="D257" s="197" t="s">
        <v>141</v>
      </c>
      <c r="E257" s="198" t="s">
        <v>607</v>
      </c>
      <c r="F257" s="199" t="s">
        <v>608</v>
      </c>
      <c r="G257" s="200" t="s">
        <v>214</v>
      </c>
      <c r="H257" s="201">
        <v>268.123</v>
      </c>
      <c r="I257" s="202"/>
      <c r="J257" s="203">
        <f>ROUND(I257*H257,2)</f>
        <v>0</v>
      </c>
      <c r="K257" s="199" t="s">
        <v>215</v>
      </c>
      <c r="L257" s="39"/>
      <c r="M257" s="204" t="s">
        <v>1</v>
      </c>
      <c r="N257" s="205" t="s">
        <v>47</v>
      </c>
      <c r="O257" s="77"/>
      <c r="P257" s="206">
        <f>O257*H257</f>
        <v>0</v>
      </c>
      <c r="Q257" s="206">
        <v>0.01838</v>
      </c>
      <c r="R257" s="206">
        <f>Q257*H257</f>
        <v>4.92810074</v>
      </c>
      <c r="S257" s="206">
        <v>0</v>
      </c>
      <c r="T257" s="20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08" t="s">
        <v>138</v>
      </c>
      <c r="AT257" s="208" t="s">
        <v>141</v>
      </c>
      <c r="AU257" s="208" t="s">
        <v>152</v>
      </c>
      <c r="AY257" s="19" t="s">
        <v>139</v>
      </c>
      <c r="BE257" s="209">
        <f>IF(N257="základní",J257,0)</f>
        <v>0</v>
      </c>
      <c r="BF257" s="209">
        <f>IF(N257="snížená",J257,0)</f>
        <v>0</v>
      </c>
      <c r="BG257" s="209">
        <f>IF(N257="zákl. přenesená",J257,0)</f>
        <v>0</v>
      </c>
      <c r="BH257" s="209">
        <f>IF(N257="sníž. přenesená",J257,0)</f>
        <v>0</v>
      </c>
      <c r="BI257" s="209">
        <f>IF(N257="nulová",J257,0)</f>
        <v>0</v>
      </c>
      <c r="BJ257" s="19" t="s">
        <v>89</v>
      </c>
      <c r="BK257" s="209">
        <f>ROUND(I257*H257,2)</f>
        <v>0</v>
      </c>
      <c r="BL257" s="19" t="s">
        <v>138</v>
      </c>
      <c r="BM257" s="208" t="s">
        <v>609</v>
      </c>
    </row>
    <row r="258" spans="1:47" s="2" customFormat="1" ht="12">
      <c r="A258" s="38"/>
      <c r="B258" s="39"/>
      <c r="C258" s="38"/>
      <c r="D258" s="210" t="s">
        <v>146</v>
      </c>
      <c r="E258" s="38"/>
      <c r="F258" s="211" t="s">
        <v>610</v>
      </c>
      <c r="G258" s="38"/>
      <c r="H258" s="38"/>
      <c r="I258" s="132"/>
      <c r="J258" s="38"/>
      <c r="K258" s="38"/>
      <c r="L258" s="39"/>
      <c r="M258" s="212"/>
      <c r="N258" s="213"/>
      <c r="O258" s="77"/>
      <c r="P258" s="77"/>
      <c r="Q258" s="77"/>
      <c r="R258" s="77"/>
      <c r="S258" s="77"/>
      <c r="T258" s="7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9" t="s">
        <v>146</v>
      </c>
      <c r="AU258" s="19" t="s">
        <v>152</v>
      </c>
    </row>
    <row r="259" spans="1:51" s="13" customFormat="1" ht="12">
      <c r="A259" s="13"/>
      <c r="B259" s="218"/>
      <c r="C259" s="13"/>
      <c r="D259" s="210" t="s">
        <v>218</v>
      </c>
      <c r="E259" s="219" t="s">
        <v>1</v>
      </c>
      <c r="F259" s="220" t="s">
        <v>335</v>
      </c>
      <c r="G259" s="13"/>
      <c r="H259" s="219" t="s">
        <v>1</v>
      </c>
      <c r="I259" s="221"/>
      <c r="J259" s="13"/>
      <c r="K259" s="13"/>
      <c r="L259" s="218"/>
      <c r="M259" s="222"/>
      <c r="N259" s="223"/>
      <c r="O259" s="223"/>
      <c r="P259" s="223"/>
      <c r="Q259" s="223"/>
      <c r="R259" s="223"/>
      <c r="S259" s="223"/>
      <c r="T259" s="22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19" t="s">
        <v>218</v>
      </c>
      <c r="AU259" s="219" t="s">
        <v>152</v>
      </c>
      <c r="AV259" s="13" t="s">
        <v>89</v>
      </c>
      <c r="AW259" s="13" t="s">
        <v>37</v>
      </c>
      <c r="AX259" s="13" t="s">
        <v>82</v>
      </c>
      <c r="AY259" s="219" t="s">
        <v>139</v>
      </c>
    </row>
    <row r="260" spans="1:51" s="14" customFormat="1" ht="12">
      <c r="A260" s="14"/>
      <c r="B260" s="225"/>
      <c r="C260" s="14"/>
      <c r="D260" s="210" t="s">
        <v>218</v>
      </c>
      <c r="E260" s="226" t="s">
        <v>1</v>
      </c>
      <c r="F260" s="227" t="s">
        <v>611</v>
      </c>
      <c r="G260" s="14"/>
      <c r="H260" s="228">
        <v>82.96</v>
      </c>
      <c r="I260" s="229"/>
      <c r="J260" s="14"/>
      <c r="K260" s="14"/>
      <c r="L260" s="225"/>
      <c r="M260" s="230"/>
      <c r="N260" s="231"/>
      <c r="O260" s="231"/>
      <c r="P260" s="231"/>
      <c r="Q260" s="231"/>
      <c r="R260" s="231"/>
      <c r="S260" s="231"/>
      <c r="T260" s="23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26" t="s">
        <v>218</v>
      </c>
      <c r="AU260" s="226" t="s">
        <v>152</v>
      </c>
      <c r="AV260" s="14" t="s">
        <v>94</v>
      </c>
      <c r="AW260" s="14" t="s">
        <v>37</v>
      </c>
      <c r="AX260" s="14" t="s">
        <v>82</v>
      </c>
      <c r="AY260" s="226" t="s">
        <v>139</v>
      </c>
    </row>
    <row r="261" spans="1:51" s="14" customFormat="1" ht="12">
      <c r="A261" s="14"/>
      <c r="B261" s="225"/>
      <c r="C261" s="14"/>
      <c r="D261" s="210" t="s">
        <v>218</v>
      </c>
      <c r="E261" s="226" t="s">
        <v>1</v>
      </c>
      <c r="F261" s="227" t="s">
        <v>612</v>
      </c>
      <c r="G261" s="14"/>
      <c r="H261" s="228">
        <v>4.34</v>
      </c>
      <c r="I261" s="229"/>
      <c r="J261" s="14"/>
      <c r="K261" s="14"/>
      <c r="L261" s="225"/>
      <c r="M261" s="230"/>
      <c r="N261" s="231"/>
      <c r="O261" s="231"/>
      <c r="P261" s="231"/>
      <c r="Q261" s="231"/>
      <c r="R261" s="231"/>
      <c r="S261" s="231"/>
      <c r="T261" s="23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26" t="s">
        <v>218</v>
      </c>
      <c r="AU261" s="226" t="s">
        <v>152</v>
      </c>
      <c r="AV261" s="14" t="s">
        <v>94</v>
      </c>
      <c r="AW261" s="14" t="s">
        <v>37</v>
      </c>
      <c r="AX261" s="14" t="s">
        <v>82</v>
      </c>
      <c r="AY261" s="226" t="s">
        <v>139</v>
      </c>
    </row>
    <row r="262" spans="1:51" s="14" customFormat="1" ht="12">
      <c r="A262" s="14"/>
      <c r="B262" s="225"/>
      <c r="C262" s="14"/>
      <c r="D262" s="210" t="s">
        <v>218</v>
      </c>
      <c r="E262" s="226" t="s">
        <v>1</v>
      </c>
      <c r="F262" s="227" t="s">
        <v>613</v>
      </c>
      <c r="G262" s="14"/>
      <c r="H262" s="228">
        <v>1.558</v>
      </c>
      <c r="I262" s="229"/>
      <c r="J262" s="14"/>
      <c r="K262" s="14"/>
      <c r="L262" s="225"/>
      <c r="M262" s="230"/>
      <c r="N262" s="231"/>
      <c r="O262" s="231"/>
      <c r="P262" s="231"/>
      <c r="Q262" s="231"/>
      <c r="R262" s="231"/>
      <c r="S262" s="231"/>
      <c r="T262" s="23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26" t="s">
        <v>218</v>
      </c>
      <c r="AU262" s="226" t="s">
        <v>152</v>
      </c>
      <c r="AV262" s="14" t="s">
        <v>94</v>
      </c>
      <c r="AW262" s="14" t="s">
        <v>37</v>
      </c>
      <c r="AX262" s="14" t="s">
        <v>82</v>
      </c>
      <c r="AY262" s="226" t="s">
        <v>139</v>
      </c>
    </row>
    <row r="263" spans="1:51" s="14" customFormat="1" ht="12">
      <c r="A263" s="14"/>
      <c r="B263" s="225"/>
      <c r="C263" s="14"/>
      <c r="D263" s="210" t="s">
        <v>218</v>
      </c>
      <c r="E263" s="226" t="s">
        <v>1</v>
      </c>
      <c r="F263" s="227" t="s">
        <v>614</v>
      </c>
      <c r="G263" s="14"/>
      <c r="H263" s="228">
        <v>3.783</v>
      </c>
      <c r="I263" s="229"/>
      <c r="J263" s="14"/>
      <c r="K263" s="14"/>
      <c r="L263" s="225"/>
      <c r="M263" s="230"/>
      <c r="N263" s="231"/>
      <c r="O263" s="231"/>
      <c r="P263" s="231"/>
      <c r="Q263" s="231"/>
      <c r="R263" s="231"/>
      <c r="S263" s="231"/>
      <c r="T263" s="23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26" t="s">
        <v>218</v>
      </c>
      <c r="AU263" s="226" t="s">
        <v>152</v>
      </c>
      <c r="AV263" s="14" t="s">
        <v>94</v>
      </c>
      <c r="AW263" s="14" t="s">
        <v>37</v>
      </c>
      <c r="AX263" s="14" t="s">
        <v>82</v>
      </c>
      <c r="AY263" s="226" t="s">
        <v>139</v>
      </c>
    </row>
    <row r="264" spans="1:51" s="13" customFormat="1" ht="12">
      <c r="A264" s="13"/>
      <c r="B264" s="218"/>
      <c r="C264" s="13"/>
      <c r="D264" s="210" t="s">
        <v>218</v>
      </c>
      <c r="E264" s="219" t="s">
        <v>1</v>
      </c>
      <c r="F264" s="220" t="s">
        <v>337</v>
      </c>
      <c r="G264" s="13"/>
      <c r="H264" s="219" t="s">
        <v>1</v>
      </c>
      <c r="I264" s="221"/>
      <c r="J264" s="13"/>
      <c r="K264" s="13"/>
      <c r="L264" s="218"/>
      <c r="M264" s="222"/>
      <c r="N264" s="223"/>
      <c r="O264" s="223"/>
      <c r="P264" s="223"/>
      <c r="Q264" s="223"/>
      <c r="R264" s="223"/>
      <c r="S264" s="223"/>
      <c r="T264" s="22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19" t="s">
        <v>218</v>
      </c>
      <c r="AU264" s="219" t="s">
        <v>152</v>
      </c>
      <c r="AV264" s="13" t="s">
        <v>89</v>
      </c>
      <c r="AW264" s="13" t="s">
        <v>37</v>
      </c>
      <c r="AX264" s="13" t="s">
        <v>82</v>
      </c>
      <c r="AY264" s="219" t="s">
        <v>139</v>
      </c>
    </row>
    <row r="265" spans="1:51" s="14" customFormat="1" ht="12">
      <c r="A265" s="14"/>
      <c r="B265" s="225"/>
      <c r="C265" s="14"/>
      <c r="D265" s="210" t="s">
        <v>218</v>
      </c>
      <c r="E265" s="226" t="s">
        <v>1</v>
      </c>
      <c r="F265" s="227" t="s">
        <v>615</v>
      </c>
      <c r="G265" s="14"/>
      <c r="H265" s="228">
        <v>74.772</v>
      </c>
      <c r="I265" s="229"/>
      <c r="J265" s="14"/>
      <c r="K265" s="14"/>
      <c r="L265" s="225"/>
      <c r="M265" s="230"/>
      <c r="N265" s="231"/>
      <c r="O265" s="231"/>
      <c r="P265" s="231"/>
      <c r="Q265" s="231"/>
      <c r="R265" s="231"/>
      <c r="S265" s="231"/>
      <c r="T265" s="23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26" t="s">
        <v>218</v>
      </c>
      <c r="AU265" s="226" t="s">
        <v>152</v>
      </c>
      <c r="AV265" s="14" t="s">
        <v>94</v>
      </c>
      <c r="AW265" s="14" t="s">
        <v>37</v>
      </c>
      <c r="AX265" s="14" t="s">
        <v>82</v>
      </c>
      <c r="AY265" s="226" t="s">
        <v>139</v>
      </c>
    </row>
    <row r="266" spans="1:51" s="14" customFormat="1" ht="12">
      <c r="A266" s="14"/>
      <c r="B266" s="225"/>
      <c r="C266" s="14"/>
      <c r="D266" s="210" t="s">
        <v>218</v>
      </c>
      <c r="E266" s="226" t="s">
        <v>1</v>
      </c>
      <c r="F266" s="227" t="s">
        <v>616</v>
      </c>
      <c r="G266" s="14"/>
      <c r="H266" s="228">
        <v>3.57</v>
      </c>
      <c r="I266" s="229"/>
      <c r="J266" s="14"/>
      <c r="K266" s="14"/>
      <c r="L266" s="225"/>
      <c r="M266" s="230"/>
      <c r="N266" s="231"/>
      <c r="O266" s="231"/>
      <c r="P266" s="231"/>
      <c r="Q266" s="231"/>
      <c r="R266" s="231"/>
      <c r="S266" s="231"/>
      <c r="T266" s="23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26" t="s">
        <v>218</v>
      </c>
      <c r="AU266" s="226" t="s">
        <v>152</v>
      </c>
      <c r="AV266" s="14" t="s">
        <v>94</v>
      </c>
      <c r="AW266" s="14" t="s">
        <v>37</v>
      </c>
      <c r="AX266" s="14" t="s">
        <v>82</v>
      </c>
      <c r="AY266" s="226" t="s">
        <v>139</v>
      </c>
    </row>
    <row r="267" spans="1:51" s="14" customFormat="1" ht="12">
      <c r="A267" s="14"/>
      <c r="B267" s="225"/>
      <c r="C267" s="14"/>
      <c r="D267" s="210" t="s">
        <v>218</v>
      </c>
      <c r="E267" s="226" t="s">
        <v>1</v>
      </c>
      <c r="F267" s="227" t="s">
        <v>613</v>
      </c>
      <c r="G267" s="14"/>
      <c r="H267" s="228">
        <v>1.558</v>
      </c>
      <c r="I267" s="229"/>
      <c r="J267" s="14"/>
      <c r="K267" s="14"/>
      <c r="L267" s="225"/>
      <c r="M267" s="230"/>
      <c r="N267" s="231"/>
      <c r="O267" s="231"/>
      <c r="P267" s="231"/>
      <c r="Q267" s="231"/>
      <c r="R267" s="231"/>
      <c r="S267" s="231"/>
      <c r="T267" s="23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26" t="s">
        <v>218</v>
      </c>
      <c r="AU267" s="226" t="s">
        <v>152</v>
      </c>
      <c r="AV267" s="14" t="s">
        <v>94</v>
      </c>
      <c r="AW267" s="14" t="s">
        <v>37</v>
      </c>
      <c r="AX267" s="14" t="s">
        <v>82</v>
      </c>
      <c r="AY267" s="226" t="s">
        <v>139</v>
      </c>
    </row>
    <row r="268" spans="1:51" s="14" customFormat="1" ht="12">
      <c r="A268" s="14"/>
      <c r="B268" s="225"/>
      <c r="C268" s="14"/>
      <c r="D268" s="210" t="s">
        <v>218</v>
      </c>
      <c r="E268" s="226" t="s">
        <v>1</v>
      </c>
      <c r="F268" s="227" t="s">
        <v>617</v>
      </c>
      <c r="G268" s="14"/>
      <c r="H268" s="228">
        <v>3.803</v>
      </c>
      <c r="I268" s="229"/>
      <c r="J268" s="14"/>
      <c r="K268" s="14"/>
      <c r="L268" s="225"/>
      <c r="M268" s="230"/>
      <c r="N268" s="231"/>
      <c r="O268" s="231"/>
      <c r="P268" s="231"/>
      <c r="Q268" s="231"/>
      <c r="R268" s="231"/>
      <c r="S268" s="231"/>
      <c r="T268" s="23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26" t="s">
        <v>218</v>
      </c>
      <c r="AU268" s="226" t="s">
        <v>152</v>
      </c>
      <c r="AV268" s="14" t="s">
        <v>94</v>
      </c>
      <c r="AW268" s="14" t="s">
        <v>37</v>
      </c>
      <c r="AX268" s="14" t="s">
        <v>82</v>
      </c>
      <c r="AY268" s="226" t="s">
        <v>139</v>
      </c>
    </row>
    <row r="269" spans="1:51" s="14" customFormat="1" ht="12">
      <c r="A269" s="14"/>
      <c r="B269" s="225"/>
      <c r="C269" s="14"/>
      <c r="D269" s="210" t="s">
        <v>218</v>
      </c>
      <c r="E269" s="226" t="s">
        <v>1</v>
      </c>
      <c r="F269" s="227" t="s">
        <v>618</v>
      </c>
      <c r="G269" s="14"/>
      <c r="H269" s="228">
        <v>3.69</v>
      </c>
      <c r="I269" s="229"/>
      <c r="J269" s="14"/>
      <c r="K269" s="14"/>
      <c r="L269" s="225"/>
      <c r="M269" s="230"/>
      <c r="N269" s="231"/>
      <c r="O269" s="231"/>
      <c r="P269" s="231"/>
      <c r="Q269" s="231"/>
      <c r="R269" s="231"/>
      <c r="S269" s="231"/>
      <c r="T269" s="23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26" t="s">
        <v>218</v>
      </c>
      <c r="AU269" s="226" t="s">
        <v>152</v>
      </c>
      <c r="AV269" s="14" t="s">
        <v>94</v>
      </c>
      <c r="AW269" s="14" t="s">
        <v>37</v>
      </c>
      <c r="AX269" s="14" t="s">
        <v>82</v>
      </c>
      <c r="AY269" s="226" t="s">
        <v>139</v>
      </c>
    </row>
    <row r="270" spans="1:51" s="13" customFormat="1" ht="12">
      <c r="A270" s="13"/>
      <c r="B270" s="218"/>
      <c r="C270" s="13"/>
      <c r="D270" s="210" t="s">
        <v>218</v>
      </c>
      <c r="E270" s="219" t="s">
        <v>1</v>
      </c>
      <c r="F270" s="220" t="s">
        <v>339</v>
      </c>
      <c r="G270" s="13"/>
      <c r="H270" s="219" t="s">
        <v>1</v>
      </c>
      <c r="I270" s="221"/>
      <c r="J270" s="13"/>
      <c r="K270" s="13"/>
      <c r="L270" s="218"/>
      <c r="M270" s="222"/>
      <c r="N270" s="223"/>
      <c r="O270" s="223"/>
      <c r="P270" s="223"/>
      <c r="Q270" s="223"/>
      <c r="R270" s="223"/>
      <c r="S270" s="223"/>
      <c r="T270" s="22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19" t="s">
        <v>218</v>
      </c>
      <c r="AU270" s="219" t="s">
        <v>152</v>
      </c>
      <c r="AV270" s="13" t="s">
        <v>89</v>
      </c>
      <c r="AW270" s="13" t="s">
        <v>37</v>
      </c>
      <c r="AX270" s="13" t="s">
        <v>82</v>
      </c>
      <c r="AY270" s="219" t="s">
        <v>139</v>
      </c>
    </row>
    <row r="271" spans="1:51" s="14" customFormat="1" ht="12">
      <c r="A271" s="14"/>
      <c r="B271" s="225"/>
      <c r="C271" s="14"/>
      <c r="D271" s="210" t="s">
        <v>218</v>
      </c>
      <c r="E271" s="226" t="s">
        <v>1</v>
      </c>
      <c r="F271" s="227" t="s">
        <v>619</v>
      </c>
      <c r="G271" s="14"/>
      <c r="H271" s="228">
        <v>76.942</v>
      </c>
      <c r="I271" s="229"/>
      <c r="J271" s="14"/>
      <c r="K271" s="14"/>
      <c r="L271" s="225"/>
      <c r="M271" s="230"/>
      <c r="N271" s="231"/>
      <c r="O271" s="231"/>
      <c r="P271" s="231"/>
      <c r="Q271" s="231"/>
      <c r="R271" s="231"/>
      <c r="S271" s="231"/>
      <c r="T271" s="23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26" t="s">
        <v>218</v>
      </c>
      <c r="AU271" s="226" t="s">
        <v>152</v>
      </c>
      <c r="AV271" s="14" t="s">
        <v>94</v>
      </c>
      <c r="AW271" s="14" t="s">
        <v>37</v>
      </c>
      <c r="AX271" s="14" t="s">
        <v>82</v>
      </c>
      <c r="AY271" s="226" t="s">
        <v>139</v>
      </c>
    </row>
    <row r="272" spans="1:51" s="14" customFormat="1" ht="12">
      <c r="A272" s="14"/>
      <c r="B272" s="225"/>
      <c r="C272" s="14"/>
      <c r="D272" s="210" t="s">
        <v>218</v>
      </c>
      <c r="E272" s="226" t="s">
        <v>1</v>
      </c>
      <c r="F272" s="227" t="s">
        <v>620</v>
      </c>
      <c r="G272" s="14"/>
      <c r="H272" s="228">
        <v>7.344</v>
      </c>
      <c r="I272" s="229"/>
      <c r="J272" s="14"/>
      <c r="K272" s="14"/>
      <c r="L272" s="225"/>
      <c r="M272" s="230"/>
      <c r="N272" s="231"/>
      <c r="O272" s="231"/>
      <c r="P272" s="231"/>
      <c r="Q272" s="231"/>
      <c r="R272" s="231"/>
      <c r="S272" s="231"/>
      <c r="T272" s="23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26" t="s">
        <v>218</v>
      </c>
      <c r="AU272" s="226" t="s">
        <v>152</v>
      </c>
      <c r="AV272" s="14" t="s">
        <v>94</v>
      </c>
      <c r="AW272" s="14" t="s">
        <v>37</v>
      </c>
      <c r="AX272" s="14" t="s">
        <v>82</v>
      </c>
      <c r="AY272" s="226" t="s">
        <v>139</v>
      </c>
    </row>
    <row r="273" spans="1:51" s="14" customFormat="1" ht="12">
      <c r="A273" s="14"/>
      <c r="B273" s="225"/>
      <c r="C273" s="14"/>
      <c r="D273" s="210" t="s">
        <v>218</v>
      </c>
      <c r="E273" s="226" t="s">
        <v>1</v>
      </c>
      <c r="F273" s="227" t="s">
        <v>617</v>
      </c>
      <c r="G273" s="14"/>
      <c r="H273" s="228">
        <v>3.803</v>
      </c>
      <c r="I273" s="229"/>
      <c r="J273" s="14"/>
      <c r="K273" s="14"/>
      <c r="L273" s="225"/>
      <c r="M273" s="230"/>
      <c r="N273" s="231"/>
      <c r="O273" s="231"/>
      <c r="P273" s="231"/>
      <c r="Q273" s="231"/>
      <c r="R273" s="231"/>
      <c r="S273" s="231"/>
      <c r="T273" s="23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26" t="s">
        <v>218</v>
      </c>
      <c r="AU273" s="226" t="s">
        <v>152</v>
      </c>
      <c r="AV273" s="14" t="s">
        <v>94</v>
      </c>
      <c r="AW273" s="14" t="s">
        <v>37</v>
      </c>
      <c r="AX273" s="14" t="s">
        <v>82</v>
      </c>
      <c r="AY273" s="226" t="s">
        <v>139</v>
      </c>
    </row>
    <row r="274" spans="1:51" s="15" customFormat="1" ht="12">
      <c r="A274" s="15"/>
      <c r="B274" s="233"/>
      <c r="C274" s="15"/>
      <c r="D274" s="210" t="s">
        <v>218</v>
      </c>
      <c r="E274" s="234" t="s">
        <v>1</v>
      </c>
      <c r="F274" s="235" t="s">
        <v>221</v>
      </c>
      <c r="G274" s="15"/>
      <c r="H274" s="236">
        <v>268.123</v>
      </c>
      <c r="I274" s="237"/>
      <c r="J274" s="15"/>
      <c r="K274" s="15"/>
      <c r="L274" s="233"/>
      <c r="M274" s="238"/>
      <c r="N274" s="239"/>
      <c r="O274" s="239"/>
      <c r="P274" s="239"/>
      <c r="Q274" s="239"/>
      <c r="R274" s="239"/>
      <c r="S274" s="239"/>
      <c r="T274" s="24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34" t="s">
        <v>218</v>
      </c>
      <c r="AU274" s="234" t="s">
        <v>152</v>
      </c>
      <c r="AV274" s="15" t="s">
        <v>138</v>
      </c>
      <c r="AW274" s="15" t="s">
        <v>37</v>
      </c>
      <c r="AX274" s="15" t="s">
        <v>89</v>
      </c>
      <c r="AY274" s="234" t="s">
        <v>139</v>
      </c>
    </row>
    <row r="275" spans="1:65" s="2" customFormat="1" ht="24" customHeight="1">
      <c r="A275" s="38"/>
      <c r="B275" s="196"/>
      <c r="C275" s="197" t="s">
        <v>328</v>
      </c>
      <c r="D275" s="197" t="s">
        <v>141</v>
      </c>
      <c r="E275" s="198" t="s">
        <v>621</v>
      </c>
      <c r="F275" s="199" t="s">
        <v>622</v>
      </c>
      <c r="G275" s="200" t="s">
        <v>214</v>
      </c>
      <c r="H275" s="201">
        <v>1072.492</v>
      </c>
      <c r="I275" s="202"/>
      <c r="J275" s="203">
        <f>ROUND(I275*H275,2)</f>
        <v>0</v>
      </c>
      <c r="K275" s="199" t="s">
        <v>215</v>
      </c>
      <c r="L275" s="39"/>
      <c r="M275" s="204" t="s">
        <v>1</v>
      </c>
      <c r="N275" s="205" t="s">
        <v>47</v>
      </c>
      <c r="O275" s="77"/>
      <c r="P275" s="206">
        <f>O275*H275</f>
        <v>0</v>
      </c>
      <c r="Q275" s="206">
        <v>0.0079</v>
      </c>
      <c r="R275" s="206">
        <f>Q275*H275</f>
        <v>8.4726868</v>
      </c>
      <c r="S275" s="206">
        <v>0</v>
      </c>
      <c r="T275" s="207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08" t="s">
        <v>138</v>
      </c>
      <c r="AT275" s="208" t="s">
        <v>141</v>
      </c>
      <c r="AU275" s="208" t="s">
        <v>152</v>
      </c>
      <c r="AY275" s="19" t="s">
        <v>139</v>
      </c>
      <c r="BE275" s="209">
        <f>IF(N275="základní",J275,0)</f>
        <v>0</v>
      </c>
      <c r="BF275" s="209">
        <f>IF(N275="snížená",J275,0)</f>
        <v>0</v>
      </c>
      <c r="BG275" s="209">
        <f>IF(N275="zákl. přenesená",J275,0)</f>
        <v>0</v>
      </c>
      <c r="BH275" s="209">
        <f>IF(N275="sníž. přenesená",J275,0)</f>
        <v>0</v>
      </c>
      <c r="BI275" s="209">
        <f>IF(N275="nulová",J275,0)</f>
        <v>0</v>
      </c>
      <c r="BJ275" s="19" t="s">
        <v>89</v>
      </c>
      <c r="BK275" s="209">
        <f>ROUND(I275*H275,2)</f>
        <v>0</v>
      </c>
      <c r="BL275" s="19" t="s">
        <v>138</v>
      </c>
      <c r="BM275" s="208" t="s">
        <v>623</v>
      </c>
    </row>
    <row r="276" spans="1:47" s="2" customFormat="1" ht="12">
      <c r="A276" s="38"/>
      <c r="B276" s="39"/>
      <c r="C276" s="38"/>
      <c r="D276" s="210" t="s">
        <v>146</v>
      </c>
      <c r="E276" s="38"/>
      <c r="F276" s="211" t="s">
        <v>624</v>
      </c>
      <c r="G276" s="38"/>
      <c r="H276" s="38"/>
      <c r="I276" s="132"/>
      <c r="J276" s="38"/>
      <c r="K276" s="38"/>
      <c r="L276" s="39"/>
      <c r="M276" s="212"/>
      <c r="N276" s="213"/>
      <c r="O276" s="77"/>
      <c r="P276" s="77"/>
      <c r="Q276" s="77"/>
      <c r="R276" s="77"/>
      <c r="S276" s="77"/>
      <c r="T276" s="7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146</v>
      </c>
      <c r="AU276" s="19" t="s">
        <v>152</v>
      </c>
    </row>
    <row r="277" spans="1:51" s="14" customFormat="1" ht="12">
      <c r="A277" s="14"/>
      <c r="B277" s="225"/>
      <c r="C277" s="14"/>
      <c r="D277" s="210" t="s">
        <v>218</v>
      </c>
      <c r="E277" s="226" t="s">
        <v>1</v>
      </c>
      <c r="F277" s="227" t="s">
        <v>625</v>
      </c>
      <c r="G277" s="14"/>
      <c r="H277" s="228">
        <v>1072.492</v>
      </c>
      <c r="I277" s="229"/>
      <c r="J277" s="14"/>
      <c r="K277" s="14"/>
      <c r="L277" s="225"/>
      <c r="M277" s="230"/>
      <c r="N277" s="231"/>
      <c r="O277" s="231"/>
      <c r="P277" s="231"/>
      <c r="Q277" s="231"/>
      <c r="R277" s="231"/>
      <c r="S277" s="231"/>
      <c r="T277" s="23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26" t="s">
        <v>218</v>
      </c>
      <c r="AU277" s="226" t="s">
        <v>152</v>
      </c>
      <c r="AV277" s="14" t="s">
        <v>94</v>
      </c>
      <c r="AW277" s="14" t="s">
        <v>37</v>
      </c>
      <c r="AX277" s="14" t="s">
        <v>82</v>
      </c>
      <c r="AY277" s="226" t="s">
        <v>139</v>
      </c>
    </row>
    <row r="278" spans="1:51" s="15" customFormat="1" ht="12">
      <c r="A278" s="15"/>
      <c r="B278" s="233"/>
      <c r="C278" s="15"/>
      <c r="D278" s="210" t="s">
        <v>218</v>
      </c>
      <c r="E278" s="234" t="s">
        <v>1</v>
      </c>
      <c r="F278" s="235" t="s">
        <v>221</v>
      </c>
      <c r="G278" s="15"/>
      <c r="H278" s="236">
        <v>1072.492</v>
      </c>
      <c r="I278" s="237"/>
      <c r="J278" s="15"/>
      <c r="K278" s="15"/>
      <c r="L278" s="233"/>
      <c r="M278" s="238"/>
      <c r="N278" s="239"/>
      <c r="O278" s="239"/>
      <c r="P278" s="239"/>
      <c r="Q278" s="239"/>
      <c r="R278" s="239"/>
      <c r="S278" s="239"/>
      <c r="T278" s="240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34" t="s">
        <v>218</v>
      </c>
      <c r="AU278" s="234" t="s">
        <v>152</v>
      </c>
      <c r="AV278" s="15" t="s">
        <v>138</v>
      </c>
      <c r="AW278" s="15" t="s">
        <v>37</v>
      </c>
      <c r="AX278" s="15" t="s">
        <v>89</v>
      </c>
      <c r="AY278" s="234" t="s">
        <v>139</v>
      </c>
    </row>
    <row r="279" spans="1:65" s="2" customFormat="1" ht="24" customHeight="1">
      <c r="A279" s="38"/>
      <c r="B279" s="196"/>
      <c r="C279" s="197" t="s">
        <v>345</v>
      </c>
      <c r="D279" s="197" t="s">
        <v>141</v>
      </c>
      <c r="E279" s="198" t="s">
        <v>626</v>
      </c>
      <c r="F279" s="199" t="s">
        <v>627</v>
      </c>
      <c r="G279" s="200" t="s">
        <v>214</v>
      </c>
      <c r="H279" s="201">
        <v>17.7</v>
      </c>
      <c r="I279" s="202"/>
      <c r="J279" s="203">
        <f>ROUND(I279*H279,2)</f>
        <v>0</v>
      </c>
      <c r="K279" s="199" t="s">
        <v>215</v>
      </c>
      <c r="L279" s="39"/>
      <c r="M279" s="204" t="s">
        <v>1</v>
      </c>
      <c r="N279" s="205" t="s">
        <v>47</v>
      </c>
      <c r="O279" s="77"/>
      <c r="P279" s="206">
        <f>O279*H279</f>
        <v>0</v>
      </c>
      <c r="Q279" s="206">
        <v>0.0382</v>
      </c>
      <c r="R279" s="206">
        <f>Q279*H279</f>
        <v>0.67614</v>
      </c>
      <c r="S279" s="206">
        <v>0</v>
      </c>
      <c r="T279" s="207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08" t="s">
        <v>138</v>
      </c>
      <c r="AT279" s="208" t="s">
        <v>141</v>
      </c>
      <c r="AU279" s="208" t="s">
        <v>152</v>
      </c>
      <c r="AY279" s="19" t="s">
        <v>139</v>
      </c>
      <c r="BE279" s="209">
        <f>IF(N279="základní",J279,0)</f>
        <v>0</v>
      </c>
      <c r="BF279" s="209">
        <f>IF(N279="snížená",J279,0)</f>
        <v>0</v>
      </c>
      <c r="BG279" s="209">
        <f>IF(N279="zákl. přenesená",J279,0)</f>
        <v>0</v>
      </c>
      <c r="BH279" s="209">
        <f>IF(N279="sníž. přenesená",J279,0)</f>
        <v>0</v>
      </c>
      <c r="BI279" s="209">
        <f>IF(N279="nulová",J279,0)</f>
        <v>0</v>
      </c>
      <c r="BJ279" s="19" t="s">
        <v>89</v>
      </c>
      <c r="BK279" s="209">
        <f>ROUND(I279*H279,2)</f>
        <v>0</v>
      </c>
      <c r="BL279" s="19" t="s">
        <v>138</v>
      </c>
      <c r="BM279" s="208" t="s">
        <v>628</v>
      </c>
    </row>
    <row r="280" spans="1:47" s="2" customFormat="1" ht="12">
      <c r="A280" s="38"/>
      <c r="B280" s="39"/>
      <c r="C280" s="38"/>
      <c r="D280" s="210" t="s">
        <v>146</v>
      </c>
      <c r="E280" s="38"/>
      <c r="F280" s="211" t="s">
        <v>629</v>
      </c>
      <c r="G280" s="38"/>
      <c r="H280" s="38"/>
      <c r="I280" s="132"/>
      <c r="J280" s="38"/>
      <c r="K280" s="38"/>
      <c r="L280" s="39"/>
      <c r="M280" s="212"/>
      <c r="N280" s="213"/>
      <c r="O280" s="77"/>
      <c r="P280" s="77"/>
      <c r="Q280" s="77"/>
      <c r="R280" s="77"/>
      <c r="S280" s="77"/>
      <c r="T280" s="7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146</v>
      </c>
      <c r="AU280" s="19" t="s">
        <v>152</v>
      </c>
    </row>
    <row r="281" spans="1:51" s="13" customFormat="1" ht="12">
      <c r="A281" s="13"/>
      <c r="B281" s="218"/>
      <c r="C281" s="13"/>
      <c r="D281" s="210" t="s">
        <v>218</v>
      </c>
      <c r="E281" s="219" t="s">
        <v>1</v>
      </c>
      <c r="F281" s="220" t="s">
        <v>630</v>
      </c>
      <c r="G281" s="13"/>
      <c r="H281" s="219" t="s">
        <v>1</v>
      </c>
      <c r="I281" s="221"/>
      <c r="J281" s="13"/>
      <c r="K281" s="13"/>
      <c r="L281" s="218"/>
      <c r="M281" s="222"/>
      <c r="N281" s="223"/>
      <c r="O281" s="223"/>
      <c r="P281" s="223"/>
      <c r="Q281" s="223"/>
      <c r="R281" s="223"/>
      <c r="S281" s="223"/>
      <c r="T281" s="22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19" t="s">
        <v>218</v>
      </c>
      <c r="AU281" s="219" t="s">
        <v>152</v>
      </c>
      <c r="AV281" s="13" t="s">
        <v>89</v>
      </c>
      <c r="AW281" s="13" t="s">
        <v>37</v>
      </c>
      <c r="AX281" s="13" t="s">
        <v>82</v>
      </c>
      <c r="AY281" s="219" t="s">
        <v>139</v>
      </c>
    </row>
    <row r="282" spans="1:51" s="14" customFormat="1" ht="12">
      <c r="A282" s="14"/>
      <c r="B282" s="225"/>
      <c r="C282" s="14"/>
      <c r="D282" s="210" t="s">
        <v>218</v>
      </c>
      <c r="E282" s="226" t="s">
        <v>1</v>
      </c>
      <c r="F282" s="227" t="s">
        <v>631</v>
      </c>
      <c r="G282" s="14"/>
      <c r="H282" s="228">
        <v>17.7</v>
      </c>
      <c r="I282" s="229"/>
      <c r="J282" s="14"/>
      <c r="K282" s="14"/>
      <c r="L282" s="225"/>
      <c r="M282" s="230"/>
      <c r="N282" s="231"/>
      <c r="O282" s="231"/>
      <c r="P282" s="231"/>
      <c r="Q282" s="231"/>
      <c r="R282" s="231"/>
      <c r="S282" s="231"/>
      <c r="T282" s="23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26" t="s">
        <v>218</v>
      </c>
      <c r="AU282" s="226" t="s">
        <v>152</v>
      </c>
      <c r="AV282" s="14" t="s">
        <v>94</v>
      </c>
      <c r="AW282" s="14" t="s">
        <v>37</v>
      </c>
      <c r="AX282" s="14" t="s">
        <v>82</v>
      </c>
      <c r="AY282" s="226" t="s">
        <v>139</v>
      </c>
    </row>
    <row r="283" spans="1:51" s="15" customFormat="1" ht="12">
      <c r="A283" s="15"/>
      <c r="B283" s="233"/>
      <c r="C283" s="15"/>
      <c r="D283" s="210" t="s">
        <v>218</v>
      </c>
      <c r="E283" s="234" t="s">
        <v>1</v>
      </c>
      <c r="F283" s="235" t="s">
        <v>221</v>
      </c>
      <c r="G283" s="15"/>
      <c r="H283" s="236">
        <v>17.7</v>
      </c>
      <c r="I283" s="237"/>
      <c r="J283" s="15"/>
      <c r="K283" s="15"/>
      <c r="L283" s="233"/>
      <c r="M283" s="238"/>
      <c r="N283" s="239"/>
      <c r="O283" s="239"/>
      <c r="P283" s="239"/>
      <c r="Q283" s="239"/>
      <c r="R283" s="239"/>
      <c r="S283" s="239"/>
      <c r="T283" s="240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34" t="s">
        <v>218</v>
      </c>
      <c r="AU283" s="234" t="s">
        <v>152</v>
      </c>
      <c r="AV283" s="15" t="s">
        <v>138</v>
      </c>
      <c r="AW283" s="15" t="s">
        <v>37</v>
      </c>
      <c r="AX283" s="15" t="s">
        <v>89</v>
      </c>
      <c r="AY283" s="234" t="s">
        <v>139</v>
      </c>
    </row>
    <row r="284" spans="1:65" s="2" customFormat="1" ht="24" customHeight="1">
      <c r="A284" s="38"/>
      <c r="B284" s="196"/>
      <c r="C284" s="197" t="s">
        <v>351</v>
      </c>
      <c r="D284" s="197" t="s">
        <v>141</v>
      </c>
      <c r="E284" s="198" t="s">
        <v>632</v>
      </c>
      <c r="F284" s="199" t="s">
        <v>633</v>
      </c>
      <c r="G284" s="200" t="s">
        <v>214</v>
      </c>
      <c r="H284" s="201">
        <v>7.86</v>
      </c>
      <c r="I284" s="202"/>
      <c r="J284" s="203">
        <f>ROUND(I284*H284,2)</f>
        <v>0</v>
      </c>
      <c r="K284" s="199" t="s">
        <v>215</v>
      </c>
      <c r="L284" s="39"/>
      <c r="M284" s="204" t="s">
        <v>1</v>
      </c>
      <c r="N284" s="205" t="s">
        <v>47</v>
      </c>
      <c r="O284" s="77"/>
      <c r="P284" s="206">
        <f>O284*H284</f>
        <v>0</v>
      </c>
      <c r="Q284" s="206">
        <v>0.03358</v>
      </c>
      <c r="R284" s="206">
        <f>Q284*H284</f>
        <v>0.2639388</v>
      </c>
      <c r="S284" s="206">
        <v>0</v>
      </c>
      <c r="T284" s="20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08" t="s">
        <v>138</v>
      </c>
      <c r="AT284" s="208" t="s">
        <v>141</v>
      </c>
      <c r="AU284" s="208" t="s">
        <v>152</v>
      </c>
      <c r="AY284" s="19" t="s">
        <v>139</v>
      </c>
      <c r="BE284" s="209">
        <f>IF(N284="základní",J284,0)</f>
        <v>0</v>
      </c>
      <c r="BF284" s="209">
        <f>IF(N284="snížená",J284,0)</f>
        <v>0</v>
      </c>
      <c r="BG284" s="209">
        <f>IF(N284="zákl. přenesená",J284,0)</f>
        <v>0</v>
      </c>
      <c r="BH284" s="209">
        <f>IF(N284="sníž. přenesená",J284,0)</f>
        <v>0</v>
      </c>
      <c r="BI284" s="209">
        <f>IF(N284="nulová",J284,0)</f>
        <v>0</v>
      </c>
      <c r="BJ284" s="19" t="s">
        <v>89</v>
      </c>
      <c r="BK284" s="209">
        <f>ROUND(I284*H284,2)</f>
        <v>0</v>
      </c>
      <c r="BL284" s="19" t="s">
        <v>138</v>
      </c>
      <c r="BM284" s="208" t="s">
        <v>634</v>
      </c>
    </row>
    <row r="285" spans="1:47" s="2" customFormat="1" ht="12">
      <c r="A285" s="38"/>
      <c r="B285" s="39"/>
      <c r="C285" s="38"/>
      <c r="D285" s="210" t="s">
        <v>146</v>
      </c>
      <c r="E285" s="38"/>
      <c r="F285" s="211" t="s">
        <v>635</v>
      </c>
      <c r="G285" s="38"/>
      <c r="H285" s="38"/>
      <c r="I285" s="132"/>
      <c r="J285" s="38"/>
      <c r="K285" s="38"/>
      <c r="L285" s="39"/>
      <c r="M285" s="212"/>
      <c r="N285" s="213"/>
      <c r="O285" s="77"/>
      <c r="P285" s="77"/>
      <c r="Q285" s="77"/>
      <c r="R285" s="77"/>
      <c r="S285" s="77"/>
      <c r="T285" s="7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9" t="s">
        <v>146</v>
      </c>
      <c r="AU285" s="19" t="s">
        <v>152</v>
      </c>
    </row>
    <row r="286" spans="1:51" s="13" customFormat="1" ht="12">
      <c r="A286" s="13"/>
      <c r="B286" s="218"/>
      <c r="C286" s="13"/>
      <c r="D286" s="210" t="s">
        <v>218</v>
      </c>
      <c r="E286" s="219" t="s">
        <v>1</v>
      </c>
      <c r="F286" s="220" t="s">
        <v>636</v>
      </c>
      <c r="G286" s="13"/>
      <c r="H286" s="219" t="s">
        <v>1</v>
      </c>
      <c r="I286" s="221"/>
      <c r="J286" s="13"/>
      <c r="K286" s="13"/>
      <c r="L286" s="218"/>
      <c r="M286" s="222"/>
      <c r="N286" s="223"/>
      <c r="O286" s="223"/>
      <c r="P286" s="223"/>
      <c r="Q286" s="223"/>
      <c r="R286" s="223"/>
      <c r="S286" s="223"/>
      <c r="T286" s="22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19" t="s">
        <v>218</v>
      </c>
      <c r="AU286" s="219" t="s">
        <v>152</v>
      </c>
      <c r="AV286" s="13" t="s">
        <v>89</v>
      </c>
      <c r="AW286" s="13" t="s">
        <v>37</v>
      </c>
      <c r="AX286" s="13" t="s">
        <v>82</v>
      </c>
      <c r="AY286" s="219" t="s">
        <v>139</v>
      </c>
    </row>
    <row r="287" spans="1:51" s="14" customFormat="1" ht="12">
      <c r="A287" s="14"/>
      <c r="B287" s="225"/>
      <c r="C287" s="14"/>
      <c r="D287" s="210" t="s">
        <v>218</v>
      </c>
      <c r="E287" s="226" t="s">
        <v>1</v>
      </c>
      <c r="F287" s="227" t="s">
        <v>637</v>
      </c>
      <c r="G287" s="14"/>
      <c r="H287" s="228">
        <v>7.86</v>
      </c>
      <c r="I287" s="229"/>
      <c r="J287" s="14"/>
      <c r="K287" s="14"/>
      <c r="L287" s="225"/>
      <c r="M287" s="230"/>
      <c r="N287" s="231"/>
      <c r="O287" s="231"/>
      <c r="P287" s="231"/>
      <c r="Q287" s="231"/>
      <c r="R287" s="231"/>
      <c r="S287" s="231"/>
      <c r="T287" s="23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26" t="s">
        <v>218</v>
      </c>
      <c r="AU287" s="226" t="s">
        <v>152</v>
      </c>
      <c r="AV287" s="14" t="s">
        <v>94</v>
      </c>
      <c r="AW287" s="14" t="s">
        <v>37</v>
      </c>
      <c r="AX287" s="14" t="s">
        <v>82</v>
      </c>
      <c r="AY287" s="226" t="s">
        <v>139</v>
      </c>
    </row>
    <row r="288" spans="1:51" s="15" customFormat="1" ht="12">
      <c r="A288" s="15"/>
      <c r="B288" s="233"/>
      <c r="C288" s="15"/>
      <c r="D288" s="210" t="s">
        <v>218</v>
      </c>
      <c r="E288" s="234" t="s">
        <v>1</v>
      </c>
      <c r="F288" s="235" t="s">
        <v>221</v>
      </c>
      <c r="G288" s="15"/>
      <c r="H288" s="236">
        <v>7.86</v>
      </c>
      <c r="I288" s="237"/>
      <c r="J288" s="15"/>
      <c r="K288" s="15"/>
      <c r="L288" s="233"/>
      <c r="M288" s="238"/>
      <c r="N288" s="239"/>
      <c r="O288" s="239"/>
      <c r="P288" s="239"/>
      <c r="Q288" s="239"/>
      <c r="R288" s="239"/>
      <c r="S288" s="239"/>
      <c r="T288" s="240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34" t="s">
        <v>218</v>
      </c>
      <c r="AU288" s="234" t="s">
        <v>152</v>
      </c>
      <c r="AV288" s="15" t="s">
        <v>138</v>
      </c>
      <c r="AW288" s="15" t="s">
        <v>37</v>
      </c>
      <c r="AX288" s="15" t="s">
        <v>89</v>
      </c>
      <c r="AY288" s="234" t="s">
        <v>139</v>
      </c>
    </row>
    <row r="289" spans="1:65" s="2" customFormat="1" ht="24" customHeight="1">
      <c r="A289" s="38"/>
      <c r="B289" s="196"/>
      <c r="C289" s="197" t="s">
        <v>7</v>
      </c>
      <c r="D289" s="197" t="s">
        <v>141</v>
      </c>
      <c r="E289" s="198" t="s">
        <v>638</v>
      </c>
      <c r="F289" s="199" t="s">
        <v>639</v>
      </c>
      <c r="G289" s="200" t="s">
        <v>214</v>
      </c>
      <c r="H289" s="201">
        <v>163.468</v>
      </c>
      <c r="I289" s="202"/>
      <c r="J289" s="203">
        <f>ROUND(I289*H289,2)</f>
        <v>0</v>
      </c>
      <c r="K289" s="199" t="s">
        <v>215</v>
      </c>
      <c r="L289" s="39"/>
      <c r="M289" s="204" t="s">
        <v>1</v>
      </c>
      <c r="N289" s="205" t="s">
        <v>47</v>
      </c>
      <c r="O289" s="77"/>
      <c r="P289" s="206">
        <f>O289*H289</f>
        <v>0</v>
      </c>
      <c r="Q289" s="206">
        <v>0.0156</v>
      </c>
      <c r="R289" s="206">
        <f>Q289*H289</f>
        <v>2.5501007999999996</v>
      </c>
      <c r="S289" s="206">
        <v>0</v>
      </c>
      <c r="T289" s="207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08" t="s">
        <v>138</v>
      </c>
      <c r="AT289" s="208" t="s">
        <v>141</v>
      </c>
      <c r="AU289" s="208" t="s">
        <v>152</v>
      </c>
      <c r="AY289" s="19" t="s">
        <v>139</v>
      </c>
      <c r="BE289" s="209">
        <f>IF(N289="základní",J289,0)</f>
        <v>0</v>
      </c>
      <c r="BF289" s="209">
        <f>IF(N289="snížená",J289,0)</f>
        <v>0</v>
      </c>
      <c r="BG289" s="209">
        <f>IF(N289="zákl. přenesená",J289,0)</f>
        <v>0</v>
      </c>
      <c r="BH289" s="209">
        <f>IF(N289="sníž. přenesená",J289,0)</f>
        <v>0</v>
      </c>
      <c r="BI289" s="209">
        <f>IF(N289="nulová",J289,0)</f>
        <v>0</v>
      </c>
      <c r="BJ289" s="19" t="s">
        <v>89</v>
      </c>
      <c r="BK289" s="209">
        <f>ROUND(I289*H289,2)</f>
        <v>0</v>
      </c>
      <c r="BL289" s="19" t="s">
        <v>138</v>
      </c>
      <c r="BM289" s="208" t="s">
        <v>640</v>
      </c>
    </row>
    <row r="290" spans="1:47" s="2" customFormat="1" ht="12">
      <c r="A290" s="38"/>
      <c r="B290" s="39"/>
      <c r="C290" s="38"/>
      <c r="D290" s="210" t="s">
        <v>146</v>
      </c>
      <c r="E290" s="38"/>
      <c r="F290" s="211" t="s">
        <v>641</v>
      </c>
      <c r="G290" s="38"/>
      <c r="H290" s="38"/>
      <c r="I290" s="132"/>
      <c r="J290" s="38"/>
      <c r="K290" s="38"/>
      <c r="L290" s="39"/>
      <c r="M290" s="212"/>
      <c r="N290" s="213"/>
      <c r="O290" s="77"/>
      <c r="P290" s="77"/>
      <c r="Q290" s="77"/>
      <c r="R290" s="77"/>
      <c r="S290" s="77"/>
      <c r="T290" s="7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9" t="s">
        <v>146</v>
      </c>
      <c r="AU290" s="19" t="s">
        <v>152</v>
      </c>
    </row>
    <row r="291" spans="1:51" s="13" customFormat="1" ht="12">
      <c r="A291" s="13"/>
      <c r="B291" s="218"/>
      <c r="C291" s="13"/>
      <c r="D291" s="210" t="s">
        <v>218</v>
      </c>
      <c r="E291" s="219" t="s">
        <v>1</v>
      </c>
      <c r="F291" s="220" t="s">
        <v>227</v>
      </c>
      <c r="G291" s="13"/>
      <c r="H291" s="219" t="s">
        <v>1</v>
      </c>
      <c r="I291" s="221"/>
      <c r="J291" s="13"/>
      <c r="K291" s="13"/>
      <c r="L291" s="218"/>
      <c r="M291" s="222"/>
      <c r="N291" s="223"/>
      <c r="O291" s="223"/>
      <c r="P291" s="223"/>
      <c r="Q291" s="223"/>
      <c r="R291" s="223"/>
      <c r="S291" s="223"/>
      <c r="T291" s="22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19" t="s">
        <v>218</v>
      </c>
      <c r="AU291" s="219" t="s">
        <v>152</v>
      </c>
      <c r="AV291" s="13" t="s">
        <v>89</v>
      </c>
      <c r="AW291" s="13" t="s">
        <v>37</v>
      </c>
      <c r="AX291" s="13" t="s">
        <v>82</v>
      </c>
      <c r="AY291" s="219" t="s">
        <v>139</v>
      </c>
    </row>
    <row r="292" spans="1:51" s="13" customFormat="1" ht="12">
      <c r="A292" s="13"/>
      <c r="B292" s="218"/>
      <c r="C292" s="13"/>
      <c r="D292" s="210" t="s">
        <v>218</v>
      </c>
      <c r="E292" s="219" t="s">
        <v>1</v>
      </c>
      <c r="F292" s="220" t="s">
        <v>406</v>
      </c>
      <c r="G292" s="13"/>
      <c r="H292" s="219" t="s">
        <v>1</v>
      </c>
      <c r="I292" s="221"/>
      <c r="J292" s="13"/>
      <c r="K292" s="13"/>
      <c r="L292" s="218"/>
      <c r="M292" s="222"/>
      <c r="N292" s="223"/>
      <c r="O292" s="223"/>
      <c r="P292" s="223"/>
      <c r="Q292" s="223"/>
      <c r="R292" s="223"/>
      <c r="S292" s="223"/>
      <c r="T292" s="22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19" t="s">
        <v>218</v>
      </c>
      <c r="AU292" s="219" t="s">
        <v>152</v>
      </c>
      <c r="AV292" s="13" t="s">
        <v>89</v>
      </c>
      <c r="AW292" s="13" t="s">
        <v>37</v>
      </c>
      <c r="AX292" s="13" t="s">
        <v>82</v>
      </c>
      <c r="AY292" s="219" t="s">
        <v>139</v>
      </c>
    </row>
    <row r="293" spans="1:51" s="14" customFormat="1" ht="12">
      <c r="A293" s="14"/>
      <c r="B293" s="225"/>
      <c r="C293" s="14"/>
      <c r="D293" s="210" t="s">
        <v>218</v>
      </c>
      <c r="E293" s="226" t="s">
        <v>1</v>
      </c>
      <c r="F293" s="227" t="s">
        <v>407</v>
      </c>
      <c r="G293" s="14"/>
      <c r="H293" s="228">
        <v>68.4</v>
      </c>
      <c r="I293" s="229"/>
      <c r="J293" s="14"/>
      <c r="K293" s="14"/>
      <c r="L293" s="225"/>
      <c r="M293" s="230"/>
      <c r="N293" s="231"/>
      <c r="O293" s="231"/>
      <c r="P293" s="231"/>
      <c r="Q293" s="231"/>
      <c r="R293" s="231"/>
      <c r="S293" s="231"/>
      <c r="T293" s="232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26" t="s">
        <v>218</v>
      </c>
      <c r="AU293" s="226" t="s">
        <v>152</v>
      </c>
      <c r="AV293" s="14" t="s">
        <v>94</v>
      </c>
      <c r="AW293" s="14" t="s">
        <v>37</v>
      </c>
      <c r="AX293" s="14" t="s">
        <v>82</v>
      </c>
      <c r="AY293" s="226" t="s">
        <v>139</v>
      </c>
    </row>
    <row r="294" spans="1:51" s="14" customFormat="1" ht="12">
      <c r="A294" s="14"/>
      <c r="B294" s="225"/>
      <c r="C294" s="14"/>
      <c r="D294" s="210" t="s">
        <v>218</v>
      </c>
      <c r="E294" s="226" t="s">
        <v>1</v>
      </c>
      <c r="F294" s="227" t="s">
        <v>408</v>
      </c>
      <c r="G294" s="14"/>
      <c r="H294" s="228">
        <v>3.686</v>
      </c>
      <c r="I294" s="229"/>
      <c r="J294" s="14"/>
      <c r="K294" s="14"/>
      <c r="L294" s="225"/>
      <c r="M294" s="230"/>
      <c r="N294" s="231"/>
      <c r="O294" s="231"/>
      <c r="P294" s="231"/>
      <c r="Q294" s="231"/>
      <c r="R294" s="231"/>
      <c r="S294" s="231"/>
      <c r="T294" s="23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26" t="s">
        <v>218</v>
      </c>
      <c r="AU294" s="226" t="s">
        <v>152</v>
      </c>
      <c r="AV294" s="14" t="s">
        <v>94</v>
      </c>
      <c r="AW294" s="14" t="s">
        <v>37</v>
      </c>
      <c r="AX294" s="14" t="s">
        <v>82</v>
      </c>
      <c r="AY294" s="226" t="s">
        <v>139</v>
      </c>
    </row>
    <row r="295" spans="1:51" s="14" customFormat="1" ht="12">
      <c r="A295" s="14"/>
      <c r="B295" s="225"/>
      <c r="C295" s="14"/>
      <c r="D295" s="210" t="s">
        <v>218</v>
      </c>
      <c r="E295" s="226" t="s">
        <v>1</v>
      </c>
      <c r="F295" s="227" t="s">
        <v>409</v>
      </c>
      <c r="G295" s="14"/>
      <c r="H295" s="228">
        <v>5.69</v>
      </c>
      <c r="I295" s="229"/>
      <c r="J295" s="14"/>
      <c r="K295" s="14"/>
      <c r="L295" s="225"/>
      <c r="M295" s="230"/>
      <c r="N295" s="231"/>
      <c r="O295" s="231"/>
      <c r="P295" s="231"/>
      <c r="Q295" s="231"/>
      <c r="R295" s="231"/>
      <c r="S295" s="231"/>
      <c r="T295" s="23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26" t="s">
        <v>218</v>
      </c>
      <c r="AU295" s="226" t="s">
        <v>152</v>
      </c>
      <c r="AV295" s="14" t="s">
        <v>94</v>
      </c>
      <c r="AW295" s="14" t="s">
        <v>37</v>
      </c>
      <c r="AX295" s="14" t="s">
        <v>82</v>
      </c>
      <c r="AY295" s="226" t="s">
        <v>139</v>
      </c>
    </row>
    <row r="296" spans="1:51" s="13" customFormat="1" ht="12">
      <c r="A296" s="13"/>
      <c r="B296" s="218"/>
      <c r="C296" s="13"/>
      <c r="D296" s="210" t="s">
        <v>218</v>
      </c>
      <c r="E296" s="219" t="s">
        <v>1</v>
      </c>
      <c r="F296" s="220" t="s">
        <v>232</v>
      </c>
      <c r="G296" s="13"/>
      <c r="H296" s="219" t="s">
        <v>1</v>
      </c>
      <c r="I296" s="221"/>
      <c r="J296" s="13"/>
      <c r="K296" s="13"/>
      <c r="L296" s="218"/>
      <c r="M296" s="222"/>
      <c r="N296" s="223"/>
      <c r="O296" s="223"/>
      <c r="P296" s="223"/>
      <c r="Q296" s="223"/>
      <c r="R296" s="223"/>
      <c r="S296" s="223"/>
      <c r="T296" s="22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19" t="s">
        <v>218</v>
      </c>
      <c r="AU296" s="219" t="s">
        <v>152</v>
      </c>
      <c r="AV296" s="13" t="s">
        <v>89</v>
      </c>
      <c r="AW296" s="13" t="s">
        <v>37</v>
      </c>
      <c r="AX296" s="13" t="s">
        <v>82</v>
      </c>
      <c r="AY296" s="219" t="s">
        <v>139</v>
      </c>
    </row>
    <row r="297" spans="1:51" s="13" customFormat="1" ht="12">
      <c r="A297" s="13"/>
      <c r="B297" s="218"/>
      <c r="C297" s="13"/>
      <c r="D297" s="210" t="s">
        <v>218</v>
      </c>
      <c r="E297" s="219" t="s">
        <v>1</v>
      </c>
      <c r="F297" s="220" t="s">
        <v>410</v>
      </c>
      <c r="G297" s="13"/>
      <c r="H297" s="219" t="s">
        <v>1</v>
      </c>
      <c r="I297" s="221"/>
      <c r="J297" s="13"/>
      <c r="K297" s="13"/>
      <c r="L297" s="218"/>
      <c r="M297" s="222"/>
      <c r="N297" s="223"/>
      <c r="O297" s="223"/>
      <c r="P297" s="223"/>
      <c r="Q297" s="223"/>
      <c r="R297" s="223"/>
      <c r="S297" s="223"/>
      <c r="T297" s="22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19" t="s">
        <v>218</v>
      </c>
      <c r="AU297" s="219" t="s">
        <v>152</v>
      </c>
      <c r="AV297" s="13" t="s">
        <v>89</v>
      </c>
      <c r="AW297" s="13" t="s">
        <v>37</v>
      </c>
      <c r="AX297" s="13" t="s">
        <v>82</v>
      </c>
      <c r="AY297" s="219" t="s">
        <v>139</v>
      </c>
    </row>
    <row r="298" spans="1:51" s="14" customFormat="1" ht="12">
      <c r="A298" s="14"/>
      <c r="B298" s="225"/>
      <c r="C298" s="14"/>
      <c r="D298" s="210" t="s">
        <v>218</v>
      </c>
      <c r="E298" s="226" t="s">
        <v>1</v>
      </c>
      <c r="F298" s="227" t="s">
        <v>411</v>
      </c>
      <c r="G298" s="14"/>
      <c r="H298" s="228">
        <v>30.06</v>
      </c>
      <c r="I298" s="229"/>
      <c r="J298" s="14"/>
      <c r="K298" s="14"/>
      <c r="L298" s="225"/>
      <c r="M298" s="230"/>
      <c r="N298" s="231"/>
      <c r="O298" s="231"/>
      <c r="P298" s="231"/>
      <c r="Q298" s="231"/>
      <c r="R298" s="231"/>
      <c r="S298" s="231"/>
      <c r="T298" s="23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26" t="s">
        <v>218</v>
      </c>
      <c r="AU298" s="226" t="s">
        <v>152</v>
      </c>
      <c r="AV298" s="14" t="s">
        <v>94</v>
      </c>
      <c r="AW298" s="14" t="s">
        <v>37</v>
      </c>
      <c r="AX298" s="14" t="s">
        <v>82</v>
      </c>
      <c r="AY298" s="226" t="s">
        <v>139</v>
      </c>
    </row>
    <row r="299" spans="1:51" s="14" customFormat="1" ht="12">
      <c r="A299" s="14"/>
      <c r="B299" s="225"/>
      <c r="C299" s="14"/>
      <c r="D299" s="210" t="s">
        <v>218</v>
      </c>
      <c r="E299" s="226" t="s">
        <v>1</v>
      </c>
      <c r="F299" s="227" t="s">
        <v>412</v>
      </c>
      <c r="G299" s="14"/>
      <c r="H299" s="228">
        <v>-3.108</v>
      </c>
      <c r="I299" s="229"/>
      <c r="J299" s="14"/>
      <c r="K299" s="14"/>
      <c r="L299" s="225"/>
      <c r="M299" s="230"/>
      <c r="N299" s="231"/>
      <c r="O299" s="231"/>
      <c r="P299" s="231"/>
      <c r="Q299" s="231"/>
      <c r="R299" s="231"/>
      <c r="S299" s="231"/>
      <c r="T299" s="23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26" t="s">
        <v>218</v>
      </c>
      <c r="AU299" s="226" t="s">
        <v>152</v>
      </c>
      <c r="AV299" s="14" t="s">
        <v>94</v>
      </c>
      <c r="AW299" s="14" t="s">
        <v>37</v>
      </c>
      <c r="AX299" s="14" t="s">
        <v>82</v>
      </c>
      <c r="AY299" s="226" t="s">
        <v>139</v>
      </c>
    </row>
    <row r="300" spans="1:51" s="14" customFormat="1" ht="12">
      <c r="A300" s="14"/>
      <c r="B300" s="225"/>
      <c r="C300" s="14"/>
      <c r="D300" s="210" t="s">
        <v>218</v>
      </c>
      <c r="E300" s="226" t="s">
        <v>1</v>
      </c>
      <c r="F300" s="227" t="s">
        <v>413</v>
      </c>
      <c r="G300" s="14"/>
      <c r="H300" s="228">
        <v>-1.8</v>
      </c>
      <c r="I300" s="229"/>
      <c r="J300" s="14"/>
      <c r="K300" s="14"/>
      <c r="L300" s="225"/>
      <c r="M300" s="230"/>
      <c r="N300" s="231"/>
      <c r="O300" s="231"/>
      <c r="P300" s="231"/>
      <c r="Q300" s="231"/>
      <c r="R300" s="231"/>
      <c r="S300" s="231"/>
      <c r="T300" s="23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26" t="s">
        <v>218</v>
      </c>
      <c r="AU300" s="226" t="s">
        <v>152</v>
      </c>
      <c r="AV300" s="14" t="s">
        <v>94</v>
      </c>
      <c r="AW300" s="14" t="s">
        <v>37</v>
      </c>
      <c r="AX300" s="14" t="s">
        <v>82</v>
      </c>
      <c r="AY300" s="226" t="s">
        <v>139</v>
      </c>
    </row>
    <row r="301" spans="1:51" s="13" customFormat="1" ht="12">
      <c r="A301" s="13"/>
      <c r="B301" s="218"/>
      <c r="C301" s="13"/>
      <c r="D301" s="210" t="s">
        <v>218</v>
      </c>
      <c r="E301" s="219" t="s">
        <v>1</v>
      </c>
      <c r="F301" s="220" t="s">
        <v>414</v>
      </c>
      <c r="G301" s="13"/>
      <c r="H301" s="219" t="s">
        <v>1</v>
      </c>
      <c r="I301" s="221"/>
      <c r="J301" s="13"/>
      <c r="K301" s="13"/>
      <c r="L301" s="218"/>
      <c r="M301" s="222"/>
      <c r="N301" s="223"/>
      <c r="O301" s="223"/>
      <c r="P301" s="223"/>
      <c r="Q301" s="223"/>
      <c r="R301" s="223"/>
      <c r="S301" s="223"/>
      <c r="T301" s="22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19" t="s">
        <v>218</v>
      </c>
      <c r="AU301" s="219" t="s">
        <v>152</v>
      </c>
      <c r="AV301" s="13" t="s">
        <v>89</v>
      </c>
      <c r="AW301" s="13" t="s">
        <v>37</v>
      </c>
      <c r="AX301" s="13" t="s">
        <v>82</v>
      </c>
      <c r="AY301" s="219" t="s">
        <v>139</v>
      </c>
    </row>
    <row r="302" spans="1:51" s="14" customFormat="1" ht="12">
      <c r="A302" s="14"/>
      <c r="B302" s="225"/>
      <c r="C302" s="14"/>
      <c r="D302" s="210" t="s">
        <v>218</v>
      </c>
      <c r="E302" s="226" t="s">
        <v>1</v>
      </c>
      <c r="F302" s="227" t="s">
        <v>415</v>
      </c>
      <c r="G302" s="14"/>
      <c r="H302" s="228">
        <v>60.54</v>
      </c>
      <c r="I302" s="229"/>
      <c r="J302" s="14"/>
      <c r="K302" s="14"/>
      <c r="L302" s="225"/>
      <c r="M302" s="230"/>
      <c r="N302" s="231"/>
      <c r="O302" s="231"/>
      <c r="P302" s="231"/>
      <c r="Q302" s="231"/>
      <c r="R302" s="231"/>
      <c r="S302" s="231"/>
      <c r="T302" s="23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26" t="s">
        <v>218</v>
      </c>
      <c r="AU302" s="226" t="s">
        <v>152</v>
      </c>
      <c r="AV302" s="14" t="s">
        <v>94</v>
      </c>
      <c r="AW302" s="14" t="s">
        <v>37</v>
      </c>
      <c r="AX302" s="14" t="s">
        <v>82</v>
      </c>
      <c r="AY302" s="226" t="s">
        <v>139</v>
      </c>
    </row>
    <row r="303" spans="1:51" s="15" customFormat="1" ht="12">
      <c r="A303" s="15"/>
      <c r="B303" s="233"/>
      <c r="C303" s="15"/>
      <c r="D303" s="210" t="s">
        <v>218</v>
      </c>
      <c r="E303" s="234" t="s">
        <v>1</v>
      </c>
      <c r="F303" s="235" t="s">
        <v>221</v>
      </c>
      <c r="G303" s="15"/>
      <c r="H303" s="236">
        <v>163.468</v>
      </c>
      <c r="I303" s="237"/>
      <c r="J303" s="15"/>
      <c r="K303" s="15"/>
      <c r="L303" s="233"/>
      <c r="M303" s="238"/>
      <c r="N303" s="239"/>
      <c r="O303" s="239"/>
      <c r="P303" s="239"/>
      <c r="Q303" s="239"/>
      <c r="R303" s="239"/>
      <c r="S303" s="239"/>
      <c r="T303" s="240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34" t="s">
        <v>218</v>
      </c>
      <c r="AU303" s="234" t="s">
        <v>152</v>
      </c>
      <c r="AV303" s="15" t="s">
        <v>138</v>
      </c>
      <c r="AW303" s="15" t="s">
        <v>37</v>
      </c>
      <c r="AX303" s="15" t="s">
        <v>89</v>
      </c>
      <c r="AY303" s="234" t="s">
        <v>139</v>
      </c>
    </row>
    <row r="304" spans="1:65" s="2" customFormat="1" ht="24" customHeight="1">
      <c r="A304" s="38"/>
      <c r="B304" s="196"/>
      <c r="C304" s="197" t="s">
        <v>364</v>
      </c>
      <c r="D304" s="197" t="s">
        <v>141</v>
      </c>
      <c r="E304" s="198" t="s">
        <v>642</v>
      </c>
      <c r="F304" s="199" t="s">
        <v>643</v>
      </c>
      <c r="G304" s="200" t="s">
        <v>214</v>
      </c>
      <c r="H304" s="201">
        <v>143.638</v>
      </c>
      <c r="I304" s="202"/>
      <c r="J304" s="203">
        <f>ROUND(I304*H304,2)</f>
        <v>0</v>
      </c>
      <c r="K304" s="199" t="s">
        <v>215</v>
      </c>
      <c r="L304" s="39"/>
      <c r="M304" s="204" t="s">
        <v>1</v>
      </c>
      <c r="N304" s="205" t="s">
        <v>47</v>
      </c>
      <c r="O304" s="77"/>
      <c r="P304" s="206">
        <f>O304*H304</f>
        <v>0</v>
      </c>
      <c r="Q304" s="206">
        <v>0.0262</v>
      </c>
      <c r="R304" s="206">
        <f>Q304*H304</f>
        <v>3.7633156000000003</v>
      </c>
      <c r="S304" s="206">
        <v>0</v>
      </c>
      <c r="T304" s="20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08" t="s">
        <v>138</v>
      </c>
      <c r="AT304" s="208" t="s">
        <v>141</v>
      </c>
      <c r="AU304" s="208" t="s">
        <v>152</v>
      </c>
      <c r="AY304" s="19" t="s">
        <v>139</v>
      </c>
      <c r="BE304" s="209">
        <f>IF(N304="základní",J304,0)</f>
        <v>0</v>
      </c>
      <c r="BF304" s="209">
        <f>IF(N304="snížená",J304,0)</f>
        <v>0</v>
      </c>
      <c r="BG304" s="209">
        <f>IF(N304="zákl. přenesená",J304,0)</f>
        <v>0</v>
      </c>
      <c r="BH304" s="209">
        <f>IF(N304="sníž. přenesená",J304,0)</f>
        <v>0</v>
      </c>
      <c r="BI304" s="209">
        <f>IF(N304="nulová",J304,0)</f>
        <v>0</v>
      </c>
      <c r="BJ304" s="19" t="s">
        <v>89</v>
      </c>
      <c r="BK304" s="209">
        <f>ROUND(I304*H304,2)</f>
        <v>0</v>
      </c>
      <c r="BL304" s="19" t="s">
        <v>138</v>
      </c>
      <c r="BM304" s="208" t="s">
        <v>644</v>
      </c>
    </row>
    <row r="305" spans="1:47" s="2" customFormat="1" ht="12">
      <c r="A305" s="38"/>
      <c r="B305" s="39"/>
      <c r="C305" s="38"/>
      <c r="D305" s="210" t="s">
        <v>146</v>
      </c>
      <c r="E305" s="38"/>
      <c r="F305" s="211" t="s">
        <v>645</v>
      </c>
      <c r="G305" s="38"/>
      <c r="H305" s="38"/>
      <c r="I305" s="132"/>
      <c r="J305" s="38"/>
      <c r="K305" s="38"/>
      <c r="L305" s="39"/>
      <c r="M305" s="212"/>
      <c r="N305" s="213"/>
      <c r="O305" s="77"/>
      <c r="P305" s="77"/>
      <c r="Q305" s="77"/>
      <c r="R305" s="77"/>
      <c r="S305" s="77"/>
      <c r="T305" s="7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9" t="s">
        <v>146</v>
      </c>
      <c r="AU305" s="19" t="s">
        <v>152</v>
      </c>
    </row>
    <row r="306" spans="1:51" s="13" customFormat="1" ht="12">
      <c r="A306" s="13"/>
      <c r="B306" s="218"/>
      <c r="C306" s="13"/>
      <c r="D306" s="210" t="s">
        <v>218</v>
      </c>
      <c r="E306" s="219" t="s">
        <v>1</v>
      </c>
      <c r="F306" s="220" t="s">
        <v>227</v>
      </c>
      <c r="G306" s="13"/>
      <c r="H306" s="219" t="s">
        <v>1</v>
      </c>
      <c r="I306" s="221"/>
      <c r="J306" s="13"/>
      <c r="K306" s="13"/>
      <c r="L306" s="218"/>
      <c r="M306" s="222"/>
      <c r="N306" s="223"/>
      <c r="O306" s="223"/>
      <c r="P306" s="223"/>
      <c r="Q306" s="223"/>
      <c r="R306" s="223"/>
      <c r="S306" s="223"/>
      <c r="T306" s="22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19" t="s">
        <v>218</v>
      </c>
      <c r="AU306" s="219" t="s">
        <v>152</v>
      </c>
      <c r="AV306" s="13" t="s">
        <v>89</v>
      </c>
      <c r="AW306" s="13" t="s">
        <v>37</v>
      </c>
      <c r="AX306" s="13" t="s">
        <v>82</v>
      </c>
      <c r="AY306" s="219" t="s">
        <v>139</v>
      </c>
    </row>
    <row r="307" spans="1:51" s="13" customFormat="1" ht="12">
      <c r="A307" s="13"/>
      <c r="B307" s="218"/>
      <c r="C307" s="13"/>
      <c r="D307" s="210" t="s">
        <v>218</v>
      </c>
      <c r="E307" s="219" t="s">
        <v>1</v>
      </c>
      <c r="F307" s="220" t="s">
        <v>341</v>
      </c>
      <c r="G307" s="13"/>
      <c r="H307" s="219" t="s">
        <v>1</v>
      </c>
      <c r="I307" s="221"/>
      <c r="J307" s="13"/>
      <c r="K307" s="13"/>
      <c r="L307" s="218"/>
      <c r="M307" s="222"/>
      <c r="N307" s="223"/>
      <c r="O307" s="223"/>
      <c r="P307" s="223"/>
      <c r="Q307" s="223"/>
      <c r="R307" s="223"/>
      <c r="S307" s="223"/>
      <c r="T307" s="22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19" t="s">
        <v>218</v>
      </c>
      <c r="AU307" s="219" t="s">
        <v>152</v>
      </c>
      <c r="AV307" s="13" t="s">
        <v>89</v>
      </c>
      <c r="AW307" s="13" t="s">
        <v>37</v>
      </c>
      <c r="AX307" s="13" t="s">
        <v>82</v>
      </c>
      <c r="AY307" s="219" t="s">
        <v>139</v>
      </c>
    </row>
    <row r="308" spans="1:51" s="14" customFormat="1" ht="12">
      <c r="A308" s="14"/>
      <c r="B308" s="225"/>
      <c r="C308" s="14"/>
      <c r="D308" s="210" t="s">
        <v>218</v>
      </c>
      <c r="E308" s="226" t="s">
        <v>1</v>
      </c>
      <c r="F308" s="227" t="s">
        <v>422</v>
      </c>
      <c r="G308" s="14"/>
      <c r="H308" s="228">
        <v>40.5</v>
      </c>
      <c r="I308" s="229"/>
      <c r="J308" s="14"/>
      <c r="K308" s="14"/>
      <c r="L308" s="225"/>
      <c r="M308" s="230"/>
      <c r="N308" s="231"/>
      <c r="O308" s="231"/>
      <c r="P308" s="231"/>
      <c r="Q308" s="231"/>
      <c r="R308" s="231"/>
      <c r="S308" s="231"/>
      <c r="T308" s="23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26" t="s">
        <v>218</v>
      </c>
      <c r="AU308" s="226" t="s">
        <v>152</v>
      </c>
      <c r="AV308" s="14" t="s">
        <v>94</v>
      </c>
      <c r="AW308" s="14" t="s">
        <v>37</v>
      </c>
      <c r="AX308" s="14" t="s">
        <v>82</v>
      </c>
      <c r="AY308" s="226" t="s">
        <v>139</v>
      </c>
    </row>
    <row r="309" spans="1:51" s="14" customFormat="1" ht="12">
      <c r="A309" s="14"/>
      <c r="B309" s="225"/>
      <c r="C309" s="14"/>
      <c r="D309" s="210" t="s">
        <v>218</v>
      </c>
      <c r="E309" s="226" t="s">
        <v>1</v>
      </c>
      <c r="F309" s="227" t="s">
        <v>423</v>
      </c>
      <c r="G309" s="14"/>
      <c r="H309" s="228">
        <v>1.138</v>
      </c>
      <c r="I309" s="229"/>
      <c r="J309" s="14"/>
      <c r="K309" s="14"/>
      <c r="L309" s="225"/>
      <c r="M309" s="230"/>
      <c r="N309" s="231"/>
      <c r="O309" s="231"/>
      <c r="P309" s="231"/>
      <c r="Q309" s="231"/>
      <c r="R309" s="231"/>
      <c r="S309" s="231"/>
      <c r="T309" s="23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26" t="s">
        <v>218</v>
      </c>
      <c r="AU309" s="226" t="s">
        <v>152</v>
      </c>
      <c r="AV309" s="14" t="s">
        <v>94</v>
      </c>
      <c r="AW309" s="14" t="s">
        <v>37</v>
      </c>
      <c r="AX309" s="14" t="s">
        <v>82</v>
      </c>
      <c r="AY309" s="226" t="s">
        <v>139</v>
      </c>
    </row>
    <row r="310" spans="1:51" s="13" customFormat="1" ht="12">
      <c r="A310" s="13"/>
      <c r="B310" s="218"/>
      <c r="C310" s="13"/>
      <c r="D310" s="210" t="s">
        <v>218</v>
      </c>
      <c r="E310" s="219" t="s">
        <v>1</v>
      </c>
      <c r="F310" s="220" t="s">
        <v>343</v>
      </c>
      <c r="G310" s="13"/>
      <c r="H310" s="219" t="s">
        <v>1</v>
      </c>
      <c r="I310" s="221"/>
      <c r="J310" s="13"/>
      <c r="K310" s="13"/>
      <c r="L310" s="218"/>
      <c r="M310" s="222"/>
      <c r="N310" s="223"/>
      <c r="O310" s="223"/>
      <c r="P310" s="223"/>
      <c r="Q310" s="223"/>
      <c r="R310" s="223"/>
      <c r="S310" s="223"/>
      <c r="T310" s="22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19" t="s">
        <v>218</v>
      </c>
      <c r="AU310" s="219" t="s">
        <v>152</v>
      </c>
      <c r="AV310" s="13" t="s">
        <v>89</v>
      </c>
      <c r="AW310" s="13" t="s">
        <v>37</v>
      </c>
      <c r="AX310" s="13" t="s">
        <v>82</v>
      </c>
      <c r="AY310" s="219" t="s">
        <v>139</v>
      </c>
    </row>
    <row r="311" spans="1:51" s="14" customFormat="1" ht="12">
      <c r="A311" s="14"/>
      <c r="B311" s="225"/>
      <c r="C311" s="14"/>
      <c r="D311" s="210" t="s">
        <v>218</v>
      </c>
      <c r="E311" s="226" t="s">
        <v>1</v>
      </c>
      <c r="F311" s="227" t="s">
        <v>424</v>
      </c>
      <c r="G311" s="14"/>
      <c r="H311" s="228">
        <v>112.8</v>
      </c>
      <c r="I311" s="229"/>
      <c r="J311" s="14"/>
      <c r="K311" s="14"/>
      <c r="L311" s="225"/>
      <c r="M311" s="230"/>
      <c r="N311" s="231"/>
      <c r="O311" s="231"/>
      <c r="P311" s="231"/>
      <c r="Q311" s="231"/>
      <c r="R311" s="231"/>
      <c r="S311" s="231"/>
      <c r="T311" s="23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26" t="s">
        <v>218</v>
      </c>
      <c r="AU311" s="226" t="s">
        <v>152</v>
      </c>
      <c r="AV311" s="14" t="s">
        <v>94</v>
      </c>
      <c r="AW311" s="14" t="s">
        <v>37</v>
      </c>
      <c r="AX311" s="14" t="s">
        <v>82</v>
      </c>
      <c r="AY311" s="226" t="s">
        <v>139</v>
      </c>
    </row>
    <row r="312" spans="1:51" s="14" customFormat="1" ht="12">
      <c r="A312" s="14"/>
      <c r="B312" s="225"/>
      <c r="C312" s="14"/>
      <c r="D312" s="210" t="s">
        <v>218</v>
      </c>
      <c r="E312" s="226" t="s">
        <v>1</v>
      </c>
      <c r="F312" s="227" t="s">
        <v>425</v>
      </c>
      <c r="G312" s="14"/>
      <c r="H312" s="228">
        <v>-10.8</v>
      </c>
      <c r="I312" s="229"/>
      <c r="J312" s="14"/>
      <c r="K312" s="14"/>
      <c r="L312" s="225"/>
      <c r="M312" s="230"/>
      <c r="N312" s="231"/>
      <c r="O312" s="231"/>
      <c r="P312" s="231"/>
      <c r="Q312" s="231"/>
      <c r="R312" s="231"/>
      <c r="S312" s="231"/>
      <c r="T312" s="23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26" t="s">
        <v>218</v>
      </c>
      <c r="AU312" s="226" t="s">
        <v>152</v>
      </c>
      <c r="AV312" s="14" t="s">
        <v>94</v>
      </c>
      <c r="AW312" s="14" t="s">
        <v>37</v>
      </c>
      <c r="AX312" s="14" t="s">
        <v>82</v>
      </c>
      <c r="AY312" s="226" t="s">
        <v>139</v>
      </c>
    </row>
    <row r="313" spans="1:51" s="15" customFormat="1" ht="12">
      <c r="A313" s="15"/>
      <c r="B313" s="233"/>
      <c r="C313" s="15"/>
      <c r="D313" s="210" t="s">
        <v>218</v>
      </c>
      <c r="E313" s="234" t="s">
        <v>1</v>
      </c>
      <c r="F313" s="235" t="s">
        <v>221</v>
      </c>
      <c r="G313" s="15"/>
      <c r="H313" s="236">
        <v>143.638</v>
      </c>
      <c r="I313" s="237"/>
      <c r="J313" s="15"/>
      <c r="K313" s="15"/>
      <c r="L313" s="233"/>
      <c r="M313" s="238"/>
      <c r="N313" s="239"/>
      <c r="O313" s="239"/>
      <c r="P313" s="239"/>
      <c r="Q313" s="239"/>
      <c r="R313" s="239"/>
      <c r="S313" s="239"/>
      <c r="T313" s="240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34" t="s">
        <v>218</v>
      </c>
      <c r="AU313" s="234" t="s">
        <v>152</v>
      </c>
      <c r="AV313" s="15" t="s">
        <v>138</v>
      </c>
      <c r="AW313" s="15" t="s">
        <v>37</v>
      </c>
      <c r="AX313" s="15" t="s">
        <v>89</v>
      </c>
      <c r="AY313" s="234" t="s">
        <v>139</v>
      </c>
    </row>
    <row r="314" spans="1:63" s="12" customFormat="1" ht="20.85" customHeight="1">
      <c r="A314" s="12"/>
      <c r="B314" s="183"/>
      <c r="C314" s="12"/>
      <c r="D314" s="184" t="s">
        <v>81</v>
      </c>
      <c r="E314" s="194" t="s">
        <v>646</v>
      </c>
      <c r="F314" s="194" t="s">
        <v>647</v>
      </c>
      <c r="G314" s="12"/>
      <c r="H314" s="12"/>
      <c r="I314" s="186"/>
      <c r="J314" s="195">
        <f>BK314</f>
        <v>0</v>
      </c>
      <c r="K314" s="12"/>
      <c r="L314" s="183"/>
      <c r="M314" s="188"/>
      <c r="N314" s="189"/>
      <c r="O314" s="189"/>
      <c r="P314" s="190">
        <f>SUM(P315:P344)</f>
        <v>0</v>
      </c>
      <c r="Q314" s="189"/>
      <c r="R314" s="190">
        <f>SUM(R315:R344)</f>
        <v>12.78482925</v>
      </c>
      <c r="S314" s="189"/>
      <c r="T314" s="191">
        <f>SUM(T315:T344)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184" t="s">
        <v>89</v>
      </c>
      <c r="AT314" s="192" t="s">
        <v>81</v>
      </c>
      <c r="AU314" s="192" t="s">
        <v>94</v>
      </c>
      <c r="AY314" s="184" t="s">
        <v>139</v>
      </c>
      <c r="BK314" s="193">
        <f>SUM(BK315:BK344)</f>
        <v>0</v>
      </c>
    </row>
    <row r="315" spans="1:65" s="2" customFormat="1" ht="16.5" customHeight="1">
      <c r="A315" s="38"/>
      <c r="B315" s="196"/>
      <c r="C315" s="197" t="s">
        <v>371</v>
      </c>
      <c r="D315" s="197" t="s">
        <v>141</v>
      </c>
      <c r="E315" s="198" t="s">
        <v>648</v>
      </c>
      <c r="F315" s="199" t="s">
        <v>649</v>
      </c>
      <c r="G315" s="200" t="s">
        <v>431</v>
      </c>
      <c r="H315" s="201">
        <v>0.689</v>
      </c>
      <c r="I315" s="202"/>
      <c r="J315" s="203">
        <f>ROUND(I315*H315,2)</f>
        <v>0</v>
      </c>
      <c r="K315" s="199" t="s">
        <v>215</v>
      </c>
      <c r="L315" s="39"/>
      <c r="M315" s="204" t="s">
        <v>1</v>
      </c>
      <c r="N315" s="205" t="s">
        <v>47</v>
      </c>
      <c r="O315" s="77"/>
      <c r="P315" s="206">
        <f>O315*H315</f>
        <v>0</v>
      </c>
      <c r="Q315" s="206">
        <v>1.06277</v>
      </c>
      <c r="R315" s="206">
        <f>Q315*H315</f>
        <v>0.7322485299999999</v>
      </c>
      <c r="S315" s="206">
        <v>0</v>
      </c>
      <c r="T315" s="207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08" t="s">
        <v>138</v>
      </c>
      <c r="AT315" s="208" t="s">
        <v>141</v>
      </c>
      <c r="AU315" s="208" t="s">
        <v>152</v>
      </c>
      <c r="AY315" s="19" t="s">
        <v>139</v>
      </c>
      <c r="BE315" s="209">
        <f>IF(N315="základní",J315,0)</f>
        <v>0</v>
      </c>
      <c r="BF315" s="209">
        <f>IF(N315="snížená",J315,0)</f>
        <v>0</v>
      </c>
      <c r="BG315" s="209">
        <f>IF(N315="zákl. přenesená",J315,0)</f>
        <v>0</v>
      </c>
      <c r="BH315" s="209">
        <f>IF(N315="sníž. přenesená",J315,0)</f>
        <v>0</v>
      </c>
      <c r="BI315" s="209">
        <f>IF(N315="nulová",J315,0)</f>
        <v>0</v>
      </c>
      <c r="BJ315" s="19" t="s">
        <v>89</v>
      </c>
      <c r="BK315" s="209">
        <f>ROUND(I315*H315,2)</f>
        <v>0</v>
      </c>
      <c r="BL315" s="19" t="s">
        <v>138</v>
      </c>
      <c r="BM315" s="208" t="s">
        <v>650</v>
      </c>
    </row>
    <row r="316" spans="1:47" s="2" customFormat="1" ht="12">
      <c r="A316" s="38"/>
      <c r="B316" s="39"/>
      <c r="C316" s="38"/>
      <c r="D316" s="210" t="s">
        <v>146</v>
      </c>
      <c r="E316" s="38"/>
      <c r="F316" s="211" t="s">
        <v>651</v>
      </c>
      <c r="G316" s="38"/>
      <c r="H316" s="38"/>
      <c r="I316" s="132"/>
      <c r="J316" s="38"/>
      <c r="K316" s="38"/>
      <c r="L316" s="39"/>
      <c r="M316" s="212"/>
      <c r="N316" s="213"/>
      <c r="O316" s="77"/>
      <c r="P316" s="77"/>
      <c r="Q316" s="77"/>
      <c r="R316" s="77"/>
      <c r="S316" s="77"/>
      <c r="T316" s="7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146</v>
      </c>
      <c r="AU316" s="19" t="s">
        <v>152</v>
      </c>
    </row>
    <row r="317" spans="1:51" s="14" customFormat="1" ht="12">
      <c r="A317" s="14"/>
      <c r="B317" s="225"/>
      <c r="C317" s="14"/>
      <c r="D317" s="210" t="s">
        <v>218</v>
      </c>
      <c r="E317" s="226" t="s">
        <v>1</v>
      </c>
      <c r="F317" s="227" t="s">
        <v>652</v>
      </c>
      <c r="G317" s="14"/>
      <c r="H317" s="228">
        <v>0.689</v>
      </c>
      <c r="I317" s="229"/>
      <c r="J317" s="14"/>
      <c r="K317" s="14"/>
      <c r="L317" s="225"/>
      <c r="M317" s="230"/>
      <c r="N317" s="231"/>
      <c r="O317" s="231"/>
      <c r="P317" s="231"/>
      <c r="Q317" s="231"/>
      <c r="R317" s="231"/>
      <c r="S317" s="231"/>
      <c r="T317" s="23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26" t="s">
        <v>218</v>
      </c>
      <c r="AU317" s="226" t="s">
        <v>152</v>
      </c>
      <c r="AV317" s="14" t="s">
        <v>94</v>
      </c>
      <c r="AW317" s="14" t="s">
        <v>37</v>
      </c>
      <c r="AX317" s="14" t="s">
        <v>82</v>
      </c>
      <c r="AY317" s="226" t="s">
        <v>139</v>
      </c>
    </row>
    <row r="318" spans="1:51" s="15" customFormat="1" ht="12">
      <c r="A318" s="15"/>
      <c r="B318" s="233"/>
      <c r="C318" s="15"/>
      <c r="D318" s="210" t="s">
        <v>218</v>
      </c>
      <c r="E318" s="234" t="s">
        <v>1</v>
      </c>
      <c r="F318" s="235" t="s">
        <v>221</v>
      </c>
      <c r="G318" s="15"/>
      <c r="H318" s="236">
        <v>0.689</v>
      </c>
      <c r="I318" s="237"/>
      <c r="J318" s="15"/>
      <c r="K318" s="15"/>
      <c r="L318" s="233"/>
      <c r="M318" s="238"/>
      <c r="N318" s="239"/>
      <c r="O318" s="239"/>
      <c r="P318" s="239"/>
      <c r="Q318" s="239"/>
      <c r="R318" s="239"/>
      <c r="S318" s="239"/>
      <c r="T318" s="240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34" t="s">
        <v>218</v>
      </c>
      <c r="AU318" s="234" t="s">
        <v>152</v>
      </c>
      <c r="AV318" s="15" t="s">
        <v>138</v>
      </c>
      <c r="AW318" s="15" t="s">
        <v>37</v>
      </c>
      <c r="AX318" s="15" t="s">
        <v>89</v>
      </c>
      <c r="AY318" s="234" t="s">
        <v>139</v>
      </c>
    </row>
    <row r="319" spans="1:65" s="2" customFormat="1" ht="16.5" customHeight="1">
      <c r="A319" s="38"/>
      <c r="B319" s="196"/>
      <c r="C319" s="197" t="s">
        <v>376</v>
      </c>
      <c r="D319" s="197" t="s">
        <v>141</v>
      </c>
      <c r="E319" s="198" t="s">
        <v>653</v>
      </c>
      <c r="F319" s="199" t="s">
        <v>654</v>
      </c>
      <c r="G319" s="200" t="s">
        <v>214</v>
      </c>
      <c r="H319" s="201">
        <v>134.847</v>
      </c>
      <c r="I319" s="202"/>
      <c r="J319" s="203">
        <f>ROUND(I319*H319,2)</f>
        <v>0</v>
      </c>
      <c r="K319" s="199" t="s">
        <v>215</v>
      </c>
      <c r="L319" s="39"/>
      <c r="M319" s="204" t="s">
        <v>1</v>
      </c>
      <c r="N319" s="205" t="s">
        <v>47</v>
      </c>
      <c r="O319" s="77"/>
      <c r="P319" s="206">
        <f>O319*H319</f>
        <v>0</v>
      </c>
      <c r="Q319" s="206">
        <v>0.08936</v>
      </c>
      <c r="R319" s="206">
        <f>Q319*H319</f>
        <v>12.04992792</v>
      </c>
      <c r="S319" s="206">
        <v>0</v>
      </c>
      <c r="T319" s="207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08" t="s">
        <v>138</v>
      </c>
      <c r="AT319" s="208" t="s">
        <v>141</v>
      </c>
      <c r="AU319" s="208" t="s">
        <v>152</v>
      </c>
      <c r="AY319" s="19" t="s">
        <v>139</v>
      </c>
      <c r="BE319" s="209">
        <f>IF(N319="základní",J319,0)</f>
        <v>0</v>
      </c>
      <c r="BF319" s="209">
        <f>IF(N319="snížená",J319,0)</f>
        <v>0</v>
      </c>
      <c r="BG319" s="209">
        <f>IF(N319="zákl. přenesená",J319,0)</f>
        <v>0</v>
      </c>
      <c r="BH319" s="209">
        <f>IF(N319="sníž. přenesená",J319,0)</f>
        <v>0</v>
      </c>
      <c r="BI319" s="209">
        <f>IF(N319="nulová",J319,0)</f>
        <v>0</v>
      </c>
      <c r="BJ319" s="19" t="s">
        <v>89</v>
      </c>
      <c r="BK319" s="209">
        <f>ROUND(I319*H319,2)</f>
        <v>0</v>
      </c>
      <c r="BL319" s="19" t="s">
        <v>138</v>
      </c>
      <c r="BM319" s="208" t="s">
        <v>655</v>
      </c>
    </row>
    <row r="320" spans="1:47" s="2" customFormat="1" ht="12">
      <c r="A320" s="38"/>
      <c r="B320" s="39"/>
      <c r="C320" s="38"/>
      <c r="D320" s="210" t="s">
        <v>146</v>
      </c>
      <c r="E320" s="38"/>
      <c r="F320" s="211" t="s">
        <v>656</v>
      </c>
      <c r="G320" s="38"/>
      <c r="H320" s="38"/>
      <c r="I320" s="132"/>
      <c r="J320" s="38"/>
      <c r="K320" s="38"/>
      <c r="L320" s="39"/>
      <c r="M320" s="212"/>
      <c r="N320" s="213"/>
      <c r="O320" s="77"/>
      <c r="P320" s="77"/>
      <c r="Q320" s="77"/>
      <c r="R320" s="77"/>
      <c r="S320" s="77"/>
      <c r="T320" s="7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9" t="s">
        <v>146</v>
      </c>
      <c r="AU320" s="19" t="s">
        <v>152</v>
      </c>
    </row>
    <row r="321" spans="1:51" s="13" customFormat="1" ht="12">
      <c r="A321" s="13"/>
      <c r="B321" s="218"/>
      <c r="C321" s="13"/>
      <c r="D321" s="210" t="s">
        <v>218</v>
      </c>
      <c r="E321" s="219" t="s">
        <v>1</v>
      </c>
      <c r="F321" s="220" t="s">
        <v>252</v>
      </c>
      <c r="G321" s="13"/>
      <c r="H321" s="219" t="s">
        <v>1</v>
      </c>
      <c r="I321" s="221"/>
      <c r="J321" s="13"/>
      <c r="K321" s="13"/>
      <c r="L321" s="218"/>
      <c r="M321" s="222"/>
      <c r="N321" s="223"/>
      <c r="O321" s="223"/>
      <c r="P321" s="223"/>
      <c r="Q321" s="223"/>
      <c r="R321" s="223"/>
      <c r="S321" s="223"/>
      <c r="T321" s="22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19" t="s">
        <v>218</v>
      </c>
      <c r="AU321" s="219" t="s">
        <v>152</v>
      </c>
      <c r="AV321" s="13" t="s">
        <v>89</v>
      </c>
      <c r="AW321" s="13" t="s">
        <v>37</v>
      </c>
      <c r="AX321" s="13" t="s">
        <v>82</v>
      </c>
      <c r="AY321" s="219" t="s">
        <v>139</v>
      </c>
    </row>
    <row r="322" spans="1:51" s="13" customFormat="1" ht="12">
      <c r="A322" s="13"/>
      <c r="B322" s="218"/>
      <c r="C322" s="13"/>
      <c r="D322" s="210" t="s">
        <v>218</v>
      </c>
      <c r="E322" s="219" t="s">
        <v>1</v>
      </c>
      <c r="F322" s="220" t="s">
        <v>228</v>
      </c>
      <c r="G322" s="13"/>
      <c r="H322" s="219" t="s">
        <v>1</v>
      </c>
      <c r="I322" s="221"/>
      <c r="J322" s="13"/>
      <c r="K322" s="13"/>
      <c r="L322" s="218"/>
      <c r="M322" s="222"/>
      <c r="N322" s="223"/>
      <c r="O322" s="223"/>
      <c r="P322" s="223"/>
      <c r="Q322" s="223"/>
      <c r="R322" s="223"/>
      <c r="S322" s="223"/>
      <c r="T322" s="22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19" t="s">
        <v>218</v>
      </c>
      <c r="AU322" s="219" t="s">
        <v>152</v>
      </c>
      <c r="AV322" s="13" t="s">
        <v>89</v>
      </c>
      <c r="AW322" s="13" t="s">
        <v>37</v>
      </c>
      <c r="AX322" s="13" t="s">
        <v>82</v>
      </c>
      <c r="AY322" s="219" t="s">
        <v>139</v>
      </c>
    </row>
    <row r="323" spans="1:51" s="14" customFormat="1" ht="12">
      <c r="A323" s="14"/>
      <c r="B323" s="225"/>
      <c r="C323" s="14"/>
      <c r="D323" s="210" t="s">
        <v>218</v>
      </c>
      <c r="E323" s="226" t="s">
        <v>1</v>
      </c>
      <c r="F323" s="227" t="s">
        <v>229</v>
      </c>
      <c r="G323" s="14"/>
      <c r="H323" s="228">
        <v>80.11</v>
      </c>
      <c r="I323" s="229"/>
      <c r="J323" s="14"/>
      <c r="K323" s="14"/>
      <c r="L323" s="225"/>
      <c r="M323" s="230"/>
      <c r="N323" s="231"/>
      <c r="O323" s="231"/>
      <c r="P323" s="231"/>
      <c r="Q323" s="231"/>
      <c r="R323" s="231"/>
      <c r="S323" s="231"/>
      <c r="T323" s="23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26" t="s">
        <v>218</v>
      </c>
      <c r="AU323" s="226" t="s">
        <v>152</v>
      </c>
      <c r="AV323" s="14" t="s">
        <v>94</v>
      </c>
      <c r="AW323" s="14" t="s">
        <v>37</v>
      </c>
      <c r="AX323" s="14" t="s">
        <v>82</v>
      </c>
      <c r="AY323" s="226" t="s">
        <v>139</v>
      </c>
    </row>
    <row r="324" spans="1:51" s="14" customFormat="1" ht="12">
      <c r="A324" s="14"/>
      <c r="B324" s="225"/>
      <c r="C324" s="14"/>
      <c r="D324" s="210" t="s">
        <v>218</v>
      </c>
      <c r="E324" s="226" t="s">
        <v>1</v>
      </c>
      <c r="F324" s="227" t="s">
        <v>541</v>
      </c>
      <c r="G324" s="14"/>
      <c r="H324" s="228">
        <v>3.832</v>
      </c>
      <c r="I324" s="229"/>
      <c r="J324" s="14"/>
      <c r="K324" s="14"/>
      <c r="L324" s="225"/>
      <c r="M324" s="230"/>
      <c r="N324" s="231"/>
      <c r="O324" s="231"/>
      <c r="P324" s="231"/>
      <c r="Q324" s="231"/>
      <c r="R324" s="231"/>
      <c r="S324" s="231"/>
      <c r="T324" s="23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26" t="s">
        <v>218</v>
      </c>
      <c r="AU324" s="226" t="s">
        <v>152</v>
      </c>
      <c r="AV324" s="14" t="s">
        <v>94</v>
      </c>
      <c r="AW324" s="14" t="s">
        <v>37</v>
      </c>
      <c r="AX324" s="14" t="s">
        <v>82</v>
      </c>
      <c r="AY324" s="226" t="s">
        <v>139</v>
      </c>
    </row>
    <row r="325" spans="1:51" s="14" customFormat="1" ht="12">
      <c r="A325" s="14"/>
      <c r="B325" s="225"/>
      <c r="C325" s="14"/>
      <c r="D325" s="210" t="s">
        <v>218</v>
      </c>
      <c r="E325" s="226" t="s">
        <v>1</v>
      </c>
      <c r="F325" s="227" t="s">
        <v>542</v>
      </c>
      <c r="G325" s="14"/>
      <c r="H325" s="228">
        <v>1.576</v>
      </c>
      <c r="I325" s="229"/>
      <c r="J325" s="14"/>
      <c r="K325" s="14"/>
      <c r="L325" s="225"/>
      <c r="M325" s="230"/>
      <c r="N325" s="231"/>
      <c r="O325" s="231"/>
      <c r="P325" s="231"/>
      <c r="Q325" s="231"/>
      <c r="R325" s="231"/>
      <c r="S325" s="231"/>
      <c r="T325" s="23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26" t="s">
        <v>218</v>
      </c>
      <c r="AU325" s="226" t="s">
        <v>152</v>
      </c>
      <c r="AV325" s="14" t="s">
        <v>94</v>
      </c>
      <c r="AW325" s="14" t="s">
        <v>37</v>
      </c>
      <c r="AX325" s="14" t="s">
        <v>82</v>
      </c>
      <c r="AY325" s="226" t="s">
        <v>139</v>
      </c>
    </row>
    <row r="326" spans="1:51" s="13" customFormat="1" ht="12">
      <c r="A326" s="13"/>
      <c r="B326" s="218"/>
      <c r="C326" s="13"/>
      <c r="D326" s="210" t="s">
        <v>218</v>
      </c>
      <c r="E326" s="219" t="s">
        <v>1</v>
      </c>
      <c r="F326" s="220" t="s">
        <v>516</v>
      </c>
      <c r="G326" s="13"/>
      <c r="H326" s="219" t="s">
        <v>1</v>
      </c>
      <c r="I326" s="221"/>
      <c r="J326" s="13"/>
      <c r="K326" s="13"/>
      <c r="L326" s="218"/>
      <c r="M326" s="222"/>
      <c r="N326" s="223"/>
      <c r="O326" s="223"/>
      <c r="P326" s="223"/>
      <c r="Q326" s="223"/>
      <c r="R326" s="223"/>
      <c r="S326" s="223"/>
      <c r="T326" s="22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19" t="s">
        <v>218</v>
      </c>
      <c r="AU326" s="219" t="s">
        <v>152</v>
      </c>
      <c r="AV326" s="13" t="s">
        <v>89</v>
      </c>
      <c r="AW326" s="13" t="s">
        <v>37</v>
      </c>
      <c r="AX326" s="13" t="s">
        <v>82</v>
      </c>
      <c r="AY326" s="219" t="s">
        <v>139</v>
      </c>
    </row>
    <row r="327" spans="1:51" s="14" customFormat="1" ht="12">
      <c r="A327" s="14"/>
      <c r="B327" s="225"/>
      <c r="C327" s="14"/>
      <c r="D327" s="210" t="s">
        <v>218</v>
      </c>
      <c r="E327" s="226" t="s">
        <v>1</v>
      </c>
      <c r="F327" s="227" t="s">
        <v>231</v>
      </c>
      <c r="G327" s="14"/>
      <c r="H327" s="228">
        <v>48.69</v>
      </c>
      <c r="I327" s="229"/>
      <c r="J327" s="14"/>
      <c r="K327" s="14"/>
      <c r="L327" s="225"/>
      <c r="M327" s="230"/>
      <c r="N327" s="231"/>
      <c r="O327" s="231"/>
      <c r="P327" s="231"/>
      <c r="Q327" s="231"/>
      <c r="R327" s="231"/>
      <c r="S327" s="231"/>
      <c r="T327" s="23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26" t="s">
        <v>218</v>
      </c>
      <c r="AU327" s="226" t="s">
        <v>152</v>
      </c>
      <c r="AV327" s="14" t="s">
        <v>94</v>
      </c>
      <c r="AW327" s="14" t="s">
        <v>37</v>
      </c>
      <c r="AX327" s="14" t="s">
        <v>82</v>
      </c>
      <c r="AY327" s="226" t="s">
        <v>139</v>
      </c>
    </row>
    <row r="328" spans="1:51" s="14" customFormat="1" ht="12">
      <c r="A328" s="14"/>
      <c r="B328" s="225"/>
      <c r="C328" s="14"/>
      <c r="D328" s="210" t="s">
        <v>218</v>
      </c>
      <c r="E328" s="226" t="s">
        <v>1</v>
      </c>
      <c r="F328" s="227" t="s">
        <v>543</v>
      </c>
      <c r="G328" s="14"/>
      <c r="H328" s="228">
        <v>0.639</v>
      </c>
      <c r="I328" s="229"/>
      <c r="J328" s="14"/>
      <c r="K328" s="14"/>
      <c r="L328" s="225"/>
      <c r="M328" s="230"/>
      <c r="N328" s="231"/>
      <c r="O328" s="231"/>
      <c r="P328" s="231"/>
      <c r="Q328" s="231"/>
      <c r="R328" s="231"/>
      <c r="S328" s="231"/>
      <c r="T328" s="23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26" t="s">
        <v>218</v>
      </c>
      <c r="AU328" s="226" t="s">
        <v>152</v>
      </c>
      <c r="AV328" s="14" t="s">
        <v>94</v>
      </c>
      <c r="AW328" s="14" t="s">
        <v>37</v>
      </c>
      <c r="AX328" s="14" t="s">
        <v>82</v>
      </c>
      <c r="AY328" s="226" t="s">
        <v>139</v>
      </c>
    </row>
    <row r="329" spans="1:51" s="15" customFormat="1" ht="12">
      <c r="A329" s="15"/>
      <c r="B329" s="233"/>
      <c r="C329" s="15"/>
      <c r="D329" s="210" t="s">
        <v>218</v>
      </c>
      <c r="E329" s="234" t="s">
        <v>1</v>
      </c>
      <c r="F329" s="235" t="s">
        <v>221</v>
      </c>
      <c r="G329" s="15"/>
      <c r="H329" s="236">
        <v>134.847</v>
      </c>
      <c r="I329" s="237"/>
      <c r="J329" s="15"/>
      <c r="K329" s="15"/>
      <c r="L329" s="233"/>
      <c r="M329" s="238"/>
      <c r="N329" s="239"/>
      <c r="O329" s="239"/>
      <c r="P329" s="239"/>
      <c r="Q329" s="239"/>
      <c r="R329" s="239"/>
      <c r="S329" s="239"/>
      <c r="T329" s="240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34" t="s">
        <v>218</v>
      </c>
      <c r="AU329" s="234" t="s">
        <v>152</v>
      </c>
      <c r="AV329" s="15" t="s">
        <v>138</v>
      </c>
      <c r="AW329" s="15" t="s">
        <v>37</v>
      </c>
      <c r="AX329" s="15" t="s">
        <v>89</v>
      </c>
      <c r="AY329" s="234" t="s">
        <v>139</v>
      </c>
    </row>
    <row r="330" spans="1:65" s="2" customFormat="1" ht="24" customHeight="1">
      <c r="A330" s="38"/>
      <c r="B330" s="196"/>
      <c r="C330" s="197" t="s">
        <v>385</v>
      </c>
      <c r="D330" s="197" t="s">
        <v>141</v>
      </c>
      <c r="E330" s="198" t="s">
        <v>657</v>
      </c>
      <c r="F330" s="199" t="s">
        <v>658</v>
      </c>
      <c r="G330" s="200" t="s">
        <v>214</v>
      </c>
      <c r="H330" s="201">
        <v>134.847</v>
      </c>
      <c r="I330" s="202"/>
      <c r="J330" s="203">
        <f>ROUND(I330*H330,2)</f>
        <v>0</v>
      </c>
      <c r="K330" s="199" t="s">
        <v>215</v>
      </c>
      <c r="L330" s="39"/>
      <c r="M330" s="204" t="s">
        <v>1</v>
      </c>
      <c r="N330" s="205" t="s">
        <v>47</v>
      </c>
      <c r="O330" s="77"/>
      <c r="P330" s="206">
        <f>O330*H330</f>
        <v>0</v>
      </c>
      <c r="Q330" s="206">
        <v>0</v>
      </c>
      <c r="R330" s="206">
        <f>Q330*H330</f>
        <v>0</v>
      </c>
      <c r="S330" s="206">
        <v>0</v>
      </c>
      <c r="T330" s="207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08" t="s">
        <v>138</v>
      </c>
      <c r="AT330" s="208" t="s">
        <v>141</v>
      </c>
      <c r="AU330" s="208" t="s">
        <v>152</v>
      </c>
      <c r="AY330" s="19" t="s">
        <v>139</v>
      </c>
      <c r="BE330" s="209">
        <f>IF(N330="základní",J330,0)</f>
        <v>0</v>
      </c>
      <c r="BF330" s="209">
        <f>IF(N330="snížená",J330,0)</f>
        <v>0</v>
      </c>
      <c r="BG330" s="209">
        <f>IF(N330="zákl. přenesená",J330,0)</f>
        <v>0</v>
      </c>
      <c r="BH330" s="209">
        <f>IF(N330="sníž. přenesená",J330,0)</f>
        <v>0</v>
      </c>
      <c r="BI330" s="209">
        <f>IF(N330="nulová",J330,0)</f>
        <v>0</v>
      </c>
      <c r="BJ330" s="19" t="s">
        <v>89</v>
      </c>
      <c r="BK330" s="209">
        <f>ROUND(I330*H330,2)</f>
        <v>0</v>
      </c>
      <c r="BL330" s="19" t="s">
        <v>138</v>
      </c>
      <c r="BM330" s="208" t="s">
        <v>659</v>
      </c>
    </row>
    <row r="331" spans="1:47" s="2" customFormat="1" ht="12">
      <c r="A331" s="38"/>
      <c r="B331" s="39"/>
      <c r="C331" s="38"/>
      <c r="D331" s="210" t="s">
        <v>146</v>
      </c>
      <c r="E331" s="38"/>
      <c r="F331" s="211" t="s">
        <v>660</v>
      </c>
      <c r="G331" s="38"/>
      <c r="H331" s="38"/>
      <c r="I331" s="132"/>
      <c r="J331" s="38"/>
      <c r="K331" s="38"/>
      <c r="L331" s="39"/>
      <c r="M331" s="212"/>
      <c r="N331" s="213"/>
      <c r="O331" s="77"/>
      <c r="P331" s="77"/>
      <c r="Q331" s="77"/>
      <c r="R331" s="77"/>
      <c r="S331" s="77"/>
      <c r="T331" s="7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9" t="s">
        <v>146</v>
      </c>
      <c r="AU331" s="19" t="s">
        <v>152</v>
      </c>
    </row>
    <row r="332" spans="1:65" s="2" customFormat="1" ht="24" customHeight="1">
      <c r="A332" s="38"/>
      <c r="B332" s="196"/>
      <c r="C332" s="197" t="s">
        <v>401</v>
      </c>
      <c r="D332" s="197" t="s">
        <v>141</v>
      </c>
      <c r="E332" s="198" t="s">
        <v>661</v>
      </c>
      <c r="F332" s="199" t="s">
        <v>662</v>
      </c>
      <c r="G332" s="200" t="s">
        <v>331</v>
      </c>
      <c r="H332" s="201">
        <v>132.64</v>
      </c>
      <c r="I332" s="202"/>
      <c r="J332" s="203">
        <f>ROUND(I332*H332,2)</f>
        <v>0</v>
      </c>
      <c r="K332" s="199" t="s">
        <v>215</v>
      </c>
      <c r="L332" s="39"/>
      <c r="M332" s="204" t="s">
        <v>1</v>
      </c>
      <c r="N332" s="205" t="s">
        <v>47</v>
      </c>
      <c r="O332" s="77"/>
      <c r="P332" s="206">
        <f>O332*H332</f>
        <v>0</v>
      </c>
      <c r="Q332" s="206">
        <v>2E-05</v>
      </c>
      <c r="R332" s="206">
        <f>Q332*H332</f>
        <v>0.0026528</v>
      </c>
      <c r="S332" s="206">
        <v>0</v>
      </c>
      <c r="T332" s="207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08" t="s">
        <v>138</v>
      </c>
      <c r="AT332" s="208" t="s">
        <v>141</v>
      </c>
      <c r="AU332" s="208" t="s">
        <v>152</v>
      </c>
      <c r="AY332" s="19" t="s">
        <v>139</v>
      </c>
      <c r="BE332" s="209">
        <f>IF(N332="základní",J332,0)</f>
        <v>0</v>
      </c>
      <c r="BF332" s="209">
        <f>IF(N332="snížená",J332,0)</f>
        <v>0</v>
      </c>
      <c r="BG332" s="209">
        <f>IF(N332="zákl. přenesená",J332,0)</f>
        <v>0</v>
      </c>
      <c r="BH332" s="209">
        <f>IF(N332="sníž. přenesená",J332,0)</f>
        <v>0</v>
      </c>
      <c r="BI332" s="209">
        <f>IF(N332="nulová",J332,0)</f>
        <v>0</v>
      </c>
      <c r="BJ332" s="19" t="s">
        <v>89</v>
      </c>
      <c r="BK332" s="209">
        <f>ROUND(I332*H332,2)</f>
        <v>0</v>
      </c>
      <c r="BL332" s="19" t="s">
        <v>138</v>
      </c>
      <c r="BM332" s="208" t="s">
        <v>663</v>
      </c>
    </row>
    <row r="333" spans="1:47" s="2" customFormat="1" ht="12">
      <c r="A333" s="38"/>
      <c r="B333" s="39"/>
      <c r="C333" s="38"/>
      <c r="D333" s="210" t="s">
        <v>146</v>
      </c>
      <c r="E333" s="38"/>
      <c r="F333" s="211" t="s">
        <v>664</v>
      </c>
      <c r="G333" s="38"/>
      <c r="H333" s="38"/>
      <c r="I333" s="132"/>
      <c r="J333" s="38"/>
      <c r="K333" s="38"/>
      <c r="L333" s="39"/>
      <c r="M333" s="212"/>
      <c r="N333" s="213"/>
      <c r="O333" s="77"/>
      <c r="P333" s="77"/>
      <c r="Q333" s="77"/>
      <c r="R333" s="77"/>
      <c r="S333" s="77"/>
      <c r="T333" s="7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9" t="s">
        <v>146</v>
      </c>
      <c r="AU333" s="19" t="s">
        <v>152</v>
      </c>
    </row>
    <row r="334" spans="1:51" s="13" customFormat="1" ht="12">
      <c r="A334" s="13"/>
      <c r="B334" s="218"/>
      <c r="C334" s="13"/>
      <c r="D334" s="210" t="s">
        <v>218</v>
      </c>
      <c r="E334" s="219" t="s">
        <v>1</v>
      </c>
      <c r="F334" s="220" t="s">
        <v>335</v>
      </c>
      <c r="G334" s="13"/>
      <c r="H334" s="219" t="s">
        <v>1</v>
      </c>
      <c r="I334" s="221"/>
      <c r="J334" s="13"/>
      <c r="K334" s="13"/>
      <c r="L334" s="218"/>
      <c r="M334" s="222"/>
      <c r="N334" s="223"/>
      <c r="O334" s="223"/>
      <c r="P334" s="223"/>
      <c r="Q334" s="223"/>
      <c r="R334" s="223"/>
      <c r="S334" s="223"/>
      <c r="T334" s="22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19" t="s">
        <v>218</v>
      </c>
      <c r="AU334" s="219" t="s">
        <v>152</v>
      </c>
      <c r="AV334" s="13" t="s">
        <v>89</v>
      </c>
      <c r="AW334" s="13" t="s">
        <v>37</v>
      </c>
      <c r="AX334" s="13" t="s">
        <v>82</v>
      </c>
      <c r="AY334" s="219" t="s">
        <v>139</v>
      </c>
    </row>
    <row r="335" spans="1:51" s="14" customFormat="1" ht="12">
      <c r="A335" s="14"/>
      <c r="B335" s="225"/>
      <c r="C335" s="14"/>
      <c r="D335" s="210" t="s">
        <v>218</v>
      </c>
      <c r="E335" s="226" t="s">
        <v>1</v>
      </c>
      <c r="F335" s="227" t="s">
        <v>665</v>
      </c>
      <c r="G335" s="14"/>
      <c r="H335" s="228">
        <v>26.46</v>
      </c>
      <c r="I335" s="229"/>
      <c r="J335" s="14"/>
      <c r="K335" s="14"/>
      <c r="L335" s="225"/>
      <c r="M335" s="230"/>
      <c r="N335" s="231"/>
      <c r="O335" s="231"/>
      <c r="P335" s="231"/>
      <c r="Q335" s="231"/>
      <c r="R335" s="231"/>
      <c r="S335" s="231"/>
      <c r="T335" s="23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26" t="s">
        <v>218</v>
      </c>
      <c r="AU335" s="226" t="s">
        <v>152</v>
      </c>
      <c r="AV335" s="14" t="s">
        <v>94</v>
      </c>
      <c r="AW335" s="14" t="s">
        <v>37</v>
      </c>
      <c r="AX335" s="14" t="s">
        <v>82</v>
      </c>
      <c r="AY335" s="226" t="s">
        <v>139</v>
      </c>
    </row>
    <row r="336" spans="1:51" s="13" customFormat="1" ht="12">
      <c r="A336" s="13"/>
      <c r="B336" s="218"/>
      <c r="C336" s="13"/>
      <c r="D336" s="210" t="s">
        <v>218</v>
      </c>
      <c r="E336" s="219" t="s">
        <v>1</v>
      </c>
      <c r="F336" s="220" t="s">
        <v>337</v>
      </c>
      <c r="G336" s="13"/>
      <c r="H336" s="219" t="s">
        <v>1</v>
      </c>
      <c r="I336" s="221"/>
      <c r="J336" s="13"/>
      <c r="K336" s="13"/>
      <c r="L336" s="218"/>
      <c r="M336" s="222"/>
      <c r="N336" s="223"/>
      <c r="O336" s="223"/>
      <c r="P336" s="223"/>
      <c r="Q336" s="223"/>
      <c r="R336" s="223"/>
      <c r="S336" s="223"/>
      <c r="T336" s="22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19" t="s">
        <v>218</v>
      </c>
      <c r="AU336" s="219" t="s">
        <v>152</v>
      </c>
      <c r="AV336" s="13" t="s">
        <v>89</v>
      </c>
      <c r="AW336" s="13" t="s">
        <v>37</v>
      </c>
      <c r="AX336" s="13" t="s">
        <v>82</v>
      </c>
      <c r="AY336" s="219" t="s">
        <v>139</v>
      </c>
    </row>
    <row r="337" spans="1:51" s="14" customFormat="1" ht="12">
      <c r="A337" s="14"/>
      <c r="B337" s="225"/>
      <c r="C337" s="14"/>
      <c r="D337" s="210" t="s">
        <v>218</v>
      </c>
      <c r="E337" s="226" t="s">
        <v>1</v>
      </c>
      <c r="F337" s="227" t="s">
        <v>666</v>
      </c>
      <c r="G337" s="14"/>
      <c r="H337" s="228">
        <v>26.48</v>
      </c>
      <c r="I337" s="229"/>
      <c r="J337" s="14"/>
      <c r="K337" s="14"/>
      <c r="L337" s="225"/>
      <c r="M337" s="230"/>
      <c r="N337" s="231"/>
      <c r="O337" s="231"/>
      <c r="P337" s="231"/>
      <c r="Q337" s="231"/>
      <c r="R337" s="231"/>
      <c r="S337" s="231"/>
      <c r="T337" s="23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26" t="s">
        <v>218</v>
      </c>
      <c r="AU337" s="226" t="s">
        <v>152</v>
      </c>
      <c r="AV337" s="14" t="s">
        <v>94</v>
      </c>
      <c r="AW337" s="14" t="s">
        <v>37</v>
      </c>
      <c r="AX337" s="14" t="s">
        <v>82</v>
      </c>
      <c r="AY337" s="226" t="s">
        <v>139</v>
      </c>
    </row>
    <row r="338" spans="1:51" s="13" customFormat="1" ht="12">
      <c r="A338" s="13"/>
      <c r="B338" s="218"/>
      <c r="C338" s="13"/>
      <c r="D338" s="210" t="s">
        <v>218</v>
      </c>
      <c r="E338" s="219" t="s">
        <v>1</v>
      </c>
      <c r="F338" s="220" t="s">
        <v>339</v>
      </c>
      <c r="G338" s="13"/>
      <c r="H338" s="219" t="s">
        <v>1</v>
      </c>
      <c r="I338" s="221"/>
      <c r="J338" s="13"/>
      <c r="K338" s="13"/>
      <c r="L338" s="218"/>
      <c r="M338" s="222"/>
      <c r="N338" s="223"/>
      <c r="O338" s="223"/>
      <c r="P338" s="223"/>
      <c r="Q338" s="223"/>
      <c r="R338" s="223"/>
      <c r="S338" s="223"/>
      <c r="T338" s="22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19" t="s">
        <v>218</v>
      </c>
      <c r="AU338" s="219" t="s">
        <v>152</v>
      </c>
      <c r="AV338" s="13" t="s">
        <v>89</v>
      </c>
      <c r="AW338" s="13" t="s">
        <v>37</v>
      </c>
      <c r="AX338" s="13" t="s">
        <v>82</v>
      </c>
      <c r="AY338" s="219" t="s">
        <v>139</v>
      </c>
    </row>
    <row r="339" spans="1:51" s="14" customFormat="1" ht="12">
      <c r="A339" s="14"/>
      <c r="B339" s="225"/>
      <c r="C339" s="14"/>
      <c r="D339" s="210" t="s">
        <v>218</v>
      </c>
      <c r="E339" s="226" t="s">
        <v>1</v>
      </c>
      <c r="F339" s="227" t="s">
        <v>667</v>
      </c>
      <c r="G339" s="14"/>
      <c r="H339" s="228">
        <v>28.58</v>
      </c>
      <c r="I339" s="229"/>
      <c r="J339" s="14"/>
      <c r="K339" s="14"/>
      <c r="L339" s="225"/>
      <c r="M339" s="230"/>
      <c r="N339" s="231"/>
      <c r="O339" s="231"/>
      <c r="P339" s="231"/>
      <c r="Q339" s="231"/>
      <c r="R339" s="231"/>
      <c r="S339" s="231"/>
      <c r="T339" s="23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26" t="s">
        <v>218</v>
      </c>
      <c r="AU339" s="226" t="s">
        <v>152</v>
      </c>
      <c r="AV339" s="14" t="s">
        <v>94</v>
      </c>
      <c r="AW339" s="14" t="s">
        <v>37</v>
      </c>
      <c r="AX339" s="14" t="s">
        <v>82</v>
      </c>
      <c r="AY339" s="226" t="s">
        <v>139</v>
      </c>
    </row>
    <row r="340" spans="1:51" s="13" customFormat="1" ht="12">
      <c r="A340" s="13"/>
      <c r="B340" s="218"/>
      <c r="C340" s="13"/>
      <c r="D340" s="210" t="s">
        <v>218</v>
      </c>
      <c r="E340" s="219" t="s">
        <v>1</v>
      </c>
      <c r="F340" s="220" t="s">
        <v>341</v>
      </c>
      <c r="G340" s="13"/>
      <c r="H340" s="219" t="s">
        <v>1</v>
      </c>
      <c r="I340" s="221"/>
      <c r="J340" s="13"/>
      <c r="K340" s="13"/>
      <c r="L340" s="218"/>
      <c r="M340" s="222"/>
      <c r="N340" s="223"/>
      <c r="O340" s="223"/>
      <c r="P340" s="223"/>
      <c r="Q340" s="223"/>
      <c r="R340" s="223"/>
      <c r="S340" s="223"/>
      <c r="T340" s="22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19" t="s">
        <v>218</v>
      </c>
      <c r="AU340" s="219" t="s">
        <v>152</v>
      </c>
      <c r="AV340" s="13" t="s">
        <v>89</v>
      </c>
      <c r="AW340" s="13" t="s">
        <v>37</v>
      </c>
      <c r="AX340" s="13" t="s">
        <v>82</v>
      </c>
      <c r="AY340" s="219" t="s">
        <v>139</v>
      </c>
    </row>
    <row r="341" spans="1:51" s="14" customFormat="1" ht="12">
      <c r="A341" s="14"/>
      <c r="B341" s="225"/>
      <c r="C341" s="14"/>
      <c r="D341" s="210" t="s">
        <v>218</v>
      </c>
      <c r="E341" s="226" t="s">
        <v>1</v>
      </c>
      <c r="F341" s="227" t="s">
        <v>668</v>
      </c>
      <c r="G341" s="14"/>
      <c r="H341" s="228">
        <v>13.5</v>
      </c>
      <c r="I341" s="229"/>
      <c r="J341" s="14"/>
      <c r="K341" s="14"/>
      <c r="L341" s="225"/>
      <c r="M341" s="230"/>
      <c r="N341" s="231"/>
      <c r="O341" s="231"/>
      <c r="P341" s="231"/>
      <c r="Q341" s="231"/>
      <c r="R341" s="231"/>
      <c r="S341" s="231"/>
      <c r="T341" s="23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26" t="s">
        <v>218</v>
      </c>
      <c r="AU341" s="226" t="s">
        <v>152</v>
      </c>
      <c r="AV341" s="14" t="s">
        <v>94</v>
      </c>
      <c r="AW341" s="14" t="s">
        <v>37</v>
      </c>
      <c r="AX341" s="14" t="s">
        <v>82</v>
      </c>
      <c r="AY341" s="226" t="s">
        <v>139</v>
      </c>
    </row>
    <row r="342" spans="1:51" s="13" customFormat="1" ht="12">
      <c r="A342" s="13"/>
      <c r="B342" s="218"/>
      <c r="C342" s="13"/>
      <c r="D342" s="210" t="s">
        <v>218</v>
      </c>
      <c r="E342" s="219" t="s">
        <v>1</v>
      </c>
      <c r="F342" s="220" t="s">
        <v>343</v>
      </c>
      <c r="G342" s="13"/>
      <c r="H342" s="219" t="s">
        <v>1</v>
      </c>
      <c r="I342" s="221"/>
      <c r="J342" s="13"/>
      <c r="K342" s="13"/>
      <c r="L342" s="218"/>
      <c r="M342" s="222"/>
      <c r="N342" s="223"/>
      <c r="O342" s="223"/>
      <c r="P342" s="223"/>
      <c r="Q342" s="223"/>
      <c r="R342" s="223"/>
      <c r="S342" s="223"/>
      <c r="T342" s="22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19" t="s">
        <v>218</v>
      </c>
      <c r="AU342" s="219" t="s">
        <v>152</v>
      </c>
      <c r="AV342" s="13" t="s">
        <v>89</v>
      </c>
      <c r="AW342" s="13" t="s">
        <v>37</v>
      </c>
      <c r="AX342" s="13" t="s">
        <v>82</v>
      </c>
      <c r="AY342" s="219" t="s">
        <v>139</v>
      </c>
    </row>
    <row r="343" spans="1:51" s="14" customFormat="1" ht="12">
      <c r="A343" s="14"/>
      <c r="B343" s="225"/>
      <c r="C343" s="14"/>
      <c r="D343" s="210" t="s">
        <v>218</v>
      </c>
      <c r="E343" s="226" t="s">
        <v>1</v>
      </c>
      <c r="F343" s="227" t="s">
        <v>669</v>
      </c>
      <c r="G343" s="14"/>
      <c r="H343" s="228">
        <v>37.62</v>
      </c>
      <c r="I343" s="229"/>
      <c r="J343" s="14"/>
      <c r="K343" s="14"/>
      <c r="L343" s="225"/>
      <c r="M343" s="230"/>
      <c r="N343" s="231"/>
      <c r="O343" s="231"/>
      <c r="P343" s="231"/>
      <c r="Q343" s="231"/>
      <c r="R343" s="231"/>
      <c r="S343" s="231"/>
      <c r="T343" s="23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26" t="s">
        <v>218</v>
      </c>
      <c r="AU343" s="226" t="s">
        <v>152</v>
      </c>
      <c r="AV343" s="14" t="s">
        <v>94</v>
      </c>
      <c r="AW343" s="14" t="s">
        <v>37</v>
      </c>
      <c r="AX343" s="14" t="s">
        <v>82</v>
      </c>
      <c r="AY343" s="226" t="s">
        <v>139</v>
      </c>
    </row>
    <row r="344" spans="1:51" s="15" customFormat="1" ht="12">
      <c r="A344" s="15"/>
      <c r="B344" s="233"/>
      <c r="C344" s="15"/>
      <c r="D344" s="210" t="s">
        <v>218</v>
      </c>
      <c r="E344" s="234" t="s">
        <v>1</v>
      </c>
      <c r="F344" s="235" t="s">
        <v>221</v>
      </c>
      <c r="G344" s="15"/>
      <c r="H344" s="236">
        <v>132.64</v>
      </c>
      <c r="I344" s="237"/>
      <c r="J344" s="15"/>
      <c r="K344" s="15"/>
      <c r="L344" s="233"/>
      <c r="M344" s="238"/>
      <c r="N344" s="239"/>
      <c r="O344" s="239"/>
      <c r="P344" s="239"/>
      <c r="Q344" s="239"/>
      <c r="R344" s="239"/>
      <c r="S344" s="239"/>
      <c r="T344" s="240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34" t="s">
        <v>218</v>
      </c>
      <c r="AU344" s="234" t="s">
        <v>152</v>
      </c>
      <c r="AV344" s="15" t="s">
        <v>138</v>
      </c>
      <c r="AW344" s="15" t="s">
        <v>37</v>
      </c>
      <c r="AX344" s="15" t="s">
        <v>89</v>
      </c>
      <c r="AY344" s="234" t="s">
        <v>139</v>
      </c>
    </row>
    <row r="345" spans="1:63" s="12" customFormat="1" ht="20.85" customHeight="1">
      <c r="A345" s="12"/>
      <c r="B345" s="183"/>
      <c r="C345" s="12"/>
      <c r="D345" s="184" t="s">
        <v>81</v>
      </c>
      <c r="E345" s="194" t="s">
        <v>670</v>
      </c>
      <c r="F345" s="194" t="s">
        <v>671</v>
      </c>
      <c r="G345" s="12"/>
      <c r="H345" s="12"/>
      <c r="I345" s="186"/>
      <c r="J345" s="195">
        <f>BK345</f>
        <v>0</v>
      </c>
      <c r="K345" s="12"/>
      <c r="L345" s="183"/>
      <c r="M345" s="188"/>
      <c r="N345" s="189"/>
      <c r="O345" s="189"/>
      <c r="P345" s="190">
        <f>SUM(P346:P368)</f>
        <v>0</v>
      </c>
      <c r="Q345" s="189"/>
      <c r="R345" s="190">
        <f>SUM(R346:R368)</f>
        <v>0.36282</v>
      </c>
      <c r="S345" s="189"/>
      <c r="T345" s="191">
        <f>SUM(T346:T368)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84" t="s">
        <v>89</v>
      </c>
      <c r="AT345" s="192" t="s">
        <v>81</v>
      </c>
      <c r="AU345" s="192" t="s">
        <v>94</v>
      </c>
      <c r="AY345" s="184" t="s">
        <v>139</v>
      </c>
      <c r="BK345" s="193">
        <f>SUM(BK346:BK368)</f>
        <v>0</v>
      </c>
    </row>
    <row r="346" spans="1:65" s="2" customFormat="1" ht="16.5" customHeight="1">
      <c r="A346" s="38"/>
      <c r="B346" s="196"/>
      <c r="C346" s="197" t="s">
        <v>416</v>
      </c>
      <c r="D346" s="197" t="s">
        <v>141</v>
      </c>
      <c r="E346" s="198" t="s">
        <v>672</v>
      </c>
      <c r="F346" s="199" t="s">
        <v>673</v>
      </c>
      <c r="G346" s="200" t="s">
        <v>306</v>
      </c>
      <c r="H346" s="201">
        <v>5</v>
      </c>
      <c r="I346" s="202"/>
      <c r="J346" s="203">
        <f>ROUND(I346*H346,2)</f>
        <v>0</v>
      </c>
      <c r="K346" s="199" t="s">
        <v>215</v>
      </c>
      <c r="L346" s="39"/>
      <c r="M346" s="204" t="s">
        <v>1</v>
      </c>
      <c r="N346" s="205" t="s">
        <v>47</v>
      </c>
      <c r="O346" s="77"/>
      <c r="P346" s="206">
        <f>O346*H346</f>
        <v>0</v>
      </c>
      <c r="Q346" s="206">
        <v>0.04684</v>
      </c>
      <c r="R346" s="206">
        <f>Q346*H346</f>
        <v>0.2342</v>
      </c>
      <c r="S346" s="206">
        <v>0</v>
      </c>
      <c r="T346" s="207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08" t="s">
        <v>138</v>
      </c>
      <c r="AT346" s="208" t="s">
        <v>141</v>
      </c>
      <c r="AU346" s="208" t="s">
        <v>152</v>
      </c>
      <c r="AY346" s="19" t="s">
        <v>139</v>
      </c>
      <c r="BE346" s="209">
        <f>IF(N346="základní",J346,0)</f>
        <v>0</v>
      </c>
      <c r="BF346" s="209">
        <f>IF(N346="snížená",J346,0)</f>
        <v>0</v>
      </c>
      <c r="BG346" s="209">
        <f>IF(N346="zákl. přenesená",J346,0)</f>
        <v>0</v>
      </c>
      <c r="BH346" s="209">
        <f>IF(N346="sníž. přenesená",J346,0)</f>
        <v>0</v>
      </c>
      <c r="BI346" s="209">
        <f>IF(N346="nulová",J346,0)</f>
        <v>0</v>
      </c>
      <c r="BJ346" s="19" t="s">
        <v>89</v>
      </c>
      <c r="BK346" s="209">
        <f>ROUND(I346*H346,2)</f>
        <v>0</v>
      </c>
      <c r="BL346" s="19" t="s">
        <v>138</v>
      </c>
      <c r="BM346" s="208" t="s">
        <v>674</v>
      </c>
    </row>
    <row r="347" spans="1:47" s="2" customFormat="1" ht="12">
      <c r="A347" s="38"/>
      <c r="B347" s="39"/>
      <c r="C347" s="38"/>
      <c r="D347" s="210" t="s">
        <v>146</v>
      </c>
      <c r="E347" s="38"/>
      <c r="F347" s="211" t="s">
        <v>675</v>
      </c>
      <c r="G347" s="38"/>
      <c r="H347" s="38"/>
      <c r="I347" s="132"/>
      <c r="J347" s="38"/>
      <c r="K347" s="38"/>
      <c r="L347" s="39"/>
      <c r="M347" s="212"/>
      <c r="N347" s="213"/>
      <c r="O347" s="77"/>
      <c r="P347" s="77"/>
      <c r="Q347" s="77"/>
      <c r="R347" s="77"/>
      <c r="S347" s="77"/>
      <c r="T347" s="7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9" t="s">
        <v>146</v>
      </c>
      <c r="AU347" s="19" t="s">
        <v>152</v>
      </c>
    </row>
    <row r="348" spans="1:65" s="2" customFormat="1" ht="24" customHeight="1">
      <c r="A348" s="38"/>
      <c r="B348" s="196"/>
      <c r="C348" s="241" t="s">
        <v>428</v>
      </c>
      <c r="D348" s="241" t="s">
        <v>676</v>
      </c>
      <c r="E348" s="242" t="s">
        <v>677</v>
      </c>
      <c r="F348" s="243" t="s">
        <v>678</v>
      </c>
      <c r="G348" s="244" t="s">
        <v>306</v>
      </c>
      <c r="H348" s="245">
        <v>5</v>
      </c>
      <c r="I348" s="246"/>
      <c r="J348" s="247">
        <f>ROUND(I348*H348,2)</f>
        <v>0</v>
      </c>
      <c r="K348" s="243" t="s">
        <v>215</v>
      </c>
      <c r="L348" s="248"/>
      <c r="M348" s="249" t="s">
        <v>1</v>
      </c>
      <c r="N348" s="250" t="s">
        <v>47</v>
      </c>
      <c r="O348" s="77"/>
      <c r="P348" s="206">
        <f>O348*H348</f>
        <v>0</v>
      </c>
      <c r="Q348" s="206">
        <v>0.02381</v>
      </c>
      <c r="R348" s="206">
        <f>Q348*H348</f>
        <v>0.11905</v>
      </c>
      <c r="S348" s="206">
        <v>0</v>
      </c>
      <c r="T348" s="207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08" t="s">
        <v>176</v>
      </c>
      <c r="AT348" s="208" t="s">
        <v>676</v>
      </c>
      <c r="AU348" s="208" t="s">
        <v>152</v>
      </c>
      <c r="AY348" s="19" t="s">
        <v>139</v>
      </c>
      <c r="BE348" s="209">
        <f>IF(N348="základní",J348,0)</f>
        <v>0</v>
      </c>
      <c r="BF348" s="209">
        <f>IF(N348="snížená",J348,0)</f>
        <v>0</v>
      </c>
      <c r="BG348" s="209">
        <f>IF(N348="zákl. přenesená",J348,0)</f>
        <v>0</v>
      </c>
      <c r="BH348" s="209">
        <f>IF(N348="sníž. přenesená",J348,0)</f>
        <v>0</v>
      </c>
      <c r="BI348" s="209">
        <f>IF(N348="nulová",J348,0)</f>
        <v>0</v>
      </c>
      <c r="BJ348" s="19" t="s">
        <v>89</v>
      </c>
      <c r="BK348" s="209">
        <f>ROUND(I348*H348,2)</f>
        <v>0</v>
      </c>
      <c r="BL348" s="19" t="s">
        <v>138</v>
      </c>
      <c r="BM348" s="208" t="s">
        <v>679</v>
      </c>
    </row>
    <row r="349" spans="1:47" s="2" customFormat="1" ht="12">
      <c r="A349" s="38"/>
      <c r="B349" s="39"/>
      <c r="C349" s="38"/>
      <c r="D349" s="210" t="s">
        <v>146</v>
      </c>
      <c r="E349" s="38"/>
      <c r="F349" s="211" t="s">
        <v>678</v>
      </c>
      <c r="G349" s="38"/>
      <c r="H349" s="38"/>
      <c r="I349" s="132"/>
      <c r="J349" s="38"/>
      <c r="K349" s="38"/>
      <c r="L349" s="39"/>
      <c r="M349" s="212"/>
      <c r="N349" s="213"/>
      <c r="O349" s="77"/>
      <c r="P349" s="77"/>
      <c r="Q349" s="77"/>
      <c r="R349" s="77"/>
      <c r="S349" s="77"/>
      <c r="T349" s="7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9" t="s">
        <v>146</v>
      </c>
      <c r="AU349" s="19" t="s">
        <v>152</v>
      </c>
    </row>
    <row r="350" spans="1:65" s="2" customFormat="1" ht="24" customHeight="1">
      <c r="A350" s="38"/>
      <c r="B350" s="196"/>
      <c r="C350" s="197" t="s">
        <v>434</v>
      </c>
      <c r="D350" s="197" t="s">
        <v>141</v>
      </c>
      <c r="E350" s="198" t="s">
        <v>680</v>
      </c>
      <c r="F350" s="199" t="s">
        <v>681</v>
      </c>
      <c r="G350" s="200" t="s">
        <v>306</v>
      </c>
      <c r="H350" s="201">
        <v>59</v>
      </c>
      <c r="I350" s="202"/>
      <c r="J350" s="203">
        <f>ROUND(I350*H350,2)</f>
        <v>0</v>
      </c>
      <c r="K350" s="199" t="s">
        <v>215</v>
      </c>
      <c r="L350" s="39"/>
      <c r="M350" s="204" t="s">
        <v>1</v>
      </c>
      <c r="N350" s="205" t="s">
        <v>47</v>
      </c>
      <c r="O350" s="77"/>
      <c r="P350" s="206">
        <f>O350*H350</f>
        <v>0</v>
      </c>
      <c r="Q350" s="206">
        <v>0</v>
      </c>
      <c r="R350" s="206">
        <f>Q350*H350</f>
        <v>0</v>
      </c>
      <c r="S350" s="206">
        <v>0</v>
      </c>
      <c r="T350" s="207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08" t="s">
        <v>138</v>
      </c>
      <c r="AT350" s="208" t="s">
        <v>141</v>
      </c>
      <c r="AU350" s="208" t="s">
        <v>152</v>
      </c>
      <c r="AY350" s="19" t="s">
        <v>139</v>
      </c>
      <c r="BE350" s="209">
        <f>IF(N350="základní",J350,0)</f>
        <v>0</v>
      </c>
      <c r="BF350" s="209">
        <f>IF(N350="snížená",J350,0)</f>
        <v>0</v>
      </c>
      <c r="BG350" s="209">
        <f>IF(N350="zákl. přenesená",J350,0)</f>
        <v>0</v>
      </c>
      <c r="BH350" s="209">
        <f>IF(N350="sníž. přenesená",J350,0)</f>
        <v>0</v>
      </c>
      <c r="BI350" s="209">
        <f>IF(N350="nulová",J350,0)</f>
        <v>0</v>
      </c>
      <c r="BJ350" s="19" t="s">
        <v>89</v>
      </c>
      <c r="BK350" s="209">
        <f>ROUND(I350*H350,2)</f>
        <v>0</v>
      </c>
      <c r="BL350" s="19" t="s">
        <v>138</v>
      </c>
      <c r="BM350" s="208" t="s">
        <v>682</v>
      </c>
    </row>
    <row r="351" spans="1:47" s="2" customFormat="1" ht="12">
      <c r="A351" s="38"/>
      <c r="B351" s="39"/>
      <c r="C351" s="38"/>
      <c r="D351" s="210" t="s">
        <v>146</v>
      </c>
      <c r="E351" s="38"/>
      <c r="F351" s="211" t="s">
        <v>683</v>
      </c>
      <c r="G351" s="38"/>
      <c r="H351" s="38"/>
      <c r="I351" s="132"/>
      <c r="J351" s="38"/>
      <c r="K351" s="38"/>
      <c r="L351" s="39"/>
      <c r="M351" s="212"/>
      <c r="N351" s="213"/>
      <c r="O351" s="77"/>
      <c r="P351" s="77"/>
      <c r="Q351" s="77"/>
      <c r="R351" s="77"/>
      <c r="S351" s="77"/>
      <c r="T351" s="7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9" t="s">
        <v>146</v>
      </c>
      <c r="AU351" s="19" t="s">
        <v>152</v>
      </c>
    </row>
    <row r="352" spans="1:51" s="13" customFormat="1" ht="12">
      <c r="A352" s="13"/>
      <c r="B352" s="218"/>
      <c r="C352" s="13"/>
      <c r="D352" s="210" t="s">
        <v>218</v>
      </c>
      <c r="E352" s="219" t="s">
        <v>1</v>
      </c>
      <c r="F352" s="220" t="s">
        <v>684</v>
      </c>
      <c r="G352" s="13"/>
      <c r="H352" s="219" t="s">
        <v>1</v>
      </c>
      <c r="I352" s="221"/>
      <c r="J352" s="13"/>
      <c r="K352" s="13"/>
      <c r="L352" s="218"/>
      <c r="M352" s="222"/>
      <c r="N352" s="223"/>
      <c r="O352" s="223"/>
      <c r="P352" s="223"/>
      <c r="Q352" s="223"/>
      <c r="R352" s="223"/>
      <c r="S352" s="223"/>
      <c r="T352" s="22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19" t="s">
        <v>218</v>
      </c>
      <c r="AU352" s="219" t="s">
        <v>152</v>
      </c>
      <c r="AV352" s="13" t="s">
        <v>89</v>
      </c>
      <c r="AW352" s="13" t="s">
        <v>37</v>
      </c>
      <c r="AX352" s="13" t="s">
        <v>82</v>
      </c>
      <c r="AY352" s="219" t="s">
        <v>139</v>
      </c>
    </row>
    <row r="353" spans="1:51" s="13" customFormat="1" ht="12">
      <c r="A353" s="13"/>
      <c r="B353" s="218"/>
      <c r="C353" s="13"/>
      <c r="D353" s="210" t="s">
        <v>218</v>
      </c>
      <c r="E353" s="219" t="s">
        <v>1</v>
      </c>
      <c r="F353" s="220" t="s">
        <v>335</v>
      </c>
      <c r="G353" s="13"/>
      <c r="H353" s="219" t="s">
        <v>1</v>
      </c>
      <c r="I353" s="221"/>
      <c r="J353" s="13"/>
      <c r="K353" s="13"/>
      <c r="L353" s="218"/>
      <c r="M353" s="222"/>
      <c r="N353" s="223"/>
      <c r="O353" s="223"/>
      <c r="P353" s="223"/>
      <c r="Q353" s="223"/>
      <c r="R353" s="223"/>
      <c r="S353" s="223"/>
      <c r="T353" s="22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19" t="s">
        <v>218</v>
      </c>
      <c r="AU353" s="219" t="s">
        <v>152</v>
      </c>
      <c r="AV353" s="13" t="s">
        <v>89</v>
      </c>
      <c r="AW353" s="13" t="s">
        <v>37</v>
      </c>
      <c r="AX353" s="13" t="s">
        <v>82</v>
      </c>
      <c r="AY353" s="219" t="s">
        <v>139</v>
      </c>
    </row>
    <row r="354" spans="1:51" s="14" customFormat="1" ht="12">
      <c r="A354" s="14"/>
      <c r="B354" s="225"/>
      <c r="C354" s="14"/>
      <c r="D354" s="210" t="s">
        <v>218</v>
      </c>
      <c r="E354" s="226" t="s">
        <v>1</v>
      </c>
      <c r="F354" s="227" t="s">
        <v>328</v>
      </c>
      <c r="G354" s="14"/>
      <c r="H354" s="228">
        <v>18</v>
      </c>
      <c r="I354" s="229"/>
      <c r="J354" s="14"/>
      <c r="K354" s="14"/>
      <c r="L354" s="225"/>
      <c r="M354" s="230"/>
      <c r="N354" s="231"/>
      <c r="O354" s="231"/>
      <c r="P354" s="231"/>
      <c r="Q354" s="231"/>
      <c r="R354" s="231"/>
      <c r="S354" s="231"/>
      <c r="T354" s="23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26" t="s">
        <v>218</v>
      </c>
      <c r="AU354" s="226" t="s">
        <v>152</v>
      </c>
      <c r="AV354" s="14" t="s">
        <v>94</v>
      </c>
      <c r="AW354" s="14" t="s">
        <v>37</v>
      </c>
      <c r="AX354" s="14" t="s">
        <v>82</v>
      </c>
      <c r="AY354" s="226" t="s">
        <v>139</v>
      </c>
    </row>
    <row r="355" spans="1:51" s="13" customFormat="1" ht="12">
      <c r="A355" s="13"/>
      <c r="B355" s="218"/>
      <c r="C355" s="13"/>
      <c r="D355" s="210" t="s">
        <v>218</v>
      </c>
      <c r="E355" s="219" t="s">
        <v>1</v>
      </c>
      <c r="F355" s="220" t="s">
        <v>337</v>
      </c>
      <c r="G355" s="13"/>
      <c r="H355" s="219" t="s">
        <v>1</v>
      </c>
      <c r="I355" s="221"/>
      <c r="J355" s="13"/>
      <c r="K355" s="13"/>
      <c r="L355" s="218"/>
      <c r="M355" s="222"/>
      <c r="N355" s="223"/>
      <c r="O355" s="223"/>
      <c r="P355" s="223"/>
      <c r="Q355" s="223"/>
      <c r="R355" s="223"/>
      <c r="S355" s="223"/>
      <c r="T355" s="22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19" t="s">
        <v>218</v>
      </c>
      <c r="AU355" s="219" t="s">
        <v>152</v>
      </c>
      <c r="AV355" s="13" t="s">
        <v>89</v>
      </c>
      <c r="AW355" s="13" t="s">
        <v>37</v>
      </c>
      <c r="AX355" s="13" t="s">
        <v>82</v>
      </c>
      <c r="AY355" s="219" t="s">
        <v>139</v>
      </c>
    </row>
    <row r="356" spans="1:51" s="14" customFormat="1" ht="12">
      <c r="A356" s="14"/>
      <c r="B356" s="225"/>
      <c r="C356" s="14"/>
      <c r="D356" s="210" t="s">
        <v>218</v>
      </c>
      <c r="E356" s="226" t="s">
        <v>1</v>
      </c>
      <c r="F356" s="227" t="s">
        <v>303</v>
      </c>
      <c r="G356" s="14"/>
      <c r="H356" s="228">
        <v>14</v>
      </c>
      <c r="I356" s="229"/>
      <c r="J356" s="14"/>
      <c r="K356" s="14"/>
      <c r="L356" s="225"/>
      <c r="M356" s="230"/>
      <c r="N356" s="231"/>
      <c r="O356" s="231"/>
      <c r="P356" s="231"/>
      <c r="Q356" s="231"/>
      <c r="R356" s="231"/>
      <c r="S356" s="231"/>
      <c r="T356" s="23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26" t="s">
        <v>218</v>
      </c>
      <c r="AU356" s="226" t="s">
        <v>152</v>
      </c>
      <c r="AV356" s="14" t="s">
        <v>94</v>
      </c>
      <c r="AW356" s="14" t="s">
        <v>37</v>
      </c>
      <c r="AX356" s="14" t="s">
        <v>82</v>
      </c>
      <c r="AY356" s="226" t="s">
        <v>139</v>
      </c>
    </row>
    <row r="357" spans="1:51" s="13" customFormat="1" ht="12">
      <c r="A357" s="13"/>
      <c r="B357" s="218"/>
      <c r="C357" s="13"/>
      <c r="D357" s="210" t="s">
        <v>218</v>
      </c>
      <c r="E357" s="219" t="s">
        <v>1</v>
      </c>
      <c r="F357" s="220" t="s">
        <v>339</v>
      </c>
      <c r="G357" s="13"/>
      <c r="H357" s="219" t="s">
        <v>1</v>
      </c>
      <c r="I357" s="221"/>
      <c r="J357" s="13"/>
      <c r="K357" s="13"/>
      <c r="L357" s="218"/>
      <c r="M357" s="222"/>
      <c r="N357" s="223"/>
      <c r="O357" s="223"/>
      <c r="P357" s="223"/>
      <c r="Q357" s="223"/>
      <c r="R357" s="223"/>
      <c r="S357" s="223"/>
      <c r="T357" s="22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19" t="s">
        <v>218</v>
      </c>
      <c r="AU357" s="219" t="s">
        <v>152</v>
      </c>
      <c r="AV357" s="13" t="s">
        <v>89</v>
      </c>
      <c r="AW357" s="13" t="s">
        <v>37</v>
      </c>
      <c r="AX357" s="13" t="s">
        <v>82</v>
      </c>
      <c r="AY357" s="219" t="s">
        <v>139</v>
      </c>
    </row>
    <row r="358" spans="1:51" s="14" customFormat="1" ht="12">
      <c r="A358" s="14"/>
      <c r="B358" s="225"/>
      <c r="C358" s="14"/>
      <c r="D358" s="210" t="s">
        <v>218</v>
      </c>
      <c r="E358" s="226" t="s">
        <v>1</v>
      </c>
      <c r="F358" s="227" t="s">
        <v>322</v>
      </c>
      <c r="G358" s="14"/>
      <c r="H358" s="228">
        <v>17</v>
      </c>
      <c r="I358" s="229"/>
      <c r="J358" s="14"/>
      <c r="K358" s="14"/>
      <c r="L358" s="225"/>
      <c r="M358" s="230"/>
      <c r="N358" s="231"/>
      <c r="O358" s="231"/>
      <c r="P358" s="231"/>
      <c r="Q358" s="231"/>
      <c r="R358" s="231"/>
      <c r="S358" s="231"/>
      <c r="T358" s="23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26" t="s">
        <v>218</v>
      </c>
      <c r="AU358" s="226" t="s">
        <v>152</v>
      </c>
      <c r="AV358" s="14" t="s">
        <v>94</v>
      </c>
      <c r="AW358" s="14" t="s">
        <v>37</v>
      </c>
      <c r="AX358" s="14" t="s">
        <v>82</v>
      </c>
      <c r="AY358" s="226" t="s">
        <v>139</v>
      </c>
    </row>
    <row r="359" spans="1:51" s="13" customFormat="1" ht="12">
      <c r="A359" s="13"/>
      <c r="B359" s="218"/>
      <c r="C359" s="13"/>
      <c r="D359" s="210" t="s">
        <v>218</v>
      </c>
      <c r="E359" s="219" t="s">
        <v>1</v>
      </c>
      <c r="F359" s="220" t="s">
        <v>341</v>
      </c>
      <c r="G359" s="13"/>
      <c r="H359" s="219" t="s">
        <v>1</v>
      </c>
      <c r="I359" s="221"/>
      <c r="J359" s="13"/>
      <c r="K359" s="13"/>
      <c r="L359" s="218"/>
      <c r="M359" s="222"/>
      <c r="N359" s="223"/>
      <c r="O359" s="223"/>
      <c r="P359" s="223"/>
      <c r="Q359" s="223"/>
      <c r="R359" s="223"/>
      <c r="S359" s="223"/>
      <c r="T359" s="22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19" t="s">
        <v>218</v>
      </c>
      <c r="AU359" s="219" t="s">
        <v>152</v>
      </c>
      <c r="AV359" s="13" t="s">
        <v>89</v>
      </c>
      <c r="AW359" s="13" t="s">
        <v>37</v>
      </c>
      <c r="AX359" s="13" t="s">
        <v>82</v>
      </c>
      <c r="AY359" s="219" t="s">
        <v>139</v>
      </c>
    </row>
    <row r="360" spans="1:51" s="14" customFormat="1" ht="12">
      <c r="A360" s="14"/>
      <c r="B360" s="225"/>
      <c r="C360" s="14"/>
      <c r="D360" s="210" t="s">
        <v>218</v>
      </c>
      <c r="E360" s="226" t="s">
        <v>1</v>
      </c>
      <c r="F360" s="227" t="s">
        <v>94</v>
      </c>
      <c r="G360" s="14"/>
      <c r="H360" s="228">
        <v>2</v>
      </c>
      <c r="I360" s="229"/>
      <c r="J360" s="14"/>
      <c r="K360" s="14"/>
      <c r="L360" s="225"/>
      <c r="M360" s="230"/>
      <c r="N360" s="231"/>
      <c r="O360" s="231"/>
      <c r="P360" s="231"/>
      <c r="Q360" s="231"/>
      <c r="R360" s="231"/>
      <c r="S360" s="231"/>
      <c r="T360" s="23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26" t="s">
        <v>218</v>
      </c>
      <c r="AU360" s="226" t="s">
        <v>152</v>
      </c>
      <c r="AV360" s="14" t="s">
        <v>94</v>
      </c>
      <c r="AW360" s="14" t="s">
        <v>37</v>
      </c>
      <c r="AX360" s="14" t="s">
        <v>82</v>
      </c>
      <c r="AY360" s="226" t="s">
        <v>139</v>
      </c>
    </row>
    <row r="361" spans="1:51" s="13" customFormat="1" ht="12">
      <c r="A361" s="13"/>
      <c r="B361" s="218"/>
      <c r="C361" s="13"/>
      <c r="D361" s="210" t="s">
        <v>218</v>
      </c>
      <c r="E361" s="219" t="s">
        <v>1</v>
      </c>
      <c r="F361" s="220" t="s">
        <v>343</v>
      </c>
      <c r="G361" s="13"/>
      <c r="H361" s="219" t="s">
        <v>1</v>
      </c>
      <c r="I361" s="221"/>
      <c r="J361" s="13"/>
      <c r="K361" s="13"/>
      <c r="L361" s="218"/>
      <c r="M361" s="222"/>
      <c r="N361" s="223"/>
      <c r="O361" s="223"/>
      <c r="P361" s="223"/>
      <c r="Q361" s="223"/>
      <c r="R361" s="223"/>
      <c r="S361" s="223"/>
      <c r="T361" s="22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19" t="s">
        <v>218</v>
      </c>
      <c r="AU361" s="219" t="s">
        <v>152</v>
      </c>
      <c r="AV361" s="13" t="s">
        <v>89</v>
      </c>
      <c r="AW361" s="13" t="s">
        <v>37</v>
      </c>
      <c r="AX361" s="13" t="s">
        <v>82</v>
      </c>
      <c r="AY361" s="219" t="s">
        <v>139</v>
      </c>
    </row>
    <row r="362" spans="1:51" s="14" customFormat="1" ht="12">
      <c r="A362" s="14"/>
      <c r="B362" s="225"/>
      <c r="C362" s="14"/>
      <c r="D362" s="210" t="s">
        <v>218</v>
      </c>
      <c r="E362" s="226" t="s">
        <v>1</v>
      </c>
      <c r="F362" s="227" t="s">
        <v>176</v>
      </c>
      <c r="G362" s="14"/>
      <c r="H362" s="228">
        <v>8</v>
      </c>
      <c r="I362" s="229"/>
      <c r="J362" s="14"/>
      <c r="K362" s="14"/>
      <c r="L362" s="225"/>
      <c r="M362" s="230"/>
      <c r="N362" s="231"/>
      <c r="O362" s="231"/>
      <c r="P362" s="231"/>
      <c r="Q362" s="231"/>
      <c r="R362" s="231"/>
      <c r="S362" s="231"/>
      <c r="T362" s="23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26" t="s">
        <v>218</v>
      </c>
      <c r="AU362" s="226" t="s">
        <v>152</v>
      </c>
      <c r="AV362" s="14" t="s">
        <v>94</v>
      </c>
      <c r="AW362" s="14" t="s">
        <v>37</v>
      </c>
      <c r="AX362" s="14" t="s">
        <v>82</v>
      </c>
      <c r="AY362" s="226" t="s">
        <v>139</v>
      </c>
    </row>
    <row r="363" spans="1:51" s="15" customFormat="1" ht="12">
      <c r="A363" s="15"/>
      <c r="B363" s="233"/>
      <c r="C363" s="15"/>
      <c r="D363" s="210" t="s">
        <v>218</v>
      </c>
      <c r="E363" s="234" t="s">
        <v>1</v>
      </c>
      <c r="F363" s="235" t="s">
        <v>221</v>
      </c>
      <c r="G363" s="15"/>
      <c r="H363" s="236">
        <v>59</v>
      </c>
      <c r="I363" s="237"/>
      <c r="J363" s="15"/>
      <c r="K363" s="15"/>
      <c r="L363" s="233"/>
      <c r="M363" s="238"/>
      <c r="N363" s="239"/>
      <c r="O363" s="239"/>
      <c r="P363" s="239"/>
      <c r="Q363" s="239"/>
      <c r="R363" s="239"/>
      <c r="S363" s="239"/>
      <c r="T363" s="240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34" t="s">
        <v>218</v>
      </c>
      <c r="AU363" s="234" t="s">
        <v>152</v>
      </c>
      <c r="AV363" s="15" t="s">
        <v>138</v>
      </c>
      <c r="AW363" s="15" t="s">
        <v>37</v>
      </c>
      <c r="AX363" s="15" t="s">
        <v>89</v>
      </c>
      <c r="AY363" s="234" t="s">
        <v>139</v>
      </c>
    </row>
    <row r="364" spans="1:65" s="2" customFormat="1" ht="16.5" customHeight="1">
      <c r="A364" s="38"/>
      <c r="B364" s="196"/>
      <c r="C364" s="241" t="s">
        <v>439</v>
      </c>
      <c r="D364" s="241" t="s">
        <v>676</v>
      </c>
      <c r="E364" s="242" t="s">
        <v>685</v>
      </c>
      <c r="F364" s="243" t="s">
        <v>686</v>
      </c>
      <c r="G364" s="244" t="s">
        <v>306</v>
      </c>
      <c r="H364" s="245">
        <v>59</v>
      </c>
      <c r="I364" s="246"/>
      <c r="J364" s="247">
        <f>ROUND(I364*H364,2)</f>
        <v>0</v>
      </c>
      <c r="K364" s="243" t="s">
        <v>215</v>
      </c>
      <c r="L364" s="248"/>
      <c r="M364" s="249" t="s">
        <v>1</v>
      </c>
      <c r="N364" s="250" t="s">
        <v>47</v>
      </c>
      <c r="O364" s="77"/>
      <c r="P364" s="206">
        <f>O364*H364</f>
        <v>0</v>
      </c>
      <c r="Q364" s="206">
        <v>3E-05</v>
      </c>
      <c r="R364" s="206">
        <f>Q364*H364</f>
        <v>0.00177</v>
      </c>
      <c r="S364" s="206">
        <v>0</v>
      </c>
      <c r="T364" s="207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08" t="s">
        <v>176</v>
      </c>
      <c r="AT364" s="208" t="s">
        <v>676</v>
      </c>
      <c r="AU364" s="208" t="s">
        <v>152</v>
      </c>
      <c r="AY364" s="19" t="s">
        <v>139</v>
      </c>
      <c r="BE364" s="209">
        <f>IF(N364="základní",J364,0)</f>
        <v>0</v>
      </c>
      <c r="BF364" s="209">
        <f>IF(N364="snížená",J364,0)</f>
        <v>0</v>
      </c>
      <c r="BG364" s="209">
        <f>IF(N364="zákl. přenesená",J364,0)</f>
        <v>0</v>
      </c>
      <c r="BH364" s="209">
        <f>IF(N364="sníž. přenesená",J364,0)</f>
        <v>0</v>
      </c>
      <c r="BI364" s="209">
        <f>IF(N364="nulová",J364,0)</f>
        <v>0</v>
      </c>
      <c r="BJ364" s="19" t="s">
        <v>89</v>
      </c>
      <c r="BK364" s="209">
        <f>ROUND(I364*H364,2)</f>
        <v>0</v>
      </c>
      <c r="BL364" s="19" t="s">
        <v>138</v>
      </c>
      <c r="BM364" s="208" t="s">
        <v>687</v>
      </c>
    </row>
    <row r="365" spans="1:47" s="2" customFormat="1" ht="12">
      <c r="A365" s="38"/>
      <c r="B365" s="39"/>
      <c r="C365" s="38"/>
      <c r="D365" s="210" t="s">
        <v>146</v>
      </c>
      <c r="E365" s="38"/>
      <c r="F365" s="211" t="s">
        <v>686</v>
      </c>
      <c r="G365" s="38"/>
      <c r="H365" s="38"/>
      <c r="I365" s="132"/>
      <c r="J365" s="38"/>
      <c r="K365" s="38"/>
      <c r="L365" s="39"/>
      <c r="M365" s="212"/>
      <c r="N365" s="213"/>
      <c r="O365" s="77"/>
      <c r="P365" s="77"/>
      <c r="Q365" s="77"/>
      <c r="R365" s="77"/>
      <c r="S365" s="77"/>
      <c r="T365" s="7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9" t="s">
        <v>146</v>
      </c>
      <c r="AU365" s="19" t="s">
        <v>152</v>
      </c>
    </row>
    <row r="366" spans="1:65" s="2" customFormat="1" ht="24" customHeight="1">
      <c r="A366" s="38"/>
      <c r="B366" s="196"/>
      <c r="C366" s="197" t="s">
        <v>445</v>
      </c>
      <c r="D366" s="197" t="s">
        <v>141</v>
      </c>
      <c r="E366" s="198" t="s">
        <v>688</v>
      </c>
      <c r="F366" s="199" t="s">
        <v>689</v>
      </c>
      <c r="G366" s="200" t="s">
        <v>306</v>
      </c>
      <c r="H366" s="201">
        <v>3</v>
      </c>
      <c r="I366" s="202"/>
      <c r="J366" s="203">
        <f>ROUND(I366*H366,2)</f>
        <v>0</v>
      </c>
      <c r="K366" s="199" t="s">
        <v>215</v>
      </c>
      <c r="L366" s="39"/>
      <c r="M366" s="204" t="s">
        <v>1</v>
      </c>
      <c r="N366" s="205" t="s">
        <v>47</v>
      </c>
      <c r="O366" s="77"/>
      <c r="P366" s="206">
        <f>O366*H366</f>
        <v>0</v>
      </c>
      <c r="Q366" s="206">
        <v>0</v>
      </c>
      <c r="R366" s="206">
        <f>Q366*H366</f>
        <v>0</v>
      </c>
      <c r="S366" s="206">
        <v>0</v>
      </c>
      <c r="T366" s="207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08" t="s">
        <v>138</v>
      </c>
      <c r="AT366" s="208" t="s">
        <v>141</v>
      </c>
      <c r="AU366" s="208" t="s">
        <v>152</v>
      </c>
      <c r="AY366" s="19" t="s">
        <v>139</v>
      </c>
      <c r="BE366" s="209">
        <f>IF(N366="základní",J366,0)</f>
        <v>0</v>
      </c>
      <c r="BF366" s="209">
        <f>IF(N366="snížená",J366,0)</f>
        <v>0</v>
      </c>
      <c r="BG366" s="209">
        <f>IF(N366="zákl. přenesená",J366,0)</f>
        <v>0</v>
      </c>
      <c r="BH366" s="209">
        <f>IF(N366="sníž. přenesená",J366,0)</f>
        <v>0</v>
      </c>
      <c r="BI366" s="209">
        <f>IF(N366="nulová",J366,0)</f>
        <v>0</v>
      </c>
      <c r="BJ366" s="19" t="s">
        <v>89</v>
      </c>
      <c r="BK366" s="209">
        <f>ROUND(I366*H366,2)</f>
        <v>0</v>
      </c>
      <c r="BL366" s="19" t="s">
        <v>138</v>
      </c>
      <c r="BM366" s="208" t="s">
        <v>690</v>
      </c>
    </row>
    <row r="367" spans="1:47" s="2" customFormat="1" ht="12">
      <c r="A367" s="38"/>
      <c r="B367" s="39"/>
      <c r="C367" s="38"/>
      <c r="D367" s="210" t="s">
        <v>146</v>
      </c>
      <c r="E367" s="38"/>
      <c r="F367" s="211" t="s">
        <v>691</v>
      </c>
      <c r="G367" s="38"/>
      <c r="H367" s="38"/>
      <c r="I367" s="132"/>
      <c r="J367" s="38"/>
      <c r="K367" s="38"/>
      <c r="L367" s="39"/>
      <c r="M367" s="212"/>
      <c r="N367" s="213"/>
      <c r="O367" s="77"/>
      <c r="P367" s="77"/>
      <c r="Q367" s="77"/>
      <c r="R367" s="77"/>
      <c r="S367" s="77"/>
      <c r="T367" s="7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9" t="s">
        <v>146</v>
      </c>
      <c r="AU367" s="19" t="s">
        <v>152</v>
      </c>
    </row>
    <row r="368" spans="1:65" s="2" customFormat="1" ht="16.5" customHeight="1">
      <c r="A368" s="38"/>
      <c r="B368" s="196"/>
      <c r="C368" s="241" t="s">
        <v>452</v>
      </c>
      <c r="D368" s="241" t="s">
        <v>676</v>
      </c>
      <c r="E368" s="242" t="s">
        <v>692</v>
      </c>
      <c r="F368" s="243" t="s">
        <v>693</v>
      </c>
      <c r="G368" s="244" t="s">
        <v>306</v>
      </c>
      <c r="H368" s="245">
        <v>3</v>
      </c>
      <c r="I368" s="246"/>
      <c r="J368" s="247">
        <f>ROUND(I368*H368,2)</f>
        <v>0</v>
      </c>
      <c r="K368" s="243" t="s">
        <v>1</v>
      </c>
      <c r="L368" s="248"/>
      <c r="M368" s="249" t="s">
        <v>1</v>
      </c>
      <c r="N368" s="250" t="s">
        <v>47</v>
      </c>
      <c r="O368" s="77"/>
      <c r="P368" s="206">
        <f>O368*H368</f>
        <v>0</v>
      </c>
      <c r="Q368" s="206">
        <v>0.0026</v>
      </c>
      <c r="R368" s="206">
        <f>Q368*H368</f>
        <v>0.0078</v>
      </c>
      <c r="S368" s="206">
        <v>0</v>
      </c>
      <c r="T368" s="207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08" t="s">
        <v>176</v>
      </c>
      <c r="AT368" s="208" t="s">
        <v>676</v>
      </c>
      <c r="AU368" s="208" t="s">
        <v>152</v>
      </c>
      <c r="AY368" s="19" t="s">
        <v>139</v>
      </c>
      <c r="BE368" s="209">
        <f>IF(N368="základní",J368,0)</f>
        <v>0</v>
      </c>
      <c r="BF368" s="209">
        <f>IF(N368="snížená",J368,0)</f>
        <v>0</v>
      </c>
      <c r="BG368" s="209">
        <f>IF(N368="zákl. přenesená",J368,0)</f>
        <v>0</v>
      </c>
      <c r="BH368" s="209">
        <f>IF(N368="sníž. přenesená",J368,0)</f>
        <v>0</v>
      </c>
      <c r="BI368" s="209">
        <f>IF(N368="nulová",J368,0)</f>
        <v>0</v>
      </c>
      <c r="BJ368" s="19" t="s">
        <v>89</v>
      </c>
      <c r="BK368" s="209">
        <f>ROUND(I368*H368,2)</f>
        <v>0</v>
      </c>
      <c r="BL368" s="19" t="s">
        <v>138</v>
      </c>
      <c r="BM368" s="208" t="s">
        <v>694</v>
      </c>
    </row>
    <row r="369" spans="1:63" s="12" customFormat="1" ht="22.8" customHeight="1">
      <c r="A369" s="12"/>
      <c r="B369" s="183"/>
      <c r="C369" s="12"/>
      <c r="D369" s="184" t="s">
        <v>81</v>
      </c>
      <c r="E369" s="194" t="s">
        <v>176</v>
      </c>
      <c r="F369" s="194" t="s">
        <v>695</v>
      </c>
      <c r="G369" s="12"/>
      <c r="H369" s="12"/>
      <c r="I369" s="186"/>
      <c r="J369" s="195">
        <f>BK369</f>
        <v>0</v>
      </c>
      <c r="K369" s="12"/>
      <c r="L369" s="183"/>
      <c r="M369" s="188"/>
      <c r="N369" s="189"/>
      <c r="O369" s="189"/>
      <c r="P369" s="190">
        <f>SUM(P370:P385)</f>
        <v>0</v>
      </c>
      <c r="Q369" s="189"/>
      <c r="R369" s="190">
        <f>SUM(R370:R385)</f>
        <v>0.04012</v>
      </c>
      <c r="S369" s="189"/>
      <c r="T369" s="191">
        <f>SUM(T370:T385)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184" t="s">
        <v>89</v>
      </c>
      <c r="AT369" s="192" t="s">
        <v>81</v>
      </c>
      <c r="AU369" s="192" t="s">
        <v>89</v>
      </c>
      <c r="AY369" s="184" t="s">
        <v>139</v>
      </c>
      <c r="BK369" s="193">
        <f>SUM(BK370:BK385)</f>
        <v>0</v>
      </c>
    </row>
    <row r="370" spans="1:65" s="2" customFormat="1" ht="24" customHeight="1">
      <c r="A370" s="38"/>
      <c r="B370" s="196"/>
      <c r="C370" s="197" t="s">
        <v>461</v>
      </c>
      <c r="D370" s="197" t="s">
        <v>141</v>
      </c>
      <c r="E370" s="198" t="s">
        <v>696</v>
      </c>
      <c r="F370" s="199" t="s">
        <v>697</v>
      </c>
      <c r="G370" s="200" t="s">
        <v>306</v>
      </c>
      <c r="H370" s="201">
        <v>118</v>
      </c>
      <c r="I370" s="202"/>
      <c r="J370" s="203">
        <f>ROUND(I370*H370,2)</f>
        <v>0</v>
      </c>
      <c r="K370" s="199" t="s">
        <v>215</v>
      </c>
      <c r="L370" s="39"/>
      <c r="M370" s="204" t="s">
        <v>1</v>
      </c>
      <c r="N370" s="205" t="s">
        <v>47</v>
      </c>
      <c r="O370" s="77"/>
      <c r="P370" s="206">
        <f>O370*H370</f>
        <v>0</v>
      </c>
      <c r="Q370" s="206">
        <v>0</v>
      </c>
      <c r="R370" s="206">
        <f>Q370*H370</f>
        <v>0</v>
      </c>
      <c r="S370" s="206">
        <v>0</v>
      </c>
      <c r="T370" s="207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08" t="s">
        <v>138</v>
      </c>
      <c r="AT370" s="208" t="s">
        <v>141</v>
      </c>
      <c r="AU370" s="208" t="s">
        <v>94</v>
      </c>
      <c r="AY370" s="19" t="s">
        <v>139</v>
      </c>
      <c r="BE370" s="209">
        <f>IF(N370="základní",J370,0)</f>
        <v>0</v>
      </c>
      <c r="BF370" s="209">
        <f>IF(N370="snížená",J370,0)</f>
        <v>0</v>
      </c>
      <c r="BG370" s="209">
        <f>IF(N370="zákl. přenesená",J370,0)</f>
        <v>0</v>
      </c>
      <c r="BH370" s="209">
        <f>IF(N370="sníž. přenesená",J370,0)</f>
        <v>0</v>
      </c>
      <c r="BI370" s="209">
        <f>IF(N370="nulová",J370,0)</f>
        <v>0</v>
      </c>
      <c r="BJ370" s="19" t="s">
        <v>89</v>
      </c>
      <c r="BK370" s="209">
        <f>ROUND(I370*H370,2)</f>
        <v>0</v>
      </c>
      <c r="BL370" s="19" t="s">
        <v>138</v>
      </c>
      <c r="BM370" s="208" t="s">
        <v>698</v>
      </c>
    </row>
    <row r="371" spans="1:47" s="2" customFormat="1" ht="12">
      <c r="A371" s="38"/>
      <c r="B371" s="39"/>
      <c r="C371" s="38"/>
      <c r="D371" s="210" t="s">
        <v>146</v>
      </c>
      <c r="E371" s="38"/>
      <c r="F371" s="211" t="s">
        <v>699</v>
      </c>
      <c r="G371" s="38"/>
      <c r="H371" s="38"/>
      <c r="I371" s="132"/>
      <c r="J371" s="38"/>
      <c r="K371" s="38"/>
      <c r="L371" s="39"/>
      <c r="M371" s="212"/>
      <c r="N371" s="213"/>
      <c r="O371" s="77"/>
      <c r="P371" s="77"/>
      <c r="Q371" s="77"/>
      <c r="R371" s="77"/>
      <c r="S371" s="77"/>
      <c r="T371" s="7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9" t="s">
        <v>146</v>
      </c>
      <c r="AU371" s="19" t="s">
        <v>94</v>
      </c>
    </row>
    <row r="372" spans="1:51" s="13" customFormat="1" ht="12">
      <c r="A372" s="13"/>
      <c r="B372" s="218"/>
      <c r="C372" s="13"/>
      <c r="D372" s="210" t="s">
        <v>218</v>
      </c>
      <c r="E372" s="219" t="s">
        <v>1</v>
      </c>
      <c r="F372" s="220" t="s">
        <v>684</v>
      </c>
      <c r="G372" s="13"/>
      <c r="H372" s="219" t="s">
        <v>1</v>
      </c>
      <c r="I372" s="221"/>
      <c r="J372" s="13"/>
      <c r="K372" s="13"/>
      <c r="L372" s="218"/>
      <c r="M372" s="222"/>
      <c r="N372" s="223"/>
      <c r="O372" s="223"/>
      <c r="P372" s="223"/>
      <c r="Q372" s="223"/>
      <c r="R372" s="223"/>
      <c r="S372" s="223"/>
      <c r="T372" s="22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19" t="s">
        <v>218</v>
      </c>
      <c r="AU372" s="219" t="s">
        <v>94</v>
      </c>
      <c r="AV372" s="13" t="s">
        <v>89</v>
      </c>
      <c r="AW372" s="13" t="s">
        <v>37</v>
      </c>
      <c r="AX372" s="13" t="s">
        <v>82</v>
      </c>
      <c r="AY372" s="219" t="s">
        <v>139</v>
      </c>
    </row>
    <row r="373" spans="1:51" s="13" customFormat="1" ht="12">
      <c r="A373" s="13"/>
      <c r="B373" s="218"/>
      <c r="C373" s="13"/>
      <c r="D373" s="210" t="s">
        <v>218</v>
      </c>
      <c r="E373" s="219" t="s">
        <v>1</v>
      </c>
      <c r="F373" s="220" t="s">
        <v>335</v>
      </c>
      <c r="G373" s="13"/>
      <c r="H373" s="219" t="s">
        <v>1</v>
      </c>
      <c r="I373" s="221"/>
      <c r="J373" s="13"/>
      <c r="K373" s="13"/>
      <c r="L373" s="218"/>
      <c r="M373" s="222"/>
      <c r="N373" s="223"/>
      <c r="O373" s="223"/>
      <c r="P373" s="223"/>
      <c r="Q373" s="223"/>
      <c r="R373" s="223"/>
      <c r="S373" s="223"/>
      <c r="T373" s="22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19" t="s">
        <v>218</v>
      </c>
      <c r="AU373" s="219" t="s">
        <v>94</v>
      </c>
      <c r="AV373" s="13" t="s">
        <v>89</v>
      </c>
      <c r="AW373" s="13" t="s">
        <v>37</v>
      </c>
      <c r="AX373" s="13" t="s">
        <v>82</v>
      </c>
      <c r="AY373" s="219" t="s">
        <v>139</v>
      </c>
    </row>
    <row r="374" spans="1:51" s="14" customFormat="1" ht="12">
      <c r="A374" s="14"/>
      <c r="B374" s="225"/>
      <c r="C374" s="14"/>
      <c r="D374" s="210" t="s">
        <v>218</v>
      </c>
      <c r="E374" s="226" t="s">
        <v>1</v>
      </c>
      <c r="F374" s="227" t="s">
        <v>336</v>
      </c>
      <c r="G374" s="14"/>
      <c r="H374" s="228">
        <v>36</v>
      </c>
      <c r="I374" s="229"/>
      <c r="J374" s="14"/>
      <c r="K374" s="14"/>
      <c r="L374" s="225"/>
      <c r="M374" s="230"/>
      <c r="N374" s="231"/>
      <c r="O374" s="231"/>
      <c r="P374" s="231"/>
      <c r="Q374" s="231"/>
      <c r="R374" s="231"/>
      <c r="S374" s="231"/>
      <c r="T374" s="23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26" t="s">
        <v>218</v>
      </c>
      <c r="AU374" s="226" t="s">
        <v>94</v>
      </c>
      <c r="AV374" s="14" t="s">
        <v>94</v>
      </c>
      <c r="AW374" s="14" t="s">
        <v>37</v>
      </c>
      <c r="AX374" s="14" t="s">
        <v>82</v>
      </c>
      <c r="AY374" s="226" t="s">
        <v>139</v>
      </c>
    </row>
    <row r="375" spans="1:51" s="13" customFormat="1" ht="12">
      <c r="A375" s="13"/>
      <c r="B375" s="218"/>
      <c r="C375" s="13"/>
      <c r="D375" s="210" t="s">
        <v>218</v>
      </c>
      <c r="E375" s="219" t="s">
        <v>1</v>
      </c>
      <c r="F375" s="220" t="s">
        <v>337</v>
      </c>
      <c r="G375" s="13"/>
      <c r="H375" s="219" t="s">
        <v>1</v>
      </c>
      <c r="I375" s="221"/>
      <c r="J375" s="13"/>
      <c r="K375" s="13"/>
      <c r="L375" s="218"/>
      <c r="M375" s="222"/>
      <c r="N375" s="223"/>
      <c r="O375" s="223"/>
      <c r="P375" s="223"/>
      <c r="Q375" s="223"/>
      <c r="R375" s="223"/>
      <c r="S375" s="223"/>
      <c r="T375" s="22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19" t="s">
        <v>218</v>
      </c>
      <c r="AU375" s="219" t="s">
        <v>94</v>
      </c>
      <c r="AV375" s="13" t="s">
        <v>89</v>
      </c>
      <c r="AW375" s="13" t="s">
        <v>37</v>
      </c>
      <c r="AX375" s="13" t="s">
        <v>82</v>
      </c>
      <c r="AY375" s="219" t="s">
        <v>139</v>
      </c>
    </row>
    <row r="376" spans="1:51" s="14" customFormat="1" ht="12">
      <c r="A376" s="14"/>
      <c r="B376" s="225"/>
      <c r="C376" s="14"/>
      <c r="D376" s="210" t="s">
        <v>218</v>
      </c>
      <c r="E376" s="226" t="s">
        <v>1</v>
      </c>
      <c r="F376" s="227" t="s">
        <v>338</v>
      </c>
      <c r="G376" s="14"/>
      <c r="H376" s="228">
        <v>28</v>
      </c>
      <c r="I376" s="229"/>
      <c r="J376" s="14"/>
      <c r="K376" s="14"/>
      <c r="L376" s="225"/>
      <c r="M376" s="230"/>
      <c r="N376" s="231"/>
      <c r="O376" s="231"/>
      <c r="P376" s="231"/>
      <c r="Q376" s="231"/>
      <c r="R376" s="231"/>
      <c r="S376" s="231"/>
      <c r="T376" s="232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26" t="s">
        <v>218</v>
      </c>
      <c r="AU376" s="226" t="s">
        <v>94</v>
      </c>
      <c r="AV376" s="14" t="s">
        <v>94</v>
      </c>
      <c r="AW376" s="14" t="s">
        <v>37</v>
      </c>
      <c r="AX376" s="14" t="s">
        <v>82</v>
      </c>
      <c r="AY376" s="226" t="s">
        <v>139</v>
      </c>
    </row>
    <row r="377" spans="1:51" s="13" customFormat="1" ht="12">
      <c r="A377" s="13"/>
      <c r="B377" s="218"/>
      <c r="C377" s="13"/>
      <c r="D377" s="210" t="s">
        <v>218</v>
      </c>
      <c r="E377" s="219" t="s">
        <v>1</v>
      </c>
      <c r="F377" s="220" t="s">
        <v>339</v>
      </c>
      <c r="G377" s="13"/>
      <c r="H377" s="219" t="s">
        <v>1</v>
      </c>
      <c r="I377" s="221"/>
      <c r="J377" s="13"/>
      <c r="K377" s="13"/>
      <c r="L377" s="218"/>
      <c r="M377" s="222"/>
      <c r="N377" s="223"/>
      <c r="O377" s="223"/>
      <c r="P377" s="223"/>
      <c r="Q377" s="223"/>
      <c r="R377" s="223"/>
      <c r="S377" s="223"/>
      <c r="T377" s="22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19" t="s">
        <v>218</v>
      </c>
      <c r="AU377" s="219" t="s">
        <v>94</v>
      </c>
      <c r="AV377" s="13" t="s">
        <v>89</v>
      </c>
      <c r="AW377" s="13" t="s">
        <v>37</v>
      </c>
      <c r="AX377" s="13" t="s">
        <v>82</v>
      </c>
      <c r="AY377" s="219" t="s">
        <v>139</v>
      </c>
    </row>
    <row r="378" spans="1:51" s="14" customFormat="1" ht="12">
      <c r="A378" s="14"/>
      <c r="B378" s="225"/>
      <c r="C378" s="14"/>
      <c r="D378" s="210" t="s">
        <v>218</v>
      </c>
      <c r="E378" s="226" t="s">
        <v>1</v>
      </c>
      <c r="F378" s="227" t="s">
        <v>340</v>
      </c>
      <c r="G378" s="14"/>
      <c r="H378" s="228">
        <v>34</v>
      </c>
      <c r="I378" s="229"/>
      <c r="J378" s="14"/>
      <c r="K378" s="14"/>
      <c r="L378" s="225"/>
      <c r="M378" s="230"/>
      <c r="N378" s="231"/>
      <c r="O378" s="231"/>
      <c r="P378" s="231"/>
      <c r="Q378" s="231"/>
      <c r="R378" s="231"/>
      <c r="S378" s="231"/>
      <c r="T378" s="23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26" t="s">
        <v>218</v>
      </c>
      <c r="AU378" s="226" t="s">
        <v>94</v>
      </c>
      <c r="AV378" s="14" t="s">
        <v>94</v>
      </c>
      <c r="AW378" s="14" t="s">
        <v>37</v>
      </c>
      <c r="AX378" s="14" t="s">
        <v>82</v>
      </c>
      <c r="AY378" s="226" t="s">
        <v>139</v>
      </c>
    </row>
    <row r="379" spans="1:51" s="13" customFormat="1" ht="12">
      <c r="A379" s="13"/>
      <c r="B379" s="218"/>
      <c r="C379" s="13"/>
      <c r="D379" s="210" t="s">
        <v>218</v>
      </c>
      <c r="E379" s="219" t="s">
        <v>1</v>
      </c>
      <c r="F379" s="220" t="s">
        <v>341</v>
      </c>
      <c r="G379" s="13"/>
      <c r="H379" s="219" t="s">
        <v>1</v>
      </c>
      <c r="I379" s="221"/>
      <c r="J379" s="13"/>
      <c r="K379" s="13"/>
      <c r="L379" s="218"/>
      <c r="M379" s="222"/>
      <c r="N379" s="223"/>
      <c r="O379" s="223"/>
      <c r="P379" s="223"/>
      <c r="Q379" s="223"/>
      <c r="R379" s="223"/>
      <c r="S379" s="223"/>
      <c r="T379" s="22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19" t="s">
        <v>218</v>
      </c>
      <c r="AU379" s="219" t="s">
        <v>94</v>
      </c>
      <c r="AV379" s="13" t="s">
        <v>89</v>
      </c>
      <c r="AW379" s="13" t="s">
        <v>37</v>
      </c>
      <c r="AX379" s="13" t="s">
        <v>82</v>
      </c>
      <c r="AY379" s="219" t="s">
        <v>139</v>
      </c>
    </row>
    <row r="380" spans="1:51" s="14" customFormat="1" ht="12">
      <c r="A380" s="14"/>
      <c r="B380" s="225"/>
      <c r="C380" s="14"/>
      <c r="D380" s="210" t="s">
        <v>218</v>
      </c>
      <c r="E380" s="226" t="s">
        <v>1</v>
      </c>
      <c r="F380" s="227" t="s">
        <v>342</v>
      </c>
      <c r="G380" s="14"/>
      <c r="H380" s="228">
        <v>4</v>
      </c>
      <c r="I380" s="229"/>
      <c r="J380" s="14"/>
      <c r="K380" s="14"/>
      <c r="L380" s="225"/>
      <c r="M380" s="230"/>
      <c r="N380" s="231"/>
      <c r="O380" s="231"/>
      <c r="P380" s="231"/>
      <c r="Q380" s="231"/>
      <c r="R380" s="231"/>
      <c r="S380" s="231"/>
      <c r="T380" s="23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26" t="s">
        <v>218</v>
      </c>
      <c r="AU380" s="226" t="s">
        <v>94</v>
      </c>
      <c r="AV380" s="14" t="s">
        <v>94</v>
      </c>
      <c r="AW380" s="14" t="s">
        <v>37</v>
      </c>
      <c r="AX380" s="14" t="s">
        <v>82</v>
      </c>
      <c r="AY380" s="226" t="s">
        <v>139</v>
      </c>
    </row>
    <row r="381" spans="1:51" s="13" customFormat="1" ht="12">
      <c r="A381" s="13"/>
      <c r="B381" s="218"/>
      <c r="C381" s="13"/>
      <c r="D381" s="210" t="s">
        <v>218</v>
      </c>
      <c r="E381" s="219" t="s">
        <v>1</v>
      </c>
      <c r="F381" s="220" t="s">
        <v>343</v>
      </c>
      <c r="G381" s="13"/>
      <c r="H381" s="219" t="s">
        <v>1</v>
      </c>
      <c r="I381" s="221"/>
      <c r="J381" s="13"/>
      <c r="K381" s="13"/>
      <c r="L381" s="218"/>
      <c r="M381" s="222"/>
      <c r="N381" s="223"/>
      <c r="O381" s="223"/>
      <c r="P381" s="223"/>
      <c r="Q381" s="223"/>
      <c r="R381" s="223"/>
      <c r="S381" s="223"/>
      <c r="T381" s="22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19" t="s">
        <v>218</v>
      </c>
      <c r="AU381" s="219" t="s">
        <v>94</v>
      </c>
      <c r="AV381" s="13" t="s">
        <v>89</v>
      </c>
      <c r="AW381" s="13" t="s">
        <v>37</v>
      </c>
      <c r="AX381" s="13" t="s">
        <v>82</v>
      </c>
      <c r="AY381" s="219" t="s">
        <v>139</v>
      </c>
    </row>
    <row r="382" spans="1:51" s="14" customFormat="1" ht="12">
      <c r="A382" s="14"/>
      <c r="B382" s="225"/>
      <c r="C382" s="14"/>
      <c r="D382" s="210" t="s">
        <v>218</v>
      </c>
      <c r="E382" s="226" t="s">
        <v>1</v>
      </c>
      <c r="F382" s="227" t="s">
        <v>344</v>
      </c>
      <c r="G382" s="14"/>
      <c r="H382" s="228">
        <v>16</v>
      </c>
      <c r="I382" s="229"/>
      <c r="J382" s="14"/>
      <c r="K382" s="14"/>
      <c r="L382" s="225"/>
      <c r="M382" s="230"/>
      <c r="N382" s="231"/>
      <c r="O382" s="231"/>
      <c r="P382" s="231"/>
      <c r="Q382" s="231"/>
      <c r="R382" s="231"/>
      <c r="S382" s="231"/>
      <c r="T382" s="23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26" t="s">
        <v>218</v>
      </c>
      <c r="AU382" s="226" t="s">
        <v>94</v>
      </c>
      <c r="AV382" s="14" t="s">
        <v>94</v>
      </c>
      <c r="AW382" s="14" t="s">
        <v>37</v>
      </c>
      <c r="AX382" s="14" t="s">
        <v>82</v>
      </c>
      <c r="AY382" s="226" t="s">
        <v>139</v>
      </c>
    </row>
    <row r="383" spans="1:51" s="15" customFormat="1" ht="12">
      <c r="A383" s="15"/>
      <c r="B383" s="233"/>
      <c r="C383" s="15"/>
      <c r="D383" s="210" t="s">
        <v>218</v>
      </c>
      <c r="E383" s="234" t="s">
        <v>1</v>
      </c>
      <c r="F383" s="235" t="s">
        <v>221</v>
      </c>
      <c r="G383" s="15"/>
      <c r="H383" s="236">
        <v>118</v>
      </c>
      <c r="I383" s="237"/>
      <c r="J383" s="15"/>
      <c r="K383" s="15"/>
      <c r="L383" s="233"/>
      <c r="M383" s="238"/>
      <c r="N383" s="239"/>
      <c r="O383" s="239"/>
      <c r="P383" s="239"/>
      <c r="Q383" s="239"/>
      <c r="R383" s="239"/>
      <c r="S383" s="239"/>
      <c r="T383" s="240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34" t="s">
        <v>218</v>
      </c>
      <c r="AU383" s="234" t="s">
        <v>94</v>
      </c>
      <c r="AV383" s="15" t="s">
        <v>138</v>
      </c>
      <c r="AW383" s="15" t="s">
        <v>37</v>
      </c>
      <c r="AX383" s="15" t="s">
        <v>89</v>
      </c>
      <c r="AY383" s="234" t="s">
        <v>139</v>
      </c>
    </row>
    <row r="384" spans="1:65" s="2" customFormat="1" ht="16.5" customHeight="1">
      <c r="A384" s="38"/>
      <c r="B384" s="196"/>
      <c r="C384" s="241" t="s">
        <v>470</v>
      </c>
      <c r="D384" s="241" t="s">
        <v>676</v>
      </c>
      <c r="E384" s="242" t="s">
        <v>700</v>
      </c>
      <c r="F384" s="243" t="s">
        <v>701</v>
      </c>
      <c r="G384" s="244" t="s">
        <v>306</v>
      </c>
      <c r="H384" s="245">
        <v>118</v>
      </c>
      <c r="I384" s="246"/>
      <c r="J384" s="247">
        <f>ROUND(I384*H384,2)</f>
        <v>0</v>
      </c>
      <c r="K384" s="243" t="s">
        <v>215</v>
      </c>
      <c r="L384" s="248"/>
      <c r="M384" s="249" t="s">
        <v>1</v>
      </c>
      <c r="N384" s="250" t="s">
        <v>47</v>
      </c>
      <c r="O384" s="77"/>
      <c r="P384" s="206">
        <f>O384*H384</f>
        <v>0</v>
      </c>
      <c r="Q384" s="206">
        <v>0.00034</v>
      </c>
      <c r="R384" s="206">
        <f>Q384*H384</f>
        <v>0.04012</v>
      </c>
      <c r="S384" s="206">
        <v>0</v>
      </c>
      <c r="T384" s="207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08" t="s">
        <v>176</v>
      </c>
      <c r="AT384" s="208" t="s">
        <v>676</v>
      </c>
      <c r="AU384" s="208" t="s">
        <v>94</v>
      </c>
      <c r="AY384" s="19" t="s">
        <v>139</v>
      </c>
      <c r="BE384" s="209">
        <f>IF(N384="základní",J384,0)</f>
        <v>0</v>
      </c>
      <c r="BF384" s="209">
        <f>IF(N384="snížená",J384,0)</f>
        <v>0</v>
      </c>
      <c r="BG384" s="209">
        <f>IF(N384="zákl. přenesená",J384,0)</f>
        <v>0</v>
      </c>
      <c r="BH384" s="209">
        <f>IF(N384="sníž. přenesená",J384,0)</f>
        <v>0</v>
      </c>
      <c r="BI384" s="209">
        <f>IF(N384="nulová",J384,0)</f>
        <v>0</v>
      </c>
      <c r="BJ384" s="19" t="s">
        <v>89</v>
      </c>
      <c r="BK384" s="209">
        <f>ROUND(I384*H384,2)</f>
        <v>0</v>
      </c>
      <c r="BL384" s="19" t="s">
        <v>138</v>
      </c>
      <c r="BM384" s="208" t="s">
        <v>702</v>
      </c>
    </row>
    <row r="385" spans="1:47" s="2" customFormat="1" ht="12">
      <c r="A385" s="38"/>
      <c r="B385" s="39"/>
      <c r="C385" s="38"/>
      <c r="D385" s="210" t="s">
        <v>146</v>
      </c>
      <c r="E385" s="38"/>
      <c r="F385" s="211" t="s">
        <v>701</v>
      </c>
      <c r="G385" s="38"/>
      <c r="H385" s="38"/>
      <c r="I385" s="132"/>
      <c r="J385" s="38"/>
      <c r="K385" s="38"/>
      <c r="L385" s="39"/>
      <c r="M385" s="212"/>
      <c r="N385" s="213"/>
      <c r="O385" s="77"/>
      <c r="P385" s="77"/>
      <c r="Q385" s="77"/>
      <c r="R385" s="77"/>
      <c r="S385" s="77"/>
      <c r="T385" s="7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9" t="s">
        <v>146</v>
      </c>
      <c r="AU385" s="19" t="s">
        <v>94</v>
      </c>
    </row>
    <row r="386" spans="1:63" s="12" customFormat="1" ht="22.8" customHeight="1">
      <c r="A386" s="12"/>
      <c r="B386" s="183"/>
      <c r="C386" s="12"/>
      <c r="D386" s="184" t="s">
        <v>81</v>
      </c>
      <c r="E386" s="194" t="s">
        <v>181</v>
      </c>
      <c r="F386" s="194" t="s">
        <v>222</v>
      </c>
      <c r="G386" s="12"/>
      <c r="H386" s="12"/>
      <c r="I386" s="186"/>
      <c r="J386" s="195">
        <f>BK386</f>
        <v>0</v>
      </c>
      <c r="K386" s="12"/>
      <c r="L386" s="183"/>
      <c r="M386" s="188"/>
      <c r="N386" s="189"/>
      <c r="O386" s="189"/>
      <c r="P386" s="190">
        <f>SUM(P387:P410)</f>
        <v>0</v>
      </c>
      <c r="Q386" s="189"/>
      <c r="R386" s="190">
        <f>SUM(R387:R410)</f>
        <v>0.2360307</v>
      </c>
      <c r="S386" s="189"/>
      <c r="T386" s="191">
        <f>SUM(T387:T410)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184" t="s">
        <v>89</v>
      </c>
      <c r="AT386" s="192" t="s">
        <v>81</v>
      </c>
      <c r="AU386" s="192" t="s">
        <v>89</v>
      </c>
      <c r="AY386" s="184" t="s">
        <v>139</v>
      </c>
      <c r="BK386" s="193">
        <f>SUM(BK387:BK410)</f>
        <v>0</v>
      </c>
    </row>
    <row r="387" spans="1:65" s="2" customFormat="1" ht="16.5" customHeight="1">
      <c r="A387" s="38"/>
      <c r="B387" s="196"/>
      <c r="C387" s="197" t="s">
        <v>480</v>
      </c>
      <c r="D387" s="197" t="s">
        <v>141</v>
      </c>
      <c r="E387" s="198" t="s">
        <v>703</v>
      </c>
      <c r="F387" s="199" t="s">
        <v>704</v>
      </c>
      <c r="G387" s="200" t="s">
        <v>306</v>
      </c>
      <c r="H387" s="201">
        <v>20</v>
      </c>
      <c r="I387" s="202"/>
      <c r="J387" s="203">
        <f>ROUND(I387*H387,2)</f>
        <v>0</v>
      </c>
      <c r="K387" s="199" t="s">
        <v>1</v>
      </c>
      <c r="L387" s="39"/>
      <c r="M387" s="204" t="s">
        <v>1</v>
      </c>
      <c r="N387" s="205" t="s">
        <v>47</v>
      </c>
      <c r="O387" s="77"/>
      <c r="P387" s="206">
        <f>O387*H387</f>
        <v>0</v>
      </c>
      <c r="Q387" s="206">
        <v>0</v>
      </c>
      <c r="R387" s="206">
        <f>Q387*H387</f>
        <v>0</v>
      </c>
      <c r="S387" s="206">
        <v>0</v>
      </c>
      <c r="T387" s="207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08" t="s">
        <v>138</v>
      </c>
      <c r="AT387" s="208" t="s">
        <v>141</v>
      </c>
      <c r="AU387" s="208" t="s">
        <v>94</v>
      </c>
      <c r="AY387" s="19" t="s">
        <v>139</v>
      </c>
      <c r="BE387" s="209">
        <f>IF(N387="základní",J387,0)</f>
        <v>0</v>
      </c>
      <c r="BF387" s="209">
        <f>IF(N387="snížená",J387,0)</f>
        <v>0</v>
      </c>
      <c r="BG387" s="209">
        <f>IF(N387="zákl. přenesená",J387,0)</f>
        <v>0</v>
      </c>
      <c r="BH387" s="209">
        <f>IF(N387="sníž. přenesená",J387,0)</f>
        <v>0</v>
      </c>
      <c r="BI387" s="209">
        <f>IF(N387="nulová",J387,0)</f>
        <v>0</v>
      </c>
      <c r="BJ387" s="19" t="s">
        <v>89</v>
      </c>
      <c r="BK387" s="209">
        <f>ROUND(I387*H387,2)</f>
        <v>0</v>
      </c>
      <c r="BL387" s="19" t="s">
        <v>138</v>
      </c>
      <c r="BM387" s="208" t="s">
        <v>705</v>
      </c>
    </row>
    <row r="388" spans="1:47" s="2" customFormat="1" ht="12">
      <c r="A388" s="38"/>
      <c r="B388" s="39"/>
      <c r="C388" s="38"/>
      <c r="D388" s="210" t="s">
        <v>146</v>
      </c>
      <c r="E388" s="38"/>
      <c r="F388" s="211" t="s">
        <v>704</v>
      </c>
      <c r="G388" s="38"/>
      <c r="H388" s="38"/>
      <c r="I388" s="132"/>
      <c r="J388" s="38"/>
      <c r="K388" s="38"/>
      <c r="L388" s="39"/>
      <c r="M388" s="212"/>
      <c r="N388" s="213"/>
      <c r="O388" s="77"/>
      <c r="P388" s="77"/>
      <c r="Q388" s="77"/>
      <c r="R388" s="77"/>
      <c r="S388" s="77"/>
      <c r="T388" s="7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9" t="s">
        <v>146</v>
      </c>
      <c r="AU388" s="19" t="s">
        <v>94</v>
      </c>
    </row>
    <row r="389" spans="1:65" s="2" customFormat="1" ht="24" customHeight="1">
      <c r="A389" s="38"/>
      <c r="B389" s="196"/>
      <c r="C389" s="197" t="s">
        <v>490</v>
      </c>
      <c r="D389" s="197" t="s">
        <v>141</v>
      </c>
      <c r="E389" s="198" t="s">
        <v>223</v>
      </c>
      <c r="F389" s="199" t="s">
        <v>224</v>
      </c>
      <c r="G389" s="200" t="s">
        <v>214</v>
      </c>
      <c r="H389" s="201">
        <v>175.71</v>
      </c>
      <c r="I389" s="202"/>
      <c r="J389" s="203">
        <f>ROUND(I389*H389,2)</f>
        <v>0</v>
      </c>
      <c r="K389" s="199" t="s">
        <v>215</v>
      </c>
      <c r="L389" s="39"/>
      <c r="M389" s="204" t="s">
        <v>1</v>
      </c>
      <c r="N389" s="205" t="s">
        <v>47</v>
      </c>
      <c r="O389" s="77"/>
      <c r="P389" s="206">
        <f>O389*H389</f>
        <v>0</v>
      </c>
      <c r="Q389" s="206">
        <v>0.00013</v>
      </c>
      <c r="R389" s="206">
        <f>Q389*H389</f>
        <v>0.0228423</v>
      </c>
      <c r="S389" s="206">
        <v>0</v>
      </c>
      <c r="T389" s="207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08" t="s">
        <v>138</v>
      </c>
      <c r="AT389" s="208" t="s">
        <v>141</v>
      </c>
      <c r="AU389" s="208" t="s">
        <v>94</v>
      </c>
      <c r="AY389" s="19" t="s">
        <v>139</v>
      </c>
      <c r="BE389" s="209">
        <f>IF(N389="základní",J389,0)</f>
        <v>0</v>
      </c>
      <c r="BF389" s="209">
        <f>IF(N389="snížená",J389,0)</f>
        <v>0</v>
      </c>
      <c r="BG389" s="209">
        <f>IF(N389="zákl. přenesená",J389,0)</f>
        <v>0</v>
      </c>
      <c r="BH389" s="209">
        <f>IF(N389="sníž. přenesená",J389,0)</f>
        <v>0</v>
      </c>
      <c r="BI389" s="209">
        <f>IF(N389="nulová",J389,0)</f>
        <v>0</v>
      </c>
      <c r="BJ389" s="19" t="s">
        <v>89</v>
      </c>
      <c r="BK389" s="209">
        <f>ROUND(I389*H389,2)</f>
        <v>0</v>
      </c>
      <c r="BL389" s="19" t="s">
        <v>138</v>
      </c>
      <c r="BM389" s="208" t="s">
        <v>706</v>
      </c>
    </row>
    <row r="390" spans="1:47" s="2" customFormat="1" ht="12">
      <c r="A390" s="38"/>
      <c r="B390" s="39"/>
      <c r="C390" s="38"/>
      <c r="D390" s="210" t="s">
        <v>146</v>
      </c>
      <c r="E390" s="38"/>
      <c r="F390" s="211" t="s">
        <v>226</v>
      </c>
      <c r="G390" s="38"/>
      <c r="H390" s="38"/>
      <c r="I390" s="132"/>
      <c r="J390" s="38"/>
      <c r="K390" s="38"/>
      <c r="L390" s="39"/>
      <c r="M390" s="212"/>
      <c r="N390" s="213"/>
      <c r="O390" s="77"/>
      <c r="P390" s="77"/>
      <c r="Q390" s="77"/>
      <c r="R390" s="77"/>
      <c r="S390" s="77"/>
      <c r="T390" s="7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9" t="s">
        <v>146</v>
      </c>
      <c r="AU390" s="19" t="s">
        <v>94</v>
      </c>
    </row>
    <row r="391" spans="1:51" s="13" customFormat="1" ht="12">
      <c r="A391" s="13"/>
      <c r="B391" s="218"/>
      <c r="C391" s="13"/>
      <c r="D391" s="210" t="s">
        <v>218</v>
      </c>
      <c r="E391" s="219" t="s">
        <v>1</v>
      </c>
      <c r="F391" s="220" t="s">
        <v>227</v>
      </c>
      <c r="G391" s="13"/>
      <c r="H391" s="219" t="s">
        <v>1</v>
      </c>
      <c r="I391" s="221"/>
      <c r="J391" s="13"/>
      <c r="K391" s="13"/>
      <c r="L391" s="218"/>
      <c r="M391" s="222"/>
      <c r="N391" s="223"/>
      <c r="O391" s="223"/>
      <c r="P391" s="223"/>
      <c r="Q391" s="223"/>
      <c r="R391" s="223"/>
      <c r="S391" s="223"/>
      <c r="T391" s="22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19" t="s">
        <v>218</v>
      </c>
      <c r="AU391" s="219" t="s">
        <v>94</v>
      </c>
      <c r="AV391" s="13" t="s">
        <v>89</v>
      </c>
      <c r="AW391" s="13" t="s">
        <v>37</v>
      </c>
      <c r="AX391" s="13" t="s">
        <v>82</v>
      </c>
      <c r="AY391" s="219" t="s">
        <v>139</v>
      </c>
    </row>
    <row r="392" spans="1:51" s="13" customFormat="1" ht="12">
      <c r="A392" s="13"/>
      <c r="B392" s="218"/>
      <c r="C392" s="13"/>
      <c r="D392" s="210" t="s">
        <v>218</v>
      </c>
      <c r="E392" s="219" t="s">
        <v>1</v>
      </c>
      <c r="F392" s="220" t="s">
        <v>228</v>
      </c>
      <c r="G392" s="13"/>
      <c r="H392" s="219" t="s">
        <v>1</v>
      </c>
      <c r="I392" s="221"/>
      <c r="J392" s="13"/>
      <c r="K392" s="13"/>
      <c r="L392" s="218"/>
      <c r="M392" s="222"/>
      <c r="N392" s="223"/>
      <c r="O392" s="223"/>
      <c r="P392" s="223"/>
      <c r="Q392" s="223"/>
      <c r="R392" s="223"/>
      <c r="S392" s="223"/>
      <c r="T392" s="22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19" t="s">
        <v>218</v>
      </c>
      <c r="AU392" s="219" t="s">
        <v>94</v>
      </c>
      <c r="AV392" s="13" t="s">
        <v>89</v>
      </c>
      <c r="AW392" s="13" t="s">
        <v>37</v>
      </c>
      <c r="AX392" s="13" t="s">
        <v>82</v>
      </c>
      <c r="AY392" s="219" t="s">
        <v>139</v>
      </c>
    </row>
    <row r="393" spans="1:51" s="14" customFormat="1" ht="12">
      <c r="A393" s="14"/>
      <c r="B393" s="225"/>
      <c r="C393" s="14"/>
      <c r="D393" s="210" t="s">
        <v>218</v>
      </c>
      <c r="E393" s="226" t="s">
        <v>1</v>
      </c>
      <c r="F393" s="227" t="s">
        <v>229</v>
      </c>
      <c r="G393" s="14"/>
      <c r="H393" s="228">
        <v>80.11</v>
      </c>
      <c r="I393" s="229"/>
      <c r="J393" s="14"/>
      <c r="K393" s="14"/>
      <c r="L393" s="225"/>
      <c r="M393" s="230"/>
      <c r="N393" s="231"/>
      <c r="O393" s="231"/>
      <c r="P393" s="231"/>
      <c r="Q393" s="231"/>
      <c r="R393" s="231"/>
      <c r="S393" s="231"/>
      <c r="T393" s="23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26" t="s">
        <v>218</v>
      </c>
      <c r="AU393" s="226" t="s">
        <v>94</v>
      </c>
      <c r="AV393" s="14" t="s">
        <v>94</v>
      </c>
      <c r="AW393" s="14" t="s">
        <v>37</v>
      </c>
      <c r="AX393" s="14" t="s">
        <v>82</v>
      </c>
      <c r="AY393" s="226" t="s">
        <v>139</v>
      </c>
    </row>
    <row r="394" spans="1:51" s="13" customFormat="1" ht="12">
      <c r="A394" s="13"/>
      <c r="B394" s="218"/>
      <c r="C394" s="13"/>
      <c r="D394" s="210" t="s">
        <v>218</v>
      </c>
      <c r="E394" s="219" t="s">
        <v>1</v>
      </c>
      <c r="F394" s="220" t="s">
        <v>230</v>
      </c>
      <c r="G394" s="13"/>
      <c r="H394" s="219" t="s">
        <v>1</v>
      </c>
      <c r="I394" s="221"/>
      <c r="J394" s="13"/>
      <c r="K394" s="13"/>
      <c r="L394" s="218"/>
      <c r="M394" s="222"/>
      <c r="N394" s="223"/>
      <c r="O394" s="223"/>
      <c r="P394" s="223"/>
      <c r="Q394" s="223"/>
      <c r="R394" s="223"/>
      <c r="S394" s="223"/>
      <c r="T394" s="22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19" t="s">
        <v>218</v>
      </c>
      <c r="AU394" s="219" t="s">
        <v>94</v>
      </c>
      <c r="AV394" s="13" t="s">
        <v>89</v>
      </c>
      <c r="AW394" s="13" t="s">
        <v>37</v>
      </c>
      <c r="AX394" s="13" t="s">
        <v>82</v>
      </c>
      <c r="AY394" s="219" t="s">
        <v>139</v>
      </c>
    </row>
    <row r="395" spans="1:51" s="14" customFormat="1" ht="12">
      <c r="A395" s="14"/>
      <c r="B395" s="225"/>
      <c r="C395" s="14"/>
      <c r="D395" s="210" t="s">
        <v>218</v>
      </c>
      <c r="E395" s="226" t="s">
        <v>1</v>
      </c>
      <c r="F395" s="227" t="s">
        <v>231</v>
      </c>
      <c r="G395" s="14"/>
      <c r="H395" s="228">
        <v>48.69</v>
      </c>
      <c r="I395" s="229"/>
      <c r="J395" s="14"/>
      <c r="K395" s="14"/>
      <c r="L395" s="225"/>
      <c r="M395" s="230"/>
      <c r="N395" s="231"/>
      <c r="O395" s="231"/>
      <c r="P395" s="231"/>
      <c r="Q395" s="231"/>
      <c r="R395" s="231"/>
      <c r="S395" s="231"/>
      <c r="T395" s="232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26" t="s">
        <v>218</v>
      </c>
      <c r="AU395" s="226" t="s">
        <v>94</v>
      </c>
      <c r="AV395" s="14" t="s">
        <v>94</v>
      </c>
      <c r="AW395" s="14" t="s">
        <v>37</v>
      </c>
      <c r="AX395" s="14" t="s">
        <v>82</v>
      </c>
      <c r="AY395" s="226" t="s">
        <v>139</v>
      </c>
    </row>
    <row r="396" spans="1:51" s="13" customFormat="1" ht="12">
      <c r="A396" s="13"/>
      <c r="B396" s="218"/>
      <c r="C396" s="13"/>
      <c r="D396" s="210" t="s">
        <v>218</v>
      </c>
      <c r="E396" s="219" t="s">
        <v>1</v>
      </c>
      <c r="F396" s="220" t="s">
        <v>232</v>
      </c>
      <c r="G396" s="13"/>
      <c r="H396" s="219" t="s">
        <v>1</v>
      </c>
      <c r="I396" s="221"/>
      <c r="J396" s="13"/>
      <c r="K396" s="13"/>
      <c r="L396" s="218"/>
      <c r="M396" s="222"/>
      <c r="N396" s="223"/>
      <c r="O396" s="223"/>
      <c r="P396" s="223"/>
      <c r="Q396" s="223"/>
      <c r="R396" s="223"/>
      <c r="S396" s="223"/>
      <c r="T396" s="22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19" t="s">
        <v>218</v>
      </c>
      <c r="AU396" s="219" t="s">
        <v>94</v>
      </c>
      <c r="AV396" s="13" t="s">
        <v>89</v>
      </c>
      <c r="AW396" s="13" t="s">
        <v>37</v>
      </c>
      <c r="AX396" s="13" t="s">
        <v>82</v>
      </c>
      <c r="AY396" s="219" t="s">
        <v>139</v>
      </c>
    </row>
    <row r="397" spans="1:51" s="13" customFormat="1" ht="12">
      <c r="A397" s="13"/>
      <c r="B397" s="218"/>
      <c r="C397" s="13"/>
      <c r="D397" s="210" t="s">
        <v>218</v>
      </c>
      <c r="E397" s="219" t="s">
        <v>1</v>
      </c>
      <c r="F397" s="220" t="s">
        <v>233</v>
      </c>
      <c r="G397" s="13"/>
      <c r="H397" s="219" t="s">
        <v>1</v>
      </c>
      <c r="I397" s="221"/>
      <c r="J397" s="13"/>
      <c r="K397" s="13"/>
      <c r="L397" s="218"/>
      <c r="M397" s="222"/>
      <c r="N397" s="223"/>
      <c r="O397" s="223"/>
      <c r="P397" s="223"/>
      <c r="Q397" s="223"/>
      <c r="R397" s="223"/>
      <c r="S397" s="223"/>
      <c r="T397" s="22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19" t="s">
        <v>218</v>
      </c>
      <c r="AU397" s="219" t="s">
        <v>94</v>
      </c>
      <c r="AV397" s="13" t="s">
        <v>89</v>
      </c>
      <c r="AW397" s="13" t="s">
        <v>37</v>
      </c>
      <c r="AX397" s="13" t="s">
        <v>82</v>
      </c>
      <c r="AY397" s="219" t="s">
        <v>139</v>
      </c>
    </row>
    <row r="398" spans="1:51" s="14" customFormat="1" ht="12">
      <c r="A398" s="14"/>
      <c r="B398" s="225"/>
      <c r="C398" s="14"/>
      <c r="D398" s="210" t="s">
        <v>218</v>
      </c>
      <c r="E398" s="226" t="s">
        <v>1</v>
      </c>
      <c r="F398" s="227" t="s">
        <v>234</v>
      </c>
      <c r="G398" s="14"/>
      <c r="H398" s="228">
        <v>46.91</v>
      </c>
      <c r="I398" s="229"/>
      <c r="J398" s="14"/>
      <c r="K398" s="14"/>
      <c r="L398" s="225"/>
      <c r="M398" s="230"/>
      <c r="N398" s="231"/>
      <c r="O398" s="231"/>
      <c r="P398" s="231"/>
      <c r="Q398" s="231"/>
      <c r="R398" s="231"/>
      <c r="S398" s="231"/>
      <c r="T398" s="23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26" t="s">
        <v>218</v>
      </c>
      <c r="AU398" s="226" t="s">
        <v>94</v>
      </c>
      <c r="AV398" s="14" t="s">
        <v>94</v>
      </c>
      <c r="AW398" s="14" t="s">
        <v>37</v>
      </c>
      <c r="AX398" s="14" t="s">
        <v>82</v>
      </c>
      <c r="AY398" s="226" t="s">
        <v>139</v>
      </c>
    </row>
    <row r="399" spans="1:51" s="15" customFormat="1" ht="12">
      <c r="A399" s="15"/>
      <c r="B399" s="233"/>
      <c r="C399" s="15"/>
      <c r="D399" s="210" t="s">
        <v>218</v>
      </c>
      <c r="E399" s="234" t="s">
        <v>1</v>
      </c>
      <c r="F399" s="235" t="s">
        <v>221</v>
      </c>
      <c r="G399" s="15"/>
      <c r="H399" s="236">
        <v>175.71</v>
      </c>
      <c r="I399" s="237"/>
      <c r="J399" s="15"/>
      <c r="K399" s="15"/>
      <c r="L399" s="233"/>
      <c r="M399" s="238"/>
      <c r="N399" s="239"/>
      <c r="O399" s="239"/>
      <c r="P399" s="239"/>
      <c r="Q399" s="239"/>
      <c r="R399" s="239"/>
      <c r="S399" s="239"/>
      <c r="T399" s="240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34" t="s">
        <v>218</v>
      </c>
      <c r="AU399" s="234" t="s">
        <v>94</v>
      </c>
      <c r="AV399" s="15" t="s">
        <v>138</v>
      </c>
      <c r="AW399" s="15" t="s">
        <v>37</v>
      </c>
      <c r="AX399" s="15" t="s">
        <v>89</v>
      </c>
      <c r="AY399" s="234" t="s">
        <v>139</v>
      </c>
    </row>
    <row r="400" spans="1:65" s="2" customFormat="1" ht="24" customHeight="1">
      <c r="A400" s="38"/>
      <c r="B400" s="196"/>
      <c r="C400" s="197" t="s">
        <v>707</v>
      </c>
      <c r="D400" s="197" t="s">
        <v>141</v>
      </c>
      <c r="E400" s="198" t="s">
        <v>708</v>
      </c>
      <c r="F400" s="199" t="s">
        <v>709</v>
      </c>
      <c r="G400" s="200" t="s">
        <v>214</v>
      </c>
      <c r="H400" s="201">
        <v>175.71</v>
      </c>
      <c r="I400" s="202"/>
      <c r="J400" s="203">
        <f>ROUND(I400*H400,2)</f>
        <v>0</v>
      </c>
      <c r="K400" s="199" t="s">
        <v>215</v>
      </c>
      <c r="L400" s="39"/>
      <c r="M400" s="204" t="s">
        <v>1</v>
      </c>
      <c r="N400" s="205" t="s">
        <v>47</v>
      </c>
      <c r="O400" s="77"/>
      <c r="P400" s="206">
        <f>O400*H400</f>
        <v>0</v>
      </c>
      <c r="Q400" s="206">
        <v>4E-05</v>
      </c>
      <c r="R400" s="206">
        <f>Q400*H400</f>
        <v>0.007028400000000001</v>
      </c>
      <c r="S400" s="206">
        <v>0</v>
      </c>
      <c r="T400" s="207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08" t="s">
        <v>138</v>
      </c>
      <c r="AT400" s="208" t="s">
        <v>141</v>
      </c>
      <c r="AU400" s="208" t="s">
        <v>94</v>
      </c>
      <c r="AY400" s="19" t="s">
        <v>139</v>
      </c>
      <c r="BE400" s="209">
        <f>IF(N400="základní",J400,0)</f>
        <v>0</v>
      </c>
      <c r="BF400" s="209">
        <f>IF(N400="snížená",J400,0)</f>
        <v>0</v>
      </c>
      <c r="BG400" s="209">
        <f>IF(N400="zákl. přenesená",J400,0)</f>
        <v>0</v>
      </c>
      <c r="BH400" s="209">
        <f>IF(N400="sníž. přenesená",J400,0)</f>
        <v>0</v>
      </c>
      <c r="BI400" s="209">
        <f>IF(N400="nulová",J400,0)</f>
        <v>0</v>
      </c>
      <c r="BJ400" s="19" t="s">
        <v>89</v>
      </c>
      <c r="BK400" s="209">
        <f>ROUND(I400*H400,2)</f>
        <v>0</v>
      </c>
      <c r="BL400" s="19" t="s">
        <v>138</v>
      </c>
      <c r="BM400" s="208" t="s">
        <v>710</v>
      </c>
    </row>
    <row r="401" spans="1:47" s="2" customFormat="1" ht="12">
      <c r="A401" s="38"/>
      <c r="B401" s="39"/>
      <c r="C401" s="38"/>
      <c r="D401" s="210" t="s">
        <v>146</v>
      </c>
      <c r="E401" s="38"/>
      <c r="F401" s="211" t="s">
        <v>711</v>
      </c>
      <c r="G401" s="38"/>
      <c r="H401" s="38"/>
      <c r="I401" s="132"/>
      <c r="J401" s="38"/>
      <c r="K401" s="38"/>
      <c r="L401" s="39"/>
      <c r="M401" s="212"/>
      <c r="N401" s="213"/>
      <c r="O401" s="77"/>
      <c r="P401" s="77"/>
      <c r="Q401" s="77"/>
      <c r="R401" s="77"/>
      <c r="S401" s="77"/>
      <c r="T401" s="7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9" t="s">
        <v>146</v>
      </c>
      <c r="AU401" s="19" t="s">
        <v>94</v>
      </c>
    </row>
    <row r="402" spans="1:65" s="2" customFormat="1" ht="24" customHeight="1">
      <c r="A402" s="38"/>
      <c r="B402" s="196"/>
      <c r="C402" s="197" t="s">
        <v>712</v>
      </c>
      <c r="D402" s="197" t="s">
        <v>141</v>
      </c>
      <c r="E402" s="198" t="s">
        <v>713</v>
      </c>
      <c r="F402" s="199" t="s">
        <v>714</v>
      </c>
      <c r="G402" s="200" t="s">
        <v>306</v>
      </c>
      <c r="H402" s="201">
        <v>2</v>
      </c>
      <c r="I402" s="202"/>
      <c r="J402" s="203">
        <f>ROUND(I402*H402,2)</f>
        <v>0</v>
      </c>
      <c r="K402" s="199" t="s">
        <v>215</v>
      </c>
      <c r="L402" s="39"/>
      <c r="M402" s="204" t="s">
        <v>1</v>
      </c>
      <c r="N402" s="205" t="s">
        <v>47</v>
      </c>
      <c r="O402" s="77"/>
      <c r="P402" s="206">
        <f>O402*H402</f>
        <v>0</v>
      </c>
      <c r="Q402" s="206">
        <v>0.0234</v>
      </c>
      <c r="R402" s="206">
        <f>Q402*H402</f>
        <v>0.0468</v>
      </c>
      <c r="S402" s="206">
        <v>0</v>
      </c>
      <c r="T402" s="207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08" t="s">
        <v>138</v>
      </c>
      <c r="AT402" s="208" t="s">
        <v>141</v>
      </c>
      <c r="AU402" s="208" t="s">
        <v>94</v>
      </c>
      <c r="AY402" s="19" t="s">
        <v>139</v>
      </c>
      <c r="BE402" s="209">
        <f>IF(N402="základní",J402,0)</f>
        <v>0</v>
      </c>
      <c r="BF402" s="209">
        <f>IF(N402="snížená",J402,0)</f>
        <v>0</v>
      </c>
      <c r="BG402" s="209">
        <f>IF(N402="zákl. přenesená",J402,0)</f>
        <v>0</v>
      </c>
      <c r="BH402" s="209">
        <f>IF(N402="sníž. přenesená",J402,0)</f>
        <v>0</v>
      </c>
      <c r="BI402" s="209">
        <f>IF(N402="nulová",J402,0)</f>
        <v>0</v>
      </c>
      <c r="BJ402" s="19" t="s">
        <v>89</v>
      </c>
      <c r="BK402" s="209">
        <f>ROUND(I402*H402,2)</f>
        <v>0</v>
      </c>
      <c r="BL402" s="19" t="s">
        <v>138</v>
      </c>
      <c r="BM402" s="208" t="s">
        <v>715</v>
      </c>
    </row>
    <row r="403" spans="1:47" s="2" customFormat="1" ht="12">
      <c r="A403" s="38"/>
      <c r="B403" s="39"/>
      <c r="C403" s="38"/>
      <c r="D403" s="210" t="s">
        <v>146</v>
      </c>
      <c r="E403" s="38"/>
      <c r="F403" s="211" t="s">
        <v>716</v>
      </c>
      <c r="G403" s="38"/>
      <c r="H403" s="38"/>
      <c r="I403" s="132"/>
      <c r="J403" s="38"/>
      <c r="K403" s="38"/>
      <c r="L403" s="39"/>
      <c r="M403" s="212"/>
      <c r="N403" s="213"/>
      <c r="O403" s="77"/>
      <c r="P403" s="77"/>
      <c r="Q403" s="77"/>
      <c r="R403" s="77"/>
      <c r="S403" s="77"/>
      <c r="T403" s="7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9" t="s">
        <v>146</v>
      </c>
      <c r="AU403" s="19" t="s">
        <v>94</v>
      </c>
    </row>
    <row r="404" spans="1:65" s="2" customFormat="1" ht="16.5" customHeight="1">
      <c r="A404" s="38"/>
      <c r="B404" s="196"/>
      <c r="C404" s="241" t="s">
        <v>717</v>
      </c>
      <c r="D404" s="241" t="s">
        <v>676</v>
      </c>
      <c r="E404" s="242" t="s">
        <v>718</v>
      </c>
      <c r="F404" s="243" t="s">
        <v>719</v>
      </c>
      <c r="G404" s="244" t="s">
        <v>306</v>
      </c>
      <c r="H404" s="245">
        <v>2</v>
      </c>
      <c r="I404" s="246"/>
      <c r="J404" s="247">
        <f>ROUND(I404*H404,2)</f>
        <v>0</v>
      </c>
      <c r="K404" s="243" t="s">
        <v>215</v>
      </c>
      <c r="L404" s="248"/>
      <c r="M404" s="249" t="s">
        <v>1</v>
      </c>
      <c r="N404" s="250" t="s">
        <v>47</v>
      </c>
      <c r="O404" s="77"/>
      <c r="P404" s="206">
        <f>O404*H404</f>
        <v>0</v>
      </c>
      <c r="Q404" s="206">
        <v>0.008</v>
      </c>
      <c r="R404" s="206">
        <f>Q404*H404</f>
        <v>0.016</v>
      </c>
      <c r="S404" s="206">
        <v>0</v>
      </c>
      <c r="T404" s="207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08" t="s">
        <v>176</v>
      </c>
      <c r="AT404" s="208" t="s">
        <v>676</v>
      </c>
      <c r="AU404" s="208" t="s">
        <v>94</v>
      </c>
      <c r="AY404" s="19" t="s">
        <v>139</v>
      </c>
      <c r="BE404" s="209">
        <f>IF(N404="základní",J404,0)</f>
        <v>0</v>
      </c>
      <c r="BF404" s="209">
        <f>IF(N404="snížená",J404,0)</f>
        <v>0</v>
      </c>
      <c r="BG404" s="209">
        <f>IF(N404="zákl. přenesená",J404,0)</f>
        <v>0</v>
      </c>
      <c r="BH404" s="209">
        <f>IF(N404="sníž. přenesená",J404,0)</f>
        <v>0</v>
      </c>
      <c r="BI404" s="209">
        <f>IF(N404="nulová",J404,0)</f>
        <v>0</v>
      </c>
      <c r="BJ404" s="19" t="s">
        <v>89</v>
      </c>
      <c r="BK404" s="209">
        <f>ROUND(I404*H404,2)</f>
        <v>0</v>
      </c>
      <c r="BL404" s="19" t="s">
        <v>138</v>
      </c>
      <c r="BM404" s="208" t="s">
        <v>720</v>
      </c>
    </row>
    <row r="405" spans="1:47" s="2" customFormat="1" ht="12">
      <c r="A405" s="38"/>
      <c r="B405" s="39"/>
      <c r="C405" s="38"/>
      <c r="D405" s="210" t="s">
        <v>146</v>
      </c>
      <c r="E405" s="38"/>
      <c r="F405" s="211" t="s">
        <v>719</v>
      </c>
      <c r="G405" s="38"/>
      <c r="H405" s="38"/>
      <c r="I405" s="132"/>
      <c r="J405" s="38"/>
      <c r="K405" s="38"/>
      <c r="L405" s="39"/>
      <c r="M405" s="212"/>
      <c r="N405" s="213"/>
      <c r="O405" s="77"/>
      <c r="P405" s="77"/>
      <c r="Q405" s="77"/>
      <c r="R405" s="77"/>
      <c r="S405" s="77"/>
      <c r="T405" s="7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9" t="s">
        <v>146</v>
      </c>
      <c r="AU405" s="19" t="s">
        <v>94</v>
      </c>
    </row>
    <row r="406" spans="1:65" s="2" customFormat="1" ht="24" customHeight="1">
      <c r="A406" s="38"/>
      <c r="B406" s="196"/>
      <c r="C406" s="197" t="s">
        <v>721</v>
      </c>
      <c r="D406" s="197" t="s">
        <v>141</v>
      </c>
      <c r="E406" s="198" t="s">
        <v>722</v>
      </c>
      <c r="F406" s="199" t="s">
        <v>723</v>
      </c>
      <c r="G406" s="200" t="s">
        <v>306</v>
      </c>
      <c r="H406" s="201">
        <v>2</v>
      </c>
      <c r="I406" s="202"/>
      <c r="J406" s="203">
        <f>ROUND(I406*H406,2)</f>
        <v>0</v>
      </c>
      <c r="K406" s="199" t="s">
        <v>215</v>
      </c>
      <c r="L406" s="39"/>
      <c r="M406" s="204" t="s">
        <v>1</v>
      </c>
      <c r="N406" s="205" t="s">
        <v>47</v>
      </c>
      <c r="O406" s="77"/>
      <c r="P406" s="206">
        <f>O406*H406</f>
        <v>0</v>
      </c>
      <c r="Q406" s="206">
        <v>0.00068</v>
      </c>
      <c r="R406" s="206">
        <f>Q406*H406</f>
        <v>0.00136</v>
      </c>
      <c r="S406" s="206">
        <v>0</v>
      </c>
      <c r="T406" s="207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08" t="s">
        <v>138</v>
      </c>
      <c r="AT406" s="208" t="s">
        <v>141</v>
      </c>
      <c r="AU406" s="208" t="s">
        <v>94</v>
      </c>
      <c r="AY406" s="19" t="s">
        <v>139</v>
      </c>
      <c r="BE406" s="209">
        <f>IF(N406="základní",J406,0)</f>
        <v>0</v>
      </c>
      <c r="BF406" s="209">
        <f>IF(N406="snížená",J406,0)</f>
        <v>0</v>
      </c>
      <c r="BG406" s="209">
        <f>IF(N406="zákl. přenesená",J406,0)</f>
        <v>0</v>
      </c>
      <c r="BH406" s="209">
        <f>IF(N406="sníž. přenesená",J406,0)</f>
        <v>0</v>
      </c>
      <c r="BI406" s="209">
        <f>IF(N406="nulová",J406,0)</f>
        <v>0</v>
      </c>
      <c r="BJ406" s="19" t="s">
        <v>89</v>
      </c>
      <c r="BK406" s="209">
        <f>ROUND(I406*H406,2)</f>
        <v>0</v>
      </c>
      <c r="BL406" s="19" t="s">
        <v>138</v>
      </c>
      <c r="BM406" s="208" t="s">
        <v>724</v>
      </c>
    </row>
    <row r="407" spans="1:47" s="2" customFormat="1" ht="12">
      <c r="A407" s="38"/>
      <c r="B407" s="39"/>
      <c r="C407" s="38"/>
      <c r="D407" s="210" t="s">
        <v>146</v>
      </c>
      <c r="E407" s="38"/>
      <c r="F407" s="211" t="s">
        <v>725</v>
      </c>
      <c r="G407" s="38"/>
      <c r="H407" s="38"/>
      <c r="I407" s="132"/>
      <c r="J407" s="38"/>
      <c r="K407" s="38"/>
      <c r="L407" s="39"/>
      <c r="M407" s="212"/>
      <c r="N407" s="213"/>
      <c r="O407" s="77"/>
      <c r="P407" s="77"/>
      <c r="Q407" s="77"/>
      <c r="R407" s="77"/>
      <c r="S407" s="77"/>
      <c r="T407" s="7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9" t="s">
        <v>146</v>
      </c>
      <c r="AU407" s="19" t="s">
        <v>94</v>
      </c>
    </row>
    <row r="408" spans="1:65" s="2" customFormat="1" ht="24" customHeight="1">
      <c r="A408" s="38"/>
      <c r="B408" s="196"/>
      <c r="C408" s="241" t="s">
        <v>726</v>
      </c>
      <c r="D408" s="241" t="s">
        <v>676</v>
      </c>
      <c r="E408" s="242" t="s">
        <v>727</v>
      </c>
      <c r="F408" s="243" t="s">
        <v>728</v>
      </c>
      <c r="G408" s="244" t="s">
        <v>306</v>
      </c>
      <c r="H408" s="245">
        <v>2</v>
      </c>
      <c r="I408" s="246"/>
      <c r="J408" s="247">
        <f>ROUND(I408*H408,2)</f>
        <v>0</v>
      </c>
      <c r="K408" s="243" t="s">
        <v>1</v>
      </c>
      <c r="L408" s="248"/>
      <c r="M408" s="249" t="s">
        <v>1</v>
      </c>
      <c r="N408" s="250" t="s">
        <v>47</v>
      </c>
      <c r="O408" s="77"/>
      <c r="P408" s="206">
        <f>O408*H408</f>
        <v>0</v>
      </c>
      <c r="Q408" s="206">
        <v>0.049</v>
      </c>
      <c r="R408" s="206">
        <f>Q408*H408</f>
        <v>0.098</v>
      </c>
      <c r="S408" s="206">
        <v>0</v>
      </c>
      <c r="T408" s="207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08" t="s">
        <v>176</v>
      </c>
      <c r="AT408" s="208" t="s">
        <v>676</v>
      </c>
      <c r="AU408" s="208" t="s">
        <v>94</v>
      </c>
      <c r="AY408" s="19" t="s">
        <v>139</v>
      </c>
      <c r="BE408" s="209">
        <f>IF(N408="základní",J408,0)</f>
        <v>0</v>
      </c>
      <c r="BF408" s="209">
        <f>IF(N408="snížená",J408,0)</f>
        <v>0</v>
      </c>
      <c r="BG408" s="209">
        <f>IF(N408="zákl. přenesená",J408,0)</f>
        <v>0</v>
      </c>
      <c r="BH408" s="209">
        <f>IF(N408="sníž. přenesená",J408,0)</f>
        <v>0</v>
      </c>
      <c r="BI408" s="209">
        <f>IF(N408="nulová",J408,0)</f>
        <v>0</v>
      </c>
      <c r="BJ408" s="19" t="s">
        <v>89</v>
      </c>
      <c r="BK408" s="209">
        <f>ROUND(I408*H408,2)</f>
        <v>0</v>
      </c>
      <c r="BL408" s="19" t="s">
        <v>138</v>
      </c>
      <c r="BM408" s="208" t="s">
        <v>729</v>
      </c>
    </row>
    <row r="409" spans="1:65" s="2" customFormat="1" ht="24" customHeight="1">
      <c r="A409" s="38"/>
      <c r="B409" s="196"/>
      <c r="C409" s="241" t="s">
        <v>730</v>
      </c>
      <c r="D409" s="241" t="s">
        <v>676</v>
      </c>
      <c r="E409" s="242" t="s">
        <v>731</v>
      </c>
      <c r="F409" s="243" t="s">
        <v>732</v>
      </c>
      <c r="G409" s="244" t="s">
        <v>306</v>
      </c>
      <c r="H409" s="245">
        <v>2</v>
      </c>
      <c r="I409" s="246"/>
      <c r="J409" s="247">
        <f>ROUND(I409*H409,2)</f>
        <v>0</v>
      </c>
      <c r="K409" s="243" t="s">
        <v>1</v>
      </c>
      <c r="L409" s="248"/>
      <c r="M409" s="249" t="s">
        <v>1</v>
      </c>
      <c r="N409" s="250" t="s">
        <v>47</v>
      </c>
      <c r="O409" s="77"/>
      <c r="P409" s="206">
        <f>O409*H409</f>
        <v>0</v>
      </c>
      <c r="Q409" s="206">
        <v>0.02</v>
      </c>
      <c r="R409" s="206">
        <f>Q409*H409</f>
        <v>0.04</v>
      </c>
      <c r="S409" s="206">
        <v>0</v>
      </c>
      <c r="T409" s="207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08" t="s">
        <v>176</v>
      </c>
      <c r="AT409" s="208" t="s">
        <v>676</v>
      </c>
      <c r="AU409" s="208" t="s">
        <v>94</v>
      </c>
      <c r="AY409" s="19" t="s">
        <v>139</v>
      </c>
      <c r="BE409" s="209">
        <f>IF(N409="základní",J409,0)</f>
        <v>0</v>
      </c>
      <c r="BF409" s="209">
        <f>IF(N409="snížená",J409,0)</f>
        <v>0</v>
      </c>
      <c r="BG409" s="209">
        <f>IF(N409="zákl. přenesená",J409,0)</f>
        <v>0</v>
      </c>
      <c r="BH409" s="209">
        <f>IF(N409="sníž. přenesená",J409,0)</f>
        <v>0</v>
      </c>
      <c r="BI409" s="209">
        <f>IF(N409="nulová",J409,0)</f>
        <v>0</v>
      </c>
      <c r="BJ409" s="19" t="s">
        <v>89</v>
      </c>
      <c r="BK409" s="209">
        <f>ROUND(I409*H409,2)</f>
        <v>0</v>
      </c>
      <c r="BL409" s="19" t="s">
        <v>138</v>
      </c>
      <c r="BM409" s="208" t="s">
        <v>733</v>
      </c>
    </row>
    <row r="410" spans="1:65" s="2" customFormat="1" ht="16.5" customHeight="1">
      <c r="A410" s="38"/>
      <c r="B410" s="196"/>
      <c r="C410" s="241" t="s">
        <v>734</v>
      </c>
      <c r="D410" s="241" t="s">
        <v>676</v>
      </c>
      <c r="E410" s="242" t="s">
        <v>735</v>
      </c>
      <c r="F410" s="243" t="s">
        <v>736</v>
      </c>
      <c r="G410" s="244" t="s">
        <v>306</v>
      </c>
      <c r="H410" s="245">
        <v>4</v>
      </c>
      <c r="I410" s="246"/>
      <c r="J410" s="247">
        <f>ROUND(I410*H410,2)</f>
        <v>0</v>
      </c>
      <c r="K410" s="243" t="s">
        <v>1</v>
      </c>
      <c r="L410" s="248"/>
      <c r="M410" s="249" t="s">
        <v>1</v>
      </c>
      <c r="N410" s="250" t="s">
        <v>47</v>
      </c>
      <c r="O410" s="77"/>
      <c r="P410" s="206">
        <f>O410*H410</f>
        <v>0</v>
      </c>
      <c r="Q410" s="206">
        <v>0.001</v>
      </c>
      <c r="R410" s="206">
        <f>Q410*H410</f>
        <v>0.004</v>
      </c>
      <c r="S410" s="206">
        <v>0</v>
      </c>
      <c r="T410" s="207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08" t="s">
        <v>176</v>
      </c>
      <c r="AT410" s="208" t="s">
        <v>676</v>
      </c>
      <c r="AU410" s="208" t="s">
        <v>94</v>
      </c>
      <c r="AY410" s="19" t="s">
        <v>139</v>
      </c>
      <c r="BE410" s="209">
        <f>IF(N410="základní",J410,0)</f>
        <v>0</v>
      </c>
      <c r="BF410" s="209">
        <f>IF(N410="snížená",J410,0)</f>
        <v>0</v>
      </c>
      <c r="BG410" s="209">
        <f>IF(N410="zákl. přenesená",J410,0)</f>
        <v>0</v>
      </c>
      <c r="BH410" s="209">
        <f>IF(N410="sníž. přenesená",J410,0)</f>
        <v>0</v>
      </c>
      <c r="BI410" s="209">
        <f>IF(N410="nulová",J410,0)</f>
        <v>0</v>
      </c>
      <c r="BJ410" s="19" t="s">
        <v>89</v>
      </c>
      <c r="BK410" s="209">
        <f>ROUND(I410*H410,2)</f>
        <v>0</v>
      </c>
      <c r="BL410" s="19" t="s">
        <v>138</v>
      </c>
      <c r="BM410" s="208" t="s">
        <v>737</v>
      </c>
    </row>
    <row r="411" spans="1:63" s="12" customFormat="1" ht="22.8" customHeight="1">
      <c r="A411" s="12"/>
      <c r="B411" s="183"/>
      <c r="C411" s="12"/>
      <c r="D411" s="184" t="s">
        <v>81</v>
      </c>
      <c r="E411" s="194" t="s">
        <v>450</v>
      </c>
      <c r="F411" s="194" t="s">
        <v>451</v>
      </c>
      <c r="G411" s="12"/>
      <c r="H411" s="12"/>
      <c r="I411" s="186"/>
      <c r="J411" s="195">
        <f>BK411</f>
        <v>0</v>
      </c>
      <c r="K411" s="12"/>
      <c r="L411" s="183"/>
      <c r="M411" s="188"/>
      <c r="N411" s="189"/>
      <c r="O411" s="189"/>
      <c r="P411" s="190">
        <f>SUM(P412:P413)</f>
        <v>0</v>
      </c>
      <c r="Q411" s="189"/>
      <c r="R411" s="190">
        <f>SUM(R412:R413)</f>
        <v>0</v>
      </c>
      <c r="S411" s="189"/>
      <c r="T411" s="191">
        <f>SUM(T412:T413)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84" t="s">
        <v>89</v>
      </c>
      <c r="AT411" s="192" t="s">
        <v>81</v>
      </c>
      <c r="AU411" s="192" t="s">
        <v>89</v>
      </c>
      <c r="AY411" s="184" t="s">
        <v>139</v>
      </c>
      <c r="BK411" s="193">
        <f>SUM(BK412:BK413)</f>
        <v>0</v>
      </c>
    </row>
    <row r="412" spans="1:65" s="2" customFormat="1" ht="16.5" customHeight="1">
      <c r="A412" s="38"/>
      <c r="B412" s="196"/>
      <c r="C412" s="197" t="s">
        <v>738</v>
      </c>
      <c r="D412" s="197" t="s">
        <v>141</v>
      </c>
      <c r="E412" s="198" t="s">
        <v>453</v>
      </c>
      <c r="F412" s="199" t="s">
        <v>454</v>
      </c>
      <c r="G412" s="200" t="s">
        <v>431</v>
      </c>
      <c r="H412" s="201">
        <v>80.243</v>
      </c>
      <c r="I412" s="202"/>
      <c r="J412" s="203">
        <f>ROUND(I412*H412,2)</f>
        <v>0</v>
      </c>
      <c r="K412" s="199" t="s">
        <v>215</v>
      </c>
      <c r="L412" s="39"/>
      <c r="M412" s="204" t="s">
        <v>1</v>
      </c>
      <c r="N412" s="205" t="s">
        <v>47</v>
      </c>
      <c r="O412" s="77"/>
      <c r="P412" s="206">
        <f>O412*H412</f>
        <v>0</v>
      </c>
      <c r="Q412" s="206">
        <v>0</v>
      </c>
      <c r="R412" s="206">
        <f>Q412*H412</f>
        <v>0</v>
      </c>
      <c r="S412" s="206">
        <v>0</v>
      </c>
      <c r="T412" s="207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08" t="s">
        <v>138</v>
      </c>
      <c r="AT412" s="208" t="s">
        <v>141</v>
      </c>
      <c r="AU412" s="208" t="s">
        <v>94</v>
      </c>
      <c r="AY412" s="19" t="s">
        <v>139</v>
      </c>
      <c r="BE412" s="209">
        <f>IF(N412="základní",J412,0)</f>
        <v>0</v>
      </c>
      <c r="BF412" s="209">
        <f>IF(N412="snížená",J412,0)</f>
        <v>0</v>
      </c>
      <c r="BG412" s="209">
        <f>IF(N412="zákl. přenesená",J412,0)</f>
        <v>0</v>
      </c>
      <c r="BH412" s="209">
        <f>IF(N412="sníž. přenesená",J412,0)</f>
        <v>0</v>
      </c>
      <c r="BI412" s="209">
        <f>IF(N412="nulová",J412,0)</f>
        <v>0</v>
      </c>
      <c r="BJ412" s="19" t="s">
        <v>89</v>
      </c>
      <c r="BK412" s="209">
        <f>ROUND(I412*H412,2)</f>
        <v>0</v>
      </c>
      <c r="BL412" s="19" t="s">
        <v>138</v>
      </c>
      <c r="BM412" s="208" t="s">
        <v>739</v>
      </c>
    </row>
    <row r="413" spans="1:47" s="2" customFormat="1" ht="12">
      <c r="A413" s="38"/>
      <c r="B413" s="39"/>
      <c r="C413" s="38"/>
      <c r="D413" s="210" t="s">
        <v>146</v>
      </c>
      <c r="E413" s="38"/>
      <c r="F413" s="211" t="s">
        <v>456</v>
      </c>
      <c r="G413" s="38"/>
      <c r="H413" s="38"/>
      <c r="I413" s="132"/>
      <c r="J413" s="38"/>
      <c r="K413" s="38"/>
      <c r="L413" s="39"/>
      <c r="M413" s="212"/>
      <c r="N413" s="213"/>
      <c r="O413" s="77"/>
      <c r="P413" s="77"/>
      <c r="Q413" s="77"/>
      <c r="R413" s="77"/>
      <c r="S413" s="77"/>
      <c r="T413" s="7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9" t="s">
        <v>146</v>
      </c>
      <c r="AU413" s="19" t="s">
        <v>94</v>
      </c>
    </row>
    <row r="414" spans="1:63" s="12" customFormat="1" ht="25.9" customHeight="1">
      <c r="A414" s="12"/>
      <c r="B414" s="183"/>
      <c r="C414" s="12"/>
      <c r="D414" s="184" t="s">
        <v>81</v>
      </c>
      <c r="E414" s="185" t="s">
        <v>457</v>
      </c>
      <c r="F414" s="185" t="s">
        <v>458</v>
      </c>
      <c r="G414" s="12"/>
      <c r="H414" s="12"/>
      <c r="I414" s="186"/>
      <c r="J414" s="187">
        <f>BK414</f>
        <v>0</v>
      </c>
      <c r="K414" s="12"/>
      <c r="L414" s="183"/>
      <c r="M414" s="188"/>
      <c r="N414" s="189"/>
      <c r="O414" s="189"/>
      <c r="P414" s="190">
        <f>P415+P429+P450+P463+P468+P505+P530+P546</f>
        <v>0</v>
      </c>
      <c r="Q414" s="189"/>
      <c r="R414" s="190">
        <f>R415+R429+R450+R463+R468+R505+R530+R546</f>
        <v>17.34478515</v>
      </c>
      <c r="S414" s="189"/>
      <c r="T414" s="191">
        <f>T415+T429+T450+T463+T468+T505+T530+T546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184" t="s">
        <v>94</v>
      </c>
      <c r="AT414" s="192" t="s">
        <v>81</v>
      </c>
      <c r="AU414" s="192" t="s">
        <v>82</v>
      </c>
      <c r="AY414" s="184" t="s">
        <v>139</v>
      </c>
      <c r="BK414" s="193">
        <f>BK415+BK429+BK450+BK463+BK468+BK505+BK530+BK546</f>
        <v>0</v>
      </c>
    </row>
    <row r="415" spans="1:63" s="12" customFormat="1" ht="22.8" customHeight="1">
      <c r="A415" s="12"/>
      <c r="B415" s="183"/>
      <c r="C415" s="12"/>
      <c r="D415" s="184" t="s">
        <v>81</v>
      </c>
      <c r="E415" s="194" t="s">
        <v>740</v>
      </c>
      <c r="F415" s="194" t="s">
        <v>741</v>
      </c>
      <c r="G415" s="12"/>
      <c r="H415" s="12"/>
      <c r="I415" s="186"/>
      <c r="J415" s="195">
        <f>BK415</f>
        <v>0</v>
      </c>
      <c r="K415" s="12"/>
      <c r="L415" s="183"/>
      <c r="M415" s="188"/>
      <c r="N415" s="189"/>
      <c r="O415" s="189"/>
      <c r="P415" s="190">
        <f>SUM(P416:P428)</f>
        <v>0</v>
      </c>
      <c r="Q415" s="189"/>
      <c r="R415" s="190">
        <f>SUM(R416:R428)</f>
        <v>12.939918120000002</v>
      </c>
      <c r="S415" s="189"/>
      <c r="T415" s="191">
        <f>SUM(T416:T428)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184" t="s">
        <v>94</v>
      </c>
      <c r="AT415" s="192" t="s">
        <v>81</v>
      </c>
      <c r="AU415" s="192" t="s">
        <v>89</v>
      </c>
      <c r="AY415" s="184" t="s">
        <v>139</v>
      </c>
      <c r="BK415" s="193">
        <f>SUM(BK416:BK428)</f>
        <v>0</v>
      </c>
    </row>
    <row r="416" spans="1:65" s="2" customFormat="1" ht="24" customHeight="1">
      <c r="A416" s="38"/>
      <c r="B416" s="196"/>
      <c r="C416" s="197" t="s">
        <v>742</v>
      </c>
      <c r="D416" s="197" t="s">
        <v>141</v>
      </c>
      <c r="E416" s="198" t="s">
        <v>743</v>
      </c>
      <c r="F416" s="199" t="s">
        <v>744</v>
      </c>
      <c r="G416" s="200" t="s">
        <v>214</v>
      </c>
      <c r="H416" s="201">
        <v>134.847</v>
      </c>
      <c r="I416" s="202"/>
      <c r="J416" s="203">
        <f>ROUND(I416*H416,2)</f>
        <v>0</v>
      </c>
      <c r="K416" s="199" t="s">
        <v>215</v>
      </c>
      <c r="L416" s="39"/>
      <c r="M416" s="204" t="s">
        <v>1</v>
      </c>
      <c r="N416" s="205" t="s">
        <v>47</v>
      </c>
      <c r="O416" s="77"/>
      <c r="P416" s="206">
        <f>O416*H416</f>
        <v>0</v>
      </c>
      <c r="Q416" s="206">
        <v>0.09596</v>
      </c>
      <c r="R416" s="206">
        <f>Q416*H416</f>
        <v>12.939918120000002</v>
      </c>
      <c r="S416" s="206">
        <v>0</v>
      </c>
      <c r="T416" s="207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08" t="s">
        <v>316</v>
      </c>
      <c r="AT416" s="208" t="s">
        <v>141</v>
      </c>
      <c r="AU416" s="208" t="s">
        <v>94</v>
      </c>
      <c r="AY416" s="19" t="s">
        <v>139</v>
      </c>
      <c r="BE416" s="209">
        <f>IF(N416="základní",J416,0)</f>
        <v>0</v>
      </c>
      <c r="BF416" s="209">
        <f>IF(N416="snížená",J416,0)</f>
        <v>0</v>
      </c>
      <c r="BG416" s="209">
        <f>IF(N416="zákl. přenesená",J416,0)</f>
        <v>0</v>
      </c>
      <c r="BH416" s="209">
        <f>IF(N416="sníž. přenesená",J416,0)</f>
        <v>0</v>
      </c>
      <c r="BI416" s="209">
        <f>IF(N416="nulová",J416,0)</f>
        <v>0</v>
      </c>
      <c r="BJ416" s="19" t="s">
        <v>89</v>
      </c>
      <c r="BK416" s="209">
        <f>ROUND(I416*H416,2)</f>
        <v>0</v>
      </c>
      <c r="BL416" s="19" t="s">
        <v>316</v>
      </c>
      <c r="BM416" s="208" t="s">
        <v>745</v>
      </c>
    </row>
    <row r="417" spans="1:47" s="2" customFormat="1" ht="12">
      <c r="A417" s="38"/>
      <c r="B417" s="39"/>
      <c r="C417" s="38"/>
      <c r="D417" s="210" t="s">
        <v>146</v>
      </c>
      <c r="E417" s="38"/>
      <c r="F417" s="211" t="s">
        <v>746</v>
      </c>
      <c r="G417" s="38"/>
      <c r="H417" s="38"/>
      <c r="I417" s="132"/>
      <c r="J417" s="38"/>
      <c r="K417" s="38"/>
      <c r="L417" s="39"/>
      <c r="M417" s="212"/>
      <c r="N417" s="213"/>
      <c r="O417" s="77"/>
      <c r="P417" s="77"/>
      <c r="Q417" s="77"/>
      <c r="R417" s="77"/>
      <c r="S417" s="77"/>
      <c r="T417" s="7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9" t="s">
        <v>146</v>
      </c>
      <c r="AU417" s="19" t="s">
        <v>94</v>
      </c>
    </row>
    <row r="418" spans="1:51" s="13" customFormat="1" ht="12">
      <c r="A418" s="13"/>
      <c r="B418" s="218"/>
      <c r="C418" s="13"/>
      <c r="D418" s="210" t="s">
        <v>218</v>
      </c>
      <c r="E418" s="219" t="s">
        <v>1</v>
      </c>
      <c r="F418" s="220" t="s">
        <v>252</v>
      </c>
      <c r="G418" s="13"/>
      <c r="H418" s="219" t="s">
        <v>1</v>
      </c>
      <c r="I418" s="221"/>
      <c r="J418" s="13"/>
      <c r="K418" s="13"/>
      <c r="L418" s="218"/>
      <c r="M418" s="222"/>
      <c r="N418" s="223"/>
      <c r="O418" s="223"/>
      <c r="P418" s="223"/>
      <c r="Q418" s="223"/>
      <c r="R418" s="223"/>
      <c r="S418" s="223"/>
      <c r="T418" s="22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19" t="s">
        <v>218</v>
      </c>
      <c r="AU418" s="219" t="s">
        <v>94</v>
      </c>
      <c r="AV418" s="13" t="s">
        <v>89</v>
      </c>
      <c r="AW418" s="13" t="s">
        <v>37</v>
      </c>
      <c r="AX418" s="13" t="s">
        <v>82</v>
      </c>
      <c r="AY418" s="219" t="s">
        <v>139</v>
      </c>
    </row>
    <row r="419" spans="1:51" s="13" customFormat="1" ht="12">
      <c r="A419" s="13"/>
      <c r="B419" s="218"/>
      <c r="C419" s="13"/>
      <c r="D419" s="210" t="s">
        <v>218</v>
      </c>
      <c r="E419" s="219" t="s">
        <v>1</v>
      </c>
      <c r="F419" s="220" t="s">
        <v>228</v>
      </c>
      <c r="G419" s="13"/>
      <c r="H419" s="219" t="s">
        <v>1</v>
      </c>
      <c r="I419" s="221"/>
      <c r="J419" s="13"/>
      <c r="K419" s="13"/>
      <c r="L419" s="218"/>
      <c r="M419" s="222"/>
      <c r="N419" s="223"/>
      <c r="O419" s="223"/>
      <c r="P419" s="223"/>
      <c r="Q419" s="223"/>
      <c r="R419" s="223"/>
      <c r="S419" s="223"/>
      <c r="T419" s="22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19" t="s">
        <v>218</v>
      </c>
      <c r="AU419" s="219" t="s">
        <v>94</v>
      </c>
      <c r="AV419" s="13" t="s">
        <v>89</v>
      </c>
      <c r="AW419" s="13" t="s">
        <v>37</v>
      </c>
      <c r="AX419" s="13" t="s">
        <v>82</v>
      </c>
      <c r="AY419" s="219" t="s">
        <v>139</v>
      </c>
    </row>
    <row r="420" spans="1:51" s="14" customFormat="1" ht="12">
      <c r="A420" s="14"/>
      <c r="B420" s="225"/>
      <c r="C420" s="14"/>
      <c r="D420" s="210" t="s">
        <v>218</v>
      </c>
      <c r="E420" s="226" t="s">
        <v>1</v>
      </c>
      <c r="F420" s="227" t="s">
        <v>229</v>
      </c>
      <c r="G420" s="14"/>
      <c r="H420" s="228">
        <v>80.11</v>
      </c>
      <c r="I420" s="229"/>
      <c r="J420" s="14"/>
      <c r="K420" s="14"/>
      <c r="L420" s="225"/>
      <c r="M420" s="230"/>
      <c r="N420" s="231"/>
      <c r="O420" s="231"/>
      <c r="P420" s="231"/>
      <c r="Q420" s="231"/>
      <c r="R420" s="231"/>
      <c r="S420" s="231"/>
      <c r="T420" s="23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26" t="s">
        <v>218</v>
      </c>
      <c r="AU420" s="226" t="s">
        <v>94</v>
      </c>
      <c r="AV420" s="14" t="s">
        <v>94</v>
      </c>
      <c r="AW420" s="14" t="s">
        <v>37</v>
      </c>
      <c r="AX420" s="14" t="s">
        <v>82</v>
      </c>
      <c r="AY420" s="226" t="s">
        <v>139</v>
      </c>
    </row>
    <row r="421" spans="1:51" s="14" customFormat="1" ht="12">
      <c r="A421" s="14"/>
      <c r="B421" s="225"/>
      <c r="C421" s="14"/>
      <c r="D421" s="210" t="s">
        <v>218</v>
      </c>
      <c r="E421" s="226" t="s">
        <v>1</v>
      </c>
      <c r="F421" s="227" t="s">
        <v>541</v>
      </c>
      <c r="G421" s="14"/>
      <c r="H421" s="228">
        <v>3.832</v>
      </c>
      <c r="I421" s="229"/>
      <c r="J421" s="14"/>
      <c r="K421" s="14"/>
      <c r="L421" s="225"/>
      <c r="M421" s="230"/>
      <c r="N421" s="231"/>
      <c r="O421" s="231"/>
      <c r="P421" s="231"/>
      <c r="Q421" s="231"/>
      <c r="R421" s="231"/>
      <c r="S421" s="231"/>
      <c r="T421" s="23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26" t="s">
        <v>218</v>
      </c>
      <c r="AU421" s="226" t="s">
        <v>94</v>
      </c>
      <c r="AV421" s="14" t="s">
        <v>94</v>
      </c>
      <c r="AW421" s="14" t="s">
        <v>37</v>
      </c>
      <c r="AX421" s="14" t="s">
        <v>82</v>
      </c>
      <c r="AY421" s="226" t="s">
        <v>139</v>
      </c>
    </row>
    <row r="422" spans="1:51" s="14" customFormat="1" ht="12">
      <c r="A422" s="14"/>
      <c r="B422" s="225"/>
      <c r="C422" s="14"/>
      <c r="D422" s="210" t="s">
        <v>218</v>
      </c>
      <c r="E422" s="226" t="s">
        <v>1</v>
      </c>
      <c r="F422" s="227" t="s">
        <v>542</v>
      </c>
      <c r="G422" s="14"/>
      <c r="H422" s="228">
        <v>1.576</v>
      </c>
      <c r="I422" s="229"/>
      <c r="J422" s="14"/>
      <c r="K422" s="14"/>
      <c r="L422" s="225"/>
      <c r="M422" s="230"/>
      <c r="N422" s="231"/>
      <c r="O422" s="231"/>
      <c r="P422" s="231"/>
      <c r="Q422" s="231"/>
      <c r="R422" s="231"/>
      <c r="S422" s="231"/>
      <c r="T422" s="23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26" t="s">
        <v>218</v>
      </c>
      <c r="AU422" s="226" t="s">
        <v>94</v>
      </c>
      <c r="AV422" s="14" t="s">
        <v>94</v>
      </c>
      <c r="AW422" s="14" t="s">
        <v>37</v>
      </c>
      <c r="AX422" s="14" t="s">
        <v>82</v>
      </c>
      <c r="AY422" s="226" t="s">
        <v>139</v>
      </c>
    </row>
    <row r="423" spans="1:51" s="13" customFormat="1" ht="12">
      <c r="A423" s="13"/>
      <c r="B423" s="218"/>
      <c r="C423" s="13"/>
      <c r="D423" s="210" t="s">
        <v>218</v>
      </c>
      <c r="E423" s="219" t="s">
        <v>1</v>
      </c>
      <c r="F423" s="220" t="s">
        <v>516</v>
      </c>
      <c r="G423" s="13"/>
      <c r="H423" s="219" t="s">
        <v>1</v>
      </c>
      <c r="I423" s="221"/>
      <c r="J423" s="13"/>
      <c r="K423" s="13"/>
      <c r="L423" s="218"/>
      <c r="M423" s="222"/>
      <c r="N423" s="223"/>
      <c r="O423" s="223"/>
      <c r="P423" s="223"/>
      <c r="Q423" s="223"/>
      <c r="R423" s="223"/>
      <c r="S423" s="223"/>
      <c r="T423" s="22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19" t="s">
        <v>218</v>
      </c>
      <c r="AU423" s="219" t="s">
        <v>94</v>
      </c>
      <c r="AV423" s="13" t="s">
        <v>89</v>
      </c>
      <c r="AW423" s="13" t="s">
        <v>37</v>
      </c>
      <c r="AX423" s="13" t="s">
        <v>82</v>
      </c>
      <c r="AY423" s="219" t="s">
        <v>139</v>
      </c>
    </row>
    <row r="424" spans="1:51" s="14" customFormat="1" ht="12">
      <c r="A424" s="14"/>
      <c r="B424" s="225"/>
      <c r="C424" s="14"/>
      <c r="D424" s="210" t="s">
        <v>218</v>
      </c>
      <c r="E424" s="226" t="s">
        <v>1</v>
      </c>
      <c r="F424" s="227" t="s">
        <v>231</v>
      </c>
      <c r="G424" s="14"/>
      <c r="H424" s="228">
        <v>48.69</v>
      </c>
      <c r="I424" s="229"/>
      <c r="J424" s="14"/>
      <c r="K424" s="14"/>
      <c r="L424" s="225"/>
      <c r="M424" s="230"/>
      <c r="N424" s="231"/>
      <c r="O424" s="231"/>
      <c r="P424" s="231"/>
      <c r="Q424" s="231"/>
      <c r="R424" s="231"/>
      <c r="S424" s="231"/>
      <c r="T424" s="23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26" t="s">
        <v>218</v>
      </c>
      <c r="AU424" s="226" t="s">
        <v>94</v>
      </c>
      <c r="AV424" s="14" t="s">
        <v>94</v>
      </c>
      <c r="AW424" s="14" t="s">
        <v>37</v>
      </c>
      <c r="AX424" s="14" t="s">
        <v>82</v>
      </c>
      <c r="AY424" s="226" t="s">
        <v>139</v>
      </c>
    </row>
    <row r="425" spans="1:51" s="14" customFormat="1" ht="12">
      <c r="A425" s="14"/>
      <c r="B425" s="225"/>
      <c r="C425" s="14"/>
      <c r="D425" s="210" t="s">
        <v>218</v>
      </c>
      <c r="E425" s="226" t="s">
        <v>1</v>
      </c>
      <c r="F425" s="227" t="s">
        <v>543</v>
      </c>
      <c r="G425" s="14"/>
      <c r="H425" s="228">
        <v>0.639</v>
      </c>
      <c r="I425" s="229"/>
      <c r="J425" s="14"/>
      <c r="K425" s="14"/>
      <c r="L425" s="225"/>
      <c r="M425" s="230"/>
      <c r="N425" s="231"/>
      <c r="O425" s="231"/>
      <c r="P425" s="231"/>
      <c r="Q425" s="231"/>
      <c r="R425" s="231"/>
      <c r="S425" s="231"/>
      <c r="T425" s="23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26" t="s">
        <v>218</v>
      </c>
      <c r="AU425" s="226" t="s">
        <v>94</v>
      </c>
      <c r="AV425" s="14" t="s">
        <v>94</v>
      </c>
      <c r="AW425" s="14" t="s">
        <v>37</v>
      </c>
      <c r="AX425" s="14" t="s">
        <v>82</v>
      </c>
      <c r="AY425" s="226" t="s">
        <v>139</v>
      </c>
    </row>
    <row r="426" spans="1:51" s="15" customFormat="1" ht="12">
      <c r="A426" s="15"/>
      <c r="B426" s="233"/>
      <c r="C426" s="15"/>
      <c r="D426" s="210" t="s">
        <v>218</v>
      </c>
      <c r="E426" s="234" t="s">
        <v>1</v>
      </c>
      <c r="F426" s="235" t="s">
        <v>221</v>
      </c>
      <c r="G426" s="15"/>
      <c r="H426" s="236">
        <v>134.847</v>
      </c>
      <c r="I426" s="237"/>
      <c r="J426" s="15"/>
      <c r="K426" s="15"/>
      <c r="L426" s="233"/>
      <c r="M426" s="238"/>
      <c r="N426" s="239"/>
      <c r="O426" s="239"/>
      <c r="P426" s="239"/>
      <c r="Q426" s="239"/>
      <c r="R426" s="239"/>
      <c r="S426" s="239"/>
      <c r="T426" s="240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34" t="s">
        <v>218</v>
      </c>
      <c r="AU426" s="234" t="s">
        <v>94</v>
      </c>
      <c r="AV426" s="15" t="s">
        <v>138</v>
      </c>
      <c r="AW426" s="15" t="s">
        <v>37</v>
      </c>
      <c r="AX426" s="15" t="s">
        <v>89</v>
      </c>
      <c r="AY426" s="234" t="s">
        <v>139</v>
      </c>
    </row>
    <row r="427" spans="1:65" s="2" customFormat="1" ht="24" customHeight="1">
      <c r="A427" s="38"/>
      <c r="B427" s="196"/>
      <c r="C427" s="197" t="s">
        <v>747</v>
      </c>
      <c r="D427" s="197" t="s">
        <v>141</v>
      </c>
      <c r="E427" s="198" t="s">
        <v>748</v>
      </c>
      <c r="F427" s="199" t="s">
        <v>749</v>
      </c>
      <c r="G427" s="200" t="s">
        <v>431</v>
      </c>
      <c r="H427" s="201">
        <v>12.94</v>
      </c>
      <c r="I427" s="202"/>
      <c r="J427" s="203">
        <f>ROUND(I427*H427,2)</f>
        <v>0</v>
      </c>
      <c r="K427" s="199" t="s">
        <v>215</v>
      </c>
      <c r="L427" s="39"/>
      <c r="M427" s="204" t="s">
        <v>1</v>
      </c>
      <c r="N427" s="205" t="s">
        <v>47</v>
      </c>
      <c r="O427" s="77"/>
      <c r="P427" s="206">
        <f>O427*H427</f>
        <v>0</v>
      </c>
      <c r="Q427" s="206">
        <v>0</v>
      </c>
      <c r="R427" s="206">
        <f>Q427*H427</f>
        <v>0</v>
      </c>
      <c r="S427" s="206">
        <v>0</v>
      </c>
      <c r="T427" s="207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08" t="s">
        <v>316</v>
      </c>
      <c r="AT427" s="208" t="s">
        <v>141</v>
      </c>
      <c r="AU427" s="208" t="s">
        <v>94</v>
      </c>
      <c r="AY427" s="19" t="s">
        <v>139</v>
      </c>
      <c r="BE427" s="209">
        <f>IF(N427="základní",J427,0)</f>
        <v>0</v>
      </c>
      <c r="BF427" s="209">
        <f>IF(N427="snížená",J427,0)</f>
        <v>0</v>
      </c>
      <c r="BG427" s="209">
        <f>IF(N427="zákl. přenesená",J427,0)</f>
        <v>0</v>
      </c>
      <c r="BH427" s="209">
        <f>IF(N427="sníž. přenesená",J427,0)</f>
        <v>0</v>
      </c>
      <c r="BI427" s="209">
        <f>IF(N427="nulová",J427,0)</f>
        <v>0</v>
      </c>
      <c r="BJ427" s="19" t="s">
        <v>89</v>
      </c>
      <c r="BK427" s="209">
        <f>ROUND(I427*H427,2)</f>
        <v>0</v>
      </c>
      <c r="BL427" s="19" t="s">
        <v>316</v>
      </c>
      <c r="BM427" s="208" t="s">
        <v>750</v>
      </c>
    </row>
    <row r="428" spans="1:47" s="2" customFormat="1" ht="12">
      <c r="A428" s="38"/>
      <c r="B428" s="39"/>
      <c r="C428" s="38"/>
      <c r="D428" s="210" t="s">
        <v>146</v>
      </c>
      <c r="E428" s="38"/>
      <c r="F428" s="211" t="s">
        <v>751</v>
      </c>
      <c r="G428" s="38"/>
      <c r="H428" s="38"/>
      <c r="I428" s="132"/>
      <c r="J428" s="38"/>
      <c r="K428" s="38"/>
      <c r="L428" s="39"/>
      <c r="M428" s="212"/>
      <c r="N428" s="213"/>
      <c r="O428" s="77"/>
      <c r="P428" s="77"/>
      <c r="Q428" s="77"/>
      <c r="R428" s="77"/>
      <c r="S428" s="77"/>
      <c r="T428" s="7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9" t="s">
        <v>146</v>
      </c>
      <c r="AU428" s="19" t="s">
        <v>94</v>
      </c>
    </row>
    <row r="429" spans="1:63" s="12" customFormat="1" ht="22.8" customHeight="1">
      <c r="A429" s="12"/>
      <c r="B429" s="183"/>
      <c r="C429" s="12"/>
      <c r="D429" s="184" t="s">
        <v>81</v>
      </c>
      <c r="E429" s="194" t="s">
        <v>459</v>
      </c>
      <c r="F429" s="194" t="s">
        <v>460</v>
      </c>
      <c r="G429" s="12"/>
      <c r="H429" s="12"/>
      <c r="I429" s="186"/>
      <c r="J429" s="195">
        <f>BK429</f>
        <v>0</v>
      </c>
      <c r="K429" s="12"/>
      <c r="L429" s="183"/>
      <c r="M429" s="188"/>
      <c r="N429" s="189"/>
      <c r="O429" s="189"/>
      <c r="P429" s="190">
        <f>SUM(P430:P449)</f>
        <v>0</v>
      </c>
      <c r="Q429" s="189"/>
      <c r="R429" s="190">
        <f>SUM(R430:R449)</f>
        <v>0.062304000000000005</v>
      </c>
      <c r="S429" s="189"/>
      <c r="T429" s="191">
        <f>SUM(T430:T449)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184" t="s">
        <v>94</v>
      </c>
      <c r="AT429" s="192" t="s">
        <v>81</v>
      </c>
      <c r="AU429" s="192" t="s">
        <v>89</v>
      </c>
      <c r="AY429" s="184" t="s">
        <v>139</v>
      </c>
      <c r="BK429" s="193">
        <f>SUM(BK430:BK449)</f>
        <v>0</v>
      </c>
    </row>
    <row r="430" spans="1:65" s="2" customFormat="1" ht="16.5" customHeight="1">
      <c r="A430" s="38"/>
      <c r="B430" s="196"/>
      <c r="C430" s="197" t="s">
        <v>752</v>
      </c>
      <c r="D430" s="197" t="s">
        <v>141</v>
      </c>
      <c r="E430" s="198" t="s">
        <v>753</v>
      </c>
      <c r="F430" s="199" t="s">
        <v>754</v>
      </c>
      <c r="G430" s="200" t="s">
        <v>331</v>
      </c>
      <c r="H430" s="201">
        <v>118</v>
      </c>
      <c r="I430" s="202"/>
      <c r="J430" s="203">
        <f>ROUND(I430*H430,2)</f>
        <v>0</v>
      </c>
      <c r="K430" s="199" t="s">
        <v>215</v>
      </c>
      <c r="L430" s="39"/>
      <c r="M430" s="204" t="s">
        <v>1</v>
      </c>
      <c r="N430" s="205" t="s">
        <v>47</v>
      </c>
      <c r="O430" s="77"/>
      <c r="P430" s="206">
        <f>O430*H430</f>
        <v>0</v>
      </c>
      <c r="Q430" s="206">
        <v>0</v>
      </c>
      <c r="R430" s="206">
        <f>Q430*H430</f>
        <v>0</v>
      </c>
      <c r="S430" s="206">
        <v>0</v>
      </c>
      <c r="T430" s="207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08" t="s">
        <v>316</v>
      </c>
      <c r="AT430" s="208" t="s">
        <v>141</v>
      </c>
      <c r="AU430" s="208" t="s">
        <v>94</v>
      </c>
      <c r="AY430" s="19" t="s">
        <v>139</v>
      </c>
      <c r="BE430" s="209">
        <f>IF(N430="základní",J430,0)</f>
        <v>0</v>
      </c>
      <c r="BF430" s="209">
        <f>IF(N430="snížená",J430,0)</f>
        <v>0</v>
      </c>
      <c r="BG430" s="209">
        <f>IF(N430="zákl. přenesená",J430,0)</f>
        <v>0</v>
      </c>
      <c r="BH430" s="209">
        <f>IF(N430="sníž. přenesená",J430,0)</f>
        <v>0</v>
      </c>
      <c r="BI430" s="209">
        <f>IF(N430="nulová",J430,0)</f>
        <v>0</v>
      </c>
      <c r="BJ430" s="19" t="s">
        <v>89</v>
      </c>
      <c r="BK430" s="209">
        <f>ROUND(I430*H430,2)</f>
        <v>0</v>
      </c>
      <c r="BL430" s="19" t="s">
        <v>316</v>
      </c>
      <c r="BM430" s="208" t="s">
        <v>755</v>
      </c>
    </row>
    <row r="431" spans="1:47" s="2" customFormat="1" ht="12">
      <c r="A431" s="38"/>
      <c r="B431" s="39"/>
      <c r="C431" s="38"/>
      <c r="D431" s="210" t="s">
        <v>146</v>
      </c>
      <c r="E431" s="38"/>
      <c r="F431" s="211" t="s">
        <v>756</v>
      </c>
      <c r="G431" s="38"/>
      <c r="H431" s="38"/>
      <c r="I431" s="132"/>
      <c r="J431" s="38"/>
      <c r="K431" s="38"/>
      <c r="L431" s="39"/>
      <c r="M431" s="212"/>
      <c r="N431" s="213"/>
      <c r="O431" s="77"/>
      <c r="P431" s="77"/>
      <c r="Q431" s="77"/>
      <c r="R431" s="77"/>
      <c r="S431" s="77"/>
      <c r="T431" s="7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9" t="s">
        <v>146</v>
      </c>
      <c r="AU431" s="19" t="s">
        <v>94</v>
      </c>
    </row>
    <row r="432" spans="1:51" s="13" customFormat="1" ht="12">
      <c r="A432" s="13"/>
      <c r="B432" s="218"/>
      <c r="C432" s="13"/>
      <c r="D432" s="210" t="s">
        <v>218</v>
      </c>
      <c r="E432" s="219" t="s">
        <v>1</v>
      </c>
      <c r="F432" s="220" t="s">
        <v>334</v>
      </c>
      <c r="G432" s="13"/>
      <c r="H432" s="219" t="s">
        <v>1</v>
      </c>
      <c r="I432" s="221"/>
      <c r="J432" s="13"/>
      <c r="K432" s="13"/>
      <c r="L432" s="218"/>
      <c r="M432" s="222"/>
      <c r="N432" s="223"/>
      <c r="O432" s="223"/>
      <c r="P432" s="223"/>
      <c r="Q432" s="223"/>
      <c r="R432" s="223"/>
      <c r="S432" s="223"/>
      <c r="T432" s="22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19" t="s">
        <v>218</v>
      </c>
      <c r="AU432" s="219" t="s">
        <v>94</v>
      </c>
      <c r="AV432" s="13" t="s">
        <v>89</v>
      </c>
      <c r="AW432" s="13" t="s">
        <v>37</v>
      </c>
      <c r="AX432" s="13" t="s">
        <v>82</v>
      </c>
      <c r="AY432" s="219" t="s">
        <v>139</v>
      </c>
    </row>
    <row r="433" spans="1:51" s="13" customFormat="1" ht="12">
      <c r="A433" s="13"/>
      <c r="B433" s="218"/>
      <c r="C433" s="13"/>
      <c r="D433" s="210" t="s">
        <v>218</v>
      </c>
      <c r="E433" s="219" t="s">
        <v>1</v>
      </c>
      <c r="F433" s="220" t="s">
        <v>335</v>
      </c>
      <c r="G433" s="13"/>
      <c r="H433" s="219" t="s">
        <v>1</v>
      </c>
      <c r="I433" s="221"/>
      <c r="J433" s="13"/>
      <c r="K433" s="13"/>
      <c r="L433" s="218"/>
      <c r="M433" s="222"/>
      <c r="N433" s="223"/>
      <c r="O433" s="223"/>
      <c r="P433" s="223"/>
      <c r="Q433" s="223"/>
      <c r="R433" s="223"/>
      <c r="S433" s="223"/>
      <c r="T433" s="22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19" t="s">
        <v>218</v>
      </c>
      <c r="AU433" s="219" t="s">
        <v>94</v>
      </c>
      <c r="AV433" s="13" t="s">
        <v>89</v>
      </c>
      <c r="AW433" s="13" t="s">
        <v>37</v>
      </c>
      <c r="AX433" s="13" t="s">
        <v>82</v>
      </c>
      <c r="AY433" s="219" t="s">
        <v>139</v>
      </c>
    </row>
    <row r="434" spans="1:51" s="14" customFormat="1" ht="12">
      <c r="A434" s="14"/>
      <c r="B434" s="225"/>
      <c r="C434" s="14"/>
      <c r="D434" s="210" t="s">
        <v>218</v>
      </c>
      <c r="E434" s="226" t="s">
        <v>1</v>
      </c>
      <c r="F434" s="227" t="s">
        <v>336</v>
      </c>
      <c r="G434" s="14"/>
      <c r="H434" s="228">
        <v>36</v>
      </c>
      <c r="I434" s="229"/>
      <c r="J434" s="14"/>
      <c r="K434" s="14"/>
      <c r="L434" s="225"/>
      <c r="M434" s="230"/>
      <c r="N434" s="231"/>
      <c r="O434" s="231"/>
      <c r="P434" s="231"/>
      <c r="Q434" s="231"/>
      <c r="R434" s="231"/>
      <c r="S434" s="231"/>
      <c r="T434" s="23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26" t="s">
        <v>218</v>
      </c>
      <c r="AU434" s="226" t="s">
        <v>94</v>
      </c>
      <c r="AV434" s="14" t="s">
        <v>94</v>
      </c>
      <c r="AW434" s="14" t="s">
        <v>37</v>
      </c>
      <c r="AX434" s="14" t="s">
        <v>82</v>
      </c>
      <c r="AY434" s="226" t="s">
        <v>139</v>
      </c>
    </row>
    <row r="435" spans="1:51" s="13" customFormat="1" ht="12">
      <c r="A435" s="13"/>
      <c r="B435" s="218"/>
      <c r="C435" s="13"/>
      <c r="D435" s="210" t="s">
        <v>218</v>
      </c>
      <c r="E435" s="219" t="s">
        <v>1</v>
      </c>
      <c r="F435" s="220" t="s">
        <v>337</v>
      </c>
      <c r="G435" s="13"/>
      <c r="H435" s="219" t="s">
        <v>1</v>
      </c>
      <c r="I435" s="221"/>
      <c r="J435" s="13"/>
      <c r="K435" s="13"/>
      <c r="L435" s="218"/>
      <c r="M435" s="222"/>
      <c r="N435" s="223"/>
      <c r="O435" s="223"/>
      <c r="P435" s="223"/>
      <c r="Q435" s="223"/>
      <c r="R435" s="223"/>
      <c r="S435" s="223"/>
      <c r="T435" s="22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19" t="s">
        <v>218</v>
      </c>
      <c r="AU435" s="219" t="s">
        <v>94</v>
      </c>
      <c r="AV435" s="13" t="s">
        <v>89</v>
      </c>
      <c r="AW435" s="13" t="s">
        <v>37</v>
      </c>
      <c r="AX435" s="13" t="s">
        <v>82</v>
      </c>
      <c r="AY435" s="219" t="s">
        <v>139</v>
      </c>
    </row>
    <row r="436" spans="1:51" s="14" customFormat="1" ht="12">
      <c r="A436" s="14"/>
      <c r="B436" s="225"/>
      <c r="C436" s="14"/>
      <c r="D436" s="210" t="s">
        <v>218</v>
      </c>
      <c r="E436" s="226" t="s">
        <v>1</v>
      </c>
      <c r="F436" s="227" t="s">
        <v>338</v>
      </c>
      <c r="G436" s="14"/>
      <c r="H436" s="228">
        <v>28</v>
      </c>
      <c r="I436" s="229"/>
      <c r="J436" s="14"/>
      <c r="K436" s="14"/>
      <c r="L436" s="225"/>
      <c r="M436" s="230"/>
      <c r="N436" s="231"/>
      <c r="O436" s="231"/>
      <c r="P436" s="231"/>
      <c r="Q436" s="231"/>
      <c r="R436" s="231"/>
      <c r="S436" s="231"/>
      <c r="T436" s="23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26" t="s">
        <v>218</v>
      </c>
      <c r="AU436" s="226" t="s">
        <v>94</v>
      </c>
      <c r="AV436" s="14" t="s">
        <v>94</v>
      </c>
      <c r="AW436" s="14" t="s">
        <v>37</v>
      </c>
      <c r="AX436" s="14" t="s">
        <v>82</v>
      </c>
      <c r="AY436" s="226" t="s">
        <v>139</v>
      </c>
    </row>
    <row r="437" spans="1:51" s="13" customFormat="1" ht="12">
      <c r="A437" s="13"/>
      <c r="B437" s="218"/>
      <c r="C437" s="13"/>
      <c r="D437" s="210" t="s">
        <v>218</v>
      </c>
      <c r="E437" s="219" t="s">
        <v>1</v>
      </c>
      <c r="F437" s="220" t="s">
        <v>339</v>
      </c>
      <c r="G437" s="13"/>
      <c r="H437" s="219" t="s">
        <v>1</v>
      </c>
      <c r="I437" s="221"/>
      <c r="J437" s="13"/>
      <c r="K437" s="13"/>
      <c r="L437" s="218"/>
      <c r="M437" s="222"/>
      <c r="N437" s="223"/>
      <c r="O437" s="223"/>
      <c r="P437" s="223"/>
      <c r="Q437" s="223"/>
      <c r="R437" s="223"/>
      <c r="S437" s="223"/>
      <c r="T437" s="22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19" t="s">
        <v>218</v>
      </c>
      <c r="AU437" s="219" t="s">
        <v>94</v>
      </c>
      <c r="AV437" s="13" t="s">
        <v>89</v>
      </c>
      <c r="AW437" s="13" t="s">
        <v>37</v>
      </c>
      <c r="AX437" s="13" t="s">
        <v>82</v>
      </c>
      <c r="AY437" s="219" t="s">
        <v>139</v>
      </c>
    </row>
    <row r="438" spans="1:51" s="14" customFormat="1" ht="12">
      <c r="A438" s="14"/>
      <c r="B438" s="225"/>
      <c r="C438" s="14"/>
      <c r="D438" s="210" t="s">
        <v>218</v>
      </c>
      <c r="E438" s="226" t="s">
        <v>1</v>
      </c>
      <c r="F438" s="227" t="s">
        <v>340</v>
      </c>
      <c r="G438" s="14"/>
      <c r="H438" s="228">
        <v>34</v>
      </c>
      <c r="I438" s="229"/>
      <c r="J438" s="14"/>
      <c r="K438" s="14"/>
      <c r="L438" s="225"/>
      <c r="M438" s="230"/>
      <c r="N438" s="231"/>
      <c r="O438" s="231"/>
      <c r="P438" s="231"/>
      <c r="Q438" s="231"/>
      <c r="R438" s="231"/>
      <c r="S438" s="231"/>
      <c r="T438" s="23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26" t="s">
        <v>218</v>
      </c>
      <c r="AU438" s="226" t="s">
        <v>94</v>
      </c>
      <c r="AV438" s="14" t="s">
        <v>94</v>
      </c>
      <c r="AW438" s="14" t="s">
        <v>37</v>
      </c>
      <c r="AX438" s="14" t="s">
        <v>82</v>
      </c>
      <c r="AY438" s="226" t="s">
        <v>139</v>
      </c>
    </row>
    <row r="439" spans="1:51" s="13" customFormat="1" ht="12">
      <c r="A439" s="13"/>
      <c r="B439" s="218"/>
      <c r="C439" s="13"/>
      <c r="D439" s="210" t="s">
        <v>218</v>
      </c>
      <c r="E439" s="219" t="s">
        <v>1</v>
      </c>
      <c r="F439" s="220" t="s">
        <v>341</v>
      </c>
      <c r="G439" s="13"/>
      <c r="H439" s="219" t="s">
        <v>1</v>
      </c>
      <c r="I439" s="221"/>
      <c r="J439" s="13"/>
      <c r="K439" s="13"/>
      <c r="L439" s="218"/>
      <c r="M439" s="222"/>
      <c r="N439" s="223"/>
      <c r="O439" s="223"/>
      <c r="P439" s="223"/>
      <c r="Q439" s="223"/>
      <c r="R439" s="223"/>
      <c r="S439" s="223"/>
      <c r="T439" s="22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19" t="s">
        <v>218</v>
      </c>
      <c r="AU439" s="219" t="s">
        <v>94</v>
      </c>
      <c r="AV439" s="13" t="s">
        <v>89</v>
      </c>
      <c r="AW439" s="13" t="s">
        <v>37</v>
      </c>
      <c r="AX439" s="13" t="s">
        <v>82</v>
      </c>
      <c r="AY439" s="219" t="s">
        <v>139</v>
      </c>
    </row>
    <row r="440" spans="1:51" s="14" customFormat="1" ht="12">
      <c r="A440" s="14"/>
      <c r="B440" s="225"/>
      <c r="C440" s="14"/>
      <c r="D440" s="210" t="s">
        <v>218</v>
      </c>
      <c r="E440" s="226" t="s">
        <v>1</v>
      </c>
      <c r="F440" s="227" t="s">
        <v>342</v>
      </c>
      <c r="G440" s="14"/>
      <c r="H440" s="228">
        <v>4</v>
      </c>
      <c r="I440" s="229"/>
      <c r="J440" s="14"/>
      <c r="K440" s="14"/>
      <c r="L440" s="225"/>
      <c r="M440" s="230"/>
      <c r="N440" s="231"/>
      <c r="O440" s="231"/>
      <c r="P440" s="231"/>
      <c r="Q440" s="231"/>
      <c r="R440" s="231"/>
      <c r="S440" s="231"/>
      <c r="T440" s="23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26" t="s">
        <v>218</v>
      </c>
      <c r="AU440" s="226" t="s">
        <v>94</v>
      </c>
      <c r="AV440" s="14" t="s">
        <v>94</v>
      </c>
      <c r="AW440" s="14" t="s">
        <v>37</v>
      </c>
      <c r="AX440" s="14" t="s">
        <v>82</v>
      </c>
      <c r="AY440" s="226" t="s">
        <v>139</v>
      </c>
    </row>
    <row r="441" spans="1:51" s="13" customFormat="1" ht="12">
      <c r="A441" s="13"/>
      <c r="B441" s="218"/>
      <c r="C441" s="13"/>
      <c r="D441" s="210" t="s">
        <v>218</v>
      </c>
      <c r="E441" s="219" t="s">
        <v>1</v>
      </c>
      <c r="F441" s="220" t="s">
        <v>343</v>
      </c>
      <c r="G441" s="13"/>
      <c r="H441" s="219" t="s">
        <v>1</v>
      </c>
      <c r="I441" s="221"/>
      <c r="J441" s="13"/>
      <c r="K441" s="13"/>
      <c r="L441" s="218"/>
      <c r="M441" s="222"/>
      <c r="N441" s="223"/>
      <c r="O441" s="223"/>
      <c r="P441" s="223"/>
      <c r="Q441" s="223"/>
      <c r="R441" s="223"/>
      <c r="S441" s="223"/>
      <c r="T441" s="22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19" t="s">
        <v>218</v>
      </c>
      <c r="AU441" s="219" t="s">
        <v>94</v>
      </c>
      <c r="AV441" s="13" t="s">
        <v>89</v>
      </c>
      <c r="AW441" s="13" t="s">
        <v>37</v>
      </c>
      <c r="AX441" s="13" t="s">
        <v>82</v>
      </c>
      <c r="AY441" s="219" t="s">
        <v>139</v>
      </c>
    </row>
    <row r="442" spans="1:51" s="14" customFormat="1" ht="12">
      <c r="A442" s="14"/>
      <c r="B442" s="225"/>
      <c r="C442" s="14"/>
      <c r="D442" s="210" t="s">
        <v>218</v>
      </c>
      <c r="E442" s="226" t="s">
        <v>1</v>
      </c>
      <c r="F442" s="227" t="s">
        <v>344</v>
      </c>
      <c r="G442" s="14"/>
      <c r="H442" s="228">
        <v>16</v>
      </c>
      <c r="I442" s="229"/>
      <c r="J442" s="14"/>
      <c r="K442" s="14"/>
      <c r="L442" s="225"/>
      <c r="M442" s="230"/>
      <c r="N442" s="231"/>
      <c r="O442" s="231"/>
      <c r="P442" s="231"/>
      <c r="Q442" s="231"/>
      <c r="R442" s="231"/>
      <c r="S442" s="231"/>
      <c r="T442" s="23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26" t="s">
        <v>218</v>
      </c>
      <c r="AU442" s="226" t="s">
        <v>94</v>
      </c>
      <c r="AV442" s="14" t="s">
        <v>94</v>
      </c>
      <c r="AW442" s="14" t="s">
        <v>37</v>
      </c>
      <c r="AX442" s="14" t="s">
        <v>82</v>
      </c>
      <c r="AY442" s="226" t="s">
        <v>139</v>
      </c>
    </row>
    <row r="443" spans="1:51" s="15" customFormat="1" ht="12">
      <c r="A443" s="15"/>
      <c r="B443" s="233"/>
      <c r="C443" s="15"/>
      <c r="D443" s="210" t="s">
        <v>218</v>
      </c>
      <c r="E443" s="234" t="s">
        <v>1</v>
      </c>
      <c r="F443" s="235" t="s">
        <v>221</v>
      </c>
      <c r="G443" s="15"/>
      <c r="H443" s="236">
        <v>118</v>
      </c>
      <c r="I443" s="237"/>
      <c r="J443" s="15"/>
      <c r="K443" s="15"/>
      <c r="L443" s="233"/>
      <c r="M443" s="238"/>
      <c r="N443" s="239"/>
      <c r="O443" s="239"/>
      <c r="P443" s="239"/>
      <c r="Q443" s="239"/>
      <c r="R443" s="239"/>
      <c r="S443" s="239"/>
      <c r="T443" s="240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34" t="s">
        <v>218</v>
      </c>
      <c r="AU443" s="234" t="s">
        <v>94</v>
      </c>
      <c r="AV443" s="15" t="s">
        <v>138</v>
      </c>
      <c r="AW443" s="15" t="s">
        <v>37</v>
      </c>
      <c r="AX443" s="15" t="s">
        <v>89</v>
      </c>
      <c r="AY443" s="234" t="s">
        <v>139</v>
      </c>
    </row>
    <row r="444" spans="1:65" s="2" customFormat="1" ht="16.5" customHeight="1">
      <c r="A444" s="38"/>
      <c r="B444" s="196"/>
      <c r="C444" s="241" t="s">
        <v>757</v>
      </c>
      <c r="D444" s="241" t="s">
        <v>676</v>
      </c>
      <c r="E444" s="242" t="s">
        <v>758</v>
      </c>
      <c r="F444" s="243" t="s">
        <v>759</v>
      </c>
      <c r="G444" s="244" t="s">
        <v>331</v>
      </c>
      <c r="H444" s="245">
        <v>129.8</v>
      </c>
      <c r="I444" s="246"/>
      <c r="J444" s="247">
        <f>ROUND(I444*H444,2)</f>
        <v>0</v>
      </c>
      <c r="K444" s="243" t="s">
        <v>215</v>
      </c>
      <c r="L444" s="248"/>
      <c r="M444" s="249" t="s">
        <v>1</v>
      </c>
      <c r="N444" s="250" t="s">
        <v>47</v>
      </c>
      <c r="O444" s="77"/>
      <c r="P444" s="206">
        <f>O444*H444</f>
        <v>0</v>
      </c>
      <c r="Q444" s="206">
        <v>0.00048</v>
      </c>
      <c r="R444" s="206">
        <f>Q444*H444</f>
        <v>0.062304000000000005</v>
      </c>
      <c r="S444" s="206">
        <v>0</v>
      </c>
      <c r="T444" s="207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08" t="s">
        <v>452</v>
      </c>
      <c r="AT444" s="208" t="s">
        <v>676</v>
      </c>
      <c r="AU444" s="208" t="s">
        <v>94</v>
      </c>
      <c r="AY444" s="19" t="s">
        <v>139</v>
      </c>
      <c r="BE444" s="209">
        <f>IF(N444="základní",J444,0)</f>
        <v>0</v>
      </c>
      <c r="BF444" s="209">
        <f>IF(N444="snížená",J444,0)</f>
        <v>0</v>
      </c>
      <c r="BG444" s="209">
        <f>IF(N444="zákl. přenesená",J444,0)</f>
        <v>0</v>
      </c>
      <c r="BH444" s="209">
        <f>IF(N444="sníž. přenesená",J444,0)</f>
        <v>0</v>
      </c>
      <c r="BI444" s="209">
        <f>IF(N444="nulová",J444,0)</f>
        <v>0</v>
      </c>
      <c r="BJ444" s="19" t="s">
        <v>89</v>
      </c>
      <c r="BK444" s="209">
        <f>ROUND(I444*H444,2)</f>
        <v>0</v>
      </c>
      <c r="BL444" s="19" t="s">
        <v>316</v>
      </c>
      <c r="BM444" s="208" t="s">
        <v>760</v>
      </c>
    </row>
    <row r="445" spans="1:47" s="2" customFormat="1" ht="12">
      <c r="A445" s="38"/>
      <c r="B445" s="39"/>
      <c r="C445" s="38"/>
      <c r="D445" s="210" t="s">
        <v>146</v>
      </c>
      <c r="E445" s="38"/>
      <c r="F445" s="211" t="s">
        <v>759</v>
      </c>
      <c r="G445" s="38"/>
      <c r="H445" s="38"/>
      <c r="I445" s="132"/>
      <c r="J445" s="38"/>
      <c r="K445" s="38"/>
      <c r="L445" s="39"/>
      <c r="M445" s="212"/>
      <c r="N445" s="213"/>
      <c r="O445" s="77"/>
      <c r="P445" s="77"/>
      <c r="Q445" s="77"/>
      <c r="R445" s="77"/>
      <c r="S445" s="77"/>
      <c r="T445" s="7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9" t="s">
        <v>146</v>
      </c>
      <c r="AU445" s="19" t="s">
        <v>94</v>
      </c>
    </row>
    <row r="446" spans="1:51" s="14" customFormat="1" ht="12">
      <c r="A446" s="14"/>
      <c r="B446" s="225"/>
      <c r="C446" s="14"/>
      <c r="D446" s="210" t="s">
        <v>218</v>
      </c>
      <c r="E446" s="226" t="s">
        <v>1</v>
      </c>
      <c r="F446" s="227" t="s">
        <v>761</v>
      </c>
      <c r="G446" s="14"/>
      <c r="H446" s="228">
        <v>129.8</v>
      </c>
      <c r="I446" s="229"/>
      <c r="J446" s="14"/>
      <c r="K446" s="14"/>
      <c r="L446" s="225"/>
      <c r="M446" s="230"/>
      <c r="N446" s="231"/>
      <c r="O446" s="231"/>
      <c r="P446" s="231"/>
      <c r="Q446" s="231"/>
      <c r="R446" s="231"/>
      <c r="S446" s="231"/>
      <c r="T446" s="23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26" t="s">
        <v>218</v>
      </c>
      <c r="AU446" s="226" t="s">
        <v>94</v>
      </c>
      <c r="AV446" s="14" t="s">
        <v>94</v>
      </c>
      <c r="AW446" s="14" t="s">
        <v>37</v>
      </c>
      <c r="AX446" s="14" t="s">
        <v>82</v>
      </c>
      <c r="AY446" s="226" t="s">
        <v>139</v>
      </c>
    </row>
    <row r="447" spans="1:51" s="15" customFormat="1" ht="12">
      <c r="A447" s="15"/>
      <c r="B447" s="233"/>
      <c r="C447" s="15"/>
      <c r="D447" s="210" t="s">
        <v>218</v>
      </c>
      <c r="E447" s="234" t="s">
        <v>1</v>
      </c>
      <c r="F447" s="235" t="s">
        <v>221</v>
      </c>
      <c r="G447" s="15"/>
      <c r="H447" s="236">
        <v>129.8</v>
      </c>
      <c r="I447" s="237"/>
      <c r="J447" s="15"/>
      <c r="K447" s="15"/>
      <c r="L447" s="233"/>
      <c r="M447" s="238"/>
      <c r="N447" s="239"/>
      <c r="O447" s="239"/>
      <c r="P447" s="239"/>
      <c r="Q447" s="239"/>
      <c r="R447" s="239"/>
      <c r="S447" s="239"/>
      <c r="T447" s="240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34" t="s">
        <v>218</v>
      </c>
      <c r="AU447" s="234" t="s">
        <v>94</v>
      </c>
      <c r="AV447" s="15" t="s">
        <v>138</v>
      </c>
      <c r="AW447" s="15" t="s">
        <v>37</v>
      </c>
      <c r="AX447" s="15" t="s">
        <v>89</v>
      </c>
      <c r="AY447" s="234" t="s">
        <v>139</v>
      </c>
    </row>
    <row r="448" spans="1:65" s="2" customFormat="1" ht="24" customHeight="1">
      <c r="A448" s="38"/>
      <c r="B448" s="196"/>
      <c r="C448" s="197" t="s">
        <v>762</v>
      </c>
      <c r="D448" s="197" t="s">
        <v>141</v>
      </c>
      <c r="E448" s="198" t="s">
        <v>763</v>
      </c>
      <c r="F448" s="199" t="s">
        <v>764</v>
      </c>
      <c r="G448" s="200" t="s">
        <v>431</v>
      </c>
      <c r="H448" s="201">
        <v>0.062</v>
      </c>
      <c r="I448" s="202"/>
      <c r="J448" s="203">
        <f>ROUND(I448*H448,2)</f>
        <v>0</v>
      </c>
      <c r="K448" s="199" t="s">
        <v>215</v>
      </c>
      <c r="L448" s="39"/>
      <c r="M448" s="204" t="s">
        <v>1</v>
      </c>
      <c r="N448" s="205" t="s">
        <v>47</v>
      </c>
      <c r="O448" s="77"/>
      <c r="P448" s="206">
        <f>O448*H448</f>
        <v>0</v>
      </c>
      <c r="Q448" s="206">
        <v>0</v>
      </c>
      <c r="R448" s="206">
        <f>Q448*H448</f>
        <v>0</v>
      </c>
      <c r="S448" s="206">
        <v>0</v>
      </c>
      <c r="T448" s="207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08" t="s">
        <v>316</v>
      </c>
      <c r="AT448" s="208" t="s">
        <v>141</v>
      </c>
      <c r="AU448" s="208" t="s">
        <v>94</v>
      </c>
      <c r="AY448" s="19" t="s">
        <v>139</v>
      </c>
      <c r="BE448" s="209">
        <f>IF(N448="základní",J448,0)</f>
        <v>0</v>
      </c>
      <c r="BF448" s="209">
        <f>IF(N448="snížená",J448,0)</f>
        <v>0</v>
      </c>
      <c r="BG448" s="209">
        <f>IF(N448="zákl. přenesená",J448,0)</f>
        <v>0</v>
      </c>
      <c r="BH448" s="209">
        <f>IF(N448="sníž. přenesená",J448,0)</f>
        <v>0</v>
      </c>
      <c r="BI448" s="209">
        <f>IF(N448="nulová",J448,0)</f>
        <v>0</v>
      </c>
      <c r="BJ448" s="19" t="s">
        <v>89</v>
      </c>
      <c r="BK448" s="209">
        <f>ROUND(I448*H448,2)</f>
        <v>0</v>
      </c>
      <c r="BL448" s="19" t="s">
        <v>316</v>
      </c>
      <c r="BM448" s="208" t="s">
        <v>765</v>
      </c>
    </row>
    <row r="449" spans="1:47" s="2" customFormat="1" ht="12">
      <c r="A449" s="38"/>
      <c r="B449" s="39"/>
      <c r="C449" s="38"/>
      <c r="D449" s="210" t="s">
        <v>146</v>
      </c>
      <c r="E449" s="38"/>
      <c r="F449" s="211" t="s">
        <v>766</v>
      </c>
      <c r="G449" s="38"/>
      <c r="H449" s="38"/>
      <c r="I449" s="132"/>
      <c r="J449" s="38"/>
      <c r="K449" s="38"/>
      <c r="L449" s="39"/>
      <c r="M449" s="212"/>
      <c r="N449" s="213"/>
      <c r="O449" s="77"/>
      <c r="P449" s="77"/>
      <c r="Q449" s="77"/>
      <c r="R449" s="77"/>
      <c r="S449" s="77"/>
      <c r="T449" s="7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9" t="s">
        <v>146</v>
      </c>
      <c r="AU449" s="19" t="s">
        <v>94</v>
      </c>
    </row>
    <row r="450" spans="1:63" s="12" customFormat="1" ht="22.8" customHeight="1">
      <c r="A450" s="12"/>
      <c r="B450" s="183"/>
      <c r="C450" s="12"/>
      <c r="D450" s="184" t="s">
        <v>81</v>
      </c>
      <c r="E450" s="194" t="s">
        <v>767</v>
      </c>
      <c r="F450" s="194" t="s">
        <v>768</v>
      </c>
      <c r="G450" s="12"/>
      <c r="H450" s="12"/>
      <c r="I450" s="186"/>
      <c r="J450" s="195">
        <f>BK450</f>
        <v>0</v>
      </c>
      <c r="K450" s="12"/>
      <c r="L450" s="183"/>
      <c r="M450" s="188"/>
      <c r="N450" s="189"/>
      <c r="O450" s="189"/>
      <c r="P450" s="190">
        <f>SUM(P451:P462)</f>
        <v>0</v>
      </c>
      <c r="Q450" s="189"/>
      <c r="R450" s="190">
        <f>SUM(R451:R462)</f>
        <v>0.007049999999999999</v>
      </c>
      <c r="S450" s="189"/>
      <c r="T450" s="191">
        <f>SUM(T451:T462)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184" t="s">
        <v>94</v>
      </c>
      <c r="AT450" s="192" t="s">
        <v>81</v>
      </c>
      <c r="AU450" s="192" t="s">
        <v>89</v>
      </c>
      <c r="AY450" s="184" t="s">
        <v>139</v>
      </c>
      <c r="BK450" s="193">
        <f>SUM(BK451:BK462)</f>
        <v>0</v>
      </c>
    </row>
    <row r="451" spans="1:65" s="2" customFormat="1" ht="16.5" customHeight="1">
      <c r="A451" s="38"/>
      <c r="B451" s="196"/>
      <c r="C451" s="197" t="s">
        <v>769</v>
      </c>
      <c r="D451" s="197" t="s">
        <v>141</v>
      </c>
      <c r="E451" s="198" t="s">
        <v>770</v>
      </c>
      <c r="F451" s="199" t="s">
        <v>771</v>
      </c>
      <c r="G451" s="200" t="s">
        <v>306</v>
      </c>
      <c r="H451" s="201">
        <v>5</v>
      </c>
      <c r="I451" s="202"/>
      <c r="J451" s="203">
        <f>ROUND(I451*H451,2)</f>
        <v>0</v>
      </c>
      <c r="K451" s="199" t="s">
        <v>215</v>
      </c>
      <c r="L451" s="39"/>
      <c r="M451" s="204" t="s">
        <v>1</v>
      </c>
      <c r="N451" s="205" t="s">
        <v>47</v>
      </c>
      <c r="O451" s="77"/>
      <c r="P451" s="206">
        <f>O451*H451</f>
        <v>0</v>
      </c>
      <c r="Q451" s="206">
        <v>0</v>
      </c>
      <c r="R451" s="206">
        <f>Q451*H451</f>
        <v>0</v>
      </c>
      <c r="S451" s="206">
        <v>0</v>
      </c>
      <c r="T451" s="207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08" t="s">
        <v>316</v>
      </c>
      <c r="AT451" s="208" t="s">
        <v>141</v>
      </c>
      <c r="AU451" s="208" t="s">
        <v>94</v>
      </c>
      <c r="AY451" s="19" t="s">
        <v>139</v>
      </c>
      <c r="BE451" s="209">
        <f>IF(N451="základní",J451,0)</f>
        <v>0</v>
      </c>
      <c r="BF451" s="209">
        <f>IF(N451="snížená",J451,0)</f>
        <v>0</v>
      </c>
      <c r="BG451" s="209">
        <f>IF(N451="zákl. přenesená",J451,0)</f>
        <v>0</v>
      </c>
      <c r="BH451" s="209">
        <f>IF(N451="sníž. přenesená",J451,0)</f>
        <v>0</v>
      </c>
      <c r="BI451" s="209">
        <f>IF(N451="nulová",J451,0)</f>
        <v>0</v>
      </c>
      <c r="BJ451" s="19" t="s">
        <v>89</v>
      </c>
      <c r="BK451" s="209">
        <f>ROUND(I451*H451,2)</f>
        <v>0</v>
      </c>
      <c r="BL451" s="19" t="s">
        <v>316</v>
      </c>
      <c r="BM451" s="208" t="s">
        <v>772</v>
      </c>
    </row>
    <row r="452" spans="1:47" s="2" customFormat="1" ht="12">
      <c r="A452" s="38"/>
      <c r="B452" s="39"/>
      <c r="C452" s="38"/>
      <c r="D452" s="210" t="s">
        <v>146</v>
      </c>
      <c r="E452" s="38"/>
      <c r="F452" s="211" t="s">
        <v>773</v>
      </c>
      <c r="G452" s="38"/>
      <c r="H452" s="38"/>
      <c r="I452" s="132"/>
      <c r="J452" s="38"/>
      <c r="K452" s="38"/>
      <c r="L452" s="39"/>
      <c r="M452" s="212"/>
      <c r="N452" s="213"/>
      <c r="O452" s="77"/>
      <c r="P452" s="77"/>
      <c r="Q452" s="77"/>
      <c r="R452" s="77"/>
      <c r="S452" s="77"/>
      <c r="T452" s="7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9" t="s">
        <v>146</v>
      </c>
      <c r="AU452" s="19" t="s">
        <v>94</v>
      </c>
    </row>
    <row r="453" spans="1:65" s="2" customFormat="1" ht="16.5" customHeight="1">
      <c r="A453" s="38"/>
      <c r="B453" s="196"/>
      <c r="C453" s="241" t="s">
        <v>774</v>
      </c>
      <c r="D453" s="241" t="s">
        <v>676</v>
      </c>
      <c r="E453" s="242" t="s">
        <v>775</v>
      </c>
      <c r="F453" s="243" t="s">
        <v>776</v>
      </c>
      <c r="G453" s="244" t="s">
        <v>306</v>
      </c>
      <c r="H453" s="245">
        <v>5</v>
      </c>
      <c r="I453" s="246"/>
      <c r="J453" s="247">
        <f>ROUND(I453*H453,2)</f>
        <v>0</v>
      </c>
      <c r="K453" s="243" t="s">
        <v>215</v>
      </c>
      <c r="L453" s="248"/>
      <c r="M453" s="249" t="s">
        <v>1</v>
      </c>
      <c r="N453" s="250" t="s">
        <v>47</v>
      </c>
      <c r="O453" s="77"/>
      <c r="P453" s="206">
        <f>O453*H453</f>
        <v>0</v>
      </c>
      <c r="Q453" s="206">
        <v>0.00021</v>
      </c>
      <c r="R453" s="206">
        <f>Q453*H453</f>
        <v>0.0010500000000000002</v>
      </c>
      <c r="S453" s="206">
        <v>0</v>
      </c>
      <c r="T453" s="207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08" t="s">
        <v>452</v>
      </c>
      <c r="AT453" s="208" t="s">
        <v>676</v>
      </c>
      <c r="AU453" s="208" t="s">
        <v>94</v>
      </c>
      <c r="AY453" s="19" t="s">
        <v>139</v>
      </c>
      <c r="BE453" s="209">
        <f>IF(N453="základní",J453,0)</f>
        <v>0</v>
      </c>
      <c r="BF453" s="209">
        <f>IF(N453="snížená",J453,0)</f>
        <v>0</v>
      </c>
      <c r="BG453" s="209">
        <f>IF(N453="zákl. přenesená",J453,0)</f>
        <v>0</v>
      </c>
      <c r="BH453" s="209">
        <f>IF(N453="sníž. přenesená",J453,0)</f>
        <v>0</v>
      </c>
      <c r="BI453" s="209">
        <f>IF(N453="nulová",J453,0)</f>
        <v>0</v>
      </c>
      <c r="BJ453" s="19" t="s">
        <v>89</v>
      </c>
      <c r="BK453" s="209">
        <f>ROUND(I453*H453,2)</f>
        <v>0</v>
      </c>
      <c r="BL453" s="19" t="s">
        <v>316</v>
      </c>
      <c r="BM453" s="208" t="s">
        <v>777</v>
      </c>
    </row>
    <row r="454" spans="1:47" s="2" customFormat="1" ht="12">
      <c r="A454" s="38"/>
      <c r="B454" s="39"/>
      <c r="C454" s="38"/>
      <c r="D454" s="210" t="s">
        <v>146</v>
      </c>
      <c r="E454" s="38"/>
      <c r="F454" s="211" t="s">
        <v>778</v>
      </c>
      <c r="G454" s="38"/>
      <c r="H454" s="38"/>
      <c r="I454" s="132"/>
      <c r="J454" s="38"/>
      <c r="K454" s="38"/>
      <c r="L454" s="39"/>
      <c r="M454" s="212"/>
      <c r="N454" s="213"/>
      <c r="O454" s="77"/>
      <c r="P454" s="77"/>
      <c r="Q454" s="77"/>
      <c r="R454" s="77"/>
      <c r="S454" s="77"/>
      <c r="T454" s="7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9" t="s">
        <v>146</v>
      </c>
      <c r="AU454" s="19" t="s">
        <v>94</v>
      </c>
    </row>
    <row r="455" spans="1:65" s="2" customFormat="1" ht="16.5" customHeight="1">
      <c r="A455" s="38"/>
      <c r="B455" s="196"/>
      <c r="C455" s="197" t="s">
        <v>779</v>
      </c>
      <c r="D455" s="197" t="s">
        <v>141</v>
      </c>
      <c r="E455" s="198" t="s">
        <v>780</v>
      </c>
      <c r="F455" s="199" t="s">
        <v>781</v>
      </c>
      <c r="G455" s="200" t="s">
        <v>306</v>
      </c>
      <c r="H455" s="201">
        <v>5</v>
      </c>
      <c r="I455" s="202"/>
      <c r="J455" s="203">
        <f>ROUND(I455*H455,2)</f>
        <v>0</v>
      </c>
      <c r="K455" s="199" t="s">
        <v>215</v>
      </c>
      <c r="L455" s="39"/>
      <c r="M455" s="204" t="s">
        <v>1</v>
      </c>
      <c r="N455" s="205" t="s">
        <v>47</v>
      </c>
      <c r="O455" s="77"/>
      <c r="P455" s="206">
        <f>O455*H455</f>
        <v>0</v>
      </c>
      <c r="Q455" s="206">
        <v>0</v>
      </c>
      <c r="R455" s="206">
        <f>Q455*H455</f>
        <v>0</v>
      </c>
      <c r="S455" s="206">
        <v>0</v>
      </c>
      <c r="T455" s="207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08" t="s">
        <v>316</v>
      </c>
      <c r="AT455" s="208" t="s">
        <v>141</v>
      </c>
      <c r="AU455" s="208" t="s">
        <v>94</v>
      </c>
      <c r="AY455" s="19" t="s">
        <v>139</v>
      </c>
      <c r="BE455" s="209">
        <f>IF(N455="základní",J455,0)</f>
        <v>0</v>
      </c>
      <c r="BF455" s="209">
        <f>IF(N455="snížená",J455,0)</f>
        <v>0</v>
      </c>
      <c r="BG455" s="209">
        <f>IF(N455="zákl. přenesená",J455,0)</f>
        <v>0</v>
      </c>
      <c r="BH455" s="209">
        <f>IF(N455="sníž. přenesená",J455,0)</f>
        <v>0</v>
      </c>
      <c r="BI455" s="209">
        <f>IF(N455="nulová",J455,0)</f>
        <v>0</v>
      </c>
      <c r="BJ455" s="19" t="s">
        <v>89</v>
      </c>
      <c r="BK455" s="209">
        <f>ROUND(I455*H455,2)</f>
        <v>0</v>
      </c>
      <c r="BL455" s="19" t="s">
        <v>316</v>
      </c>
      <c r="BM455" s="208" t="s">
        <v>782</v>
      </c>
    </row>
    <row r="456" spans="1:47" s="2" customFormat="1" ht="12">
      <c r="A456" s="38"/>
      <c r="B456" s="39"/>
      <c r="C456" s="38"/>
      <c r="D456" s="210" t="s">
        <v>146</v>
      </c>
      <c r="E456" s="38"/>
      <c r="F456" s="211" t="s">
        <v>783</v>
      </c>
      <c r="G456" s="38"/>
      <c r="H456" s="38"/>
      <c r="I456" s="132"/>
      <c r="J456" s="38"/>
      <c r="K456" s="38"/>
      <c r="L456" s="39"/>
      <c r="M456" s="212"/>
      <c r="N456" s="213"/>
      <c r="O456" s="77"/>
      <c r="P456" s="77"/>
      <c r="Q456" s="77"/>
      <c r="R456" s="77"/>
      <c r="S456" s="77"/>
      <c r="T456" s="7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9" t="s">
        <v>146</v>
      </c>
      <c r="AU456" s="19" t="s">
        <v>94</v>
      </c>
    </row>
    <row r="457" spans="1:65" s="2" customFormat="1" ht="24" customHeight="1">
      <c r="A457" s="38"/>
      <c r="B457" s="196"/>
      <c r="C457" s="197" t="s">
        <v>784</v>
      </c>
      <c r="D457" s="197" t="s">
        <v>141</v>
      </c>
      <c r="E457" s="198" t="s">
        <v>785</v>
      </c>
      <c r="F457" s="199" t="s">
        <v>786</v>
      </c>
      <c r="G457" s="200" t="s">
        <v>306</v>
      </c>
      <c r="H457" s="201">
        <v>5</v>
      </c>
      <c r="I457" s="202"/>
      <c r="J457" s="203">
        <f>ROUND(I457*H457,2)</f>
        <v>0</v>
      </c>
      <c r="K457" s="199" t="s">
        <v>215</v>
      </c>
      <c r="L457" s="39"/>
      <c r="M457" s="204" t="s">
        <v>1</v>
      </c>
      <c r="N457" s="205" t="s">
        <v>47</v>
      </c>
      <c r="O457" s="77"/>
      <c r="P457" s="206">
        <f>O457*H457</f>
        <v>0</v>
      </c>
      <c r="Q457" s="206">
        <v>0</v>
      </c>
      <c r="R457" s="206">
        <f>Q457*H457</f>
        <v>0</v>
      </c>
      <c r="S457" s="206">
        <v>0</v>
      </c>
      <c r="T457" s="207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08" t="s">
        <v>316</v>
      </c>
      <c r="AT457" s="208" t="s">
        <v>141</v>
      </c>
      <c r="AU457" s="208" t="s">
        <v>94</v>
      </c>
      <c r="AY457" s="19" t="s">
        <v>139</v>
      </c>
      <c r="BE457" s="209">
        <f>IF(N457="základní",J457,0)</f>
        <v>0</v>
      </c>
      <c r="BF457" s="209">
        <f>IF(N457="snížená",J457,0)</f>
        <v>0</v>
      </c>
      <c r="BG457" s="209">
        <f>IF(N457="zákl. přenesená",J457,0)</f>
        <v>0</v>
      </c>
      <c r="BH457" s="209">
        <f>IF(N457="sníž. přenesená",J457,0)</f>
        <v>0</v>
      </c>
      <c r="BI457" s="209">
        <f>IF(N457="nulová",J457,0)</f>
        <v>0</v>
      </c>
      <c r="BJ457" s="19" t="s">
        <v>89</v>
      </c>
      <c r="BK457" s="209">
        <f>ROUND(I457*H457,2)</f>
        <v>0</v>
      </c>
      <c r="BL457" s="19" t="s">
        <v>316</v>
      </c>
      <c r="BM457" s="208" t="s">
        <v>787</v>
      </c>
    </row>
    <row r="458" spans="1:47" s="2" customFormat="1" ht="12">
      <c r="A458" s="38"/>
      <c r="B458" s="39"/>
      <c r="C458" s="38"/>
      <c r="D458" s="210" t="s">
        <v>146</v>
      </c>
      <c r="E458" s="38"/>
      <c r="F458" s="211" t="s">
        <v>788</v>
      </c>
      <c r="G458" s="38"/>
      <c r="H458" s="38"/>
      <c r="I458" s="132"/>
      <c r="J458" s="38"/>
      <c r="K458" s="38"/>
      <c r="L458" s="39"/>
      <c r="M458" s="212"/>
      <c r="N458" s="213"/>
      <c r="O458" s="77"/>
      <c r="P458" s="77"/>
      <c r="Q458" s="77"/>
      <c r="R458" s="77"/>
      <c r="S458" s="77"/>
      <c r="T458" s="7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9" t="s">
        <v>146</v>
      </c>
      <c r="AU458" s="19" t="s">
        <v>94</v>
      </c>
    </row>
    <row r="459" spans="1:65" s="2" customFormat="1" ht="24" customHeight="1">
      <c r="A459" s="38"/>
      <c r="B459" s="196"/>
      <c r="C459" s="241" t="s">
        <v>789</v>
      </c>
      <c r="D459" s="241" t="s">
        <v>676</v>
      </c>
      <c r="E459" s="242" t="s">
        <v>790</v>
      </c>
      <c r="F459" s="243" t="s">
        <v>791</v>
      </c>
      <c r="G459" s="244" t="s">
        <v>306</v>
      </c>
      <c r="H459" s="245">
        <v>5</v>
      </c>
      <c r="I459" s="246"/>
      <c r="J459" s="247">
        <f>ROUND(I459*H459,2)</f>
        <v>0</v>
      </c>
      <c r="K459" s="243" t="s">
        <v>215</v>
      </c>
      <c r="L459" s="248"/>
      <c r="M459" s="249" t="s">
        <v>1</v>
      </c>
      <c r="N459" s="250" t="s">
        <v>47</v>
      </c>
      <c r="O459" s="77"/>
      <c r="P459" s="206">
        <f>O459*H459</f>
        <v>0</v>
      </c>
      <c r="Q459" s="206">
        <v>0.0012</v>
      </c>
      <c r="R459" s="206">
        <f>Q459*H459</f>
        <v>0.005999999999999999</v>
      </c>
      <c r="S459" s="206">
        <v>0</v>
      </c>
      <c r="T459" s="207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08" t="s">
        <v>452</v>
      </c>
      <c r="AT459" s="208" t="s">
        <v>676</v>
      </c>
      <c r="AU459" s="208" t="s">
        <v>94</v>
      </c>
      <c r="AY459" s="19" t="s">
        <v>139</v>
      </c>
      <c r="BE459" s="209">
        <f>IF(N459="základní",J459,0)</f>
        <v>0</v>
      </c>
      <c r="BF459" s="209">
        <f>IF(N459="snížená",J459,0)</f>
        <v>0</v>
      </c>
      <c r="BG459" s="209">
        <f>IF(N459="zákl. přenesená",J459,0)</f>
        <v>0</v>
      </c>
      <c r="BH459" s="209">
        <f>IF(N459="sníž. přenesená",J459,0)</f>
        <v>0</v>
      </c>
      <c r="BI459" s="209">
        <f>IF(N459="nulová",J459,0)</f>
        <v>0</v>
      </c>
      <c r="BJ459" s="19" t="s">
        <v>89</v>
      </c>
      <c r="BK459" s="209">
        <f>ROUND(I459*H459,2)</f>
        <v>0</v>
      </c>
      <c r="BL459" s="19" t="s">
        <v>316</v>
      </c>
      <c r="BM459" s="208" t="s">
        <v>792</v>
      </c>
    </row>
    <row r="460" spans="1:47" s="2" customFormat="1" ht="12">
      <c r="A460" s="38"/>
      <c r="B460" s="39"/>
      <c r="C460" s="38"/>
      <c r="D460" s="210" t="s">
        <v>146</v>
      </c>
      <c r="E460" s="38"/>
      <c r="F460" s="211" t="s">
        <v>793</v>
      </c>
      <c r="G460" s="38"/>
      <c r="H460" s="38"/>
      <c r="I460" s="132"/>
      <c r="J460" s="38"/>
      <c r="K460" s="38"/>
      <c r="L460" s="39"/>
      <c r="M460" s="212"/>
      <c r="N460" s="213"/>
      <c r="O460" s="77"/>
      <c r="P460" s="77"/>
      <c r="Q460" s="77"/>
      <c r="R460" s="77"/>
      <c r="S460" s="77"/>
      <c r="T460" s="7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9" t="s">
        <v>146</v>
      </c>
      <c r="AU460" s="19" t="s">
        <v>94</v>
      </c>
    </row>
    <row r="461" spans="1:65" s="2" customFormat="1" ht="24" customHeight="1">
      <c r="A461" s="38"/>
      <c r="B461" s="196"/>
      <c r="C461" s="197" t="s">
        <v>794</v>
      </c>
      <c r="D461" s="197" t="s">
        <v>141</v>
      </c>
      <c r="E461" s="198" t="s">
        <v>795</v>
      </c>
      <c r="F461" s="199" t="s">
        <v>796</v>
      </c>
      <c r="G461" s="200" t="s">
        <v>431</v>
      </c>
      <c r="H461" s="201">
        <v>0.007</v>
      </c>
      <c r="I461" s="202"/>
      <c r="J461" s="203">
        <f>ROUND(I461*H461,2)</f>
        <v>0</v>
      </c>
      <c r="K461" s="199" t="s">
        <v>215</v>
      </c>
      <c r="L461" s="39"/>
      <c r="M461" s="204" t="s">
        <v>1</v>
      </c>
      <c r="N461" s="205" t="s">
        <v>47</v>
      </c>
      <c r="O461" s="77"/>
      <c r="P461" s="206">
        <f>O461*H461</f>
        <v>0</v>
      </c>
      <c r="Q461" s="206">
        <v>0</v>
      </c>
      <c r="R461" s="206">
        <f>Q461*H461</f>
        <v>0</v>
      </c>
      <c r="S461" s="206">
        <v>0</v>
      </c>
      <c r="T461" s="207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08" t="s">
        <v>316</v>
      </c>
      <c r="AT461" s="208" t="s">
        <v>141</v>
      </c>
      <c r="AU461" s="208" t="s">
        <v>94</v>
      </c>
      <c r="AY461" s="19" t="s">
        <v>139</v>
      </c>
      <c r="BE461" s="209">
        <f>IF(N461="základní",J461,0)</f>
        <v>0</v>
      </c>
      <c r="BF461" s="209">
        <f>IF(N461="snížená",J461,0)</f>
        <v>0</v>
      </c>
      <c r="BG461" s="209">
        <f>IF(N461="zákl. přenesená",J461,0)</f>
        <v>0</v>
      </c>
      <c r="BH461" s="209">
        <f>IF(N461="sníž. přenesená",J461,0)</f>
        <v>0</v>
      </c>
      <c r="BI461" s="209">
        <f>IF(N461="nulová",J461,0)</f>
        <v>0</v>
      </c>
      <c r="BJ461" s="19" t="s">
        <v>89</v>
      </c>
      <c r="BK461" s="209">
        <f>ROUND(I461*H461,2)</f>
        <v>0</v>
      </c>
      <c r="BL461" s="19" t="s">
        <v>316</v>
      </c>
      <c r="BM461" s="208" t="s">
        <v>797</v>
      </c>
    </row>
    <row r="462" spans="1:47" s="2" customFormat="1" ht="12">
      <c r="A462" s="38"/>
      <c r="B462" s="39"/>
      <c r="C462" s="38"/>
      <c r="D462" s="210" t="s">
        <v>146</v>
      </c>
      <c r="E462" s="38"/>
      <c r="F462" s="211" t="s">
        <v>798</v>
      </c>
      <c r="G462" s="38"/>
      <c r="H462" s="38"/>
      <c r="I462" s="132"/>
      <c r="J462" s="38"/>
      <c r="K462" s="38"/>
      <c r="L462" s="39"/>
      <c r="M462" s="212"/>
      <c r="N462" s="213"/>
      <c r="O462" s="77"/>
      <c r="P462" s="77"/>
      <c r="Q462" s="77"/>
      <c r="R462" s="77"/>
      <c r="S462" s="77"/>
      <c r="T462" s="7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9" t="s">
        <v>146</v>
      </c>
      <c r="AU462" s="19" t="s">
        <v>94</v>
      </c>
    </row>
    <row r="463" spans="1:63" s="12" customFormat="1" ht="22.8" customHeight="1">
      <c r="A463" s="12"/>
      <c r="B463" s="183"/>
      <c r="C463" s="12"/>
      <c r="D463" s="184" t="s">
        <v>81</v>
      </c>
      <c r="E463" s="194" t="s">
        <v>799</v>
      </c>
      <c r="F463" s="194" t="s">
        <v>800</v>
      </c>
      <c r="G463" s="12"/>
      <c r="H463" s="12"/>
      <c r="I463" s="186"/>
      <c r="J463" s="195">
        <f>BK463</f>
        <v>0</v>
      </c>
      <c r="K463" s="12"/>
      <c r="L463" s="183"/>
      <c r="M463" s="188"/>
      <c r="N463" s="189"/>
      <c r="O463" s="189"/>
      <c r="P463" s="190">
        <f>SUM(P464:P467)</f>
        <v>0</v>
      </c>
      <c r="Q463" s="189"/>
      <c r="R463" s="190">
        <f>SUM(R464:R467)</f>
        <v>0.265</v>
      </c>
      <c r="S463" s="189"/>
      <c r="T463" s="191">
        <f>SUM(T464:T467)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184" t="s">
        <v>94</v>
      </c>
      <c r="AT463" s="192" t="s">
        <v>81</v>
      </c>
      <c r="AU463" s="192" t="s">
        <v>89</v>
      </c>
      <c r="AY463" s="184" t="s">
        <v>139</v>
      </c>
      <c r="BK463" s="193">
        <f>SUM(BK464:BK467)</f>
        <v>0</v>
      </c>
    </row>
    <row r="464" spans="1:65" s="2" customFormat="1" ht="16.5" customHeight="1">
      <c r="A464" s="38"/>
      <c r="B464" s="196"/>
      <c r="C464" s="197" t="s">
        <v>801</v>
      </c>
      <c r="D464" s="197" t="s">
        <v>141</v>
      </c>
      <c r="E464" s="198" t="s">
        <v>802</v>
      </c>
      <c r="F464" s="199" t="s">
        <v>803</v>
      </c>
      <c r="G464" s="200" t="s">
        <v>306</v>
      </c>
      <c r="H464" s="201">
        <v>5</v>
      </c>
      <c r="I464" s="202"/>
      <c r="J464" s="203">
        <f>ROUND(I464*H464,2)</f>
        <v>0</v>
      </c>
      <c r="K464" s="199" t="s">
        <v>215</v>
      </c>
      <c r="L464" s="39"/>
      <c r="M464" s="204" t="s">
        <v>1</v>
      </c>
      <c r="N464" s="205" t="s">
        <v>47</v>
      </c>
      <c r="O464" s="77"/>
      <c r="P464" s="206">
        <f>O464*H464</f>
        <v>0</v>
      </c>
      <c r="Q464" s="206">
        <v>0</v>
      </c>
      <c r="R464" s="206">
        <f>Q464*H464</f>
        <v>0</v>
      </c>
      <c r="S464" s="206">
        <v>0</v>
      </c>
      <c r="T464" s="207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08" t="s">
        <v>316</v>
      </c>
      <c r="AT464" s="208" t="s">
        <v>141</v>
      </c>
      <c r="AU464" s="208" t="s">
        <v>94</v>
      </c>
      <c r="AY464" s="19" t="s">
        <v>139</v>
      </c>
      <c r="BE464" s="209">
        <f>IF(N464="základní",J464,0)</f>
        <v>0</v>
      </c>
      <c r="BF464" s="209">
        <f>IF(N464="snížená",J464,0)</f>
        <v>0</v>
      </c>
      <c r="BG464" s="209">
        <f>IF(N464="zákl. přenesená",J464,0)</f>
        <v>0</v>
      </c>
      <c r="BH464" s="209">
        <f>IF(N464="sníž. přenesená",J464,0)</f>
        <v>0</v>
      </c>
      <c r="BI464" s="209">
        <f>IF(N464="nulová",J464,0)</f>
        <v>0</v>
      </c>
      <c r="BJ464" s="19" t="s">
        <v>89</v>
      </c>
      <c r="BK464" s="209">
        <f>ROUND(I464*H464,2)</f>
        <v>0</v>
      </c>
      <c r="BL464" s="19" t="s">
        <v>316</v>
      </c>
      <c r="BM464" s="208" t="s">
        <v>804</v>
      </c>
    </row>
    <row r="465" spans="1:47" s="2" customFormat="1" ht="12">
      <c r="A465" s="38"/>
      <c r="B465" s="39"/>
      <c r="C465" s="38"/>
      <c r="D465" s="210" t="s">
        <v>146</v>
      </c>
      <c r="E465" s="38"/>
      <c r="F465" s="211" t="s">
        <v>805</v>
      </c>
      <c r="G465" s="38"/>
      <c r="H465" s="38"/>
      <c r="I465" s="132"/>
      <c r="J465" s="38"/>
      <c r="K465" s="38"/>
      <c r="L465" s="39"/>
      <c r="M465" s="212"/>
      <c r="N465" s="213"/>
      <c r="O465" s="77"/>
      <c r="P465" s="77"/>
      <c r="Q465" s="77"/>
      <c r="R465" s="77"/>
      <c r="S465" s="77"/>
      <c r="T465" s="7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9" t="s">
        <v>146</v>
      </c>
      <c r="AU465" s="19" t="s">
        <v>94</v>
      </c>
    </row>
    <row r="466" spans="1:65" s="2" customFormat="1" ht="16.5" customHeight="1">
      <c r="A466" s="38"/>
      <c r="B466" s="196"/>
      <c r="C466" s="241" t="s">
        <v>806</v>
      </c>
      <c r="D466" s="241" t="s">
        <v>676</v>
      </c>
      <c r="E466" s="242" t="s">
        <v>807</v>
      </c>
      <c r="F466" s="243" t="s">
        <v>808</v>
      </c>
      <c r="G466" s="244" t="s">
        <v>306</v>
      </c>
      <c r="H466" s="245">
        <v>5</v>
      </c>
      <c r="I466" s="246"/>
      <c r="J466" s="247">
        <f>ROUND(I466*H466,2)</f>
        <v>0</v>
      </c>
      <c r="K466" s="243" t="s">
        <v>215</v>
      </c>
      <c r="L466" s="248"/>
      <c r="M466" s="249" t="s">
        <v>1</v>
      </c>
      <c r="N466" s="250" t="s">
        <v>47</v>
      </c>
      <c r="O466" s="77"/>
      <c r="P466" s="206">
        <f>O466*H466</f>
        <v>0</v>
      </c>
      <c r="Q466" s="206">
        <v>0.053</v>
      </c>
      <c r="R466" s="206">
        <f>Q466*H466</f>
        <v>0.265</v>
      </c>
      <c r="S466" s="206">
        <v>0</v>
      </c>
      <c r="T466" s="207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08" t="s">
        <v>452</v>
      </c>
      <c r="AT466" s="208" t="s">
        <v>676</v>
      </c>
      <c r="AU466" s="208" t="s">
        <v>94</v>
      </c>
      <c r="AY466" s="19" t="s">
        <v>139</v>
      </c>
      <c r="BE466" s="209">
        <f>IF(N466="základní",J466,0)</f>
        <v>0</v>
      </c>
      <c r="BF466" s="209">
        <f>IF(N466="snížená",J466,0)</f>
        <v>0</v>
      </c>
      <c r="BG466" s="209">
        <f>IF(N466="zákl. přenesená",J466,0)</f>
        <v>0</v>
      </c>
      <c r="BH466" s="209">
        <f>IF(N466="sníž. přenesená",J466,0)</f>
        <v>0</v>
      </c>
      <c r="BI466" s="209">
        <f>IF(N466="nulová",J466,0)</f>
        <v>0</v>
      </c>
      <c r="BJ466" s="19" t="s">
        <v>89</v>
      </c>
      <c r="BK466" s="209">
        <f>ROUND(I466*H466,2)</f>
        <v>0</v>
      </c>
      <c r="BL466" s="19" t="s">
        <v>316</v>
      </c>
      <c r="BM466" s="208" t="s">
        <v>809</v>
      </c>
    </row>
    <row r="467" spans="1:47" s="2" customFormat="1" ht="12">
      <c r="A467" s="38"/>
      <c r="B467" s="39"/>
      <c r="C467" s="38"/>
      <c r="D467" s="210" t="s">
        <v>146</v>
      </c>
      <c r="E467" s="38"/>
      <c r="F467" s="211" t="s">
        <v>808</v>
      </c>
      <c r="G467" s="38"/>
      <c r="H467" s="38"/>
      <c r="I467" s="132"/>
      <c r="J467" s="38"/>
      <c r="K467" s="38"/>
      <c r="L467" s="39"/>
      <c r="M467" s="212"/>
      <c r="N467" s="213"/>
      <c r="O467" s="77"/>
      <c r="P467" s="77"/>
      <c r="Q467" s="77"/>
      <c r="R467" s="77"/>
      <c r="S467" s="77"/>
      <c r="T467" s="7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9" t="s">
        <v>146</v>
      </c>
      <c r="AU467" s="19" t="s">
        <v>94</v>
      </c>
    </row>
    <row r="468" spans="1:63" s="12" customFormat="1" ht="22.8" customHeight="1">
      <c r="A468" s="12"/>
      <c r="B468" s="183"/>
      <c r="C468" s="12"/>
      <c r="D468" s="184" t="s">
        <v>81</v>
      </c>
      <c r="E468" s="194" t="s">
        <v>810</v>
      </c>
      <c r="F468" s="194" t="s">
        <v>811</v>
      </c>
      <c r="G468" s="12"/>
      <c r="H468" s="12"/>
      <c r="I468" s="186"/>
      <c r="J468" s="195">
        <f>BK468</f>
        <v>0</v>
      </c>
      <c r="K468" s="12"/>
      <c r="L468" s="183"/>
      <c r="M468" s="188"/>
      <c r="N468" s="189"/>
      <c r="O468" s="189"/>
      <c r="P468" s="190">
        <f>SUM(P469:P504)</f>
        <v>0</v>
      </c>
      <c r="Q468" s="189"/>
      <c r="R468" s="190">
        <f>SUM(R469:R504)</f>
        <v>1.1495345000000001</v>
      </c>
      <c r="S468" s="189"/>
      <c r="T468" s="191">
        <f>SUM(T469:T504)</f>
        <v>0</v>
      </c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R468" s="184" t="s">
        <v>94</v>
      </c>
      <c r="AT468" s="192" t="s">
        <v>81</v>
      </c>
      <c r="AU468" s="192" t="s">
        <v>89</v>
      </c>
      <c r="AY468" s="184" t="s">
        <v>139</v>
      </c>
      <c r="BK468" s="193">
        <f>SUM(BK469:BK504)</f>
        <v>0</v>
      </c>
    </row>
    <row r="469" spans="1:65" s="2" customFormat="1" ht="16.5" customHeight="1">
      <c r="A469" s="38"/>
      <c r="B469" s="196"/>
      <c r="C469" s="197" t="s">
        <v>812</v>
      </c>
      <c r="D469" s="197" t="s">
        <v>141</v>
      </c>
      <c r="E469" s="198" t="s">
        <v>813</v>
      </c>
      <c r="F469" s="199" t="s">
        <v>814</v>
      </c>
      <c r="G469" s="200" t="s">
        <v>214</v>
      </c>
      <c r="H469" s="201">
        <v>12.81</v>
      </c>
      <c r="I469" s="202"/>
      <c r="J469" s="203">
        <f>ROUND(I469*H469,2)</f>
        <v>0</v>
      </c>
      <c r="K469" s="199" t="s">
        <v>215</v>
      </c>
      <c r="L469" s="39"/>
      <c r="M469" s="204" t="s">
        <v>1</v>
      </c>
      <c r="N469" s="205" t="s">
        <v>47</v>
      </c>
      <c r="O469" s="77"/>
      <c r="P469" s="206">
        <f>O469*H469</f>
        <v>0</v>
      </c>
      <c r="Q469" s="206">
        <v>0.0003</v>
      </c>
      <c r="R469" s="206">
        <f>Q469*H469</f>
        <v>0.0038429999999999996</v>
      </c>
      <c r="S469" s="206">
        <v>0</v>
      </c>
      <c r="T469" s="207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08" t="s">
        <v>316</v>
      </c>
      <c r="AT469" s="208" t="s">
        <v>141</v>
      </c>
      <c r="AU469" s="208" t="s">
        <v>94</v>
      </c>
      <c r="AY469" s="19" t="s">
        <v>139</v>
      </c>
      <c r="BE469" s="209">
        <f>IF(N469="základní",J469,0)</f>
        <v>0</v>
      </c>
      <c r="BF469" s="209">
        <f>IF(N469="snížená",J469,0)</f>
        <v>0</v>
      </c>
      <c r="BG469" s="209">
        <f>IF(N469="zákl. přenesená",J469,0)</f>
        <v>0</v>
      </c>
      <c r="BH469" s="209">
        <f>IF(N469="sníž. přenesená",J469,0)</f>
        <v>0</v>
      </c>
      <c r="BI469" s="209">
        <f>IF(N469="nulová",J469,0)</f>
        <v>0</v>
      </c>
      <c r="BJ469" s="19" t="s">
        <v>89</v>
      </c>
      <c r="BK469" s="209">
        <f>ROUND(I469*H469,2)</f>
        <v>0</v>
      </c>
      <c r="BL469" s="19" t="s">
        <v>316</v>
      </c>
      <c r="BM469" s="208" t="s">
        <v>815</v>
      </c>
    </row>
    <row r="470" spans="1:47" s="2" customFormat="1" ht="12">
      <c r="A470" s="38"/>
      <c r="B470" s="39"/>
      <c r="C470" s="38"/>
      <c r="D470" s="210" t="s">
        <v>146</v>
      </c>
      <c r="E470" s="38"/>
      <c r="F470" s="211" t="s">
        <v>816</v>
      </c>
      <c r="G470" s="38"/>
      <c r="H470" s="38"/>
      <c r="I470" s="132"/>
      <c r="J470" s="38"/>
      <c r="K470" s="38"/>
      <c r="L470" s="39"/>
      <c r="M470" s="212"/>
      <c r="N470" s="213"/>
      <c r="O470" s="77"/>
      <c r="P470" s="77"/>
      <c r="Q470" s="77"/>
      <c r="R470" s="77"/>
      <c r="S470" s="77"/>
      <c r="T470" s="7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9" t="s">
        <v>146</v>
      </c>
      <c r="AU470" s="19" t="s">
        <v>94</v>
      </c>
    </row>
    <row r="471" spans="1:51" s="13" customFormat="1" ht="12">
      <c r="A471" s="13"/>
      <c r="B471" s="218"/>
      <c r="C471" s="13"/>
      <c r="D471" s="210" t="s">
        <v>218</v>
      </c>
      <c r="E471" s="219" t="s">
        <v>1</v>
      </c>
      <c r="F471" s="220" t="s">
        <v>817</v>
      </c>
      <c r="G471" s="13"/>
      <c r="H471" s="219" t="s">
        <v>1</v>
      </c>
      <c r="I471" s="221"/>
      <c r="J471" s="13"/>
      <c r="K471" s="13"/>
      <c r="L471" s="218"/>
      <c r="M471" s="222"/>
      <c r="N471" s="223"/>
      <c r="O471" s="223"/>
      <c r="P471" s="223"/>
      <c r="Q471" s="223"/>
      <c r="R471" s="223"/>
      <c r="S471" s="223"/>
      <c r="T471" s="22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19" t="s">
        <v>218</v>
      </c>
      <c r="AU471" s="219" t="s">
        <v>94</v>
      </c>
      <c r="AV471" s="13" t="s">
        <v>89</v>
      </c>
      <c r="AW471" s="13" t="s">
        <v>37</v>
      </c>
      <c r="AX471" s="13" t="s">
        <v>82</v>
      </c>
      <c r="AY471" s="219" t="s">
        <v>139</v>
      </c>
    </row>
    <row r="472" spans="1:51" s="14" customFormat="1" ht="12">
      <c r="A472" s="14"/>
      <c r="B472" s="225"/>
      <c r="C472" s="14"/>
      <c r="D472" s="210" t="s">
        <v>218</v>
      </c>
      <c r="E472" s="226" t="s">
        <v>1</v>
      </c>
      <c r="F472" s="227" t="s">
        <v>268</v>
      </c>
      <c r="G472" s="14"/>
      <c r="H472" s="228">
        <v>2.89</v>
      </c>
      <c r="I472" s="229"/>
      <c r="J472" s="14"/>
      <c r="K472" s="14"/>
      <c r="L472" s="225"/>
      <c r="M472" s="230"/>
      <c r="N472" s="231"/>
      <c r="O472" s="231"/>
      <c r="P472" s="231"/>
      <c r="Q472" s="231"/>
      <c r="R472" s="231"/>
      <c r="S472" s="231"/>
      <c r="T472" s="23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26" t="s">
        <v>218</v>
      </c>
      <c r="AU472" s="226" t="s">
        <v>94</v>
      </c>
      <c r="AV472" s="14" t="s">
        <v>94</v>
      </c>
      <c r="AW472" s="14" t="s">
        <v>37</v>
      </c>
      <c r="AX472" s="14" t="s">
        <v>82</v>
      </c>
      <c r="AY472" s="226" t="s">
        <v>139</v>
      </c>
    </row>
    <row r="473" spans="1:51" s="13" customFormat="1" ht="12">
      <c r="A473" s="13"/>
      <c r="B473" s="218"/>
      <c r="C473" s="13"/>
      <c r="D473" s="210" t="s">
        <v>218</v>
      </c>
      <c r="E473" s="219" t="s">
        <v>1</v>
      </c>
      <c r="F473" s="220" t="s">
        <v>410</v>
      </c>
      <c r="G473" s="13"/>
      <c r="H473" s="219" t="s">
        <v>1</v>
      </c>
      <c r="I473" s="221"/>
      <c r="J473" s="13"/>
      <c r="K473" s="13"/>
      <c r="L473" s="218"/>
      <c r="M473" s="222"/>
      <c r="N473" s="223"/>
      <c r="O473" s="223"/>
      <c r="P473" s="223"/>
      <c r="Q473" s="223"/>
      <c r="R473" s="223"/>
      <c r="S473" s="223"/>
      <c r="T473" s="224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19" t="s">
        <v>218</v>
      </c>
      <c r="AU473" s="219" t="s">
        <v>94</v>
      </c>
      <c r="AV473" s="13" t="s">
        <v>89</v>
      </c>
      <c r="AW473" s="13" t="s">
        <v>37</v>
      </c>
      <c r="AX473" s="13" t="s">
        <v>82</v>
      </c>
      <c r="AY473" s="219" t="s">
        <v>139</v>
      </c>
    </row>
    <row r="474" spans="1:51" s="14" customFormat="1" ht="12">
      <c r="A474" s="14"/>
      <c r="B474" s="225"/>
      <c r="C474" s="14"/>
      <c r="D474" s="210" t="s">
        <v>218</v>
      </c>
      <c r="E474" s="226" t="s">
        <v>1</v>
      </c>
      <c r="F474" s="227" t="s">
        <v>818</v>
      </c>
      <c r="G474" s="14"/>
      <c r="H474" s="228">
        <v>8.88</v>
      </c>
      <c r="I474" s="229"/>
      <c r="J474" s="14"/>
      <c r="K474" s="14"/>
      <c r="L474" s="225"/>
      <c r="M474" s="230"/>
      <c r="N474" s="231"/>
      <c r="O474" s="231"/>
      <c r="P474" s="231"/>
      <c r="Q474" s="231"/>
      <c r="R474" s="231"/>
      <c r="S474" s="231"/>
      <c r="T474" s="23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26" t="s">
        <v>218</v>
      </c>
      <c r="AU474" s="226" t="s">
        <v>94</v>
      </c>
      <c r="AV474" s="14" t="s">
        <v>94</v>
      </c>
      <c r="AW474" s="14" t="s">
        <v>37</v>
      </c>
      <c r="AX474" s="14" t="s">
        <v>82</v>
      </c>
      <c r="AY474" s="226" t="s">
        <v>139</v>
      </c>
    </row>
    <row r="475" spans="1:51" s="14" customFormat="1" ht="12">
      <c r="A475" s="14"/>
      <c r="B475" s="225"/>
      <c r="C475" s="14"/>
      <c r="D475" s="210" t="s">
        <v>218</v>
      </c>
      <c r="E475" s="226" t="s">
        <v>1</v>
      </c>
      <c r="F475" s="227" t="s">
        <v>819</v>
      </c>
      <c r="G475" s="14"/>
      <c r="H475" s="228">
        <v>1.04</v>
      </c>
      <c r="I475" s="229"/>
      <c r="J475" s="14"/>
      <c r="K475" s="14"/>
      <c r="L475" s="225"/>
      <c r="M475" s="230"/>
      <c r="N475" s="231"/>
      <c r="O475" s="231"/>
      <c r="P475" s="231"/>
      <c r="Q475" s="231"/>
      <c r="R475" s="231"/>
      <c r="S475" s="231"/>
      <c r="T475" s="23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26" t="s">
        <v>218</v>
      </c>
      <c r="AU475" s="226" t="s">
        <v>94</v>
      </c>
      <c r="AV475" s="14" t="s">
        <v>94</v>
      </c>
      <c r="AW475" s="14" t="s">
        <v>37</v>
      </c>
      <c r="AX475" s="14" t="s">
        <v>82</v>
      </c>
      <c r="AY475" s="226" t="s">
        <v>139</v>
      </c>
    </row>
    <row r="476" spans="1:51" s="15" customFormat="1" ht="12">
      <c r="A476" s="15"/>
      <c r="B476" s="233"/>
      <c r="C476" s="15"/>
      <c r="D476" s="210" t="s">
        <v>218</v>
      </c>
      <c r="E476" s="234" t="s">
        <v>1</v>
      </c>
      <c r="F476" s="235" t="s">
        <v>221</v>
      </c>
      <c r="G476" s="15"/>
      <c r="H476" s="236">
        <v>12.81</v>
      </c>
      <c r="I476" s="237"/>
      <c r="J476" s="15"/>
      <c r="K476" s="15"/>
      <c r="L476" s="233"/>
      <c r="M476" s="238"/>
      <c r="N476" s="239"/>
      <c r="O476" s="239"/>
      <c r="P476" s="239"/>
      <c r="Q476" s="239"/>
      <c r="R476" s="239"/>
      <c r="S476" s="239"/>
      <c r="T476" s="240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34" t="s">
        <v>218</v>
      </c>
      <c r="AU476" s="234" t="s">
        <v>94</v>
      </c>
      <c r="AV476" s="15" t="s">
        <v>138</v>
      </c>
      <c r="AW476" s="15" t="s">
        <v>37</v>
      </c>
      <c r="AX476" s="15" t="s">
        <v>89</v>
      </c>
      <c r="AY476" s="234" t="s">
        <v>139</v>
      </c>
    </row>
    <row r="477" spans="1:65" s="2" customFormat="1" ht="16.5" customHeight="1">
      <c r="A477" s="38"/>
      <c r="B477" s="196"/>
      <c r="C477" s="197" t="s">
        <v>820</v>
      </c>
      <c r="D477" s="197" t="s">
        <v>141</v>
      </c>
      <c r="E477" s="198" t="s">
        <v>821</v>
      </c>
      <c r="F477" s="199" t="s">
        <v>822</v>
      </c>
      <c r="G477" s="200" t="s">
        <v>214</v>
      </c>
      <c r="H477" s="201">
        <v>12.81</v>
      </c>
      <c r="I477" s="202"/>
      <c r="J477" s="203">
        <f>ROUND(I477*H477,2)</f>
        <v>0</v>
      </c>
      <c r="K477" s="199" t="s">
        <v>215</v>
      </c>
      <c r="L477" s="39"/>
      <c r="M477" s="204" t="s">
        <v>1</v>
      </c>
      <c r="N477" s="205" t="s">
        <v>47</v>
      </c>
      <c r="O477" s="77"/>
      <c r="P477" s="206">
        <f>O477*H477</f>
        <v>0</v>
      </c>
      <c r="Q477" s="206">
        <v>0.00455</v>
      </c>
      <c r="R477" s="206">
        <f>Q477*H477</f>
        <v>0.058285500000000004</v>
      </c>
      <c r="S477" s="206">
        <v>0</v>
      </c>
      <c r="T477" s="207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08" t="s">
        <v>316</v>
      </c>
      <c r="AT477" s="208" t="s">
        <v>141</v>
      </c>
      <c r="AU477" s="208" t="s">
        <v>94</v>
      </c>
      <c r="AY477" s="19" t="s">
        <v>139</v>
      </c>
      <c r="BE477" s="209">
        <f>IF(N477="základní",J477,0)</f>
        <v>0</v>
      </c>
      <c r="BF477" s="209">
        <f>IF(N477="snížená",J477,0)</f>
        <v>0</v>
      </c>
      <c r="BG477" s="209">
        <f>IF(N477="zákl. přenesená",J477,0)</f>
        <v>0</v>
      </c>
      <c r="BH477" s="209">
        <f>IF(N477="sníž. přenesená",J477,0)</f>
        <v>0</v>
      </c>
      <c r="BI477" s="209">
        <f>IF(N477="nulová",J477,0)</f>
        <v>0</v>
      </c>
      <c r="BJ477" s="19" t="s">
        <v>89</v>
      </c>
      <c r="BK477" s="209">
        <f>ROUND(I477*H477,2)</f>
        <v>0</v>
      </c>
      <c r="BL477" s="19" t="s">
        <v>316</v>
      </c>
      <c r="BM477" s="208" t="s">
        <v>823</v>
      </c>
    </row>
    <row r="478" spans="1:47" s="2" customFormat="1" ht="12">
      <c r="A478" s="38"/>
      <c r="B478" s="39"/>
      <c r="C478" s="38"/>
      <c r="D478" s="210" t="s">
        <v>146</v>
      </c>
      <c r="E478" s="38"/>
      <c r="F478" s="211" t="s">
        <v>824</v>
      </c>
      <c r="G478" s="38"/>
      <c r="H478" s="38"/>
      <c r="I478" s="132"/>
      <c r="J478" s="38"/>
      <c r="K478" s="38"/>
      <c r="L478" s="39"/>
      <c r="M478" s="212"/>
      <c r="N478" s="213"/>
      <c r="O478" s="77"/>
      <c r="P478" s="77"/>
      <c r="Q478" s="77"/>
      <c r="R478" s="77"/>
      <c r="S478" s="77"/>
      <c r="T478" s="7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9" t="s">
        <v>146</v>
      </c>
      <c r="AU478" s="19" t="s">
        <v>94</v>
      </c>
    </row>
    <row r="479" spans="1:65" s="2" customFormat="1" ht="24" customHeight="1">
      <c r="A479" s="38"/>
      <c r="B479" s="196"/>
      <c r="C479" s="197" t="s">
        <v>825</v>
      </c>
      <c r="D479" s="197" t="s">
        <v>141</v>
      </c>
      <c r="E479" s="198" t="s">
        <v>826</v>
      </c>
      <c r="F479" s="199" t="s">
        <v>827</v>
      </c>
      <c r="G479" s="200" t="s">
        <v>331</v>
      </c>
      <c r="H479" s="201">
        <v>17.9</v>
      </c>
      <c r="I479" s="202"/>
      <c r="J479" s="203">
        <f>ROUND(I479*H479,2)</f>
        <v>0</v>
      </c>
      <c r="K479" s="199" t="s">
        <v>215</v>
      </c>
      <c r="L479" s="39"/>
      <c r="M479" s="204" t="s">
        <v>1</v>
      </c>
      <c r="N479" s="205" t="s">
        <v>47</v>
      </c>
      <c r="O479" s="77"/>
      <c r="P479" s="206">
        <f>O479*H479</f>
        <v>0</v>
      </c>
      <c r="Q479" s="206">
        <v>0.00043</v>
      </c>
      <c r="R479" s="206">
        <f>Q479*H479</f>
        <v>0.007696999999999999</v>
      </c>
      <c r="S479" s="206">
        <v>0</v>
      </c>
      <c r="T479" s="207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08" t="s">
        <v>316</v>
      </c>
      <c r="AT479" s="208" t="s">
        <v>141</v>
      </c>
      <c r="AU479" s="208" t="s">
        <v>94</v>
      </c>
      <c r="AY479" s="19" t="s">
        <v>139</v>
      </c>
      <c r="BE479" s="209">
        <f>IF(N479="základní",J479,0)</f>
        <v>0</v>
      </c>
      <c r="BF479" s="209">
        <f>IF(N479="snížená",J479,0)</f>
        <v>0</v>
      </c>
      <c r="BG479" s="209">
        <f>IF(N479="zákl. přenesená",J479,0)</f>
        <v>0</v>
      </c>
      <c r="BH479" s="209">
        <f>IF(N479="sníž. přenesená",J479,0)</f>
        <v>0</v>
      </c>
      <c r="BI479" s="209">
        <f>IF(N479="nulová",J479,0)</f>
        <v>0</v>
      </c>
      <c r="BJ479" s="19" t="s">
        <v>89</v>
      </c>
      <c r="BK479" s="209">
        <f>ROUND(I479*H479,2)</f>
        <v>0</v>
      </c>
      <c r="BL479" s="19" t="s">
        <v>316</v>
      </c>
      <c r="BM479" s="208" t="s">
        <v>828</v>
      </c>
    </row>
    <row r="480" spans="1:47" s="2" customFormat="1" ht="12">
      <c r="A480" s="38"/>
      <c r="B480" s="39"/>
      <c r="C480" s="38"/>
      <c r="D480" s="210" t="s">
        <v>146</v>
      </c>
      <c r="E480" s="38"/>
      <c r="F480" s="211" t="s">
        <v>829</v>
      </c>
      <c r="G480" s="38"/>
      <c r="H480" s="38"/>
      <c r="I480" s="132"/>
      <c r="J480" s="38"/>
      <c r="K480" s="38"/>
      <c r="L480" s="39"/>
      <c r="M480" s="212"/>
      <c r="N480" s="213"/>
      <c r="O480" s="77"/>
      <c r="P480" s="77"/>
      <c r="Q480" s="77"/>
      <c r="R480" s="77"/>
      <c r="S480" s="77"/>
      <c r="T480" s="7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9" t="s">
        <v>146</v>
      </c>
      <c r="AU480" s="19" t="s">
        <v>94</v>
      </c>
    </row>
    <row r="481" spans="1:51" s="13" customFormat="1" ht="12">
      <c r="A481" s="13"/>
      <c r="B481" s="218"/>
      <c r="C481" s="13"/>
      <c r="D481" s="210" t="s">
        <v>218</v>
      </c>
      <c r="E481" s="219" t="s">
        <v>1</v>
      </c>
      <c r="F481" s="220" t="s">
        <v>817</v>
      </c>
      <c r="G481" s="13"/>
      <c r="H481" s="219" t="s">
        <v>1</v>
      </c>
      <c r="I481" s="221"/>
      <c r="J481" s="13"/>
      <c r="K481" s="13"/>
      <c r="L481" s="218"/>
      <c r="M481" s="222"/>
      <c r="N481" s="223"/>
      <c r="O481" s="223"/>
      <c r="P481" s="223"/>
      <c r="Q481" s="223"/>
      <c r="R481" s="223"/>
      <c r="S481" s="223"/>
      <c r="T481" s="22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19" t="s">
        <v>218</v>
      </c>
      <c r="AU481" s="219" t="s">
        <v>94</v>
      </c>
      <c r="AV481" s="13" t="s">
        <v>89</v>
      </c>
      <c r="AW481" s="13" t="s">
        <v>37</v>
      </c>
      <c r="AX481" s="13" t="s">
        <v>82</v>
      </c>
      <c r="AY481" s="219" t="s">
        <v>139</v>
      </c>
    </row>
    <row r="482" spans="1:51" s="14" customFormat="1" ht="12">
      <c r="A482" s="14"/>
      <c r="B482" s="225"/>
      <c r="C482" s="14"/>
      <c r="D482" s="210" t="s">
        <v>218</v>
      </c>
      <c r="E482" s="226" t="s">
        <v>1</v>
      </c>
      <c r="F482" s="227" t="s">
        <v>830</v>
      </c>
      <c r="G482" s="14"/>
      <c r="H482" s="228">
        <v>3.4</v>
      </c>
      <c r="I482" s="229"/>
      <c r="J482" s="14"/>
      <c r="K482" s="14"/>
      <c r="L482" s="225"/>
      <c r="M482" s="230"/>
      <c r="N482" s="231"/>
      <c r="O482" s="231"/>
      <c r="P482" s="231"/>
      <c r="Q482" s="231"/>
      <c r="R482" s="231"/>
      <c r="S482" s="231"/>
      <c r="T482" s="23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26" t="s">
        <v>218</v>
      </c>
      <c r="AU482" s="226" t="s">
        <v>94</v>
      </c>
      <c r="AV482" s="14" t="s">
        <v>94</v>
      </c>
      <c r="AW482" s="14" t="s">
        <v>37</v>
      </c>
      <c r="AX482" s="14" t="s">
        <v>82</v>
      </c>
      <c r="AY482" s="226" t="s">
        <v>139</v>
      </c>
    </row>
    <row r="483" spans="1:51" s="13" customFormat="1" ht="12">
      <c r="A483" s="13"/>
      <c r="B483" s="218"/>
      <c r="C483" s="13"/>
      <c r="D483" s="210" t="s">
        <v>218</v>
      </c>
      <c r="E483" s="219" t="s">
        <v>1</v>
      </c>
      <c r="F483" s="220" t="s">
        <v>410</v>
      </c>
      <c r="G483" s="13"/>
      <c r="H483" s="219" t="s">
        <v>1</v>
      </c>
      <c r="I483" s="221"/>
      <c r="J483" s="13"/>
      <c r="K483" s="13"/>
      <c r="L483" s="218"/>
      <c r="M483" s="222"/>
      <c r="N483" s="223"/>
      <c r="O483" s="223"/>
      <c r="P483" s="223"/>
      <c r="Q483" s="223"/>
      <c r="R483" s="223"/>
      <c r="S483" s="223"/>
      <c r="T483" s="22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19" t="s">
        <v>218</v>
      </c>
      <c r="AU483" s="219" t="s">
        <v>94</v>
      </c>
      <c r="AV483" s="13" t="s">
        <v>89</v>
      </c>
      <c r="AW483" s="13" t="s">
        <v>37</v>
      </c>
      <c r="AX483" s="13" t="s">
        <v>82</v>
      </c>
      <c r="AY483" s="219" t="s">
        <v>139</v>
      </c>
    </row>
    <row r="484" spans="1:51" s="14" customFormat="1" ht="12">
      <c r="A484" s="14"/>
      <c r="B484" s="225"/>
      <c r="C484" s="14"/>
      <c r="D484" s="210" t="s">
        <v>218</v>
      </c>
      <c r="E484" s="226" t="s">
        <v>1</v>
      </c>
      <c r="F484" s="227" t="s">
        <v>831</v>
      </c>
      <c r="G484" s="14"/>
      <c r="H484" s="228">
        <v>14.3</v>
      </c>
      <c r="I484" s="229"/>
      <c r="J484" s="14"/>
      <c r="K484" s="14"/>
      <c r="L484" s="225"/>
      <c r="M484" s="230"/>
      <c r="N484" s="231"/>
      <c r="O484" s="231"/>
      <c r="P484" s="231"/>
      <c r="Q484" s="231"/>
      <c r="R484" s="231"/>
      <c r="S484" s="231"/>
      <c r="T484" s="23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26" t="s">
        <v>218</v>
      </c>
      <c r="AU484" s="226" t="s">
        <v>94</v>
      </c>
      <c r="AV484" s="14" t="s">
        <v>94</v>
      </c>
      <c r="AW484" s="14" t="s">
        <v>37</v>
      </c>
      <c r="AX484" s="14" t="s">
        <v>82</v>
      </c>
      <c r="AY484" s="226" t="s">
        <v>139</v>
      </c>
    </row>
    <row r="485" spans="1:51" s="14" customFormat="1" ht="12">
      <c r="A485" s="14"/>
      <c r="B485" s="225"/>
      <c r="C485" s="14"/>
      <c r="D485" s="210" t="s">
        <v>218</v>
      </c>
      <c r="E485" s="226" t="s">
        <v>1</v>
      </c>
      <c r="F485" s="227" t="s">
        <v>832</v>
      </c>
      <c r="G485" s="14"/>
      <c r="H485" s="228">
        <v>1.6</v>
      </c>
      <c r="I485" s="229"/>
      <c r="J485" s="14"/>
      <c r="K485" s="14"/>
      <c r="L485" s="225"/>
      <c r="M485" s="230"/>
      <c r="N485" s="231"/>
      <c r="O485" s="231"/>
      <c r="P485" s="231"/>
      <c r="Q485" s="231"/>
      <c r="R485" s="231"/>
      <c r="S485" s="231"/>
      <c r="T485" s="232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26" t="s">
        <v>218</v>
      </c>
      <c r="AU485" s="226" t="s">
        <v>94</v>
      </c>
      <c r="AV485" s="14" t="s">
        <v>94</v>
      </c>
      <c r="AW485" s="14" t="s">
        <v>37</v>
      </c>
      <c r="AX485" s="14" t="s">
        <v>82</v>
      </c>
      <c r="AY485" s="226" t="s">
        <v>139</v>
      </c>
    </row>
    <row r="486" spans="1:51" s="14" customFormat="1" ht="12">
      <c r="A486" s="14"/>
      <c r="B486" s="225"/>
      <c r="C486" s="14"/>
      <c r="D486" s="210" t="s">
        <v>218</v>
      </c>
      <c r="E486" s="226" t="s">
        <v>1</v>
      </c>
      <c r="F486" s="227" t="s">
        <v>833</v>
      </c>
      <c r="G486" s="14"/>
      <c r="H486" s="228">
        <v>-1.4</v>
      </c>
      <c r="I486" s="229"/>
      <c r="J486" s="14"/>
      <c r="K486" s="14"/>
      <c r="L486" s="225"/>
      <c r="M486" s="230"/>
      <c r="N486" s="231"/>
      <c r="O486" s="231"/>
      <c r="P486" s="231"/>
      <c r="Q486" s="231"/>
      <c r="R486" s="231"/>
      <c r="S486" s="231"/>
      <c r="T486" s="232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26" t="s">
        <v>218</v>
      </c>
      <c r="AU486" s="226" t="s">
        <v>94</v>
      </c>
      <c r="AV486" s="14" t="s">
        <v>94</v>
      </c>
      <c r="AW486" s="14" t="s">
        <v>37</v>
      </c>
      <c r="AX486" s="14" t="s">
        <v>82</v>
      </c>
      <c r="AY486" s="226" t="s">
        <v>139</v>
      </c>
    </row>
    <row r="487" spans="1:51" s="15" customFormat="1" ht="12">
      <c r="A487" s="15"/>
      <c r="B487" s="233"/>
      <c r="C487" s="15"/>
      <c r="D487" s="210" t="s">
        <v>218</v>
      </c>
      <c r="E487" s="234" t="s">
        <v>1</v>
      </c>
      <c r="F487" s="235" t="s">
        <v>221</v>
      </c>
      <c r="G487" s="15"/>
      <c r="H487" s="236">
        <v>17.9</v>
      </c>
      <c r="I487" s="237"/>
      <c r="J487" s="15"/>
      <c r="K487" s="15"/>
      <c r="L487" s="233"/>
      <c r="M487" s="238"/>
      <c r="N487" s="239"/>
      <c r="O487" s="239"/>
      <c r="P487" s="239"/>
      <c r="Q487" s="239"/>
      <c r="R487" s="239"/>
      <c r="S487" s="239"/>
      <c r="T487" s="240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34" t="s">
        <v>218</v>
      </c>
      <c r="AU487" s="234" t="s">
        <v>94</v>
      </c>
      <c r="AV487" s="15" t="s">
        <v>138</v>
      </c>
      <c r="AW487" s="15" t="s">
        <v>37</v>
      </c>
      <c r="AX487" s="15" t="s">
        <v>89</v>
      </c>
      <c r="AY487" s="234" t="s">
        <v>139</v>
      </c>
    </row>
    <row r="488" spans="1:65" s="2" customFormat="1" ht="16.5" customHeight="1">
      <c r="A488" s="38"/>
      <c r="B488" s="196"/>
      <c r="C488" s="241" t="s">
        <v>585</v>
      </c>
      <c r="D488" s="241" t="s">
        <v>676</v>
      </c>
      <c r="E488" s="242" t="s">
        <v>834</v>
      </c>
      <c r="F488" s="243" t="s">
        <v>835</v>
      </c>
      <c r="G488" s="244" t="s">
        <v>331</v>
      </c>
      <c r="H488" s="245">
        <v>19.69</v>
      </c>
      <c r="I488" s="246"/>
      <c r="J488" s="247">
        <f>ROUND(I488*H488,2)</f>
        <v>0</v>
      </c>
      <c r="K488" s="243" t="s">
        <v>215</v>
      </c>
      <c r="L488" s="248"/>
      <c r="M488" s="249" t="s">
        <v>1</v>
      </c>
      <c r="N488" s="250" t="s">
        <v>47</v>
      </c>
      <c r="O488" s="77"/>
      <c r="P488" s="206">
        <f>O488*H488</f>
        <v>0</v>
      </c>
      <c r="Q488" s="206">
        <v>0.0012</v>
      </c>
      <c r="R488" s="206">
        <f>Q488*H488</f>
        <v>0.023628</v>
      </c>
      <c r="S488" s="206">
        <v>0</v>
      </c>
      <c r="T488" s="207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08" t="s">
        <v>452</v>
      </c>
      <c r="AT488" s="208" t="s">
        <v>676</v>
      </c>
      <c r="AU488" s="208" t="s">
        <v>94</v>
      </c>
      <c r="AY488" s="19" t="s">
        <v>139</v>
      </c>
      <c r="BE488" s="209">
        <f>IF(N488="základní",J488,0)</f>
        <v>0</v>
      </c>
      <c r="BF488" s="209">
        <f>IF(N488="snížená",J488,0)</f>
        <v>0</v>
      </c>
      <c r="BG488" s="209">
        <f>IF(N488="zákl. přenesená",J488,0)</f>
        <v>0</v>
      </c>
      <c r="BH488" s="209">
        <f>IF(N488="sníž. přenesená",J488,0)</f>
        <v>0</v>
      </c>
      <c r="BI488" s="209">
        <f>IF(N488="nulová",J488,0)</f>
        <v>0</v>
      </c>
      <c r="BJ488" s="19" t="s">
        <v>89</v>
      </c>
      <c r="BK488" s="209">
        <f>ROUND(I488*H488,2)</f>
        <v>0</v>
      </c>
      <c r="BL488" s="19" t="s">
        <v>316</v>
      </c>
      <c r="BM488" s="208" t="s">
        <v>836</v>
      </c>
    </row>
    <row r="489" spans="1:47" s="2" customFormat="1" ht="12">
      <c r="A489" s="38"/>
      <c r="B489" s="39"/>
      <c r="C489" s="38"/>
      <c r="D489" s="210" t="s">
        <v>146</v>
      </c>
      <c r="E489" s="38"/>
      <c r="F489" s="211" t="s">
        <v>835</v>
      </c>
      <c r="G489" s="38"/>
      <c r="H489" s="38"/>
      <c r="I489" s="132"/>
      <c r="J489" s="38"/>
      <c r="K489" s="38"/>
      <c r="L489" s="39"/>
      <c r="M489" s="212"/>
      <c r="N489" s="213"/>
      <c r="O489" s="77"/>
      <c r="P489" s="77"/>
      <c r="Q489" s="77"/>
      <c r="R489" s="77"/>
      <c r="S489" s="77"/>
      <c r="T489" s="7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9" t="s">
        <v>146</v>
      </c>
      <c r="AU489" s="19" t="s">
        <v>94</v>
      </c>
    </row>
    <row r="490" spans="1:51" s="14" customFormat="1" ht="12">
      <c r="A490" s="14"/>
      <c r="B490" s="225"/>
      <c r="C490" s="14"/>
      <c r="D490" s="210" t="s">
        <v>218</v>
      </c>
      <c r="E490" s="14"/>
      <c r="F490" s="227" t="s">
        <v>837</v>
      </c>
      <c r="G490" s="14"/>
      <c r="H490" s="228">
        <v>19.69</v>
      </c>
      <c r="I490" s="229"/>
      <c r="J490" s="14"/>
      <c r="K490" s="14"/>
      <c r="L490" s="225"/>
      <c r="M490" s="230"/>
      <c r="N490" s="231"/>
      <c r="O490" s="231"/>
      <c r="P490" s="231"/>
      <c r="Q490" s="231"/>
      <c r="R490" s="231"/>
      <c r="S490" s="231"/>
      <c r="T490" s="23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26" t="s">
        <v>218</v>
      </c>
      <c r="AU490" s="226" t="s">
        <v>94</v>
      </c>
      <c r="AV490" s="14" t="s">
        <v>94</v>
      </c>
      <c r="AW490" s="14" t="s">
        <v>3</v>
      </c>
      <c r="AX490" s="14" t="s">
        <v>89</v>
      </c>
      <c r="AY490" s="226" t="s">
        <v>139</v>
      </c>
    </row>
    <row r="491" spans="1:65" s="2" customFormat="1" ht="24" customHeight="1">
      <c r="A491" s="38"/>
      <c r="B491" s="196"/>
      <c r="C491" s="197" t="s">
        <v>838</v>
      </c>
      <c r="D491" s="197" t="s">
        <v>141</v>
      </c>
      <c r="E491" s="198" t="s">
        <v>839</v>
      </c>
      <c r="F491" s="199" t="s">
        <v>840</v>
      </c>
      <c r="G491" s="200" t="s">
        <v>214</v>
      </c>
      <c r="H491" s="201">
        <v>12.81</v>
      </c>
      <c r="I491" s="202"/>
      <c r="J491" s="203">
        <f>ROUND(I491*H491,2)</f>
        <v>0</v>
      </c>
      <c r="K491" s="199" t="s">
        <v>215</v>
      </c>
      <c r="L491" s="39"/>
      <c r="M491" s="204" t="s">
        <v>1</v>
      </c>
      <c r="N491" s="205" t="s">
        <v>47</v>
      </c>
      <c r="O491" s="77"/>
      <c r="P491" s="206">
        <f>O491*H491</f>
        <v>0</v>
      </c>
      <c r="Q491" s="206">
        <v>0.0054</v>
      </c>
      <c r="R491" s="206">
        <f>Q491*H491</f>
        <v>0.06917400000000001</v>
      </c>
      <c r="S491" s="206">
        <v>0</v>
      </c>
      <c r="T491" s="207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08" t="s">
        <v>316</v>
      </c>
      <c r="AT491" s="208" t="s">
        <v>141</v>
      </c>
      <c r="AU491" s="208" t="s">
        <v>94</v>
      </c>
      <c r="AY491" s="19" t="s">
        <v>139</v>
      </c>
      <c r="BE491" s="209">
        <f>IF(N491="základní",J491,0)</f>
        <v>0</v>
      </c>
      <c r="BF491" s="209">
        <f>IF(N491="snížená",J491,0)</f>
        <v>0</v>
      </c>
      <c r="BG491" s="209">
        <f>IF(N491="zákl. přenesená",J491,0)</f>
        <v>0</v>
      </c>
      <c r="BH491" s="209">
        <f>IF(N491="sníž. přenesená",J491,0)</f>
        <v>0</v>
      </c>
      <c r="BI491" s="209">
        <f>IF(N491="nulová",J491,0)</f>
        <v>0</v>
      </c>
      <c r="BJ491" s="19" t="s">
        <v>89</v>
      </c>
      <c r="BK491" s="209">
        <f>ROUND(I491*H491,2)</f>
        <v>0</v>
      </c>
      <c r="BL491" s="19" t="s">
        <v>316</v>
      </c>
      <c r="BM491" s="208" t="s">
        <v>841</v>
      </c>
    </row>
    <row r="492" spans="1:47" s="2" customFormat="1" ht="12">
      <c r="A492" s="38"/>
      <c r="B492" s="39"/>
      <c r="C492" s="38"/>
      <c r="D492" s="210" t="s">
        <v>146</v>
      </c>
      <c r="E492" s="38"/>
      <c r="F492" s="211" t="s">
        <v>842</v>
      </c>
      <c r="G492" s="38"/>
      <c r="H492" s="38"/>
      <c r="I492" s="132"/>
      <c r="J492" s="38"/>
      <c r="K492" s="38"/>
      <c r="L492" s="39"/>
      <c r="M492" s="212"/>
      <c r="N492" s="213"/>
      <c r="O492" s="77"/>
      <c r="P492" s="77"/>
      <c r="Q492" s="77"/>
      <c r="R492" s="77"/>
      <c r="S492" s="77"/>
      <c r="T492" s="7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T492" s="19" t="s">
        <v>146</v>
      </c>
      <c r="AU492" s="19" t="s">
        <v>94</v>
      </c>
    </row>
    <row r="493" spans="1:65" s="2" customFormat="1" ht="16.5" customHeight="1">
      <c r="A493" s="38"/>
      <c r="B493" s="196"/>
      <c r="C493" s="241" t="s">
        <v>646</v>
      </c>
      <c r="D493" s="241" t="s">
        <v>676</v>
      </c>
      <c r="E493" s="242" t="s">
        <v>843</v>
      </c>
      <c r="F493" s="243" t="s">
        <v>844</v>
      </c>
      <c r="G493" s="244" t="s">
        <v>214</v>
      </c>
      <c r="H493" s="245">
        <v>14.091</v>
      </c>
      <c r="I493" s="246"/>
      <c r="J493" s="247">
        <f>ROUND(I493*H493,2)</f>
        <v>0</v>
      </c>
      <c r="K493" s="243" t="s">
        <v>215</v>
      </c>
      <c r="L493" s="248"/>
      <c r="M493" s="249" t="s">
        <v>1</v>
      </c>
      <c r="N493" s="250" t="s">
        <v>47</v>
      </c>
      <c r="O493" s="77"/>
      <c r="P493" s="206">
        <f>O493*H493</f>
        <v>0</v>
      </c>
      <c r="Q493" s="206">
        <v>0.07</v>
      </c>
      <c r="R493" s="206">
        <f>Q493*H493</f>
        <v>0.9863700000000001</v>
      </c>
      <c r="S493" s="206">
        <v>0</v>
      </c>
      <c r="T493" s="207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08" t="s">
        <v>452</v>
      </c>
      <c r="AT493" s="208" t="s">
        <v>676</v>
      </c>
      <c r="AU493" s="208" t="s">
        <v>94</v>
      </c>
      <c r="AY493" s="19" t="s">
        <v>139</v>
      </c>
      <c r="BE493" s="209">
        <f>IF(N493="základní",J493,0)</f>
        <v>0</v>
      </c>
      <c r="BF493" s="209">
        <f>IF(N493="snížená",J493,0)</f>
        <v>0</v>
      </c>
      <c r="BG493" s="209">
        <f>IF(N493="zákl. přenesená",J493,0)</f>
        <v>0</v>
      </c>
      <c r="BH493" s="209">
        <f>IF(N493="sníž. přenesená",J493,0)</f>
        <v>0</v>
      </c>
      <c r="BI493" s="209">
        <f>IF(N493="nulová",J493,0)</f>
        <v>0</v>
      </c>
      <c r="BJ493" s="19" t="s">
        <v>89</v>
      </c>
      <c r="BK493" s="209">
        <f>ROUND(I493*H493,2)</f>
        <v>0</v>
      </c>
      <c r="BL493" s="19" t="s">
        <v>316</v>
      </c>
      <c r="BM493" s="208" t="s">
        <v>845</v>
      </c>
    </row>
    <row r="494" spans="1:47" s="2" customFormat="1" ht="12">
      <c r="A494" s="38"/>
      <c r="B494" s="39"/>
      <c r="C494" s="38"/>
      <c r="D494" s="210" t="s">
        <v>146</v>
      </c>
      <c r="E494" s="38"/>
      <c r="F494" s="211" t="s">
        <v>844</v>
      </c>
      <c r="G494" s="38"/>
      <c r="H494" s="38"/>
      <c r="I494" s="132"/>
      <c r="J494" s="38"/>
      <c r="K494" s="38"/>
      <c r="L494" s="39"/>
      <c r="M494" s="212"/>
      <c r="N494" s="213"/>
      <c r="O494" s="77"/>
      <c r="P494" s="77"/>
      <c r="Q494" s="77"/>
      <c r="R494" s="77"/>
      <c r="S494" s="77"/>
      <c r="T494" s="7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9" t="s">
        <v>146</v>
      </c>
      <c r="AU494" s="19" t="s">
        <v>94</v>
      </c>
    </row>
    <row r="495" spans="1:51" s="14" customFormat="1" ht="12">
      <c r="A495" s="14"/>
      <c r="B495" s="225"/>
      <c r="C495" s="14"/>
      <c r="D495" s="210" t="s">
        <v>218</v>
      </c>
      <c r="E495" s="14"/>
      <c r="F495" s="227" t="s">
        <v>846</v>
      </c>
      <c r="G495" s="14"/>
      <c r="H495" s="228">
        <v>14.091</v>
      </c>
      <c r="I495" s="229"/>
      <c r="J495" s="14"/>
      <c r="K495" s="14"/>
      <c r="L495" s="225"/>
      <c r="M495" s="230"/>
      <c r="N495" s="231"/>
      <c r="O495" s="231"/>
      <c r="P495" s="231"/>
      <c r="Q495" s="231"/>
      <c r="R495" s="231"/>
      <c r="S495" s="231"/>
      <c r="T495" s="23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26" t="s">
        <v>218</v>
      </c>
      <c r="AU495" s="226" t="s">
        <v>94</v>
      </c>
      <c r="AV495" s="14" t="s">
        <v>94</v>
      </c>
      <c r="AW495" s="14" t="s">
        <v>3</v>
      </c>
      <c r="AX495" s="14" t="s">
        <v>89</v>
      </c>
      <c r="AY495" s="226" t="s">
        <v>139</v>
      </c>
    </row>
    <row r="496" spans="1:65" s="2" customFormat="1" ht="16.5" customHeight="1">
      <c r="A496" s="38"/>
      <c r="B496" s="196"/>
      <c r="C496" s="197" t="s">
        <v>670</v>
      </c>
      <c r="D496" s="197" t="s">
        <v>141</v>
      </c>
      <c r="E496" s="198" t="s">
        <v>847</v>
      </c>
      <c r="F496" s="199" t="s">
        <v>848</v>
      </c>
      <c r="G496" s="200" t="s">
        <v>331</v>
      </c>
      <c r="H496" s="201">
        <v>17.9</v>
      </c>
      <c r="I496" s="202"/>
      <c r="J496" s="203">
        <f>ROUND(I496*H496,2)</f>
        <v>0</v>
      </c>
      <c r="K496" s="199" t="s">
        <v>215</v>
      </c>
      <c r="L496" s="39"/>
      <c r="M496" s="204" t="s">
        <v>1</v>
      </c>
      <c r="N496" s="205" t="s">
        <v>47</v>
      </c>
      <c r="O496" s="77"/>
      <c r="P496" s="206">
        <f>O496*H496</f>
        <v>0</v>
      </c>
      <c r="Q496" s="206">
        <v>3E-05</v>
      </c>
      <c r="R496" s="206">
        <f>Q496*H496</f>
        <v>0.0005369999999999999</v>
      </c>
      <c r="S496" s="206">
        <v>0</v>
      </c>
      <c r="T496" s="207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08" t="s">
        <v>316</v>
      </c>
      <c r="AT496" s="208" t="s">
        <v>141</v>
      </c>
      <c r="AU496" s="208" t="s">
        <v>94</v>
      </c>
      <c r="AY496" s="19" t="s">
        <v>139</v>
      </c>
      <c r="BE496" s="209">
        <f>IF(N496="základní",J496,0)</f>
        <v>0</v>
      </c>
      <c r="BF496" s="209">
        <f>IF(N496="snížená",J496,0)</f>
        <v>0</v>
      </c>
      <c r="BG496" s="209">
        <f>IF(N496="zákl. přenesená",J496,0)</f>
        <v>0</v>
      </c>
      <c r="BH496" s="209">
        <f>IF(N496="sníž. přenesená",J496,0)</f>
        <v>0</v>
      </c>
      <c r="BI496" s="209">
        <f>IF(N496="nulová",J496,0)</f>
        <v>0</v>
      </c>
      <c r="BJ496" s="19" t="s">
        <v>89</v>
      </c>
      <c r="BK496" s="209">
        <f>ROUND(I496*H496,2)</f>
        <v>0</v>
      </c>
      <c r="BL496" s="19" t="s">
        <v>316</v>
      </c>
      <c r="BM496" s="208" t="s">
        <v>849</v>
      </c>
    </row>
    <row r="497" spans="1:47" s="2" customFormat="1" ht="12">
      <c r="A497" s="38"/>
      <c r="B497" s="39"/>
      <c r="C497" s="38"/>
      <c r="D497" s="210" t="s">
        <v>146</v>
      </c>
      <c r="E497" s="38"/>
      <c r="F497" s="211" t="s">
        <v>850</v>
      </c>
      <c r="G497" s="38"/>
      <c r="H497" s="38"/>
      <c r="I497" s="132"/>
      <c r="J497" s="38"/>
      <c r="K497" s="38"/>
      <c r="L497" s="39"/>
      <c r="M497" s="212"/>
      <c r="N497" s="213"/>
      <c r="O497" s="77"/>
      <c r="P497" s="77"/>
      <c r="Q497" s="77"/>
      <c r="R497" s="77"/>
      <c r="S497" s="77"/>
      <c r="T497" s="7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9" t="s">
        <v>146</v>
      </c>
      <c r="AU497" s="19" t="s">
        <v>94</v>
      </c>
    </row>
    <row r="498" spans="1:65" s="2" customFormat="1" ht="16.5" customHeight="1">
      <c r="A498" s="38"/>
      <c r="B498" s="196"/>
      <c r="C498" s="197" t="s">
        <v>851</v>
      </c>
      <c r="D498" s="197" t="s">
        <v>141</v>
      </c>
      <c r="E498" s="198" t="s">
        <v>852</v>
      </c>
      <c r="F498" s="199" t="s">
        <v>853</v>
      </c>
      <c r="G498" s="200" t="s">
        <v>214</v>
      </c>
      <c r="H498" s="201">
        <v>17</v>
      </c>
      <c r="I498" s="202"/>
      <c r="J498" s="203">
        <f>ROUND(I498*H498,2)</f>
        <v>0</v>
      </c>
      <c r="K498" s="199" t="s">
        <v>1</v>
      </c>
      <c r="L498" s="39"/>
      <c r="M498" s="204" t="s">
        <v>1</v>
      </c>
      <c r="N498" s="205" t="s">
        <v>47</v>
      </c>
      <c r="O498" s="77"/>
      <c r="P498" s="206">
        <f>O498*H498</f>
        <v>0</v>
      </c>
      <c r="Q498" s="206">
        <v>0</v>
      </c>
      <c r="R498" s="206">
        <f>Q498*H498</f>
        <v>0</v>
      </c>
      <c r="S498" s="206">
        <v>0</v>
      </c>
      <c r="T498" s="207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08" t="s">
        <v>316</v>
      </c>
      <c r="AT498" s="208" t="s">
        <v>141</v>
      </c>
      <c r="AU498" s="208" t="s">
        <v>94</v>
      </c>
      <c r="AY498" s="19" t="s">
        <v>139</v>
      </c>
      <c r="BE498" s="209">
        <f>IF(N498="základní",J498,0)</f>
        <v>0</v>
      </c>
      <c r="BF498" s="209">
        <f>IF(N498="snížená",J498,0)</f>
        <v>0</v>
      </c>
      <c r="BG498" s="209">
        <f>IF(N498="zákl. přenesená",J498,0)</f>
        <v>0</v>
      </c>
      <c r="BH498" s="209">
        <f>IF(N498="sníž. přenesená",J498,0)</f>
        <v>0</v>
      </c>
      <c r="BI498" s="209">
        <f>IF(N498="nulová",J498,0)</f>
        <v>0</v>
      </c>
      <c r="BJ498" s="19" t="s">
        <v>89</v>
      </c>
      <c r="BK498" s="209">
        <f>ROUND(I498*H498,2)</f>
        <v>0</v>
      </c>
      <c r="BL498" s="19" t="s">
        <v>316</v>
      </c>
      <c r="BM498" s="208" t="s">
        <v>854</v>
      </c>
    </row>
    <row r="499" spans="1:47" s="2" customFormat="1" ht="12">
      <c r="A499" s="38"/>
      <c r="B499" s="39"/>
      <c r="C499" s="38"/>
      <c r="D499" s="210" t="s">
        <v>146</v>
      </c>
      <c r="E499" s="38"/>
      <c r="F499" s="211" t="s">
        <v>853</v>
      </c>
      <c r="G499" s="38"/>
      <c r="H499" s="38"/>
      <c r="I499" s="132"/>
      <c r="J499" s="38"/>
      <c r="K499" s="38"/>
      <c r="L499" s="39"/>
      <c r="M499" s="212"/>
      <c r="N499" s="213"/>
      <c r="O499" s="77"/>
      <c r="P499" s="77"/>
      <c r="Q499" s="77"/>
      <c r="R499" s="77"/>
      <c r="S499" s="77"/>
      <c r="T499" s="7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9" t="s">
        <v>146</v>
      </c>
      <c r="AU499" s="19" t="s">
        <v>94</v>
      </c>
    </row>
    <row r="500" spans="1:51" s="13" customFormat="1" ht="12">
      <c r="A500" s="13"/>
      <c r="B500" s="218"/>
      <c r="C500" s="13"/>
      <c r="D500" s="210" t="s">
        <v>218</v>
      </c>
      <c r="E500" s="219" t="s">
        <v>1</v>
      </c>
      <c r="F500" s="220" t="s">
        <v>855</v>
      </c>
      <c r="G500" s="13"/>
      <c r="H500" s="219" t="s">
        <v>1</v>
      </c>
      <c r="I500" s="221"/>
      <c r="J500" s="13"/>
      <c r="K500" s="13"/>
      <c r="L500" s="218"/>
      <c r="M500" s="222"/>
      <c r="N500" s="223"/>
      <c r="O500" s="223"/>
      <c r="P500" s="223"/>
      <c r="Q500" s="223"/>
      <c r="R500" s="223"/>
      <c r="S500" s="223"/>
      <c r="T500" s="22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19" t="s">
        <v>218</v>
      </c>
      <c r="AU500" s="219" t="s">
        <v>94</v>
      </c>
      <c r="AV500" s="13" t="s">
        <v>89</v>
      </c>
      <c r="AW500" s="13" t="s">
        <v>37</v>
      </c>
      <c r="AX500" s="13" t="s">
        <v>82</v>
      </c>
      <c r="AY500" s="219" t="s">
        <v>139</v>
      </c>
    </row>
    <row r="501" spans="1:51" s="14" customFormat="1" ht="12">
      <c r="A501" s="14"/>
      <c r="B501" s="225"/>
      <c r="C501" s="14"/>
      <c r="D501" s="210" t="s">
        <v>218</v>
      </c>
      <c r="E501" s="226" t="s">
        <v>1</v>
      </c>
      <c r="F501" s="227" t="s">
        <v>322</v>
      </c>
      <c r="G501" s="14"/>
      <c r="H501" s="228">
        <v>17</v>
      </c>
      <c r="I501" s="229"/>
      <c r="J501" s="14"/>
      <c r="K501" s="14"/>
      <c r="L501" s="225"/>
      <c r="M501" s="230"/>
      <c r="N501" s="231"/>
      <c r="O501" s="231"/>
      <c r="P501" s="231"/>
      <c r="Q501" s="231"/>
      <c r="R501" s="231"/>
      <c r="S501" s="231"/>
      <c r="T501" s="23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26" t="s">
        <v>218</v>
      </c>
      <c r="AU501" s="226" t="s">
        <v>94</v>
      </c>
      <c r="AV501" s="14" t="s">
        <v>94</v>
      </c>
      <c r="AW501" s="14" t="s">
        <v>37</v>
      </c>
      <c r="AX501" s="14" t="s">
        <v>82</v>
      </c>
      <c r="AY501" s="226" t="s">
        <v>139</v>
      </c>
    </row>
    <row r="502" spans="1:51" s="15" customFormat="1" ht="12">
      <c r="A502" s="15"/>
      <c r="B502" s="233"/>
      <c r="C502" s="15"/>
      <c r="D502" s="210" t="s">
        <v>218</v>
      </c>
      <c r="E502" s="234" t="s">
        <v>1</v>
      </c>
      <c r="F502" s="235" t="s">
        <v>221</v>
      </c>
      <c r="G502" s="15"/>
      <c r="H502" s="236">
        <v>17</v>
      </c>
      <c r="I502" s="237"/>
      <c r="J502" s="15"/>
      <c r="K502" s="15"/>
      <c r="L502" s="233"/>
      <c r="M502" s="238"/>
      <c r="N502" s="239"/>
      <c r="O502" s="239"/>
      <c r="P502" s="239"/>
      <c r="Q502" s="239"/>
      <c r="R502" s="239"/>
      <c r="S502" s="239"/>
      <c r="T502" s="240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34" t="s">
        <v>218</v>
      </c>
      <c r="AU502" s="234" t="s">
        <v>94</v>
      </c>
      <c r="AV502" s="15" t="s">
        <v>138</v>
      </c>
      <c r="AW502" s="15" t="s">
        <v>37</v>
      </c>
      <c r="AX502" s="15" t="s">
        <v>89</v>
      </c>
      <c r="AY502" s="234" t="s">
        <v>139</v>
      </c>
    </row>
    <row r="503" spans="1:65" s="2" customFormat="1" ht="24" customHeight="1">
      <c r="A503" s="38"/>
      <c r="B503" s="196"/>
      <c r="C503" s="197" t="s">
        <v>856</v>
      </c>
      <c r="D503" s="197" t="s">
        <v>141</v>
      </c>
      <c r="E503" s="198" t="s">
        <v>857</v>
      </c>
      <c r="F503" s="199" t="s">
        <v>858</v>
      </c>
      <c r="G503" s="200" t="s">
        <v>431</v>
      </c>
      <c r="H503" s="201">
        <v>1.15</v>
      </c>
      <c r="I503" s="202"/>
      <c r="J503" s="203">
        <f>ROUND(I503*H503,2)</f>
        <v>0</v>
      </c>
      <c r="K503" s="199" t="s">
        <v>215</v>
      </c>
      <c r="L503" s="39"/>
      <c r="M503" s="204" t="s">
        <v>1</v>
      </c>
      <c r="N503" s="205" t="s">
        <v>47</v>
      </c>
      <c r="O503" s="77"/>
      <c r="P503" s="206">
        <f>O503*H503</f>
        <v>0</v>
      </c>
      <c r="Q503" s="206">
        <v>0</v>
      </c>
      <c r="R503" s="206">
        <f>Q503*H503</f>
        <v>0</v>
      </c>
      <c r="S503" s="206">
        <v>0</v>
      </c>
      <c r="T503" s="207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08" t="s">
        <v>316</v>
      </c>
      <c r="AT503" s="208" t="s">
        <v>141</v>
      </c>
      <c r="AU503" s="208" t="s">
        <v>94</v>
      </c>
      <c r="AY503" s="19" t="s">
        <v>139</v>
      </c>
      <c r="BE503" s="209">
        <f>IF(N503="základní",J503,0)</f>
        <v>0</v>
      </c>
      <c r="BF503" s="209">
        <f>IF(N503="snížená",J503,0)</f>
        <v>0</v>
      </c>
      <c r="BG503" s="209">
        <f>IF(N503="zákl. přenesená",J503,0)</f>
        <v>0</v>
      </c>
      <c r="BH503" s="209">
        <f>IF(N503="sníž. přenesená",J503,0)</f>
        <v>0</v>
      </c>
      <c r="BI503" s="209">
        <f>IF(N503="nulová",J503,0)</f>
        <v>0</v>
      </c>
      <c r="BJ503" s="19" t="s">
        <v>89</v>
      </c>
      <c r="BK503" s="209">
        <f>ROUND(I503*H503,2)</f>
        <v>0</v>
      </c>
      <c r="BL503" s="19" t="s">
        <v>316</v>
      </c>
      <c r="BM503" s="208" t="s">
        <v>859</v>
      </c>
    </row>
    <row r="504" spans="1:47" s="2" customFormat="1" ht="12">
      <c r="A504" s="38"/>
      <c r="B504" s="39"/>
      <c r="C504" s="38"/>
      <c r="D504" s="210" t="s">
        <v>146</v>
      </c>
      <c r="E504" s="38"/>
      <c r="F504" s="211" t="s">
        <v>860</v>
      </c>
      <c r="G504" s="38"/>
      <c r="H504" s="38"/>
      <c r="I504" s="132"/>
      <c r="J504" s="38"/>
      <c r="K504" s="38"/>
      <c r="L504" s="39"/>
      <c r="M504" s="212"/>
      <c r="N504" s="213"/>
      <c r="O504" s="77"/>
      <c r="P504" s="77"/>
      <c r="Q504" s="77"/>
      <c r="R504" s="77"/>
      <c r="S504" s="77"/>
      <c r="T504" s="7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9" t="s">
        <v>146</v>
      </c>
      <c r="AU504" s="19" t="s">
        <v>94</v>
      </c>
    </row>
    <row r="505" spans="1:63" s="12" customFormat="1" ht="22.8" customHeight="1">
      <c r="A505" s="12"/>
      <c r="B505" s="183"/>
      <c r="C505" s="12"/>
      <c r="D505" s="184" t="s">
        <v>81</v>
      </c>
      <c r="E505" s="194" t="s">
        <v>861</v>
      </c>
      <c r="F505" s="194" t="s">
        <v>862</v>
      </c>
      <c r="G505" s="12"/>
      <c r="H505" s="12"/>
      <c r="I505" s="186"/>
      <c r="J505" s="195">
        <f>BK505</f>
        <v>0</v>
      </c>
      <c r="K505" s="12"/>
      <c r="L505" s="183"/>
      <c r="M505" s="188"/>
      <c r="N505" s="189"/>
      <c r="O505" s="189"/>
      <c r="P505" s="190">
        <f>SUM(P506:P529)</f>
        <v>0</v>
      </c>
      <c r="Q505" s="189"/>
      <c r="R505" s="190">
        <f>SUM(R506:R529)</f>
        <v>2.4159707999999998</v>
      </c>
      <c r="S505" s="189"/>
      <c r="T505" s="191">
        <f>SUM(T506:T529)</f>
        <v>0</v>
      </c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R505" s="184" t="s">
        <v>94</v>
      </c>
      <c r="AT505" s="192" t="s">
        <v>81</v>
      </c>
      <c r="AU505" s="192" t="s">
        <v>89</v>
      </c>
      <c r="AY505" s="184" t="s">
        <v>139</v>
      </c>
      <c r="BK505" s="193">
        <f>SUM(BK506:BK529)</f>
        <v>0</v>
      </c>
    </row>
    <row r="506" spans="1:65" s="2" customFormat="1" ht="16.5" customHeight="1">
      <c r="A506" s="38"/>
      <c r="B506" s="196"/>
      <c r="C506" s="197" t="s">
        <v>863</v>
      </c>
      <c r="D506" s="197" t="s">
        <v>141</v>
      </c>
      <c r="E506" s="198" t="s">
        <v>864</v>
      </c>
      <c r="F506" s="199" t="s">
        <v>865</v>
      </c>
      <c r="G506" s="200" t="s">
        <v>214</v>
      </c>
      <c r="H506" s="201">
        <v>132.07</v>
      </c>
      <c r="I506" s="202"/>
      <c r="J506" s="203">
        <f>ROUND(I506*H506,2)</f>
        <v>0</v>
      </c>
      <c r="K506" s="199" t="s">
        <v>215</v>
      </c>
      <c r="L506" s="39"/>
      <c r="M506" s="204" t="s">
        <v>1</v>
      </c>
      <c r="N506" s="205" t="s">
        <v>47</v>
      </c>
      <c r="O506" s="77"/>
      <c r="P506" s="206">
        <f>O506*H506</f>
        <v>0</v>
      </c>
      <c r="Q506" s="206">
        <v>0</v>
      </c>
      <c r="R506" s="206">
        <f>Q506*H506</f>
        <v>0</v>
      </c>
      <c r="S506" s="206">
        <v>0</v>
      </c>
      <c r="T506" s="207">
        <f>S506*H506</f>
        <v>0</v>
      </c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R506" s="208" t="s">
        <v>316</v>
      </c>
      <c r="AT506" s="208" t="s">
        <v>141</v>
      </c>
      <c r="AU506" s="208" t="s">
        <v>94</v>
      </c>
      <c r="AY506" s="19" t="s">
        <v>139</v>
      </c>
      <c r="BE506" s="209">
        <f>IF(N506="základní",J506,0)</f>
        <v>0</v>
      </c>
      <c r="BF506" s="209">
        <f>IF(N506="snížená",J506,0)</f>
        <v>0</v>
      </c>
      <c r="BG506" s="209">
        <f>IF(N506="zákl. přenesená",J506,0)</f>
        <v>0</v>
      </c>
      <c r="BH506" s="209">
        <f>IF(N506="sníž. přenesená",J506,0)</f>
        <v>0</v>
      </c>
      <c r="BI506" s="209">
        <f>IF(N506="nulová",J506,0)</f>
        <v>0</v>
      </c>
      <c r="BJ506" s="19" t="s">
        <v>89</v>
      </c>
      <c r="BK506" s="209">
        <f>ROUND(I506*H506,2)</f>
        <v>0</v>
      </c>
      <c r="BL506" s="19" t="s">
        <v>316</v>
      </c>
      <c r="BM506" s="208" t="s">
        <v>866</v>
      </c>
    </row>
    <row r="507" spans="1:47" s="2" customFormat="1" ht="12">
      <c r="A507" s="38"/>
      <c r="B507" s="39"/>
      <c r="C507" s="38"/>
      <c r="D507" s="210" t="s">
        <v>146</v>
      </c>
      <c r="E507" s="38"/>
      <c r="F507" s="211" t="s">
        <v>867</v>
      </c>
      <c r="G507" s="38"/>
      <c r="H507" s="38"/>
      <c r="I507" s="132"/>
      <c r="J507" s="38"/>
      <c r="K507" s="38"/>
      <c r="L507" s="39"/>
      <c r="M507" s="212"/>
      <c r="N507" s="213"/>
      <c r="O507" s="77"/>
      <c r="P507" s="77"/>
      <c r="Q507" s="77"/>
      <c r="R507" s="77"/>
      <c r="S507" s="77"/>
      <c r="T507" s="7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9" t="s">
        <v>146</v>
      </c>
      <c r="AU507" s="19" t="s">
        <v>94</v>
      </c>
    </row>
    <row r="508" spans="1:65" s="2" customFormat="1" ht="24" customHeight="1">
      <c r="A508" s="38"/>
      <c r="B508" s="196"/>
      <c r="C508" s="197" t="s">
        <v>868</v>
      </c>
      <c r="D508" s="197" t="s">
        <v>141</v>
      </c>
      <c r="E508" s="198" t="s">
        <v>869</v>
      </c>
      <c r="F508" s="199" t="s">
        <v>870</v>
      </c>
      <c r="G508" s="200" t="s">
        <v>214</v>
      </c>
      <c r="H508" s="201">
        <v>132.706</v>
      </c>
      <c r="I508" s="202"/>
      <c r="J508" s="203">
        <f>ROUND(I508*H508,2)</f>
        <v>0</v>
      </c>
      <c r="K508" s="199" t="s">
        <v>1</v>
      </c>
      <c r="L508" s="39"/>
      <c r="M508" s="204" t="s">
        <v>1</v>
      </c>
      <c r="N508" s="205" t="s">
        <v>47</v>
      </c>
      <c r="O508" s="77"/>
      <c r="P508" s="206">
        <f>O508*H508</f>
        <v>0</v>
      </c>
      <c r="Q508" s="206">
        <v>0.015</v>
      </c>
      <c r="R508" s="206">
        <f>Q508*H508</f>
        <v>1.9905899999999999</v>
      </c>
      <c r="S508" s="206">
        <v>0</v>
      </c>
      <c r="T508" s="207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08" t="s">
        <v>316</v>
      </c>
      <c r="AT508" s="208" t="s">
        <v>141</v>
      </c>
      <c r="AU508" s="208" t="s">
        <v>94</v>
      </c>
      <c r="AY508" s="19" t="s">
        <v>139</v>
      </c>
      <c r="BE508" s="209">
        <f>IF(N508="základní",J508,0)</f>
        <v>0</v>
      </c>
      <c r="BF508" s="209">
        <f>IF(N508="snížená",J508,0)</f>
        <v>0</v>
      </c>
      <c r="BG508" s="209">
        <f>IF(N508="zákl. přenesená",J508,0)</f>
        <v>0</v>
      </c>
      <c r="BH508" s="209">
        <f>IF(N508="sníž. přenesená",J508,0)</f>
        <v>0</v>
      </c>
      <c r="BI508" s="209">
        <f>IF(N508="nulová",J508,0)</f>
        <v>0</v>
      </c>
      <c r="BJ508" s="19" t="s">
        <v>89</v>
      </c>
      <c r="BK508" s="209">
        <f>ROUND(I508*H508,2)</f>
        <v>0</v>
      </c>
      <c r="BL508" s="19" t="s">
        <v>316</v>
      </c>
      <c r="BM508" s="208" t="s">
        <v>871</v>
      </c>
    </row>
    <row r="509" spans="1:47" s="2" customFormat="1" ht="12">
      <c r="A509" s="38"/>
      <c r="B509" s="39"/>
      <c r="C509" s="38"/>
      <c r="D509" s="210" t="s">
        <v>146</v>
      </c>
      <c r="E509" s="38"/>
      <c r="F509" s="211" t="s">
        <v>872</v>
      </c>
      <c r="G509" s="38"/>
      <c r="H509" s="38"/>
      <c r="I509" s="132"/>
      <c r="J509" s="38"/>
      <c r="K509" s="38"/>
      <c r="L509" s="39"/>
      <c r="M509" s="212"/>
      <c r="N509" s="213"/>
      <c r="O509" s="77"/>
      <c r="P509" s="77"/>
      <c r="Q509" s="77"/>
      <c r="R509" s="77"/>
      <c r="S509" s="77"/>
      <c r="T509" s="7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9" t="s">
        <v>146</v>
      </c>
      <c r="AU509" s="19" t="s">
        <v>94</v>
      </c>
    </row>
    <row r="510" spans="1:51" s="13" customFormat="1" ht="12">
      <c r="A510" s="13"/>
      <c r="B510" s="218"/>
      <c r="C510" s="13"/>
      <c r="D510" s="210" t="s">
        <v>218</v>
      </c>
      <c r="E510" s="219" t="s">
        <v>1</v>
      </c>
      <c r="F510" s="220" t="s">
        <v>873</v>
      </c>
      <c r="G510" s="13"/>
      <c r="H510" s="219" t="s">
        <v>1</v>
      </c>
      <c r="I510" s="221"/>
      <c r="J510" s="13"/>
      <c r="K510" s="13"/>
      <c r="L510" s="218"/>
      <c r="M510" s="222"/>
      <c r="N510" s="223"/>
      <c r="O510" s="223"/>
      <c r="P510" s="223"/>
      <c r="Q510" s="223"/>
      <c r="R510" s="223"/>
      <c r="S510" s="223"/>
      <c r="T510" s="22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19" t="s">
        <v>218</v>
      </c>
      <c r="AU510" s="219" t="s">
        <v>94</v>
      </c>
      <c r="AV510" s="13" t="s">
        <v>89</v>
      </c>
      <c r="AW510" s="13" t="s">
        <v>37</v>
      </c>
      <c r="AX510" s="13" t="s">
        <v>82</v>
      </c>
      <c r="AY510" s="219" t="s">
        <v>139</v>
      </c>
    </row>
    <row r="511" spans="1:51" s="14" customFormat="1" ht="12">
      <c r="A511" s="14"/>
      <c r="B511" s="225"/>
      <c r="C511" s="14"/>
      <c r="D511" s="210" t="s">
        <v>218</v>
      </c>
      <c r="E511" s="226" t="s">
        <v>1</v>
      </c>
      <c r="F511" s="227" t="s">
        <v>229</v>
      </c>
      <c r="G511" s="14"/>
      <c r="H511" s="228">
        <v>80.11</v>
      </c>
      <c r="I511" s="229"/>
      <c r="J511" s="14"/>
      <c r="K511" s="14"/>
      <c r="L511" s="225"/>
      <c r="M511" s="230"/>
      <c r="N511" s="231"/>
      <c r="O511" s="231"/>
      <c r="P511" s="231"/>
      <c r="Q511" s="231"/>
      <c r="R511" s="231"/>
      <c r="S511" s="231"/>
      <c r="T511" s="232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26" t="s">
        <v>218</v>
      </c>
      <c r="AU511" s="226" t="s">
        <v>94</v>
      </c>
      <c r="AV511" s="14" t="s">
        <v>94</v>
      </c>
      <c r="AW511" s="14" t="s">
        <v>37</v>
      </c>
      <c r="AX511" s="14" t="s">
        <v>82</v>
      </c>
      <c r="AY511" s="226" t="s">
        <v>139</v>
      </c>
    </row>
    <row r="512" spans="1:51" s="14" customFormat="1" ht="12">
      <c r="A512" s="14"/>
      <c r="B512" s="225"/>
      <c r="C512" s="14"/>
      <c r="D512" s="210" t="s">
        <v>218</v>
      </c>
      <c r="E512" s="226" t="s">
        <v>1</v>
      </c>
      <c r="F512" s="227" t="s">
        <v>874</v>
      </c>
      <c r="G512" s="14"/>
      <c r="H512" s="228">
        <v>3.906</v>
      </c>
      <c r="I512" s="229"/>
      <c r="J512" s="14"/>
      <c r="K512" s="14"/>
      <c r="L512" s="225"/>
      <c r="M512" s="230"/>
      <c r="N512" s="231"/>
      <c r="O512" s="231"/>
      <c r="P512" s="231"/>
      <c r="Q512" s="231"/>
      <c r="R512" s="231"/>
      <c r="S512" s="231"/>
      <c r="T512" s="23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26" t="s">
        <v>218</v>
      </c>
      <c r="AU512" s="226" t="s">
        <v>94</v>
      </c>
      <c r="AV512" s="14" t="s">
        <v>94</v>
      </c>
      <c r="AW512" s="14" t="s">
        <v>37</v>
      </c>
      <c r="AX512" s="14" t="s">
        <v>82</v>
      </c>
      <c r="AY512" s="226" t="s">
        <v>139</v>
      </c>
    </row>
    <row r="513" spans="1:51" s="14" customFormat="1" ht="12">
      <c r="A513" s="14"/>
      <c r="B513" s="225"/>
      <c r="C513" s="14"/>
      <c r="D513" s="210" t="s">
        <v>218</v>
      </c>
      <c r="E513" s="226" t="s">
        <v>1</v>
      </c>
      <c r="F513" s="227" t="s">
        <v>231</v>
      </c>
      <c r="G513" s="14"/>
      <c r="H513" s="228">
        <v>48.69</v>
      </c>
      <c r="I513" s="229"/>
      <c r="J513" s="14"/>
      <c r="K513" s="14"/>
      <c r="L513" s="225"/>
      <c r="M513" s="230"/>
      <c r="N513" s="231"/>
      <c r="O513" s="231"/>
      <c r="P513" s="231"/>
      <c r="Q513" s="231"/>
      <c r="R513" s="231"/>
      <c r="S513" s="231"/>
      <c r="T513" s="23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26" t="s">
        <v>218</v>
      </c>
      <c r="AU513" s="226" t="s">
        <v>94</v>
      </c>
      <c r="AV513" s="14" t="s">
        <v>94</v>
      </c>
      <c r="AW513" s="14" t="s">
        <v>37</v>
      </c>
      <c r="AX513" s="14" t="s">
        <v>82</v>
      </c>
      <c r="AY513" s="226" t="s">
        <v>139</v>
      </c>
    </row>
    <row r="514" spans="1:51" s="15" customFormat="1" ht="12">
      <c r="A514" s="15"/>
      <c r="B514" s="233"/>
      <c r="C514" s="15"/>
      <c r="D514" s="210" t="s">
        <v>218</v>
      </c>
      <c r="E514" s="234" t="s">
        <v>1</v>
      </c>
      <c r="F514" s="235" t="s">
        <v>221</v>
      </c>
      <c r="G514" s="15"/>
      <c r="H514" s="236">
        <v>132.706</v>
      </c>
      <c r="I514" s="237"/>
      <c r="J514" s="15"/>
      <c r="K514" s="15"/>
      <c r="L514" s="233"/>
      <c r="M514" s="238"/>
      <c r="N514" s="239"/>
      <c r="O514" s="239"/>
      <c r="P514" s="239"/>
      <c r="Q514" s="239"/>
      <c r="R514" s="239"/>
      <c r="S514" s="239"/>
      <c r="T514" s="240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34" t="s">
        <v>218</v>
      </c>
      <c r="AU514" s="234" t="s">
        <v>94</v>
      </c>
      <c r="AV514" s="15" t="s">
        <v>138</v>
      </c>
      <c r="AW514" s="15" t="s">
        <v>37</v>
      </c>
      <c r="AX514" s="15" t="s">
        <v>89</v>
      </c>
      <c r="AY514" s="234" t="s">
        <v>139</v>
      </c>
    </row>
    <row r="515" spans="1:65" s="2" customFormat="1" ht="16.5" customHeight="1">
      <c r="A515" s="38"/>
      <c r="B515" s="196"/>
      <c r="C515" s="197" t="s">
        <v>875</v>
      </c>
      <c r="D515" s="197" t="s">
        <v>141</v>
      </c>
      <c r="E515" s="198" t="s">
        <v>876</v>
      </c>
      <c r="F515" s="199" t="s">
        <v>877</v>
      </c>
      <c r="G515" s="200" t="s">
        <v>331</v>
      </c>
      <c r="H515" s="201">
        <v>136.34</v>
      </c>
      <c r="I515" s="202"/>
      <c r="J515" s="203">
        <f>ROUND(I515*H515,2)</f>
        <v>0</v>
      </c>
      <c r="K515" s="199" t="s">
        <v>215</v>
      </c>
      <c r="L515" s="39"/>
      <c r="M515" s="204" t="s">
        <v>1</v>
      </c>
      <c r="N515" s="205" t="s">
        <v>47</v>
      </c>
      <c r="O515" s="77"/>
      <c r="P515" s="206">
        <f>O515*H515</f>
        <v>0</v>
      </c>
      <c r="Q515" s="206">
        <v>0.00312</v>
      </c>
      <c r="R515" s="206">
        <f>Q515*H515</f>
        <v>0.4253808</v>
      </c>
      <c r="S515" s="206">
        <v>0</v>
      </c>
      <c r="T515" s="207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08" t="s">
        <v>316</v>
      </c>
      <c r="AT515" s="208" t="s">
        <v>141</v>
      </c>
      <c r="AU515" s="208" t="s">
        <v>94</v>
      </c>
      <c r="AY515" s="19" t="s">
        <v>139</v>
      </c>
      <c r="BE515" s="209">
        <f>IF(N515="základní",J515,0)</f>
        <v>0</v>
      </c>
      <c r="BF515" s="209">
        <f>IF(N515="snížená",J515,0)</f>
        <v>0</v>
      </c>
      <c r="BG515" s="209">
        <f>IF(N515="zákl. přenesená",J515,0)</f>
        <v>0</v>
      </c>
      <c r="BH515" s="209">
        <f>IF(N515="sníž. přenesená",J515,0)</f>
        <v>0</v>
      </c>
      <c r="BI515" s="209">
        <f>IF(N515="nulová",J515,0)</f>
        <v>0</v>
      </c>
      <c r="BJ515" s="19" t="s">
        <v>89</v>
      </c>
      <c r="BK515" s="209">
        <f>ROUND(I515*H515,2)</f>
        <v>0</v>
      </c>
      <c r="BL515" s="19" t="s">
        <v>316</v>
      </c>
      <c r="BM515" s="208" t="s">
        <v>878</v>
      </c>
    </row>
    <row r="516" spans="1:47" s="2" customFormat="1" ht="12">
      <c r="A516" s="38"/>
      <c r="B516" s="39"/>
      <c r="C516" s="38"/>
      <c r="D516" s="210" t="s">
        <v>146</v>
      </c>
      <c r="E516" s="38"/>
      <c r="F516" s="211" t="s">
        <v>879</v>
      </c>
      <c r="G516" s="38"/>
      <c r="H516" s="38"/>
      <c r="I516" s="132"/>
      <c r="J516" s="38"/>
      <c r="K516" s="38"/>
      <c r="L516" s="39"/>
      <c r="M516" s="212"/>
      <c r="N516" s="213"/>
      <c r="O516" s="77"/>
      <c r="P516" s="77"/>
      <c r="Q516" s="77"/>
      <c r="R516" s="77"/>
      <c r="S516" s="77"/>
      <c r="T516" s="7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9" t="s">
        <v>146</v>
      </c>
      <c r="AU516" s="19" t="s">
        <v>94</v>
      </c>
    </row>
    <row r="517" spans="1:51" s="13" customFormat="1" ht="12">
      <c r="A517" s="13"/>
      <c r="B517" s="218"/>
      <c r="C517" s="13"/>
      <c r="D517" s="210" t="s">
        <v>218</v>
      </c>
      <c r="E517" s="219" t="s">
        <v>1</v>
      </c>
      <c r="F517" s="220" t="s">
        <v>335</v>
      </c>
      <c r="G517" s="13"/>
      <c r="H517" s="219" t="s">
        <v>1</v>
      </c>
      <c r="I517" s="221"/>
      <c r="J517" s="13"/>
      <c r="K517" s="13"/>
      <c r="L517" s="218"/>
      <c r="M517" s="222"/>
      <c r="N517" s="223"/>
      <c r="O517" s="223"/>
      <c r="P517" s="223"/>
      <c r="Q517" s="223"/>
      <c r="R517" s="223"/>
      <c r="S517" s="223"/>
      <c r="T517" s="22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19" t="s">
        <v>218</v>
      </c>
      <c r="AU517" s="219" t="s">
        <v>94</v>
      </c>
      <c r="AV517" s="13" t="s">
        <v>89</v>
      </c>
      <c r="AW517" s="13" t="s">
        <v>37</v>
      </c>
      <c r="AX517" s="13" t="s">
        <v>82</v>
      </c>
      <c r="AY517" s="219" t="s">
        <v>139</v>
      </c>
    </row>
    <row r="518" spans="1:51" s="14" customFormat="1" ht="12">
      <c r="A518" s="14"/>
      <c r="B518" s="225"/>
      <c r="C518" s="14"/>
      <c r="D518" s="210" t="s">
        <v>218</v>
      </c>
      <c r="E518" s="226" t="s">
        <v>1</v>
      </c>
      <c r="F518" s="227" t="s">
        <v>880</v>
      </c>
      <c r="G518" s="14"/>
      <c r="H518" s="228">
        <v>28.46</v>
      </c>
      <c r="I518" s="229"/>
      <c r="J518" s="14"/>
      <c r="K518" s="14"/>
      <c r="L518" s="225"/>
      <c r="M518" s="230"/>
      <c r="N518" s="231"/>
      <c r="O518" s="231"/>
      <c r="P518" s="231"/>
      <c r="Q518" s="231"/>
      <c r="R518" s="231"/>
      <c r="S518" s="231"/>
      <c r="T518" s="23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26" t="s">
        <v>218</v>
      </c>
      <c r="AU518" s="226" t="s">
        <v>94</v>
      </c>
      <c r="AV518" s="14" t="s">
        <v>94</v>
      </c>
      <c r="AW518" s="14" t="s">
        <v>37</v>
      </c>
      <c r="AX518" s="14" t="s">
        <v>82</v>
      </c>
      <c r="AY518" s="226" t="s">
        <v>139</v>
      </c>
    </row>
    <row r="519" spans="1:51" s="13" customFormat="1" ht="12">
      <c r="A519" s="13"/>
      <c r="B519" s="218"/>
      <c r="C519" s="13"/>
      <c r="D519" s="210" t="s">
        <v>218</v>
      </c>
      <c r="E519" s="219" t="s">
        <v>1</v>
      </c>
      <c r="F519" s="220" t="s">
        <v>337</v>
      </c>
      <c r="G519" s="13"/>
      <c r="H519" s="219" t="s">
        <v>1</v>
      </c>
      <c r="I519" s="221"/>
      <c r="J519" s="13"/>
      <c r="K519" s="13"/>
      <c r="L519" s="218"/>
      <c r="M519" s="222"/>
      <c r="N519" s="223"/>
      <c r="O519" s="223"/>
      <c r="P519" s="223"/>
      <c r="Q519" s="223"/>
      <c r="R519" s="223"/>
      <c r="S519" s="223"/>
      <c r="T519" s="22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19" t="s">
        <v>218</v>
      </c>
      <c r="AU519" s="219" t="s">
        <v>94</v>
      </c>
      <c r="AV519" s="13" t="s">
        <v>89</v>
      </c>
      <c r="AW519" s="13" t="s">
        <v>37</v>
      </c>
      <c r="AX519" s="13" t="s">
        <v>82</v>
      </c>
      <c r="AY519" s="219" t="s">
        <v>139</v>
      </c>
    </row>
    <row r="520" spans="1:51" s="14" customFormat="1" ht="12">
      <c r="A520" s="14"/>
      <c r="B520" s="225"/>
      <c r="C520" s="14"/>
      <c r="D520" s="210" t="s">
        <v>218</v>
      </c>
      <c r="E520" s="226" t="s">
        <v>1</v>
      </c>
      <c r="F520" s="227" t="s">
        <v>881</v>
      </c>
      <c r="G520" s="14"/>
      <c r="H520" s="228">
        <v>28.18</v>
      </c>
      <c r="I520" s="229"/>
      <c r="J520" s="14"/>
      <c r="K520" s="14"/>
      <c r="L520" s="225"/>
      <c r="M520" s="230"/>
      <c r="N520" s="231"/>
      <c r="O520" s="231"/>
      <c r="P520" s="231"/>
      <c r="Q520" s="231"/>
      <c r="R520" s="231"/>
      <c r="S520" s="231"/>
      <c r="T520" s="23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26" t="s">
        <v>218</v>
      </c>
      <c r="AU520" s="226" t="s">
        <v>94</v>
      </c>
      <c r="AV520" s="14" t="s">
        <v>94</v>
      </c>
      <c r="AW520" s="14" t="s">
        <v>37</v>
      </c>
      <c r="AX520" s="14" t="s">
        <v>82</v>
      </c>
      <c r="AY520" s="226" t="s">
        <v>139</v>
      </c>
    </row>
    <row r="521" spans="1:51" s="13" customFormat="1" ht="12">
      <c r="A521" s="13"/>
      <c r="B521" s="218"/>
      <c r="C521" s="13"/>
      <c r="D521" s="210" t="s">
        <v>218</v>
      </c>
      <c r="E521" s="219" t="s">
        <v>1</v>
      </c>
      <c r="F521" s="220" t="s">
        <v>339</v>
      </c>
      <c r="G521" s="13"/>
      <c r="H521" s="219" t="s">
        <v>1</v>
      </c>
      <c r="I521" s="221"/>
      <c r="J521" s="13"/>
      <c r="K521" s="13"/>
      <c r="L521" s="218"/>
      <c r="M521" s="222"/>
      <c r="N521" s="223"/>
      <c r="O521" s="223"/>
      <c r="P521" s="223"/>
      <c r="Q521" s="223"/>
      <c r="R521" s="223"/>
      <c r="S521" s="223"/>
      <c r="T521" s="22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19" t="s">
        <v>218</v>
      </c>
      <c r="AU521" s="219" t="s">
        <v>94</v>
      </c>
      <c r="AV521" s="13" t="s">
        <v>89</v>
      </c>
      <c r="AW521" s="13" t="s">
        <v>37</v>
      </c>
      <c r="AX521" s="13" t="s">
        <v>82</v>
      </c>
      <c r="AY521" s="219" t="s">
        <v>139</v>
      </c>
    </row>
    <row r="522" spans="1:51" s="14" customFormat="1" ht="12">
      <c r="A522" s="14"/>
      <c r="B522" s="225"/>
      <c r="C522" s="14"/>
      <c r="D522" s="210" t="s">
        <v>218</v>
      </c>
      <c r="E522" s="226" t="s">
        <v>1</v>
      </c>
      <c r="F522" s="227" t="s">
        <v>667</v>
      </c>
      <c r="G522" s="14"/>
      <c r="H522" s="228">
        <v>28.58</v>
      </c>
      <c r="I522" s="229"/>
      <c r="J522" s="14"/>
      <c r="K522" s="14"/>
      <c r="L522" s="225"/>
      <c r="M522" s="230"/>
      <c r="N522" s="231"/>
      <c r="O522" s="231"/>
      <c r="P522" s="231"/>
      <c r="Q522" s="231"/>
      <c r="R522" s="231"/>
      <c r="S522" s="231"/>
      <c r="T522" s="23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26" t="s">
        <v>218</v>
      </c>
      <c r="AU522" s="226" t="s">
        <v>94</v>
      </c>
      <c r="AV522" s="14" t="s">
        <v>94</v>
      </c>
      <c r="AW522" s="14" t="s">
        <v>37</v>
      </c>
      <c r="AX522" s="14" t="s">
        <v>82</v>
      </c>
      <c r="AY522" s="226" t="s">
        <v>139</v>
      </c>
    </row>
    <row r="523" spans="1:51" s="13" customFormat="1" ht="12">
      <c r="A523" s="13"/>
      <c r="B523" s="218"/>
      <c r="C523" s="13"/>
      <c r="D523" s="210" t="s">
        <v>218</v>
      </c>
      <c r="E523" s="219" t="s">
        <v>1</v>
      </c>
      <c r="F523" s="220" t="s">
        <v>341</v>
      </c>
      <c r="G523" s="13"/>
      <c r="H523" s="219" t="s">
        <v>1</v>
      </c>
      <c r="I523" s="221"/>
      <c r="J523" s="13"/>
      <c r="K523" s="13"/>
      <c r="L523" s="218"/>
      <c r="M523" s="222"/>
      <c r="N523" s="223"/>
      <c r="O523" s="223"/>
      <c r="P523" s="223"/>
      <c r="Q523" s="223"/>
      <c r="R523" s="223"/>
      <c r="S523" s="223"/>
      <c r="T523" s="22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19" t="s">
        <v>218</v>
      </c>
      <c r="AU523" s="219" t="s">
        <v>94</v>
      </c>
      <c r="AV523" s="13" t="s">
        <v>89</v>
      </c>
      <c r="AW523" s="13" t="s">
        <v>37</v>
      </c>
      <c r="AX523" s="13" t="s">
        <v>82</v>
      </c>
      <c r="AY523" s="219" t="s">
        <v>139</v>
      </c>
    </row>
    <row r="524" spans="1:51" s="14" customFormat="1" ht="12">
      <c r="A524" s="14"/>
      <c r="B524" s="225"/>
      <c r="C524" s="14"/>
      <c r="D524" s="210" t="s">
        <v>218</v>
      </c>
      <c r="E524" s="226" t="s">
        <v>1</v>
      </c>
      <c r="F524" s="227" t="s">
        <v>668</v>
      </c>
      <c r="G524" s="14"/>
      <c r="H524" s="228">
        <v>13.5</v>
      </c>
      <c r="I524" s="229"/>
      <c r="J524" s="14"/>
      <c r="K524" s="14"/>
      <c r="L524" s="225"/>
      <c r="M524" s="230"/>
      <c r="N524" s="231"/>
      <c r="O524" s="231"/>
      <c r="P524" s="231"/>
      <c r="Q524" s="231"/>
      <c r="R524" s="231"/>
      <c r="S524" s="231"/>
      <c r="T524" s="23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26" t="s">
        <v>218</v>
      </c>
      <c r="AU524" s="226" t="s">
        <v>94</v>
      </c>
      <c r="AV524" s="14" t="s">
        <v>94</v>
      </c>
      <c r="AW524" s="14" t="s">
        <v>37</v>
      </c>
      <c r="AX524" s="14" t="s">
        <v>82</v>
      </c>
      <c r="AY524" s="226" t="s">
        <v>139</v>
      </c>
    </row>
    <row r="525" spans="1:51" s="13" customFormat="1" ht="12">
      <c r="A525" s="13"/>
      <c r="B525" s="218"/>
      <c r="C525" s="13"/>
      <c r="D525" s="210" t="s">
        <v>218</v>
      </c>
      <c r="E525" s="219" t="s">
        <v>1</v>
      </c>
      <c r="F525" s="220" t="s">
        <v>343</v>
      </c>
      <c r="G525" s="13"/>
      <c r="H525" s="219" t="s">
        <v>1</v>
      </c>
      <c r="I525" s="221"/>
      <c r="J525" s="13"/>
      <c r="K525" s="13"/>
      <c r="L525" s="218"/>
      <c r="M525" s="222"/>
      <c r="N525" s="223"/>
      <c r="O525" s="223"/>
      <c r="P525" s="223"/>
      <c r="Q525" s="223"/>
      <c r="R525" s="223"/>
      <c r="S525" s="223"/>
      <c r="T525" s="22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19" t="s">
        <v>218</v>
      </c>
      <c r="AU525" s="219" t="s">
        <v>94</v>
      </c>
      <c r="AV525" s="13" t="s">
        <v>89</v>
      </c>
      <c r="AW525" s="13" t="s">
        <v>37</v>
      </c>
      <c r="AX525" s="13" t="s">
        <v>82</v>
      </c>
      <c r="AY525" s="219" t="s">
        <v>139</v>
      </c>
    </row>
    <row r="526" spans="1:51" s="14" customFormat="1" ht="12">
      <c r="A526" s="14"/>
      <c r="B526" s="225"/>
      <c r="C526" s="14"/>
      <c r="D526" s="210" t="s">
        <v>218</v>
      </c>
      <c r="E526" s="226" t="s">
        <v>1</v>
      </c>
      <c r="F526" s="227" t="s">
        <v>669</v>
      </c>
      <c r="G526" s="14"/>
      <c r="H526" s="228">
        <v>37.62</v>
      </c>
      <c r="I526" s="229"/>
      <c r="J526" s="14"/>
      <c r="K526" s="14"/>
      <c r="L526" s="225"/>
      <c r="M526" s="230"/>
      <c r="N526" s="231"/>
      <c r="O526" s="231"/>
      <c r="P526" s="231"/>
      <c r="Q526" s="231"/>
      <c r="R526" s="231"/>
      <c r="S526" s="231"/>
      <c r="T526" s="23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26" t="s">
        <v>218</v>
      </c>
      <c r="AU526" s="226" t="s">
        <v>94</v>
      </c>
      <c r="AV526" s="14" t="s">
        <v>94</v>
      </c>
      <c r="AW526" s="14" t="s">
        <v>37</v>
      </c>
      <c r="AX526" s="14" t="s">
        <v>82</v>
      </c>
      <c r="AY526" s="226" t="s">
        <v>139</v>
      </c>
    </row>
    <row r="527" spans="1:51" s="15" customFormat="1" ht="12">
      <c r="A527" s="15"/>
      <c r="B527" s="233"/>
      <c r="C527" s="15"/>
      <c r="D527" s="210" t="s">
        <v>218</v>
      </c>
      <c r="E527" s="234" t="s">
        <v>1</v>
      </c>
      <c r="F527" s="235" t="s">
        <v>221</v>
      </c>
      <c r="G527" s="15"/>
      <c r="H527" s="236">
        <v>136.34</v>
      </c>
      <c r="I527" s="237"/>
      <c r="J527" s="15"/>
      <c r="K527" s="15"/>
      <c r="L527" s="233"/>
      <c r="M527" s="238"/>
      <c r="N527" s="239"/>
      <c r="O527" s="239"/>
      <c r="P527" s="239"/>
      <c r="Q527" s="239"/>
      <c r="R527" s="239"/>
      <c r="S527" s="239"/>
      <c r="T527" s="240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34" t="s">
        <v>218</v>
      </c>
      <c r="AU527" s="234" t="s">
        <v>94</v>
      </c>
      <c r="AV527" s="15" t="s">
        <v>138</v>
      </c>
      <c r="AW527" s="15" t="s">
        <v>37</v>
      </c>
      <c r="AX527" s="15" t="s">
        <v>89</v>
      </c>
      <c r="AY527" s="234" t="s">
        <v>139</v>
      </c>
    </row>
    <row r="528" spans="1:65" s="2" customFormat="1" ht="24" customHeight="1">
      <c r="A528" s="38"/>
      <c r="B528" s="196"/>
      <c r="C528" s="197" t="s">
        <v>882</v>
      </c>
      <c r="D528" s="197" t="s">
        <v>141</v>
      </c>
      <c r="E528" s="198" t="s">
        <v>883</v>
      </c>
      <c r="F528" s="199" t="s">
        <v>884</v>
      </c>
      <c r="G528" s="200" t="s">
        <v>431</v>
      </c>
      <c r="H528" s="201">
        <v>2.416</v>
      </c>
      <c r="I528" s="202"/>
      <c r="J528" s="203">
        <f>ROUND(I528*H528,2)</f>
        <v>0</v>
      </c>
      <c r="K528" s="199" t="s">
        <v>215</v>
      </c>
      <c r="L528" s="39"/>
      <c r="M528" s="204" t="s">
        <v>1</v>
      </c>
      <c r="N528" s="205" t="s">
        <v>47</v>
      </c>
      <c r="O528" s="77"/>
      <c r="P528" s="206">
        <f>O528*H528</f>
        <v>0</v>
      </c>
      <c r="Q528" s="206">
        <v>0</v>
      </c>
      <c r="R528" s="206">
        <f>Q528*H528</f>
        <v>0</v>
      </c>
      <c r="S528" s="206">
        <v>0</v>
      </c>
      <c r="T528" s="207">
        <f>S528*H528</f>
        <v>0</v>
      </c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R528" s="208" t="s">
        <v>316</v>
      </c>
      <c r="AT528" s="208" t="s">
        <v>141</v>
      </c>
      <c r="AU528" s="208" t="s">
        <v>94</v>
      </c>
      <c r="AY528" s="19" t="s">
        <v>139</v>
      </c>
      <c r="BE528" s="209">
        <f>IF(N528="základní",J528,0)</f>
        <v>0</v>
      </c>
      <c r="BF528" s="209">
        <f>IF(N528="snížená",J528,0)</f>
        <v>0</v>
      </c>
      <c r="BG528" s="209">
        <f>IF(N528="zákl. přenesená",J528,0)</f>
        <v>0</v>
      </c>
      <c r="BH528" s="209">
        <f>IF(N528="sníž. přenesená",J528,0)</f>
        <v>0</v>
      </c>
      <c r="BI528" s="209">
        <f>IF(N528="nulová",J528,0)</f>
        <v>0</v>
      </c>
      <c r="BJ528" s="19" t="s">
        <v>89</v>
      </c>
      <c r="BK528" s="209">
        <f>ROUND(I528*H528,2)</f>
        <v>0</v>
      </c>
      <c r="BL528" s="19" t="s">
        <v>316</v>
      </c>
      <c r="BM528" s="208" t="s">
        <v>885</v>
      </c>
    </row>
    <row r="529" spans="1:47" s="2" customFormat="1" ht="12">
      <c r="A529" s="38"/>
      <c r="B529" s="39"/>
      <c r="C529" s="38"/>
      <c r="D529" s="210" t="s">
        <v>146</v>
      </c>
      <c r="E529" s="38"/>
      <c r="F529" s="211" t="s">
        <v>886</v>
      </c>
      <c r="G529" s="38"/>
      <c r="H529" s="38"/>
      <c r="I529" s="132"/>
      <c r="J529" s="38"/>
      <c r="K529" s="38"/>
      <c r="L529" s="39"/>
      <c r="M529" s="212"/>
      <c r="N529" s="213"/>
      <c r="O529" s="77"/>
      <c r="P529" s="77"/>
      <c r="Q529" s="77"/>
      <c r="R529" s="77"/>
      <c r="S529" s="77"/>
      <c r="T529" s="7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T529" s="19" t="s">
        <v>146</v>
      </c>
      <c r="AU529" s="19" t="s">
        <v>94</v>
      </c>
    </row>
    <row r="530" spans="1:63" s="12" customFormat="1" ht="22.8" customHeight="1">
      <c r="A530" s="12"/>
      <c r="B530" s="183"/>
      <c r="C530" s="12"/>
      <c r="D530" s="184" t="s">
        <v>81</v>
      </c>
      <c r="E530" s="194" t="s">
        <v>468</v>
      </c>
      <c r="F530" s="194" t="s">
        <v>469</v>
      </c>
      <c r="G530" s="12"/>
      <c r="H530" s="12"/>
      <c r="I530" s="186"/>
      <c r="J530" s="195">
        <f>BK530</f>
        <v>0</v>
      </c>
      <c r="K530" s="12"/>
      <c r="L530" s="183"/>
      <c r="M530" s="188"/>
      <c r="N530" s="189"/>
      <c r="O530" s="189"/>
      <c r="P530" s="190">
        <f>SUM(P531:P545)</f>
        <v>0</v>
      </c>
      <c r="Q530" s="189"/>
      <c r="R530" s="190">
        <f>SUM(R531:R545)</f>
        <v>0.0073801</v>
      </c>
      <c r="S530" s="189"/>
      <c r="T530" s="191">
        <f>SUM(T531:T545)</f>
        <v>0</v>
      </c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R530" s="184" t="s">
        <v>94</v>
      </c>
      <c r="AT530" s="192" t="s">
        <v>81</v>
      </c>
      <c r="AU530" s="192" t="s">
        <v>89</v>
      </c>
      <c r="AY530" s="184" t="s">
        <v>139</v>
      </c>
      <c r="BK530" s="193">
        <f>SUM(BK531:BK545)</f>
        <v>0</v>
      </c>
    </row>
    <row r="531" spans="1:65" s="2" customFormat="1" ht="16.5" customHeight="1">
      <c r="A531" s="38"/>
      <c r="B531" s="196"/>
      <c r="C531" s="197" t="s">
        <v>887</v>
      </c>
      <c r="D531" s="197" t="s">
        <v>141</v>
      </c>
      <c r="E531" s="198" t="s">
        <v>888</v>
      </c>
      <c r="F531" s="199" t="s">
        <v>889</v>
      </c>
      <c r="G531" s="200" t="s">
        <v>214</v>
      </c>
      <c r="H531" s="201">
        <v>5.67</v>
      </c>
      <c r="I531" s="202"/>
      <c r="J531" s="203">
        <f>ROUND(I531*H531,2)</f>
        <v>0</v>
      </c>
      <c r="K531" s="199" t="s">
        <v>215</v>
      </c>
      <c r="L531" s="39"/>
      <c r="M531" s="204" t="s">
        <v>1</v>
      </c>
      <c r="N531" s="205" t="s">
        <v>47</v>
      </c>
      <c r="O531" s="77"/>
      <c r="P531" s="206">
        <f>O531*H531</f>
        <v>0</v>
      </c>
      <c r="Q531" s="206">
        <v>7E-05</v>
      </c>
      <c r="R531" s="206">
        <f>Q531*H531</f>
        <v>0.00039689999999999994</v>
      </c>
      <c r="S531" s="206">
        <v>0</v>
      </c>
      <c r="T531" s="207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08" t="s">
        <v>316</v>
      </c>
      <c r="AT531" s="208" t="s">
        <v>141</v>
      </c>
      <c r="AU531" s="208" t="s">
        <v>94</v>
      </c>
      <c r="AY531" s="19" t="s">
        <v>139</v>
      </c>
      <c r="BE531" s="209">
        <f>IF(N531="základní",J531,0)</f>
        <v>0</v>
      </c>
      <c r="BF531" s="209">
        <f>IF(N531="snížená",J531,0)</f>
        <v>0</v>
      </c>
      <c r="BG531" s="209">
        <f>IF(N531="zákl. přenesená",J531,0)</f>
        <v>0</v>
      </c>
      <c r="BH531" s="209">
        <f>IF(N531="sníž. přenesená",J531,0)</f>
        <v>0</v>
      </c>
      <c r="BI531" s="209">
        <f>IF(N531="nulová",J531,0)</f>
        <v>0</v>
      </c>
      <c r="BJ531" s="19" t="s">
        <v>89</v>
      </c>
      <c r="BK531" s="209">
        <f>ROUND(I531*H531,2)</f>
        <v>0</v>
      </c>
      <c r="BL531" s="19" t="s">
        <v>316</v>
      </c>
      <c r="BM531" s="208" t="s">
        <v>890</v>
      </c>
    </row>
    <row r="532" spans="1:47" s="2" customFormat="1" ht="12">
      <c r="A532" s="38"/>
      <c r="B532" s="39"/>
      <c r="C532" s="38"/>
      <c r="D532" s="210" t="s">
        <v>146</v>
      </c>
      <c r="E532" s="38"/>
      <c r="F532" s="211" t="s">
        <v>891</v>
      </c>
      <c r="G532" s="38"/>
      <c r="H532" s="38"/>
      <c r="I532" s="132"/>
      <c r="J532" s="38"/>
      <c r="K532" s="38"/>
      <c r="L532" s="39"/>
      <c r="M532" s="212"/>
      <c r="N532" s="213"/>
      <c r="O532" s="77"/>
      <c r="P532" s="77"/>
      <c r="Q532" s="77"/>
      <c r="R532" s="77"/>
      <c r="S532" s="77"/>
      <c r="T532" s="7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9" t="s">
        <v>146</v>
      </c>
      <c r="AU532" s="19" t="s">
        <v>94</v>
      </c>
    </row>
    <row r="533" spans="1:51" s="13" customFormat="1" ht="12">
      <c r="A533" s="13"/>
      <c r="B533" s="218"/>
      <c r="C533" s="13"/>
      <c r="D533" s="210" t="s">
        <v>218</v>
      </c>
      <c r="E533" s="219" t="s">
        <v>1</v>
      </c>
      <c r="F533" s="220" t="s">
        <v>892</v>
      </c>
      <c r="G533" s="13"/>
      <c r="H533" s="219" t="s">
        <v>1</v>
      </c>
      <c r="I533" s="221"/>
      <c r="J533" s="13"/>
      <c r="K533" s="13"/>
      <c r="L533" s="218"/>
      <c r="M533" s="222"/>
      <c r="N533" s="223"/>
      <c r="O533" s="223"/>
      <c r="P533" s="223"/>
      <c r="Q533" s="223"/>
      <c r="R533" s="223"/>
      <c r="S533" s="223"/>
      <c r="T533" s="22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19" t="s">
        <v>218</v>
      </c>
      <c r="AU533" s="219" t="s">
        <v>94</v>
      </c>
      <c r="AV533" s="13" t="s">
        <v>89</v>
      </c>
      <c r="AW533" s="13" t="s">
        <v>37</v>
      </c>
      <c r="AX533" s="13" t="s">
        <v>82</v>
      </c>
      <c r="AY533" s="219" t="s">
        <v>139</v>
      </c>
    </row>
    <row r="534" spans="1:51" s="14" customFormat="1" ht="12">
      <c r="A534" s="14"/>
      <c r="B534" s="225"/>
      <c r="C534" s="14"/>
      <c r="D534" s="210" t="s">
        <v>218</v>
      </c>
      <c r="E534" s="226" t="s">
        <v>1</v>
      </c>
      <c r="F534" s="227" t="s">
        <v>893</v>
      </c>
      <c r="G534" s="14"/>
      <c r="H534" s="228">
        <v>5.67</v>
      </c>
      <c r="I534" s="229"/>
      <c r="J534" s="14"/>
      <c r="K534" s="14"/>
      <c r="L534" s="225"/>
      <c r="M534" s="230"/>
      <c r="N534" s="231"/>
      <c r="O534" s="231"/>
      <c r="P534" s="231"/>
      <c r="Q534" s="231"/>
      <c r="R534" s="231"/>
      <c r="S534" s="231"/>
      <c r="T534" s="23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26" t="s">
        <v>218</v>
      </c>
      <c r="AU534" s="226" t="s">
        <v>94</v>
      </c>
      <c r="AV534" s="14" t="s">
        <v>94</v>
      </c>
      <c r="AW534" s="14" t="s">
        <v>37</v>
      </c>
      <c r="AX534" s="14" t="s">
        <v>82</v>
      </c>
      <c r="AY534" s="226" t="s">
        <v>139</v>
      </c>
    </row>
    <row r="535" spans="1:51" s="15" customFormat="1" ht="12">
      <c r="A535" s="15"/>
      <c r="B535" s="233"/>
      <c r="C535" s="15"/>
      <c r="D535" s="210" t="s">
        <v>218</v>
      </c>
      <c r="E535" s="234" t="s">
        <v>1</v>
      </c>
      <c r="F535" s="235" t="s">
        <v>221</v>
      </c>
      <c r="G535" s="15"/>
      <c r="H535" s="236">
        <v>5.67</v>
      </c>
      <c r="I535" s="237"/>
      <c r="J535" s="15"/>
      <c r="K535" s="15"/>
      <c r="L535" s="233"/>
      <c r="M535" s="238"/>
      <c r="N535" s="239"/>
      <c r="O535" s="239"/>
      <c r="P535" s="239"/>
      <c r="Q535" s="239"/>
      <c r="R535" s="239"/>
      <c r="S535" s="239"/>
      <c r="T535" s="240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34" t="s">
        <v>218</v>
      </c>
      <c r="AU535" s="234" t="s">
        <v>94</v>
      </c>
      <c r="AV535" s="15" t="s">
        <v>138</v>
      </c>
      <c r="AW535" s="15" t="s">
        <v>37</v>
      </c>
      <c r="AX535" s="15" t="s">
        <v>89</v>
      </c>
      <c r="AY535" s="234" t="s">
        <v>139</v>
      </c>
    </row>
    <row r="536" spans="1:65" s="2" customFormat="1" ht="24" customHeight="1">
      <c r="A536" s="38"/>
      <c r="B536" s="196"/>
      <c r="C536" s="197" t="s">
        <v>894</v>
      </c>
      <c r="D536" s="197" t="s">
        <v>141</v>
      </c>
      <c r="E536" s="198" t="s">
        <v>895</v>
      </c>
      <c r="F536" s="199" t="s">
        <v>896</v>
      </c>
      <c r="G536" s="200" t="s">
        <v>214</v>
      </c>
      <c r="H536" s="201">
        <v>24.08</v>
      </c>
      <c r="I536" s="202"/>
      <c r="J536" s="203">
        <f>ROUND(I536*H536,2)</f>
        <v>0</v>
      </c>
      <c r="K536" s="199" t="s">
        <v>215</v>
      </c>
      <c r="L536" s="39"/>
      <c r="M536" s="204" t="s">
        <v>1</v>
      </c>
      <c r="N536" s="205" t="s">
        <v>47</v>
      </c>
      <c r="O536" s="77"/>
      <c r="P536" s="206">
        <f>O536*H536</f>
        <v>0</v>
      </c>
      <c r="Q536" s="206">
        <v>0.00017</v>
      </c>
      <c r="R536" s="206">
        <f>Q536*H536</f>
        <v>0.0040936</v>
      </c>
      <c r="S536" s="206">
        <v>0</v>
      </c>
      <c r="T536" s="207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08" t="s">
        <v>316</v>
      </c>
      <c r="AT536" s="208" t="s">
        <v>141</v>
      </c>
      <c r="AU536" s="208" t="s">
        <v>94</v>
      </c>
      <c r="AY536" s="19" t="s">
        <v>139</v>
      </c>
      <c r="BE536" s="209">
        <f>IF(N536="základní",J536,0)</f>
        <v>0</v>
      </c>
      <c r="BF536" s="209">
        <f>IF(N536="snížená",J536,0)</f>
        <v>0</v>
      </c>
      <c r="BG536" s="209">
        <f>IF(N536="zákl. přenesená",J536,0)</f>
        <v>0</v>
      </c>
      <c r="BH536" s="209">
        <f>IF(N536="sníž. přenesená",J536,0)</f>
        <v>0</v>
      </c>
      <c r="BI536" s="209">
        <f>IF(N536="nulová",J536,0)</f>
        <v>0</v>
      </c>
      <c r="BJ536" s="19" t="s">
        <v>89</v>
      </c>
      <c r="BK536" s="209">
        <f>ROUND(I536*H536,2)</f>
        <v>0</v>
      </c>
      <c r="BL536" s="19" t="s">
        <v>316</v>
      </c>
      <c r="BM536" s="208" t="s">
        <v>897</v>
      </c>
    </row>
    <row r="537" spans="1:47" s="2" customFormat="1" ht="12">
      <c r="A537" s="38"/>
      <c r="B537" s="39"/>
      <c r="C537" s="38"/>
      <c r="D537" s="210" t="s">
        <v>146</v>
      </c>
      <c r="E537" s="38"/>
      <c r="F537" s="211" t="s">
        <v>898</v>
      </c>
      <c r="G537" s="38"/>
      <c r="H537" s="38"/>
      <c r="I537" s="132"/>
      <c r="J537" s="38"/>
      <c r="K537" s="38"/>
      <c r="L537" s="39"/>
      <c r="M537" s="212"/>
      <c r="N537" s="213"/>
      <c r="O537" s="77"/>
      <c r="P537" s="77"/>
      <c r="Q537" s="77"/>
      <c r="R537" s="77"/>
      <c r="S537" s="77"/>
      <c r="T537" s="7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9" t="s">
        <v>146</v>
      </c>
      <c r="AU537" s="19" t="s">
        <v>94</v>
      </c>
    </row>
    <row r="538" spans="1:51" s="14" customFormat="1" ht="12">
      <c r="A538" s="14"/>
      <c r="B538" s="225"/>
      <c r="C538" s="14"/>
      <c r="D538" s="210" t="s">
        <v>218</v>
      </c>
      <c r="E538" s="226" t="s">
        <v>1</v>
      </c>
      <c r="F538" s="227" t="s">
        <v>893</v>
      </c>
      <c r="G538" s="14"/>
      <c r="H538" s="228">
        <v>5.67</v>
      </c>
      <c r="I538" s="229"/>
      <c r="J538" s="14"/>
      <c r="K538" s="14"/>
      <c r="L538" s="225"/>
      <c r="M538" s="230"/>
      <c r="N538" s="231"/>
      <c r="O538" s="231"/>
      <c r="P538" s="231"/>
      <c r="Q538" s="231"/>
      <c r="R538" s="231"/>
      <c r="S538" s="231"/>
      <c r="T538" s="23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26" t="s">
        <v>218</v>
      </c>
      <c r="AU538" s="226" t="s">
        <v>94</v>
      </c>
      <c r="AV538" s="14" t="s">
        <v>94</v>
      </c>
      <c r="AW538" s="14" t="s">
        <v>37</v>
      </c>
      <c r="AX538" s="14" t="s">
        <v>82</v>
      </c>
      <c r="AY538" s="226" t="s">
        <v>139</v>
      </c>
    </row>
    <row r="539" spans="1:51" s="13" customFormat="1" ht="12">
      <c r="A539" s="13"/>
      <c r="B539" s="218"/>
      <c r="C539" s="13"/>
      <c r="D539" s="210" t="s">
        <v>218</v>
      </c>
      <c r="E539" s="219" t="s">
        <v>1</v>
      </c>
      <c r="F539" s="220" t="s">
        <v>899</v>
      </c>
      <c r="G539" s="13"/>
      <c r="H539" s="219" t="s">
        <v>1</v>
      </c>
      <c r="I539" s="221"/>
      <c r="J539" s="13"/>
      <c r="K539" s="13"/>
      <c r="L539" s="218"/>
      <c r="M539" s="222"/>
      <c r="N539" s="223"/>
      <c r="O539" s="223"/>
      <c r="P539" s="223"/>
      <c r="Q539" s="223"/>
      <c r="R539" s="223"/>
      <c r="S539" s="223"/>
      <c r="T539" s="22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19" t="s">
        <v>218</v>
      </c>
      <c r="AU539" s="219" t="s">
        <v>94</v>
      </c>
      <c r="AV539" s="13" t="s">
        <v>89</v>
      </c>
      <c r="AW539" s="13" t="s">
        <v>37</v>
      </c>
      <c r="AX539" s="13" t="s">
        <v>82</v>
      </c>
      <c r="AY539" s="219" t="s">
        <v>139</v>
      </c>
    </row>
    <row r="540" spans="1:51" s="14" customFormat="1" ht="12">
      <c r="A540" s="14"/>
      <c r="B540" s="225"/>
      <c r="C540" s="14"/>
      <c r="D540" s="210" t="s">
        <v>218</v>
      </c>
      <c r="E540" s="226" t="s">
        <v>1</v>
      </c>
      <c r="F540" s="227" t="s">
        <v>900</v>
      </c>
      <c r="G540" s="14"/>
      <c r="H540" s="228">
        <v>6.37</v>
      </c>
      <c r="I540" s="229"/>
      <c r="J540" s="14"/>
      <c r="K540" s="14"/>
      <c r="L540" s="225"/>
      <c r="M540" s="230"/>
      <c r="N540" s="231"/>
      <c r="O540" s="231"/>
      <c r="P540" s="231"/>
      <c r="Q540" s="231"/>
      <c r="R540" s="231"/>
      <c r="S540" s="231"/>
      <c r="T540" s="232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26" t="s">
        <v>218</v>
      </c>
      <c r="AU540" s="226" t="s">
        <v>94</v>
      </c>
      <c r="AV540" s="14" t="s">
        <v>94</v>
      </c>
      <c r="AW540" s="14" t="s">
        <v>37</v>
      </c>
      <c r="AX540" s="14" t="s">
        <v>82</v>
      </c>
      <c r="AY540" s="226" t="s">
        <v>139</v>
      </c>
    </row>
    <row r="541" spans="1:51" s="16" customFormat="1" ht="12">
      <c r="A541" s="16"/>
      <c r="B541" s="251"/>
      <c r="C541" s="16"/>
      <c r="D541" s="210" t="s">
        <v>218</v>
      </c>
      <c r="E541" s="252" t="s">
        <v>1</v>
      </c>
      <c r="F541" s="253" t="s">
        <v>901</v>
      </c>
      <c r="G541" s="16"/>
      <c r="H541" s="254">
        <v>12.04</v>
      </c>
      <c r="I541" s="255"/>
      <c r="J541" s="16"/>
      <c r="K541" s="16"/>
      <c r="L541" s="251"/>
      <c r="M541" s="256"/>
      <c r="N541" s="257"/>
      <c r="O541" s="257"/>
      <c r="P541" s="257"/>
      <c r="Q541" s="257"/>
      <c r="R541" s="257"/>
      <c r="S541" s="257"/>
      <c r="T541" s="258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T541" s="252" t="s">
        <v>218</v>
      </c>
      <c r="AU541" s="252" t="s">
        <v>94</v>
      </c>
      <c r="AV541" s="16" t="s">
        <v>152</v>
      </c>
      <c r="AW541" s="16" t="s">
        <v>37</v>
      </c>
      <c r="AX541" s="16" t="s">
        <v>82</v>
      </c>
      <c r="AY541" s="252" t="s">
        <v>139</v>
      </c>
    </row>
    <row r="542" spans="1:51" s="14" customFormat="1" ht="12">
      <c r="A542" s="14"/>
      <c r="B542" s="225"/>
      <c r="C542" s="14"/>
      <c r="D542" s="210" t="s">
        <v>218</v>
      </c>
      <c r="E542" s="226" t="s">
        <v>1</v>
      </c>
      <c r="F542" s="227" t="s">
        <v>902</v>
      </c>
      <c r="G542" s="14"/>
      <c r="H542" s="228">
        <v>12.04</v>
      </c>
      <c r="I542" s="229"/>
      <c r="J542" s="14"/>
      <c r="K542" s="14"/>
      <c r="L542" s="225"/>
      <c r="M542" s="230"/>
      <c r="N542" s="231"/>
      <c r="O542" s="231"/>
      <c r="P542" s="231"/>
      <c r="Q542" s="231"/>
      <c r="R542" s="231"/>
      <c r="S542" s="231"/>
      <c r="T542" s="23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26" t="s">
        <v>218</v>
      </c>
      <c r="AU542" s="226" t="s">
        <v>94</v>
      </c>
      <c r="AV542" s="14" t="s">
        <v>94</v>
      </c>
      <c r="AW542" s="14" t="s">
        <v>37</v>
      </c>
      <c r="AX542" s="14" t="s">
        <v>82</v>
      </c>
      <c r="AY542" s="226" t="s">
        <v>139</v>
      </c>
    </row>
    <row r="543" spans="1:51" s="15" customFormat="1" ht="12">
      <c r="A543" s="15"/>
      <c r="B543" s="233"/>
      <c r="C543" s="15"/>
      <c r="D543" s="210" t="s">
        <v>218</v>
      </c>
      <c r="E543" s="234" t="s">
        <v>1</v>
      </c>
      <c r="F543" s="235" t="s">
        <v>221</v>
      </c>
      <c r="G543" s="15"/>
      <c r="H543" s="236">
        <v>24.08</v>
      </c>
      <c r="I543" s="237"/>
      <c r="J543" s="15"/>
      <c r="K543" s="15"/>
      <c r="L543" s="233"/>
      <c r="M543" s="238"/>
      <c r="N543" s="239"/>
      <c r="O543" s="239"/>
      <c r="P543" s="239"/>
      <c r="Q543" s="239"/>
      <c r="R543" s="239"/>
      <c r="S543" s="239"/>
      <c r="T543" s="240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34" t="s">
        <v>218</v>
      </c>
      <c r="AU543" s="234" t="s">
        <v>94</v>
      </c>
      <c r="AV543" s="15" t="s">
        <v>138</v>
      </c>
      <c r="AW543" s="15" t="s">
        <v>37</v>
      </c>
      <c r="AX543" s="15" t="s">
        <v>89</v>
      </c>
      <c r="AY543" s="234" t="s">
        <v>139</v>
      </c>
    </row>
    <row r="544" spans="1:65" s="2" customFormat="1" ht="24" customHeight="1">
      <c r="A544" s="38"/>
      <c r="B544" s="196"/>
      <c r="C544" s="197" t="s">
        <v>903</v>
      </c>
      <c r="D544" s="197" t="s">
        <v>141</v>
      </c>
      <c r="E544" s="198" t="s">
        <v>904</v>
      </c>
      <c r="F544" s="199" t="s">
        <v>905</v>
      </c>
      <c r="G544" s="200" t="s">
        <v>214</v>
      </c>
      <c r="H544" s="201">
        <v>24.08</v>
      </c>
      <c r="I544" s="202"/>
      <c r="J544" s="203">
        <f>ROUND(I544*H544,2)</f>
        <v>0</v>
      </c>
      <c r="K544" s="199" t="s">
        <v>215</v>
      </c>
      <c r="L544" s="39"/>
      <c r="M544" s="204" t="s">
        <v>1</v>
      </c>
      <c r="N544" s="205" t="s">
        <v>47</v>
      </c>
      <c r="O544" s="77"/>
      <c r="P544" s="206">
        <f>O544*H544</f>
        <v>0</v>
      </c>
      <c r="Q544" s="206">
        <v>0.00012</v>
      </c>
      <c r="R544" s="206">
        <f>Q544*H544</f>
        <v>0.0028896</v>
      </c>
      <c r="S544" s="206">
        <v>0</v>
      </c>
      <c r="T544" s="207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08" t="s">
        <v>316</v>
      </c>
      <c r="AT544" s="208" t="s">
        <v>141</v>
      </c>
      <c r="AU544" s="208" t="s">
        <v>94</v>
      </c>
      <c r="AY544" s="19" t="s">
        <v>139</v>
      </c>
      <c r="BE544" s="209">
        <f>IF(N544="základní",J544,0)</f>
        <v>0</v>
      </c>
      <c r="BF544" s="209">
        <f>IF(N544="snížená",J544,0)</f>
        <v>0</v>
      </c>
      <c r="BG544" s="209">
        <f>IF(N544="zákl. přenesená",J544,0)</f>
        <v>0</v>
      </c>
      <c r="BH544" s="209">
        <f>IF(N544="sníž. přenesená",J544,0)</f>
        <v>0</v>
      </c>
      <c r="BI544" s="209">
        <f>IF(N544="nulová",J544,0)</f>
        <v>0</v>
      </c>
      <c r="BJ544" s="19" t="s">
        <v>89</v>
      </c>
      <c r="BK544" s="209">
        <f>ROUND(I544*H544,2)</f>
        <v>0</v>
      </c>
      <c r="BL544" s="19" t="s">
        <v>316</v>
      </c>
      <c r="BM544" s="208" t="s">
        <v>906</v>
      </c>
    </row>
    <row r="545" spans="1:47" s="2" customFormat="1" ht="12">
      <c r="A545" s="38"/>
      <c r="B545" s="39"/>
      <c r="C545" s="38"/>
      <c r="D545" s="210" t="s">
        <v>146</v>
      </c>
      <c r="E545" s="38"/>
      <c r="F545" s="211" t="s">
        <v>907</v>
      </c>
      <c r="G545" s="38"/>
      <c r="H545" s="38"/>
      <c r="I545" s="132"/>
      <c r="J545" s="38"/>
      <c r="K545" s="38"/>
      <c r="L545" s="39"/>
      <c r="M545" s="212"/>
      <c r="N545" s="213"/>
      <c r="O545" s="77"/>
      <c r="P545" s="77"/>
      <c r="Q545" s="77"/>
      <c r="R545" s="77"/>
      <c r="S545" s="77"/>
      <c r="T545" s="7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9" t="s">
        <v>146</v>
      </c>
      <c r="AU545" s="19" t="s">
        <v>94</v>
      </c>
    </row>
    <row r="546" spans="1:63" s="12" customFormat="1" ht="22.8" customHeight="1">
      <c r="A546" s="12"/>
      <c r="B546" s="183"/>
      <c r="C546" s="12"/>
      <c r="D546" s="184" t="s">
        <v>81</v>
      </c>
      <c r="E546" s="194" t="s">
        <v>478</v>
      </c>
      <c r="F546" s="194" t="s">
        <v>479</v>
      </c>
      <c r="G546" s="12"/>
      <c r="H546" s="12"/>
      <c r="I546" s="186"/>
      <c r="J546" s="195">
        <f>BK546</f>
        <v>0</v>
      </c>
      <c r="K546" s="12"/>
      <c r="L546" s="183"/>
      <c r="M546" s="188"/>
      <c r="N546" s="189"/>
      <c r="O546" s="189"/>
      <c r="P546" s="190">
        <f>SUM(P547:P582)</f>
        <v>0</v>
      </c>
      <c r="Q546" s="189"/>
      <c r="R546" s="190">
        <f>SUM(R547:R582)</f>
        <v>0.49762763000000004</v>
      </c>
      <c r="S546" s="189"/>
      <c r="T546" s="191">
        <f>SUM(T547:T582)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184" t="s">
        <v>94</v>
      </c>
      <c r="AT546" s="192" t="s">
        <v>81</v>
      </c>
      <c r="AU546" s="192" t="s">
        <v>89</v>
      </c>
      <c r="AY546" s="184" t="s">
        <v>139</v>
      </c>
      <c r="BK546" s="193">
        <f>SUM(BK547:BK582)</f>
        <v>0</v>
      </c>
    </row>
    <row r="547" spans="1:65" s="2" customFormat="1" ht="24" customHeight="1">
      <c r="A547" s="38"/>
      <c r="B547" s="196"/>
      <c r="C547" s="197" t="s">
        <v>908</v>
      </c>
      <c r="D547" s="197" t="s">
        <v>141</v>
      </c>
      <c r="E547" s="198" t="s">
        <v>909</v>
      </c>
      <c r="F547" s="199" t="s">
        <v>910</v>
      </c>
      <c r="G547" s="200" t="s">
        <v>214</v>
      </c>
      <c r="H547" s="201">
        <v>815.783</v>
      </c>
      <c r="I547" s="202"/>
      <c r="J547" s="203">
        <f>ROUND(I547*H547,2)</f>
        <v>0</v>
      </c>
      <c r="K547" s="199" t="s">
        <v>215</v>
      </c>
      <c r="L547" s="39"/>
      <c r="M547" s="204" t="s">
        <v>1</v>
      </c>
      <c r="N547" s="205" t="s">
        <v>47</v>
      </c>
      <c r="O547" s="77"/>
      <c r="P547" s="206">
        <f>O547*H547</f>
        <v>0</v>
      </c>
      <c r="Q547" s="206">
        <v>0.00021</v>
      </c>
      <c r="R547" s="206">
        <f>Q547*H547</f>
        <v>0.17131443000000002</v>
      </c>
      <c r="S547" s="206">
        <v>0</v>
      </c>
      <c r="T547" s="207">
        <f>S547*H547</f>
        <v>0</v>
      </c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R547" s="208" t="s">
        <v>316</v>
      </c>
      <c r="AT547" s="208" t="s">
        <v>141</v>
      </c>
      <c r="AU547" s="208" t="s">
        <v>94</v>
      </c>
      <c r="AY547" s="19" t="s">
        <v>139</v>
      </c>
      <c r="BE547" s="209">
        <f>IF(N547="základní",J547,0)</f>
        <v>0</v>
      </c>
      <c r="BF547" s="209">
        <f>IF(N547="snížená",J547,0)</f>
        <v>0</v>
      </c>
      <c r="BG547" s="209">
        <f>IF(N547="zákl. přenesená",J547,0)</f>
        <v>0</v>
      </c>
      <c r="BH547" s="209">
        <f>IF(N547="sníž. přenesená",J547,0)</f>
        <v>0</v>
      </c>
      <c r="BI547" s="209">
        <f>IF(N547="nulová",J547,0)</f>
        <v>0</v>
      </c>
      <c r="BJ547" s="19" t="s">
        <v>89</v>
      </c>
      <c r="BK547" s="209">
        <f>ROUND(I547*H547,2)</f>
        <v>0</v>
      </c>
      <c r="BL547" s="19" t="s">
        <v>316</v>
      </c>
      <c r="BM547" s="208" t="s">
        <v>911</v>
      </c>
    </row>
    <row r="548" spans="1:47" s="2" customFormat="1" ht="12">
      <c r="A548" s="38"/>
      <c r="B548" s="39"/>
      <c r="C548" s="38"/>
      <c r="D548" s="210" t="s">
        <v>146</v>
      </c>
      <c r="E548" s="38"/>
      <c r="F548" s="211" t="s">
        <v>912</v>
      </c>
      <c r="G548" s="38"/>
      <c r="H548" s="38"/>
      <c r="I548" s="132"/>
      <c r="J548" s="38"/>
      <c r="K548" s="38"/>
      <c r="L548" s="39"/>
      <c r="M548" s="212"/>
      <c r="N548" s="213"/>
      <c r="O548" s="77"/>
      <c r="P548" s="77"/>
      <c r="Q548" s="77"/>
      <c r="R548" s="77"/>
      <c r="S548" s="77"/>
      <c r="T548" s="7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T548" s="19" t="s">
        <v>146</v>
      </c>
      <c r="AU548" s="19" t="s">
        <v>94</v>
      </c>
    </row>
    <row r="549" spans="1:51" s="13" customFormat="1" ht="12">
      <c r="A549" s="13"/>
      <c r="B549" s="218"/>
      <c r="C549" s="13"/>
      <c r="D549" s="210" t="s">
        <v>218</v>
      </c>
      <c r="E549" s="219" t="s">
        <v>1</v>
      </c>
      <c r="F549" s="220" t="s">
        <v>227</v>
      </c>
      <c r="G549" s="13"/>
      <c r="H549" s="219" t="s">
        <v>1</v>
      </c>
      <c r="I549" s="221"/>
      <c r="J549" s="13"/>
      <c r="K549" s="13"/>
      <c r="L549" s="218"/>
      <c r="M549" s="222"/>
      <c r="N549" s="223"/>
      <c r="O549" s="223"/>
      <c r="P549" s="223"/>
      <c r="Q549" s="223"/>
      <c r="R549" s="223"/>
      <c r="S549" s="223"/>
      <c r="T549" s="22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19" t="s">
        <v>218</v>
      </c>
      <c r="AU549" s="219" t="s">
        <v>94</v>
      </c>
      <c r="AV549" s="13" t="s">
        <v>89</v>
      </c>
      <c r="AW549" s="13" t="s">
        <v>37</v>
      </c>
      <c r="AX549" s="13" t="s">
        <v>82</v>
      </c>
      <c r="AY549" s="219" t="s">
        <v>139</v>
      </c>
    </row>
    <row r="550" spans="1:51" s="13" customFormat="1" ht="12">
      <c r="A550" s="13"/>
      <c r="B550" s="218"/>
      <c r="C550" s="13"/>
      <c r="D550" s="210" t="s">
        <v>218</v>
      </c>
      <c r="E550" s="219" t="s">
        <v>1</v>
      </c>
      <c r="F550" s="220" t="s">
        <v>913</v>
      </c>
      <c r="G550" s="13"/>
      <c r="H550" s="219" t="s">
        <v>1</v>
      </c>
      <c r="I550" s="221"/>
      <c r="J550" s="13"/>
      <c r="K550" s="13"/>
      <c r="L550" s="218"/>
      <c r="M550" s="222"/>
      <c r="N550" s="223"/>
      <c r="O550" s="223"/>
      <c r="P550" s="223"/>
      <c r="Q550" s="223"/>
      <c r="R550" s="223"/>
      <c r="S550" s="223"/>
      <c r="T550" s="22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19" t="s">
        <v>218</v>
      </c>
      <c r="AU550" s="219" t="s">
        <v>94</v>
      </c>
      <c r="AV550" s="13" t="s">
        <v>89</v>
      </c>
      <c r="AW550" s="13" t="s">
        <v>37</v>
      </c>
      <c r="AX550" s="13" t="s">
        <v>82</v>
      </c>
      <c r="AY550" s="219" t="s">
        <v>139</v>
      </c>
    </row>
    <row r="551" spans="1:51" s="14" customFormat="1" ht="12">
      <c r="A551" s="14"/>
      <c r="B551" s="225"/>
      <c r="C551" s="14"/>
      <c r="D551" s="210" t="s">
        <v>218</v>
      </c>
      <c r="E551" s="226" t="s">
        <v>1</v>
      </c>
      <c r="F551" s="227" t="s">
        <v>391</v>
      </c>
      <c r="G551" s="14"/>
      <c r="H551" s="228">
        <v>42.315</v>
      </c>
      <c r="I551" s="229"/>
      <c r="J551" s="14"/>
      <c r="K551" s="14"/>
      <c r="L551" s="225"/>
      <c r="M551" s="230"/>
      <c r="N551" s="231"/>
      <c r="O551" s="231"/>
      <c r="P551" s="231"/>
      <c r="Q551" s="231"/>
      <c r="R551" s="231"/>
      <c r="S551" s="231"/>
      <c r="T551" s="23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26" t="s">
        <v>218</v>
      </c>
      <c r="AU551" s="226" t="s">
        <v>94</v>
      </c>
      <c r="AV551" s="14" t="s">
        <v>94</v>
      </c>
      <c r="AW551" s="14" t="s">
        <v>37</v>
      </c>
      <c r="AX551" s="14" t="s">
        <v>82</v>
      </c>
      <c r="AY551" s="226" t="s">
        <v>139</v>
      </c>
    </row>
    <row r="552" spans="1:51" s="14" customFormat="1" ht="12">
      <c r="A552" s="14"/>
      <c r="B552" s="225"/>
      <c r="C552" s="14"/>
      <c r="D552" s="210" t="s">
        <v>218</v>
      </c>
      <c r="E552" s="226" t="s">
        <v>1</v>
      </c>
      <c r="F552" s="227" t="s">
        <v>611</v>
      </c>
      <c r="G552" s="14"/>
      <c r="H552" s="228">
        <v>82.96</v>
      </c>
      <c r="I552" s="229"/>
      <c r="J552" s="14"/>
      <c r="K552" s="14"/>
      <c r="L552" s="225"/>
      <c r="M552" s="230"/>
      <c r="N552" s="231"/>
      <c r="O552" s="231"/>
      <c r="P552" s="231"/>
      <c r="Q552" s="231"/>
      <c r="R552" s="231"/>
      <c r="S552" s="231"/>
      <c r="T552" s="23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26" t="s">
        <v>218</v>
      </c>
      <c r="AU552" s="226" t="s">
        <v>94</v>
      </c>
      <c r="AV552" s="14" t="s">
        <v>94</v>
      </c>
      <c r="AW552" s="14" t="s">
        <v>37</v>
      </c>
      <c r="AX552" s="14" t="s">
        <v>82</v>
      </c>
      <c r="AY552" s="226" t="s">
        <v>139</v>
      </c>
    </row>
    <row r="553" spans="1:51" s="14" customFormat="1" ht="12">
      <c r="A553" s="14"/>
      <c r="B553" s="225"/>
      <c r="C553" s="14"/>
      <c r="D553" s="210" t="s">
        <v>218</v>
      </c>
      <c r="E553" s="226" t="s">
        <v>1</v>
      </c>
      <c r="F553" s="227" t="s">
        <v>612</v>
      </c>
      <c r="G553" s="14"/>
      <c r="H553" s="228">
        <v>4.34</v>
      </c>
      <c r="I553" s="229"/>
      <c r="J553" s="14"/>
      <c r="K553" s="14"/>
      <c r="L553" s="225"/>
      <c r="M553" s="230"/>
      <c r="N553" s="231"/>
      <c r="O553" s="231"/>
      <c r="P553" s="231"/>
      <c r="Q553" s="231"/>
      <c r="R553" s="231"/>
      <c r="S553" s="231"/>
      <c r="T553" s="23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26" t="s">
        <v>218</v>
      </c>
      <c r="AU553" s="226" t="s">
        <v>94</v>
      </c>
      <c r="AV553" s="14" t="s">
        <v>94</v>
      </c>
      <c r="AW553" s="14" t="s">
        <v>37</v>
      </c>
      <c r="AX553" s="14" t="s">
        <v>82</v>
      </c>
      <c r="AY553" s="226" t="s">
        <v>139</v>
      </c>
    </row>
    <row r="554" spans="1:51" s="13" customFormat="1" ht="12">
      <c r="A554" s="13"/>
      <c r="B554" s="218"/>
      <c r="C554" s="13"/>
      <c r="D554" s="210" t="s">
        <v>218</v>
      </c>
      <c r="E554" s="219" t="s">
        <v>1</v>
      </c>
      <c r="F554" s="220" t="s">
        <v>485</v>
      </c>
      <c r="G554" s="13"/>
      <c r="H554" s="219" t="s">
        <v>1</v>
      </c>
      <c r="I554" s="221"/>
      <c r="J554" s="13"/>
      <c r="K554" s="13"/>
      <c r="L554" s="218"/>
      <c r="M554" s="222"/>
      <c r="N554" s="223"/>
      <c r="O554" s="223"/>
      <c r="P554" s="223"/>
      <c r="Q554" s="223"/>
      <c r="R554" s="223"/>
      <c r="S554" s="223"/>
      <c r="T554" s="22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19" t="s">
        <v>218</v>
      </c>
      <c r="AU554" s="219" t="s">
        <v>94</v>
      </c>
      <c r="AV554" s="13" t="s">
        <v>89</v>
      </c>
      <c r="AW554" s="13" t="s">
        <v>37</v>
      </c>
      <c r="AX554" s="13" t="s">
        <v>82</v>
      </c>
      <c r="AY554" s="219" t="s">
        <v>139</v>
      </c>
    </row>
    <row r="555" spans="1:51" s="14" customFormat="1" ht="12">
      <c r="A555" s="14"/>
      <c r="B555" s="225"/>
      <c r="C555" s="14"/>
      <c r="D555" s="210" t="s">
        <v>218</v>
      </c>
      <c r="E555" s="226" t="s">
        <v>1</v>
      </c>
      <c r="F555" s="227" t="s">
        <v>393</v>
      </c>
      <c r="G555" s="14"/>
      <c r="H555" s="228">
        <v>28.665</v>
      </c>
      <c r="I555" s="229"/>
      <c r="J555" s="14"/>
      <c r="K555" s="14"/>
      <c r="L555" s="225"/>
      <c r="M555" s="230"/>
      <c r="N555" s="231"/>
      <c r="O555" s="231"/>
      <c r="P555" s="231"/>
      <c r="Q555" s="231"/>
      <c r="R555" s="231"/>
      <c r="S555" s="231"/>
      <c r="T555" s="23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26" t="s">
        <v>218</v>
      </c>
      <c r="AU555" s="226" t="s">
        <v>94</v>
      </c>
      <c r="AV555" s="14" t="s">
        <v>94</v>
      </c>
      <c r="AW555" s="14" t="s">
        <v>37</v>
      </c>
      <c r="AX555" s="14" t="s">
        <v>82</v>
      </c>
      <c r="AY555" s="226" t="s">
        <v>139</v>
      </c>
    </row>
    <row r="556" spans="1:51" s="14" customFormat="1" ht="12">
      <c r="A556" s="14"/>
      <c r="B556" s="225"/>
      <c r="C556" s="14"/>
      <c r="D556" s="210" t="s">
        <v>218</v>
      </c>
      <c r="E556" s="226" t="s">
        <v>1</v>
      </c>
      <c r="F556" s="227" t="s">
        <v>394</v>
      </c>
      <c r="G556" s="14"/>
      <c r="H556" s="228">
        <v>3.35</v>
      </c>
      <c r="I556" s="229"/>
      <c r="J556" s="14"/>
      <c r="K556" s="14"/>
      <c r="L556" s="225"/>
      <c r="M556" s="230"/>
      <c r="N556" s="231"/>
      <c r="O556" s="231"/>
      <c r="P556" s="231"/>
      <c r="Q556" s="231"/>
      <c r="R556" s="231"/>
      <c r="S556" s="231"/>
      <c r="T556" s="23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26" t="s">
        <v>218</v>
      </c>
      <c r="AU556" s="226" t="s">
        <v>94</v>
      </c>
      <c r="AV556" s="14" t="s">
        <v>94</v>
      </c>
      <c r="AW556" s="14" t="s">
        <v>37</v>
      </c>
      <c r="AX556" s="14" t="s">
        <v>82</v>
      </c>
      <c r="AY556" s="226" t="s">
        <v>139</v>
      </c>
    </row>
    <row r="557" spans="1:51" s="14" customFormat="1" ht="12">
      <c r="A557" s="14"/>
      <c r="B557" s="225"/>
      <c r="C557" s="14"/>
      <c r="D557" s="210" t="s">
        <v>218</v>
      </c>
      <c r="E557" s="226" t="s">
        <v>1</v>
      </c>
      <c r="F557" s="227" t="s">
        <v>395</v>
      </c>
      <c r="G557" s="14"/>
      <c r="H557" s="228">
        <v>2.848</v>
      </c>
      <c r="I557" s="229"/>
      <c r="J557" s="14"/>
      <c r="K557" s="14"/>
      <c r="L557" s="225"/>
      <c r="M557" s="230"/>
      <c r="N557" s="231"/>
      <c r="O557" s="231"/>
      <c r="P557" s="231"/>
      <c r="Q557" s="231"/>
      <c r="R557" s="231"/>
      <c r="S557" s="231"/>
      <c r="T557" s="23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26" t="s">
        <v>218</v>
      </c>
      <c r="AU557" s="226" t="s">
        <v>94</v>
      </c>
      <c r="AV557" s="14" t="s">
        <v>94</v>
      </c>
      <c r="AW557" s="14" t="s">
        <v>37</v>
      </c>
      <c r="AX557" s="14" t="s">
        <v>82</v>
      </c>
      <c r="AY557" s="226" t="s">
        <v>139</v>
      </c>
    </row>
    <row r="558" spans="1:51" s="14" customFormat="1" ht="12">
      <c r="A558" s="14"/>
      <c r="B558" s="225"/>
      <c r="C558" s="14"/>
      <c r="D558" s="210" t="s">
        <v>218</v>
      </c>
      <c r="E558" s="226" t="s">
        <v>1</v>
      </c>
      <c r="F558" s="227" t="s">
        <v>615</v>
      </c>
      <c r="G558" s="14"/>
      <c r="H558" s="228">
        <v>74.772</v>
      </c>
      <c r="I558" s="229"/>
      <c r="J558" s="14"/>
      <c r="K558" s="14"/>
      <c r="L558" s="225"/>
      <c r="M558" s="230"/>
      <c r="N558" s="231"/>
      <c r="O558" s="231"/>
      <c r="P558" s="231"/>
      <c r="Q558" s="231"/>
      <c r="R558" s="231"/>
      <c r="S558" s="231"/>
      <c r="T558" s="23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26" t="s">
        <v>218</v>
      </c>
      <c r="AU558" s="226" t="s">
        <v>94</v>
      </c>
      <c r="AV558" s="14" t="s">
        <v>94</v>
      </c>
      <c r="AW558" s="14" t="s">
        <v>37</v>
      </c>
      <c r="AX558" s="14" t="s">
        <v>82</v>
      </c>
      <c r="AY558" s="226" t="s">
        <v>139</v>
      </c>
    </row>
    <row r="559" spans="1:51" s="14" customFormat="1" ht="12">
      <c r="A559" s="14"/>
      <c r="B559" s="225"/>
      <c r="C559" s="14"/>
      <c r="D559" s="210" t="s">
        <v>218</v>
      </c>
      <c r="E559" s="226" t="s">
        <v>1</v>
      </c>
      <c r="F559" s="227" t="s">
        <v>616</v>
      </c>
      <c r="G559" s="14"/>
      <c r="H559" s="228">
        <v>3.57</v>
      </c>
      <c r="I559" s="229"/>
      <c r="J559" s="14"/>
      <c r="K559" s="14"/>
      <c r="L559" s="225"/>
      <c r="M559" s="230"/>
      <c r="N559" s="231"/>
      <c r="O559" s="231"/>
      <c r="P559" s="231"/>
      <c r="Q559" s="231"/>
      <c r="R559" s="231"/>
      <c r="S559" s="231"/>
      <c r="T559" s="23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26" t="s">
        <v>218</v>
      </c>
      <c r="AU559" s="226" t="s">
        <v>94</v>
      </c>
      <c r="AV559" s="14" t="s">
        <v>94</v>
      </c>
      <c r="AW559" s="14" t="s">
        <v>37</v>
      </c>
      <c r="AX559" s="14" t="s">
        <v>82</v>
      </c>
      <c r="AY559" s="226" t="s">
        <v>139</v>
      </c>
    </row>
    <row r="560" spans="1:51" s="13" customFormat="1" ht="12">
      <c r="A560" s="13"/>
      <c r="B560" s="218"/>
      <c r="C560" s="13"/>
      <c r="D560" s="210" t="s">
        <v>218</v>
      </c>
      <c r="E560" s="219" t="s">
        <v>1</v>
      </c>
      <c r="F560" s="220" t="s">
        <v>339</v>
      </c>
      <c r="G560" s="13"/>
      <c r="H560" s="219" t="s">
        <v>1</v>
      </c>
      <c r="I560" s="221"/>
      <c r="J560" s="13"/>
      <c r="K560" s="13"/>
      <c r="L560" s="218"/>
      <c r="M560" s="222"/>
      <c r="N560" s="223"/>
      <c r="O560" s="223"/>
      <c r="P560" s="223"/>
      <c r="Q560" s="223"/>
      <c r="R560" s="223"/>
      <c r="S560" s="223"/>
      <c r="T560" s="22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19" t="s">
        <v>218</v>
      </c>
      <c r="AU560" s="219" t="s">
        <v>94</v>
      </c>
      <c r="AV560" s="13" t="s">
        <v>89</v>
      </c>
      <c r="AW560" s="13" t="s">
        <v>37</v>
      </c>
      <c r="AX560" s="13" t="s">
        <v>82</v>
      </c>
      <c r="AY560" s="219" t="s">
        <v>139</v>
      </c>
    </row>
    <row r="561" spans="1:51" s="14" customFormat="1" ht="12">
      <c r="A561" s="14"/>
      <c r="B561" s="225"/>
      <c r="C561" s="14"/>
      <c r="D561" s="210" t="s">
        <v>218</v>
      </c>
      <c r="E561" s="226" t="s">
        <v>1</v>
      </c>
      <c r="F561" s="227" t="s">
        <v>396</v>
      </c>
      <c r="G561" s="14"/>
      <c r="H561" s="228">
        <v>43.68</v>
      </c>
      <c r="I561" s="229"/>
      <c r="J561" s="14"/>
      <c r="K561" s="14"/>
      <c r="L561" s="225"/>
      <c r="M561" s="230"/>
      <c r="N561" s="231"/>
      <c r="O561" s="231"/>
      <c r="P561" s="231"/>
      <c r="Q561" s="231"/>
      <c r="R561" s="231"/>
      <c r="S561" s="231"/>
      <c r="T561" s="23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26" t="s">
        <v>218</v>
      </c>
      <c r="AU561" s="226" t="s">
        <v>94</v>
      </c>
      <c r="AV561" s="14" t="s">
        <v>94</v>
      </c>
      <c r="AW561" s="14" t="s">
        <v>37</v>
      </c>
      <c r="AX561" s="14" t="s">
        <v>82</v>
      </c>
      <c r="AY561" s="226" t="s">
        <v>139</v>
      </c>
    </row>
    <row r="562" spans="1:51" s="14" customFormat="1" ht="12">
      <c r="A562" s="14"/>
      <c r="B562" s="225"/>
      <c r="C562" s="14"/>
      <c r="D562" s="210" t="s">
        <v>218</v>
      </c>
      <c r="E562" s="226" t="s">
        <v>1</v>
      </c>
      <c r="F562" s="227" t="s">
        <v>619</v>
      </c>
      <c r="G562" s="14"/>
      <c r="H562" s="228">
        <v>76.942</v>
      </c>
      <c r="I562" s="229"/>
      <c r="J562" s="14"/>
      <c r="K562" s="14"/>
      <c r="L562" s="225"/>
      <c r="M562" s="230"/>
      <c r="N562" s="231"/>
      <c r="O562" s="231"/>
      <c r="P562" s="231"/>
      <c r="Q562" s="231"/>
      <c r="R562" s="231"/>
      <c r="S562" s="231"/>
      <c r="T562" s="23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26" t="s">
        <v>218</v>
      </c>
      <c r="AU562" s="226" t="s">
        <v>94</v>
      </c>
      <c r="AV562" s="14" t="s">
        <v>94</v>
      </c>
      <c r="AW562" s="14" t="s">
        <v>37</v>
      </c>
      <c r="AX562" s="14" t="s">
        <v>82</v>
      </c>
      <c r="AY562" s="226" t="s">
        <v>139</v>
      </c>
    </row>
    <row r="563" spans="1:51" s="14" customFormat="1" ht="12">
      <c r="A563" s="14"/>
      <c r="B563" s="225"/>
      <c r="C563" s="14"/>
      <c r="D563" s="210" t="s">
        <v>218</v>
      </c>
      <c r="E563" s="226" t="s">
        <v>1</v>
      </c>
      <c r="F563" s="227" t="s">
        <v>620</v>
      </c>
      <c r="G563" s="14"/>
      <c r="H563" s="228">
        <v>7.344</v>
      </c>
      <c r="I563" s="229"/>
      <c r="J563" s="14"/>
      <c r="K563" s="14"/>
      <c r="L563" s="225"/>
      <c r="M563" s="230"/>
      <c r="N563" s="231"/>
      <c r="O563" s="231"/>
      <c r="P563" s="231"/>
      <c r="Q563" s="231"/>
      <c r="R563" s="231"/>
      <c r="S563" s="231"/>
      <c r="T563" s="23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26" t="s">
        <v>218</v>
      </c>
      <c r="AU563" s="226" t="s">
        <v>94</v>
      </c>
      <c r="AV563" s="14" t="s">
        <v>94</v>
      </c>
      <c r="AW563" s="14" t="s">
        <v>37</v>
      </c>
      <c r="AX563" s="14" t="s">
        <v>82</v>
      </c>
      <c r="AY563" s="226" t="s">
        <v>139</v>
      </c>
    </row>
    <row r="564" spans="1:51" s="13" customFormat="1" ht="12">
      <c r="A564" s="13"/>
      <c r="B564" s="218"/>
      <c r="C564" s="13"/>
      <c r="D564" s="210" t="s">
        <v>218</v>
      </c>
      <c r="E564" s="219" t="s">
        <v>1</v>
      </c>
      <c r="F564" s="220" t="s">
        <v>486</v>
      </c>
      <c r="G564" s="13"/>
      <c r="H564" s="219" t="s">
        <v>1</v>
      </c>
      <c r="I564" s="221"/>
      <c r="J564" s="13"/>
      <c r="K564" s="13"/>
      <c r="L564" s="218"/>
      <c r="M564" s="222"/>
      <c r="N564" s="223"/>
      <c r="O564" s="223"/>
      <c r="P564" s="223"/>
      <c r="Q564" s="223"/>
      <c r="R564" s="223"/>
      <c r="S564" s="223"/>
      <c r="T564" s="22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19" t="s">
        <v>218</v>
      </c>
      <c r="AU564" s="219" t="s">
        <v>94</v>
      </c>
      <c r="AV564" s="13" t="s">
        <v>89</v>
      </c>
      <c r="AW564" s="13" t="s">
        <v>37</v>
      </c>
      <c r="AX564" s="13" t="s">
        <v>82</v>
      </c>
      <c r="AY564" s="219" t="s">
        <v>139</v>
      </c>
    </row>
    <row r="565" spans="1:51" s="14" customFormat="1" ht="12">
      <c r="A565" s="14"/>
      <c r="B565" s="225"/>
      <c r="C565" s="14"/>
      <c r="D565" s="210" t="s">
        <v>218</v>
      </c>
      <c r="E565" s="226" t="s">
        <v>1</v>
      </c>
      <c r="F565" s="227" t="s">
        <v>382</v>
      </c>
      <c r="G565" s="14"/>
      <c r="H565" s="228">
        <v>26.332</v>
      </c>
      <c r="I565" s="229"/>
      <c r="J565" s="14"/>
      <c r="K565" s="14"/>
      <c r="L565" s="225"/>
      <c r="M565" s="230"/>
      <c r="N565" s="231"/>
      <c r="O565" s="231"/>
      <c r="P565" s="231"/>
      <c r="Q565" s="231"/>
      <c r="R565" s="231"/>
      <c r="S565" s="231"/>
      <c r="T565" s="23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26" t="s">
        <v>218</v>
      </c>
      <c r="AU565" s="226" t="s">
        <v>94</v>
      </c>
      <c r="AV565" s="14" t="s">
        <v>94</v>
      </c>
      <c r="AW565" s="14" t="s">
        <v>37</v>
      </c>
      <c r="AX565" s="14" t="s">
        <v>82</v>
      </c>
      <c r="AY565" s="226" t="s">
        <v>139</v>
      </c>
    </row>
    <row r="566" spans="1:51" s="14" customFormat="1" ht="12">
      <c r="A566" s="14"/>
      <c r="B566" s="225"/>
      <c r="C566" s="14"/>
      <c r="D566" s="210" t="s">
        <v>218</v>
      </c>
      <c r="E566" s="226" t="s">
        <v>1</v>
      </c>
      <c r="F566" s="227" t="s">
        <v>407</v>
      </c>
      <c r="G566" s="14"/>
      <c r="H566" s="228">
        <v>68.4</v>
      </c>
      <c r="I566" s="229"/>
      <c r="J566" s="14"/>
      <c r="K566" s="14"/>
      <c r="L566" s="225"/>
      <c r="M566" s="230"/>
      <c r="N566" s="231"/>
      <c r="O566" s="231"/>
      <c r="P566" s="231"/>
      <c r="Q566" s="231"/>
      <c r="R566" s="231"/>
      <c r="S566" s="231"/>
      <c r="T566" s="23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26" t="s">
        <v>218</v>
      </c>
      <c r="AU566" s="226" t="s">
        <v>94</v>
      </c>
      <c r="AV566" s="14" t="s">
        <v>94</v>
      </c>
      <c r="AW566" s="14" t="s">
        <v>37</v>
      </c>
      <c r="AX566" s="14" t="s">
        <v>82</v>
      </c>
      <c r="AY566" s="226" t="s">
        <v>139</v>
      </c>
    </row>
    <row r="567" spans="1:51" s="14" customFormat="1" ht="12">
      <c r="A567" s="14"/>
      <c r="B567" s="225"/>
      <c r="C567" s="14"/>
      <c r="D567" s="210" t="s">
        <v>218</v>
      </c>
      <c r="E567" s="226" t="s">
        <v>1</v>
      </c>
      <c r="F567" s="227" t="s">
        <v>408</v>
      </c>
      <c r="G567" s="14"/>
      <c r="H567" s="228">
        <v>3.686</v>
      </c>
      <c r="I567" s="229"/>
      <c r="J567" s="14"/>
      <c r="K567" s="14"/>
      <c r="L567" s="225"/>
      <c r="M567" s="230"/>
      <c r="N567" s="231"/>
      <c r="O567" s="231"/>
      <c r="P567" s="231"/>
      <c r="Q567" s="231"/>
      <c r="R567" s="231"/>
      <c r="S567" s="231"/>
      <c r="T567" s="23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26" t="s">
        <v>218</v>
      </c>
      <c r="AU567" s="226" t="s">
        <v>94</v>
      </c>
      <c r="AV567" s="14" t="s">
        <v>94</v>
      </c>
      <c r="AW567" s="14" t="s">
        <v>37</v>
      </c>
      <c r="AX567" s="14" t="s">
        <v>82</v>
      </c>
      <c r="AY567" s="226" t="s">
        <v>139</v>
      </c>
    </row>
    <row r="568" spans="1:51" s="13" customFormat="1" ht="12">
      <c r="A568" s="13"/>
      <c r="B568" s="218"/>
      <c r="C568" s="13"/>
      <c r="D568" s="210" t="s">
        <v>218</v>
      </c>
      <c r="E568" s="219" t="s">
        <v>1</v>
      </c>
      <c r="F568" s="220" t="s">
        <v>487</v>
      </c>
      <c r="G568" s="13"/>
      <c r="H568" s="219" t="s">
        <v>1</v>
      </c>
      <c r="I568" s="221"/>
      <c r="J568" s="13"/>
      <c r="K568" s="13"/>
      <c r="L568" s="218"/>
      <c r="M568" s="222"/>
      <c r="N568" s="223"/>
      <c r="O568" s="223"/>
      <c r="P568" s="223"/>
      <c r="Q568" s="223"/>
      <c r="R568" s="223"/>
      <c r="S568" s="223"/>
      <c r="T568" s="22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19" t="s">
        <v>218</v>
      </c>
      <c r="AU568" s="219" t="s">
        <v>94</v>
      </c>
      <c r="AV568" s="13" t="s">
        <v>89</v>
      </c>
      <c r="AW568" s="13" t="s">
        <v>37</v>
      </c>
      <c r="AX568" s="13" t="s">
        <v>82</v>
      </c>
      <c r="AY568" s="219" t="s">
        <v>139</v>
      </c>
    </row>
    <row r="569" spans="1:51" s="14" customFormat="1" ht="12">
      <c r="A569" s="14"/>
      <c r="B569" s="225"/>
      <c r="C569" s="14"/>
      <c r="D569" s="210" t="s">
        <v>218</v>
      </c>
      <c r="E569" s="226" t="s">
        <v>1</v>
      </c>
      <c r="F569" s="227" t="s">
        <v>398</v>
      </c>
      <c r="G569" s="14"/>
      <c r="H569" s="228">
        <v>13.32</v>
      </c>
      <c r="I569" s="229"/>
      <c r="J569" s="14"/>
      <c r="K569" s="14"/>
      <c r="L569" s="225"/>
      <c r="M569" s="230"/>
      <c r="N569" s="231"/>
      <c r="O569" s="231"/>
      <c r="P569" s="231"/>
      <c r="Q569" s="231"/>
      <c r="R569" s="231"/>
      <c r="S569" s="231"/>
      <c r="T569" s="23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26" t="s">
        <v>218</v>
      </c>
      <c r="AU569" s="226" t="s">
        <v>94</v>
      </c>
      <c r="AV569" s="14" t="s">
        <v>94</v>
      </c>
      <c r="AW569" s="14" t="s">
        <v>37</v>
      </c>
      <c r="AX569" s="14" t="s">
        <v>82</v>
      </c>
      <c r="AY569" s="226" t="s">
        <v>139</v>
      </c>
    </row>
    <row r="570" spans="1:51" s="14" customFormat="1" ht="12">
      <c r="A570" s="14"/>
      <c r="B570" s="225"/>
      <c r="C570" s="14"/>
      <c r="D570" s="210" t="s">
        <v>218</v>
      </c>
      <c r="E570" s="226" t="s">
        <v>1</v>
      </c>
      <c r="F570" s="227" t="s">
        <v>422</v>
      </c>
      <c r="G570" s="14"/>
      <c r="H570" s="228">
        <v>40.5</v>
      </c>
      <c r="I570" s="229"/>
      <c r="J570" s="14"/>
      <c r="K570" s="14"/>
      <c r="L570" s="225"/>
      <c r="M570" s="230"/>
      <c r="N570" s="231"/>
      <c r="O570" s="231"/>
      <c r="P570" s="231"/>
      <c r="Q570" s="231"/>
      <c r="R570" s="231"/>
      <c r="S570" s="231"/>
      <c r="T570" s="23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26" t="s">
        <v>218</v>
      </c>
      <c r="AU570" s="226" t="s">
        <v>94</v>
      </c>
      <c r="AV570" s="14" t="s">
        <v>94</v>
      </c>
      <c r="AW570" s="14" t="s">
        <v>37</v>
      </c>
      <c r="AX570" s="14" t="s">
        <v>82</v>
      </c>
      <c r="AY570" s="226" t="s">
        <v>139</v>
      </c>
    </row>
    <row r="571" spans="1:51" s="13" customFormat="1" ht="12">
      <c r="A571" s="13"/>
      <c r="B571" s="218"/>
      <c r="C571" s="13"/>
      <c r="D571" s="210" t="s">
        <v>218</v>
      </c>
      <c r="E571" s="219" t="s">
        <v>1</v>
      </c>
      <c r="F571" s="220" t="s">
        <v>488</v>
      </c>
      <c r="G571" s="13"/>
      <c r="H571" s="219" t="s">
        <v>1</v>
      </c>
      <c r="I571" s="221"/>
      <c r="J571" s="13"/>
      <c r="K571" s="13"/>
      <c r="L571" s="218"/>
      <c r="M571" s="222"/>
      <c r="N571" s="223"/>
      <c r="O571" s="223"/>
      <c r="P571" s="223"/>
      <c r="Q571" s="223"/>
      <c r="R571" s="223"/>
      <c r="S571" s="223"/>
      <c r="T571" s="22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19" t="s">
        <v>218</v>
      </c>
      <c r="AU571" s="219" t="s">
        <v>94</v>
      </c>
      <c r="AV571" s="13" t="s">
        <v>89</v>
      </c>
      <c r="AW571" s="13" t="s">
        <v>37</v>
      </c>
      <c r="AX571" s="13" t="s">
        <v>82</v>
      </c>
      <c r="AY571" s="219" t="s">
        <v>139</v>
      </c>
    </row>
    <row r="572" spans="1:51" s="14" customFormat="1" ht="12">
      <c r="A572" s="14"/>
      <c r="B572" s="225"/>
      <c r="C572" s="14"/>
      <c r="D572" s="210" t="s">
        <v>218</v>
      </c>
      <c r="E572" s="226" t="s">
        <v>1</v>
      </c>
      <c r="F572" s="227" t="s">
        <v>400</v>
      </c>
      <c r="G572" s="14"/>
      <c r="H572" s="228">
        <v>55.309</v>
      </c>
      <c r="I572" s="229"/>
      <c r="J572" s="14"/>
      <c r="K572" s="14"/>
      <c r="L572" s="225"/>
      <c r="M572" s="230"/>
      <c r="N572" s="231"/>
      <c r="O572" s="231"/>
      <c r="P572" s="231"/>
      <c r="Q572" s="231"/>
      <c r="R572" s="231"/>
      <c r="S572" s="231"/>
      <c r="T572" s="23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26" t="s">
        <v>218</v>
      </c>
      <c r="AU572" s="226" t="s">
        <v>94</v>
      </c>
      <c r="AV572" s="14" t="s">
        <v>94</v>
      </c>
      <c r="AW572" s="14" t="s">
        <v>37</v>
      </c>
      <c r="AX572" s="14" t="s">
        <v>82</v>
      </c>
      <c r="AY572" s="226" t="s">
        <v>139</v>
      </c>
    </row>
    <row r="573" spans="1:51" s="14" customFormat="1" ht="12">
      <c r="A573" s="14"/>
      <c r="B573" s="225"/>
      <c r="C573" s="14"/>
      <c r="D573" s="210" t="s">
        <v>218</v>
      </c>
      <c r="E573" s="226" t="s">
        <v>1</v>
      </c>
      <c r="F573" s="227" t="s">
        <v>424</v>
      </c>
      <c r="G573" s="14"/>
      <c r="H573" s="228">
        <v>112.8</v>
      </c>
      <c r="I573" s="229"/>
      <c r="J573" s="14"/>
      <c r="K573" s="14"/>
      <c r="L573" s="225"/>
      <c r="M573" s="230"/>
      <c r="N573" s="231"/>
      <c r="O573" s="231"/>
      <c r="P573" s="231"/>
      <c r="Q573" s="231"/>
      <c r="R573" s="231"/>
      <c r="S573" s="231"/>
      <c r="T573" s="23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26" t="s">
        <v>218</v>
      </c>
      <c r="AU573" s="226" t="s">
        <v>94</v>
      </c>
      <c r="AV573" s="14" t="s">
        <v>94</v>
      </c>
      <c r="AW573" s="14" t="s">
        <v>37</v>
      </c>
      <c r="AX573" s="14" t="s">
        <v>82</v>
      </c>
      <c r="AY573" s="226" t="s">
        <v>139</v>
      </c>
    </row>
    <row r="574" spans="1:51" s="13" customFormat="1" ht="12">
      <c r="A574" s="13"/>
      <c r="B574" s="218"/>
      <c r="C574" s="13"/>
      <c r="D574" s="210" t="s">
        <v>218</v>
      </c>
      <c r="E574" s="219" t="s">
        <v>1</v>
      </c>
      <c r="F574" s="220" t="s">
        <v>232</v>
      </c>
      <c r="G574" s="13"/>
      <c r="H574" s="219" t="s">
        <v>1</v>
      </c>
      <c r="I574" s="221"/>
      <c r="J574" s="13"/>
      <c r="K574" s="13"/>
      <c r="L574" s="218"/>
      <c r="M574" s="222"/>
      <c r="N574" s="223"/>
      <c r="O574" s="223"/>
      <c r="P574" s="223"/>
      <c r="Q574" s="223"/>
      <c r="R574" s="223"/>
      <c r="S574" s="223"/>
      <c r="T574" s="22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19" t="s">
        <v>218</v>
      </c>
      <c r="AU574" s="219" t="s">
        <v>94</v>
      </c>
      <c r="AV574" s="13" t="s">
        <v>89</v>
      </c>
      <c r="AW574" s="13" t="s">
        <v>37</v>
      </c>
      <c r="AX574" s="13" t="s">
        <v>82</v>
      </c>
      <c r="AY574" s="219" t="s">
        <v>139</v>
      </c>
    </row>
    <row r="575" spans="1:51" s="13" customFormat="1" ht="12">
      <c r="A575" s="13"/>
      <c r="B575" s="218"/>
      <c r="C575" s="13"/>
      <c r="D575" s="210" t="s">
        <v>218</v>
      </c>
      <c r="E575" s="219" t="s">
        <v>1</v>
      </c>
      <c r="F575" s="220" t="s">
        <v>489</v>
      </c>
      <c r="G575" s="13"/>
      <c r="H575" s="219" t="s">
        <v>1</v>
      </c>
      <c r="I575" s="221"/>
      <c r="J575" s="13"/>
      <c r="K575" s="13"/>
      <c r="L575" s="218"/>
      <c r="M575" s="222"/>
      <c r="N575" s="223"/>
      <c r="O575" s="223"/>
      <c r="P575" s="223"/>
      <c r="Q575" s="223"/>
      <c r="R575" s="223"/>
      <c r="S575" s="223"/>
      <c r="T575" s="22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19" t="s">
        <v>218</v>
      </c>
      <c r="AU575" s="219" t="s">
        <v>94</v>
      </c>
      <c r="AV575" s="13" t="s">
        <v>89</v>
      </c>
      <c r="AW575" s="13" t="s">
        <v>37</v>
      </c>
      <c r="AX575" s="13" t="s">
        <v>82</v>
      </c>
      <c r="AY575" s="219" t="s">
        <v>139</v>
      </c>
    </row>
    <row r="576" spans="1:51" s="14" customFormat="1" ht="12">
      <c r="A576" s="14"/>
      <c r="B576" s="225"/>
      <c r="C576" s="14"/>
      <c r="D576" s="210" t="s">
        <v>218</v>
      </c>
      <c r="E576" s="226" t="s">
        <v>1</v>
      </c>
      <c r="F576" s="227" t="s">
        <v>384</v>
      </c>
      <c r="G576" s="14"/>
      <c r="H576" s="228">
        <v>34.05</v>
      </c>
      <c r="I576" s="229"/>
      <c r="J576" s="14"/>
      <c r="K576" s="14"/>
      <c r="L576" s="225"/>
      <c r="M576" s="230"/>
      <c r="N576" s="231"/>
      <c r="O576" s="231"/>
      <c r="P576" s="231"/>
      <c r="Q576" s="231"/>
      <c r="R576" s="231"/>
      <c r="S576" s="231"/>
      <c r="T576" s="23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26" t="s">
        <v>218</v>
      </c>
      <c r="AU576" s="226" t="s">
        <v>94</v>
      </c>
      <c r="AV576" s="14" t="s">
        <v>94</v>
      </c>
      <c r="AW576" s="14" t="s">
        <v>37</v>
      </c>
      <c r="AX576" s="14" t="s">
        <v>82</v>
      </c>
      <c r="AY576" s="226" t="s">
        <v>139</v>
      </c>
    </row>
    <row r="577" spans="1:51" s="14" customFormat="1" ht="12">
      <c r="A577" s="14"/>
      <c r="B577" s="225"/>
      <c r="C577" s="14"/>
      <c r="D577" s="210" t="s">
        <v>218</v>
      </c>
      <c r="E577" s="226" t="s">
        <v>1</v>
      </c>
      <c r="F577" s="227" t="s">
        <v>411</v>
      </c>
      <c r="G577" s="14"/>
      <c r="H577" s="228">
        <v>30.06</v>
      </c>
      <c r="I577" s="229"/>
      <c r="J577" s="14"/>
      <c r="K577" s="14"/>
      <c r="L577" s="225"/>
      <c r="M577" s="230"/>
      <c r="N577" s="231"/>
      <c r="O577" s="231"/>
      <c r="P577" s="231"/>
      <c r="Q577" s="231"/>
      <c r="R577" s="231"/>
      <c r="S577" s="231"/>
      <c r="T577" s="23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26" t="s">
        <v>218</v>
      </c>
      <c r="AU577" s="226" t="s">
        <v>94</v>
      </c>
      <c r="AV577" s="14" t="s">
        <v>94</v>
      </c>
      <c r="AW577" s="14" t="s">
        <v>37</v>
      </c>
      <c r="AX577" s="14" t="s">
        <v>82</v>
      </c>
      <c r="AY577" s="226" t="s">
        <v>139</v>
      </c>
    </row>
    <row r="578" spans="1:51" s="13" customFormat="1" ht="12">
      <c r="A578" s="13"/>
      <c r="B578" s="218"/>
      <c r="C578" s="13"/>
      <c r="D578" s="210" t="s">
        <v>218</v>
      </c>
      <c r="E578" s="219" t="s">
        <v>1</v>
      </c>
      <c r="F578" s="220" t="s">
        <v>414</v>
      </c>
      <c r="G578" s="13"/>
      <c r="H578" s="219" t="s">
        <v>1</v>
      </c>
      <c r="I578" s="221"/>
      <c r="J578" s="13"/>
      <c r="K578" s="13"/>
      <c r="L578" s="218"/>
      <c r="M578" s="222"/>
      <c r="N578" s="223"/>
      <c r="O578" s="223"/>
      <c r="P578" s="223"/>
      <c r="Q578" s="223"/>
      <c r="R578" s="223"/>
      <c r="S578" s="223"/>
      <c r="T578" s="22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19" t="s">
        <v>218</v>
      </c>
      <c r="AU578" s="219" t="s">
        <v>94</v>
      </c>
      <c r="AV578" s="13" t="s">
        <v>89</v>
      </c>
      <c r="AW578" s="13" t="s">
        <v>37</v>
      </c>
      <c r="AX578" s="13" t="s">
        <v>82</v>
      </c>
      <c r="AY578" s="219" t="s">
        <v>139</v>
      </c>
    </row>
    <row r="579" spans="1:51" s="14" customFormat="1" ht="12">
      <c r="A579" s="14"/>
      <c r="B579" s="225"/>
      <c r="C579" s="14"/>
      <c r="D579" s="210" t="s">
        <v>218</v>
      </c>
      <c r="E579" s="226" t="s">
        <v>1</v>
      </c>
      <c r="F579" s="227" t="s">
        <v>415</v>
      </c>
      <c r="G579" s="14"/>
      <c r="H579" s="228">
        <v>60.54</v>
      </c>
      <c r="I579" s="229"/>
      <c r="J579" s="14"/>
      <c r="K579" s="14"/>
      <c r="L579" s="225"/>
      <c r="M579" s="230"/>
      <c r="N579" s="231"/>
      <c r="O579" s="231"/>
      <c r="P579" s="231"/>
      <c r="Q579" s="231"/>
      <c r="R579" s="231"/>
      <c r="S579" s="231"/>
      <c r="T579" s="23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26" t="s">
        <v>218</v>
      </c>
      <c r="AU579" s="226" t="s">
        <v>94</v>
      </c>
      <c r="AV579" s="14" t="s">
        <v>94</v>
      </c>
      <c r="AW579" s="14" t="s">
        <v>37</v>
      </c>
      <c r="AX579" s="14" t="s">
        <v>82</v>
      </c>
      <c r="AY579" s="226" t="s">
        <v>139</v>
      </c>
    </row>
    <row r="580" spans="1:51" s="15" customFormat="1" ht="12">
      <c r="A580" s="15"/>
      <c r="B580" s="233"/>
      <c r="C580" s="15"/>
      <c r="D580" s="210" t="s">
        <v>218</v>
      </c>
      <c r="E580" s="234" t="s">
        <v>1</v>
      </c>
      <c r="F580" s="235" t="s">
        <v>221</v>
      </c>
      <c r="G580" s="15"/>
      <c r="H580" s="236">
        <v>815.783</v>
      </c>
      <c r="I580" s="237"/>
      <c r="J580" s="15"/>
      <c r="K580" s="15"/>
      <c r="L580" s="233"/>
      <c r="M580" s="238"/>
      <c r="N580" s="239"/>
      <c r="O580" s="239"/>
      <c r="P580" s="239"/>
      <c r="Q580" s="239"/>
      <c r="R580" s="239"/>
      <c r="S580" s="239"/>
      <c r="T580" s="240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34" t="s">
        <v>218</v>
      </c>
      <c r="AU580" s="234" t="s">
        <v>94</v>
      </c>
      <c r="AV580" s="15" t="s">
        <v>138</v>
      </c>
      <c r="AW580" s="15" t="s">
        <v>37</v>
      </c>
      <c r="AX580" s="15" t="s">
        <v>89</v>
      </c>
      <c r="AY580" s="234" t="s">
        <v>139</v>
      </c>
    </row>
    <row r="581" spans="1:65" s="2" customFormat="1" ht="24" customHeight="1">
      <c r="A581" s="38"/>
      <c r="B581" s="196"/>
      <c r="C581" s="197" t="s">
        <v>914</v>
      </c>
      <c r="D581" s="197" t="s">
        <v>141</v>
      </c>
      <c r="E581" s="198" t="s">
        <v>915</v>
      </c>
      <c r="F581" s="199" t="s">
        <v>916</v>
      </c>
      <c r="G581" s="200" t="s">
        <v>214</v>
      </c>
      <c r="H581" s="201">
        <v>815.783</v>
      </c>
      <c r="I581" s="202"/>
      <c r="J581" s="203">
        <f>ROUND(I581*H581,2)</f>
        <v>0</v>
      </c>
      <c r="K581" s="199" t="s">
        <v>215</v>
      </c>
      <c r="L581" s="39"/>
      <c r="M581" s="204" t="s">
        <v>1</v>
      </c>
      <c r="N581" s="205" t="s">
        <v>47</v>
      </c>
      <c r="O581" s="77"/>
      <c r="P581" s="206">
        <f>O581*H581</f>
        <v>0</v>
      </c>
      <c r="Q581" s="206">
        <v>0.0004</v>
      </c>
      <c r="R581" s="206">
        <f>Q581*H581</f>
        <v>0.3263132</v>
      </c>
      <c r="S581" s="206">
        <v>0</v>
      </c>
      <c r="T581" s="207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08" t="s">
        <v>316</v>
      </c>
      <c r="AT581" s="208" t="s">
        <v>141</v>
      </c>
      <c r="AU581" s="208" t="s">
        <v>94</v>
      </c>
      <c r="AY581" s="19" t="s">
        <v>139</v>
      </c>
      <c r="BE581" s="209">
        <f>IF(N581="základní",J581,0)</f>
        <v>0</v>
      </c>
      <c r="BF581" s="209">
        <f>IF(N581="snížená",J581,0)</f>
        <v>0</v>
      </c>
      <c r="BG581" s="209">
        <f>IF(N581="zákl. přenesená",J581,0)</f>
        <v>0</v>
      </c>
      <c r="BH581" s="209">
        <f>IF(N581="sníž. přenesená",J581,0)</f>
        <v>0</v>
      </c>
      <c r="BI581" s="209">
        <f>IF(N581="nulová",J581,0)</f>
        <v>0</v>
      </c>
      <c r="BJ581" s="19" t="s">
        <v>89</v>
      </c>
      <c r="BK581" s="209">
        <f>ROUND(I581*H581,2)</f>
        <v>0</v>
      </c>
      <c r="BL581" s="19" t="s">
        <v>316</v>
      </c>
      <c r="BM581" s="208" t="s">
        <v>917</v>
      </c>
    </row>
    <row r="582" spans="1:47" s="2" customFormat="1" ht="12">
      <c r="A582" s="38"/>
      <c r="B582" s="39"/>
      <c r="C582" s="38"/>
      <c r="D582" s="210" t="s">
        <v>146</v>
      </c>
      <c r="E582" s="38"/>
      <c r="F582" s="211" t="s">
        <v>918</v>
      </c>
      <c r="G582" s="38"/>
      <c r="H582" s="38"/>
      <c r="I582" s="132"/>
      <c r="J582" s="38"/>
      <c r="K582" s="38"/>
      <c r="L582" s="39"/>
      <c r="M582" s="214"/>
      <c r="N582" s="215"/>
      <c r="O582" s="216"/>
      <c r="P582" s="216"/>
      <c r="Q582" s="216"/>
      <c r="R582" s="216"/>
      <c r="S582" s="216"/>
      <c r="T582" s="217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9" t="s">
        <v>146</v>
      </c>
      <c r="AU582" s="19" t="s">
        <v>94</v>
      </c>
    </row>
    <row r="583" spans="1:31" s="2" customFormat="1" ht="6.95" customHeight="1">
      <c r="A583" s="38"/>
      <c r="B583" s="60"/>
      <c r="C583" s="61"/>
      <c r="D583" s="61"/>
      <c r="E583" s="61"/>
      <c r="F583" s="61"/>
      <c r="G583" s="61"/>
      <c r="H583" s="61"/>
      <c r="I583" s="156"/>
      <c r="J583" s="61"/>
      <c r="K583" s="61"/>
      <c r="L583" s="39"/>
      <c r="M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</row>
  </sheetData>
  <autoFilter ref="C139:K5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8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108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129"/>
      <c r="J3" s="21"/>
      <c r="K3" s="21"/>
      <c r="L3" s="22"/>
      <c r="AT3" s="19" t="s">
        <v>94</v>
      </c>
    </row>
    <row r="4" spans="2:46" s="1" customFormat="1" ht="24.95" customHeight="1">
      <c r="B4" s="22"/>
      <c r="D4" s="23" t="s">
        <v>110</v>
      </c>
      <c r="I4" s="128"/>
      <c r="L4" s="22"/>
      <c r="M4" s="130" t="s">
        <v>10</v>
      </c>
      <c r="AT4" s="19" t="s">
        <v>3</v>
      </c>
    </row>
    <row r="5" spans="2:12" s="1" customFormat="1" ht="6.95" customHeight="1">
      <c r="B5" s="22"/>
      <c r="I5" s="128"/>
      <c r="L5" s="22"/>
    </row>
    <row r="6" spans="2:12" s="1" customFormat="1" ht="12" customHeight="1">
      <c r="B6" s="22"/>
      <c r="D6" s="32" t="s">
        <v>16</v>
      </c>
      <c r="I6" s="128"/>
      <c r="L6" s="22"/>
    </row>
    <row r="7" spans="2:12" s="1" customFormat="1" ht="16.5" customHeight="1">
      <c r="B7" s="22"/>
      <c r="E7" s="131" t="str">
        <f>'Rekapitulace stavby'!K6</f>
        <v>SPŠ a SOU Pelhřimov – stavební úpravy v 1.PP, ul. Růžová, Pelhřimov</v>
      </c>
      <c r="F7" s="32"/>
      <c r="G7" s="32"/>
      <c r="H7" s="32"/>
      <c r="I7" s="128"/>
      <c r="L7" s="22"/>
    </row>
    <row r="8" spans="2:12" s="1" customFormat="1" ht="12" customHeight="1">
      <c r="B8" s="22"/>
      <c r="D8" s="32" t="s">
        <v>111</v>
      </c>
      <c r="I8" s="128"/>
      <c r="L8" s="22"/>
    </row>
    <row r="9" spans="1:31" s="2" customFormat="1" ht="16.5" customHeight="1">
      <c r="A9" s="38"/>
      <c r="B9" s="39"/>
      <c r="C9" s="38"/>
      <c r="D9" s="38"/>
      <c r="E9" s="131" t="s">
        <v>197</v>
      </c>
      <c r="F9" s="38"/>
      <c r="G9" s="38"/>
      <c r="H9" s="38"/>
      <c r="I9" s="132"/>
      <c r="J9" s="38"/>
      <c r="K9" s="38"/>
      <c r="L9" s="5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39"/>
      <c r="C10" s="38"/>
      <c r="D10" s="32" t="s">
        <v>113</v>
      </c>
      <c r="E10" s="38"/>
      <c r="F10" s="38"/>
      <c r="G10" s="38"/>
      <c r="H10" s="38"/>
      <c r="I10" s="132"/>
      <c r="J10" s="38"/>
      <c r="K10" s="38"/>
      <c r="L10" s="5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39"/>
      <c r="C11" s="38"/>
      <c r="D11" s="38"/>
      <c r="E11" s="67" t="s">
        <v>919</v>
      </c>
      <c r="F11" s="38"/>
      <c r="G11" s="38"/>
      <c r="H11" s="38"/>
      <c r="I11" s="132"/>
      <c r="J11" s="38"/>
      <c r="K11" s="38"/>
      <c r="L11" s="5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39"/>
      <c r="C12" s="38"/>
      <c r="D12" s="38"/>
      <c r="E12" s="38"/>
      <c r="F12" s="38"/>
      <c r="G12" s="38"/>
      <c r="H12" s="38"/>
      <c r="I12" s="132"/>
      <c r="J12" s="38"/>
      <c r="K12" s="38"/>
      <c r="L12" s="5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39"/>
      <c r="C13" s="38"/>
      <c r="D13" s="32" t="s">
        <v>18</v>
      </c>
      <c r="E13" s="38"/>
      <c r="F13" s="27" t="s">
        <v>109</v>
      </c>
      <c r="G13" s="38"/>
      <c r="H13" s="38"/>
      <c r="I13" s="133" t="s">
        <v>20</v>
      </c>
      <c r="J13" s="27" t="s">
        <v>1</v>
      </c>
      <c r="K13" s="38"/>
      <c r="L13" s="5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21</v>
      </c>
      <c r="E14" s="38"/>
      <c r="F14" s="27" t="s">
        <v>22</v>
      </c>
      <c r="G14" s="38"/>
      <c r="H14" s="38"/>
      <c r="I14" s="133" t="s">
        <v>23</v>
      </c>
      <c r="J14" s="69" t="str">
        <f>'Rekapitulace stavby'!AN8</f>
        <v>24. 6. 2019</v>
      </c>
      <c r="K14" s="38"/>
      <c r="L14" s="5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132"/>
      <c r="J15" s="38"/>
      <c r="K15" s="38"/>
      <c r="L15" s="5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39"/>
      <c r="C16" s="38"/>
      <c r="D16" s="32" t="s">
        <v>25</v>
      </c>
      <c r="E16" s="38"/>
      <c r="F16" s="38"/>
      <c r="G16" s="38"/>
      <c r="H16" s="38"/>
      <c r="I16" s="133" t="s">
        <v>26</v>
      </c>
      <c r="J16" s="27" t="s">
        <v>27</v>
      </c>
      <c r="K16" s="38"/>
      <c r="L16" s="5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39"/>
      <c r="C17" s="38"/>
      <c r="D17" s="38"/>
      <c r="E17" s="27" t="s">
        <v>28</v>
      </c>
      <c r="F17" s="38"/>
      <c r="G17" s="38"/>
      <c r="H17" s="38"/>
      <c r="I17" s="133" t="s">
        <v>29</v>
      </c>
      <c r="J17" s="27" t="s">
        <v>30</v>
      </c>
      <c r="K17" s="38"/>
      <c r="L17" s="5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39"/>
      <c r="C18" s="38"/>
      <c r="D18" s="38"/>
      <c r="E18" s="38"/>
      <c r="F18" s="38"/>
      <c r="G18" s="38"/>
      <c r="H18" s="38"/>
      <c r="I18" s="132"/>
      <c r="J18" s="38"/>
      <c r="K18" s="38"/>
      <c r="L18" s="5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39"/>
      <c r="C19" s="38"/>
      <c r="D19" s="32" t="s">
        <v>31</v>
      </c>
      <c r="E19" s="38"/>
      <c r="F19" s="38"/>
      <c r="G19" s="38"/>
      <c r="H19" s="38"/>
      <c r="I19" s="133" t="s">
        <v>26</v>
      </c>
      <c r="J19" s="33" t="str">
        <f>'Rekapitulace stavby'!AN13</f>
        <v>Vyplň údaj</v>
      </c>
      <c r="K19" s="38"/>
      <c r="L19" s="5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133" t="s">
        <v>29</v>
      </c>
      <c r="J20" s="33" t="str">
        <f>'Rekapitulace stavby'!AN14</f>
        <v>Vyplň údaj</v>
      </c>
      <c r="K20" s="38"/>
      <c r="L20" s="5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39"/>
      <c r="C21" s="38"/>
      <c r="D21" s="38"/>
      <c r="E21" s="38"/>
      <c r="F21" s="38"/>
      <c r="G21" s="38"/>
      <c r="H21" s="38"/>
      <c r="I21" s="132"/>
      <c r="J21" s="38"/>
      <c r="K21" s="38"/>
      <c r="L21" s="5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39"/>
      <c r="C22" s="38"/>
      <c r="D22" s="32" t="s">
        <v>33</v>
      </c>
      <c r="E22" s="38"/>
      <c r="F22" s="38"/>
      <c r="G22" s="38"/>
      <c r="H22" s="38"/>
      <c r="I22" s="133" t="s">
        <v>26</v>
      </c>
      <c r="J22" s="27" t="s">
        <v>34</v>
      </c>
      <c r="K22" s="38"/>
      <c r="L22" s="5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39"/>
      <c r="C23" s="38"/>
      <c r="D23" s="38"/>
      <c r="E23" s="27" t="s">
        <v>35</v>
      </c>
      <c r="F23" s="38"/>
      <c r="G23" s="38"/>
      <c r="H23" s="38"/>
      <c r="I23" s="133" t="s">
        <v>29</v>
      </c>
      <c r="J23" s="27" t="s">
        <v>36</v>
      </c>
      <c r="K23" s="38"/>
      <c r="L23" s="5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39"/>
      <c r="C24" s="38"/>
      <c r="D24" s="38"/>
      <c r="E24" s="38"/>
      <c r="F24" s="38"/>
      <c r="G24" s="38"/>
      <c r="H24" s="38"/>
      <c r="I24" s="132"/>
      <c r="J24" s="38"/>
      <c r="K24" s="38"/>
      <c r="L24" s="5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39"/>
      <c r="C25" s="38"/>
      <c r="D25" s="32" t="s">
        <v>38</v>
      </c>
      <c r="E25" s="38"/>
      <c r="F25" s="38"/>
      <c r="G25" s="38"/>
      <c r="H25" s="38"/>
      <c r="I25" s="133" t="s">
        <v>26</v>
      </c>
      <c r="J25" s="27" t="str">
        <f>IF('Rekapitulace stavby'!AN19="","",'Rekapitulace stavby'!AN19)</f>
        <v/>
      </c>
      <c r="K25" s="38"/>
      <c r="L25" s="5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133" t="s">
        <v>29</v>
      </c>
      <c r="J26" s="27" t="str">
        <f>IF('Rekapitulace stavby'!AN20="","",'Rekapitulace stavby'!AN20)</f>
        <v/>
      </c>
      <c r="K26" s="38"/>
      <c r="L26" s="5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132"/>
      <c r="J27" s="38"/>
      <c r="K27" s="38"/>
      <c r="L27" s="55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39"/>
      <c r="C28" s="38"/>
      <c r="D28" s="32" t="s">
        <v>40</v>
      </c>
      <c r="E28" s="38"/>
      <c r="F28" s="38"/>
      <c r="G28" s="38"/>
      <c r="H28" s="38"/>
      <c r="I28" s="132"/>
      <c r="J28" s="38"/>
      <c r="K28" s="38"/>
      <c r="L28" s="5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18.75" customHeight="1">
      <c r="A29" s="134"/>
      <c r="B29" s="135"/>
      <c r="C29" s="134"/>
      <c r="D29" s="134"/>
      <c r="E29" s="36" t="s">
        <v>920</v>
      </c>
      <c r="F29" s="36"/>
      <c r="G29" s="36"/>
      <c r="H29" s="36"/>
      <c r="I29" s="136"/>
      <c r="J29" s="134"/>
      <c r="K29" s="134"/>
      <c r="L29" s="137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</row>
    <row r="30" spans="1:31" s="2" customFormat="1" ht="6.95" customHeight="1">
      <c r="A30" s="38"/>
      <c r="B30" s="39"/>
      <c r="C30" s="38"/>
      <c r="D30" s="38"/>
      <c r="E30" s="38"/>
      <c r="F30" s="38"/>
      <c r="G30" s="38"/>
      <c r="H30" s="38"/>
      <c r="I30" s="132"/>
      <c r="J30" s="38"/>
      <c r="K30" s="38"/>
      <c r="L30" s="5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90"/>
      <c r="E31" s="90"/>
      <c r="F31" s="90"/>
      <c r="G31" s="90"/>
      <c r="H31" s="90"/>
      <c r="I31" s="138"/>
      <c r="J31" s="90"/>
      <c r="K31" s="90"/>
      <c r="L31" s="5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39"/>
      <c r="C32" s="38"/>
      <c r="D32" s="139" t="s">
        <v>42</v>
      </c>
      <c r="E32" s="38"/>
      <c r="F32" s="38"/>
      <c r="G32" s="38"/>
      <c r="H32" s="38"/>
      <c r="I32" s="132"/>
      <c r="J32" s="96">
        <f>ROUND(J124,2)</f>
        <v>0</v>
      </c>
      <c r="K32" s="38"/>
      <c r="L32" s="5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39"/>
      <c r="C33" s="38"/>
      <c r="D33" s="90"/>
      <c r="E33" s="90"/>
      <c r="F33" s="90"/>
      <c r="G33" s="90"/>
      <c r="H33" s="90"/>
      <c r="I33" s="138"/>
      <c r="J33" s="90"/>
      <c r="K33" s="90"/>
      <c r="L33" s="5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8"/>
      <c r="F34" s="43" t="s">
        <v>44</v>
      </c>
      <c r="G34" s="38"/>
      <c r="H34" s="38"/>
      <c r="I34" s="140" t="s">
        <v>43</v>
      </c>
      <c r="J34" s="43" t="s">
        <v>45</v>
      </c>
      <c r="K34" s="38"/>
      <c r="L34" s="5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39"/>
      <c r="C35" s="38"/>
      <c r="D35" s="141" t="s">
        <v>46</v>
      </c>
      <c r="E35" s="32" t="s">
        <v>47</v>
      </c>
      <c r="F35" s="142">
        <f>ROUND((SUM(BE124:BE211)),2)</f>
        <v>0</v>
      </c>
      <c r="G35" s="38"/>
      <c r="H35" s="38"/>
      <c r="I35" s="143">
        <v>0.21</v>
      </c>
      <c r="J35" s="142">
        <f>ROUND(((SUM(BE124:BE211))*I35),2)</f>
        <v>0</v>
      </c>
      <c r="K35" s="38"/>
      <c r="L35" s="5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39"/>
      <c r="C36" s="38"/>
      <c r="D36" s="38"/>
      <c r="E36" s="32" t="s">
        <v>48</v>
      </c>
      <c r="F36" s="142">
        <f>ROUND((SUM(BF124:BF211)),2)</f>
        <v>0</v>
      </c>
      <c r="G36" s="38"/>
      <c r="H36" s="38"/>
      <c r="I36" s="143">
        <v>0.15</v>
      </c>
      <c r="J36" s="142">
        <f>ROUND(((SUM(BF124:BF211))*I36),2)</f>
        <v>0</v>
      </c>
      <c r="K36" s="38"/>
      <c r="L36" s="5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49</v>
      </c>
      <c r="F37" s="142">
        <f>ROUND((SUM(BG124:BG211)),2)</f>
        <v>0</v>
      </c>
      <c r="G37" s="38"/>
      <c r="H37" s="38"/>
      <c r="I37" s="143">
        <v>0.21</v>
      </c>
      <c r="J37" s="142">
        <f>0</f>
        <v>0</v>
      </c>
      <c r="K37" s="38"/>
      <c r="L37" s="5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39"/>
      <c r="C38" s="38"/>
      <c r="D38" s="38"/>
      <c r="E38" s="32" t="s">
        <v>50</v>
      </c>
      <c r="F38" s="142">
        <f>ROUND((SUM(BH124:BH211)),2)</f>
        <v>0</v>
      </c>
      <c r="G38" s="38"/>
      <c r="H38" s="38"/>
      <c r="I38" s="143">
        <v>0.15</v>
      </c>
      <c r="J38" s="142">
        <f>0</f>
        <v>0</v>
      </c>
      <c r="K38" s="38"/>
      <c r="L38" s="5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39"/>
      <c r="C39" s="38"/>
      <c r="D39" s="38"/>
      <c r="E39" s="32" t="s">
        <v>51</v>
      </c>
      <c r="F39" s="142">
        <f>ROUND((SUM(BI124:BI211)),2)</f>
        <v>0</v>
      </c>
      <c r="G39" s="38"/>
      <c r="H39" s="38"/>
      <c r="I39" s="143">
        <v>0</v>
      </c>
      <c r="J39" s="142">
        <f>0</f>
        <v>0</v>
      </c>
      <c r="K39" s="38"/>
      <c r="L39" s="5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39"/>
      <c r="C40" s="38"/>
      <c r="D40" s="38"/>
      <c r="E40" s="38"/>
      <c r="F40" s="38"/>
      <c r="G40" s="38"/>
      <c r="H40" s="38"/>
      <c r="I40" s="132"/>
      <c r="J40" s="38"/>
      <c r="K40" s="38"/>
      <c r="L40" s="5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39"/>
      <c r="C41" s="144"/>
      <c r="D41" s="145" t="s">
        <v>52</v>
      </c>
      <c r="E41" s="81"/>
      <c r="F41" s="81"/>
      <c r="G41" s="146" t="s">
        <v>53</v>
      </c>
      <c r="H41" s="147" t="s">
        <v>54</v>
      </c>
      <c r="I41" s="148"/>
      <c r="J41" s="149">
        <f>SUM(J32:J39)</f>
        <v>0</v>
      </c>
      <c r="K41" s="150"/>
      <c r="L41" s="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132"/>
      <c r="J42" s="38"/>
      <c r="K42" s="38"/>
      <c r="L42" s="55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2"/>
      <c r="I43" s="128"/>
      <c r="L43" s="22"/>
    </row>
    <row r="44" spans="2:12" s="1" customFormat="1" ht="14.4" customHeight="1">
      <c r="B44" s="22"/>
      <c r="I44" s="128"/>
      <c r="L44" s="22"/>
    </row>
    <row r="45" spans="2:12" s="1" customFormat="1" ht="14.4" customHeight="1">
      <c r="B45" s="22"/>
      <c r="I45" s="128"/>
      <c r="L45" s="22"/>
    </row>
    <row r="46" spans="2:12" s="1" customFormat="1" ht="14.4" customHeight="1">
      <c r="B46" s="22"/>
      <c r="I46" s="128"/>
      <c r="L46" s="22"/>
    </row>
    <row r="47" spans="2:12" s="1" customFormat="1" ht="14.4" customHeight="1">
      <c r="B47" s="22"/>
      <c r="I47" s="128"/>
      <c r="L47" s="22"/>
    </row>
    <row r="48" spans="2:12" s="1" customFormat="1" ht="14.4" customHeight="1">
      <c r="B48" s="22"/>
      <c r="I48" s="128"/>
      <c r="L48" s="22"/>
    </row>
    <row r="49" spans="2:12" s="1" customFormat="1" ht="14.4" customHeight="1">
      <c r="B49" s="22"/>
      <c r="I49" s="128"/>
      <c r="L49" s="22"/>
    </row>
    <row r="50" spans="2:12" s="2" customFormat="1" ht="14.4" customHeight="1">
      <c r="B50" s="55"/>
      <c r="D50" s="56" t="s">
        <v>55</v>
      </c>
      <c r="E50" s="57"/>
      <c r="F50" s="57"/>
      <c r="G50" s="56" t="s">
        <v>56</v>
      </c>
      <c r="H50" s="57"/>
      <c r="I50" s="151"/>
      <c r="J50" s="57"/>
      <c r="K50" s="57"/>
      <c r="L50" s="55"/>
    </row>
    <row r="51" spans="2:12" ht="12">
      <c r="B51" s="22"/>
      <c r="L51" s="22"/>
    </row>
    <row r="52" spans="2:12" ht="12">
      <c r="B52" s="22"/>
      <c r="L52" s="22"/>
    </row>
    <row r="53" spans="2:12" ht="12">
      <c r="B53" s="22"/>
      <c r="L53" s="22"/>
    </row>
    <row r="54" spans="2:12" ht="12">
      <c r="B54" s="22"/>
      <c r="L54" s="22"/>
    </row>
    <row r="55" spans="2:12" ht="12">
      <c r="B55" s="22"/>
      <c r="L55" s="22"/>
    </row>
    <row r="56" spans="2:12" ht="12">
      <c r="B56" s="22"/>
      <c r="L56" s="22"/>
    </row>
    <row r="57" spans="2:12" ht="12">
      <c r="B57" s="22"/>
      <c r="L57" s="22"/>
    </row>
    <row r="58" spans="2:12" ht="12">
      <c r="B58" s="22"/>
      <c r="L58" s="22"/>
    </row>
    <row r="59" spans="2:12" ht="12">
      <c r="B59" s="22"/>
      <c r="L59" s="22"/>
    </row>
    <row r="60" spans="2:12" ht="12">
      <c r="B60" s="22"/>
      <c r="L60" s="22"/>
    </row>
    <row r="61" spans="1:31" s="2" customFormat="1" ht="12">
      <c r="A61" s="38"/>
      <c r="B61" s="39"/>
      <c r="C61" s="38"/>
      <c r="D61" s="58" t="s">
        <v>57</v>
      </c>
      <c r="E61" s="41"/>
      <c r="F61" s="152" t="s">
        <v>58</v>
      </c>
      <c r="G61" s="58" t="s">
        <v>57</v>
      </c>
      <c r="H61" s="41"/>
      <c r="I61" s="153"/>
      <c r="J61" s="154" t="s">
        <v>58</v>
      </c>
      <c r="K61" s="41"/>
      <c r="L61" s="55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2"/>
      <c r="L62" s="22"/>
    </row>
    <row r="63" spans="2:12" ht="12">
      <c r="B63" s="22"/>
      <c r="L63" s="22"/>
    </row>
    <row r="64" spans="2:12" ht="12">
      <c r="B64" s="22"/>
      <c r="L64" s="22"/>
    </row>
    <row r="65" spans="1:31" s="2" customFormat="1" ht="12">
      <c r="A65" s="38"/>
      <c r="B65" s="39"/>
      <c r="C65" s="38"/>
      <c r="D65" s="56" t="s">
        <v>59</v>
      </c>
      <c r="E65" s="59"/>
      <c r="F65" s="59"/>
      <c r="G65" s="56" t="s">
        <v>60</v>
      </c>
      <c r="H65" s="59"/>
      <c r="I65" s="155"/>
      <c r="J65" s="59"/>
      <c r="K65" s="59"/>
      <c r="L65" s="5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2"/>
      <c r="L66" s="22"/>
    </row>
    <row r="67" spans="2:12" ht="12">
      <c r="B67" s="22"/>
      <c r="L67" s="22"/>
    </row>
    <row r="68" spans="2:12" ht="12">
      <c r="B68" s="22"/>
      <c r="L68" s="22"/>
    </row>
    <row r="69" spans="2:12" ht="12">
      <c r="B69" s="22"/>
      <c r="L69" s="22"/>
    </row>
    <row r="70" spans="2:12" ht="12">
      <c r="B70" s="22"/>
      <c r="L70" s="22"/>
    </row>
    <row r="71" spans="2:12" ht="12">
      <c r="B71" s="22"/>
      <c r="L71" s="22"/>
    </row>
    <row r="72" spans="2:12" ht="12">
      <c r="B72" s="22"/>
      <c r="L72" s="22"/>
    </row>
    <row r="73" spans="2:12" ht="12">
      <c r="B73" s="22"/>
      <c r="L73" s="22"/>
    </row>
    <row r="74" spans="2:12" ht="12">
      <c r="B74" s="22"/>
      <c r="L74" s="22"/>
    </row>
    <row r="75" spans="2:12" ht="12">
      <c r="B75" s="22"/>
      <c r="L75" s="22"/>
    </row>
    <row r="76" spans="1:31" s="2" customFormat="1" ht="12">
      <c r="A76" s="38"/>
      <c r="B76" s="39"/>
      <c r="C76" s="38"/>
      <c r="D76" s="58" t="s">
        <v>57</v>
      </c>
      <c r="E76" s="41"/>
      <c r="F76" s="152" t="s">
        <v>58</v>
      </c>
      <c r="G76" s="58" t="s">
        <v>57</v>
      </c>
      <c r="H76" s="41"/>
      <c r="I76" s="153"/>
      <c r="J76" s="154" t="s">
        <v>58</v>
      </c>
      <c r="K76" s="41"/>
      <c r="L76" s="5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60"/>
      <c r="C77" s="61"/>
      <c r="D77" s="61"/>
      <c r="E77" s="61"/>
      <c r="F77" s="61"/>
      <c r="G77" s="61"/>
      <c r="H77" s="61"/>
      <c r="I77" s="156"/>
      <c r="J77" s="61"/>
      <c r="K77" s="61"/>
      <c r="L77" s="5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62"/>
      <c r="C81" s="63"/>
      <c r="D81" s="63"/>
      <c r="E81" s="63"/>
      <c r="F81" s="63"/>
      <c r="G81" s="63"/>
      <c r="H81" s="63"/>
      <c r="I81" s="157"/>
      <c r="J81" s="63"/>
      <c r="K81" s="63"/>
      <c r="L81" s="5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116</v>
      </c>
      <c r="D82" s="38"/>
      <c r="E82" s="38"/>
      <c r="F82" s="38"/>
      <c r="G82" s="38"/>
      <c r="H82" s="38"/>
      <c r="I82" s="132"/>
      <c r="J82" s="38"/>
      <c r="K82" s="38"/>
      <c r="L82" s="5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38"/>
      <c r="D83" s="38"/>
      <c r="E83" s="38"/>
      <c r="F83" s="38"/>
      <c r="G83" s="38"/>
      <c r="H83" s="38"/>
      <c r="I83" s="132"/>
      <c r="J83" s="38"/>
      <c r="K83" s="38"/>
      <c r="L83" s="5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38"/>
      <c r="E84" s="38"/>
      <c r="F84" s="38"/>
      <c r="G84" s="38"/>
      <c r="H84" s="38"/>
      <c r="I84" s="132"/>
      <c r="J84" s="38"/>
      <c r="K84" s="38"/>
      <c r="L84" s="55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38"/>
      <c r="D85" s="38"/>
      <c r="E85" s="131" t="str">
        <f>E7</f>
        <v>SPŠ a SOU Pelhřimov – stavební úpravy v 1.PP, ul. Růžová, Pelhřimov</v>
      </c>
      <c r="F85" s="32"/>
      <c r="G85" s="32"/>
      <c r="H85" s="32"/>
      <c r="I85" s="132"/>
      <c r="J85" s="38"/>
      <c r="K85" s="38"/>
      <c r="L85" s="55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2"/>
      <c r="C86" s="32" t="s">
        <v>111</v>
      </c>
      <c r="I86" s="128"/>
      <c r="L86" s="22"/>
    </row>
    <row r="87" spans="1:31" s="2" customFormat="1" ht="16.5" customHeight="1">
      <c r="A87" s="38"/>
      <c r="B87" s="39"/>
      <c r="C87" s="38"/>
      <c r="D87" s="38"/>
      <c r="E87" s="131" t="s">
        <v>197</v>
      </c>
      <c r="F87" s="38"/>
      <c r="G87" s="38"/>
      <c r="H87" s="38"/>
      <c r="I87" s="132"/>
      <c r="J87" s="38"/>
      <c r="K87" s="38"/>
      <c r="L87" s="55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38"/>
      <c r="E88" s="38"/>
      <c r="F88" s="38"/>
      <c r="G88" s="38"/>
      <c r="H88" s="38"/>
      <c r="I88" s="132"/>
      <c r="J88" s="38"/>
      <c r="K88" s="38"/>
      <c r="L88" s="55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38"/>
      <c r="D89" s="38"/>
      <c r="E89" s="67" t="str">
        <f>E11</f>
        <v>01-d - Zařízení silnoproudé elektroinstalace</v>
      </c>
      <c r="F89" s="38"/>
      <c r="G89" s="38"/>
      <c r="H89" s="38"/>
      <c r="I89" s="132"/>
      <c r="J89" s="38"/>
      <c r="K89" s="38"/>
      <c r="L89" s="55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132"/>
      <c r="J90" s="38"/>
      <c r="K90" s="38"/>
      <c r="L90" s="55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38"/>
      <c r="E91" s="38"/>
      <c r="F91" s="27" t="str">
        <f>F14</f>
        <v>Pelhřimov, ul. Růžová, č.p. 34</v>
      </c>
      <c r="G91" s="38"/>
      <c r="H91" s="38"/>
      <c r="I91" s="133" t="s">
        <v>23</v>
      </c>
      <c r="J91" s="69" t="str">
        <f>IF(J14="","",J14)</f>
        <v>24. 6. 2019</v>
      </c>
      <c r="K91" s="38"/>
      <c r="L91" s="55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132"/>
      <c r="J92" s="38"/>
      <c r="K92" s="38"/>
      <c r="L92" s="55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3.05" customHeight="1">
      <c r="A93" s="38"/>
      <c r="B93" s="39"/>
      <c r="C93" s="32" t="s">
        <v>25</v>
      </c>
      <c r="D93" s="38"/>
      <c r="E93" s="38"/>
      <c r="F93" s="27" t="str">
        <f>E17</f>
        <v>Kraj Vysočina</v>
      </c>
      <c r="G93" s="38"/>
      <c r="H93" s="38"/>
      <c r="I93" s="133" t="s">
        <v>33</v>
      </c>
      <c r="J93" s="36" t="str">
        <f>E23</f>
        <v>PROJEKT CENTRUM NOVA s.r.o.</v>
      </c>
      <c r="K93" s="38"/>
      <c r="L93" s="55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31</v>
      </c>
      <c r="D94" s="38"/>
      <c r="E94" s="38"/>
      <c r="F94" s="27" t="str">
        <f>IF(E20="","",E20)</f>
        <v>Vyplň údaj</v>
      </c>
      <c r="G94" s="38"/>
      <c r="H94" s="38"/>
      <c r="I94" s="133" t="s">
        <v>38</v>
      </c>
      <c r="J94" s="36" t="str">
        <f>E26</f>
        <v xml:space="preserve"> </v>
      </c>
      <c r="K94" s="38"/>
      <c r="L94" s="55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132"/>
      <c r="J95" s="38"/>
      <c r="K95" s="38"/>
      <c r="L95" s="55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58" t="s">
        <v>117</v>
      </c>
      <c r="D96" s="144"/>
      <c r="E96" s="144"/>
      <c r="F96" s="144"/>
      <c r="G96" s="144"/>
      <c r="H96" s="144"/>
      <c r="I96" s="159"/>
      <c r="J96" s="160" t="s">
        <v>118</v>
      </c>
      <c r="K96" s="144"/>
      <c r="L96" s="55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38"/>
      <c r="D97" s="38"/>
      <c r="E97" s="38"/>
      <c r="F97" s="38"/>
      <c r="G97" s="38"/>
      <c r="H97" s="38"/>
      <c r="I97" s="132"/>
      <c r="J97" s="38"/>
      <c r="K97" s="38"/>
      <c r="L97" s="55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61" t="s">
        <v>119</v>
      </c>
      <c r="D98" s="38"/>
      <c r="E98" s="38"/>
      <c r="F98" s="38"/>
      <c r="G98" s="38"/>
      <c r="H98" s="38"/>
      <c r="I98" s="132"/>
      <c r="J98" s="96">
        <f>J124</f>
        <v>0</v>
      </c>
      <c r="K98" s="38"/>
      <c r="L98" s="55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9" t="s">
        <v>120</v>
      </c>
    </row>
    <row r="99" spans="1:31" s="9" customFormat="1" ht="24.95" customHeight="1">
      <c r="A99" s="9"/>
      <c r="B99" s="162"/>
      <c r="C99" s="9"/>
      <c r="D99" s="163" t="s">
        <v>205</v>
      </c>
      <c r="E99" s="164"/>
      <c r="F99" s="164"/>
      <c r="G99" s="164"/>
      <c r="H99" s="164"/>
      <c r="I99" s="165"/>
      <c r="J99" s="166">
        <f>J125</f>
        <v>0</v>
      </c>
      <c r="K99" s="9"/>
      <c r="L99" s="16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67"/>
      <c r="C100" s="10"/>
      <c r="D100" s="168" t="s">
        <v>921</v>
      </c>
      <c r="E100" s="169"/>
      <c r="F100" s="169"/>
      <c r="G100" s="169"/>
      <c r="H100" s="169"/>
      <c r="I100" s="170"/>
      <c r="J100" s="171">
        <f>J126</f>
        <v>0</v>
      </c>
      <c r="K100" s="10"/>
      <c r="L100" s="16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67"/>
      <c r="C101" s="10"/>
      <c r="D101" s="168" t="s">
        <v>922</v>
      </c>
      <c r="E101" s="169"/>
      <c r="F101" s="169"/>
      <c r="G101" s="169"/>
      <c r="H101" s="169"/>
      <c r="I101" s="170"/>
      <c r="J101" s="171">
        <f>J188</f>
        <v>0</v>
      </c>
      <c r="K101" s="10"/>
      <c r="L101" s="16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62"/>
      <c r="C102" s="9"/>
      <c r="D102" s="163" t="s">
        <v>923</v>
      </c>
      <c r="E102" s="164"/>
      <c r="F102" s="164"/>
      <c r="G102" s="164"/>
      <c r="H102" s="164"/>
      <c r="I102" s="165"/>
      <c r="J102" s="166">
        <f>J196</f>
        <v>0</v>
      </c>
      <c r="K102" s="9"/>
      <c r="L102" s="16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38"/>
      <c r="D103" s="38"/>
      <c r="E103" s="38"/>
      <c r="F103" s="38"/>
      <c r="G103" s="38"/>
      <c r="H103" s="38"/>
      <c r="I103" s="132"/>
      <c r="J103" s="38"/>
      <c r="K103" s="38"/>
      <c r="L103" s="55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0"/>
      <c r="C104" s="61"/>
      <c r="D104" s="61"/>
      <c r="E104" s="61"/>
      <c r="F104" s="61"/>
      <c r="G104" s="61"/>
      <c r="H104" s="61"/>
      <c r="I104" s="156"/>
      <c r="J104" s="61"/>
      <c r="K104" s="61"/>
      <c r="L104" s="55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2"/>
      <c r="C108" s="63"/>
      <c r="D108" s="63"/>
      <c r="E108" s="63"/>
      <c r="F108" s="63"/>
      <c r="G108" s="63"/>
      <c r="H108" s="63"/>
      <c r="I108" s="157"/>
      <c r="J108" s="63"/>
      <c r="K108" s="63"/>
      <c r="L108" s="55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123</v>
      </c>
      <c r="D109" s="38"/>
      <c r="E109" s="38"/>
      <c r="F109" s="38"/>
      <c r="G109" s="38"/>
      <c r="H109" s="38"/>
      <c r="I109" s="132"/>
      <c r="J109" s="38"/>
      <c r="K109" s="38"/>
      <c r="L109" s="55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38"/>
      <c r="D110" s="38"/>
      <c r="E110" s="38"/>
      <c r="F110" s="38"/>
      <c r="G110" s="38"/>
      <c r="H110" s="38"/>
      <c r="I110" s="132"/>
      <c r="J110" s="38"/>
      <c r="K110" s="38"/>
      <c r="L110" s="55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38"/>
      <c r="E111" s="38"/>
      <c r="F111" s="38"/>
      <c r="G111" s="38"/>
      <c r="H111" s="38"/>
      <c r="I111" s="132"/>
      <c r="J111" s="38"/>
      <c r="K111" s="38"/>
      <c r="L111" s="55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38"/>
      <c r="D112" s="38"/>
      <c r="E112" s="131" t="str">
        <f>E7</f>
        <v>SPŠ a SOU Pelhřimov – stavební úpravy v 1.PP, ul. Růžová, Pelhřimov</v>
      </c>
      <c r="F112" s="32"/>
      <c r="G112" s="32"/>
      <c r="H112" s="32"/>
      <c r="I112" s="132"/>
      <c r="J112" s="38"/>
      <c r="K112" s="38"/>
      <c r="L112" s="55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2"/>
      <c r="C113" s="32" t="s">
        <v>111</v>
      </c>
      <c r="I113" s="128"/>
      <c r="L113" s="22"/>
    </row>
    <row r="114" spans="1:31" s="2" customFormat="1" ht="16.5" customHeight="1">
      <c r="A114" s="38"/>
      <c r="B114" s="39"/>
      <c r="C114" s="38"/>
      <c r="D114" s="38"/>
      <c r="E114" s="131" t="s">
        <v>197</v>
      </c>
      <c r="F114" s="38"/>
      <c r="G114" s="38"/>
      <c r="H114" s="38"/>
      <c r="I114" s="132"/>
      <c r="J114" s="38"/>
      <c r="K114" s="38"/>
      <c r="L114" s="55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113</v>
      </c>
      <c r="D115" s="38"/>
      <c r="E115" s="38"/>
      <c r="F115" s="38"/>
      <c r="G115" s="38"/>
      <c r="H115" s="38"/>
      <c r="I115" s="132"/>
      <c r="J115" s="38"/>
      <c r="K115" s="38"/>
      <c r="L115" s="55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38"/>
      <c r="D116" s="38"/>
      <c r="E116" s="67" t="str">
        <f>E11</f>
        <v>01-d - Zařízení silnoproudé elektroinstalace</v>
      </c>
      <c r="F116" s="38"/>
      <c r="G116" s="38"/>
      <c r="H116" s="38"/>
      <c r="I116" s="132"/>
      <c r="J116" s="38"/>
      <c r="K116" s="38"/>
      <c r="L116" s="55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38"/>
      <c r="D117" s="38"/>
      <c r="E117" s="38"/>
      <c r="F117" s="38"/>
      <c r="G117" s="38"/>
      <c r="H117" s="38"/>
      <c r="I117" s="132"/>
      <c r="J117" s="38"/>
      <c r="K117" s="38"/>
      <c r="L117" s="55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21</v>
      </c>
      <c r="D118" s="38"/>
      <c r="E118" s="38"/>
      <c r="F118" s="27" t="str">
        <f>F14</f>
        <v>Pelhřimov, ul. Růžová, č.p. 34</v>
      </c>
      <c r="G118" s="38"/>
      <c r="H118" s="38"/>
      <c r="I118" s="133" t="s">
        <v>23</v>
      </c>
      <c r="J118" s="69" t="str">
        <f>IF(J14="","",J14)</f>
        <v>24. 6. 2019</v>
      </c>
      <c r="K118" s="38"/>
      <c r="L118" s="55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38"/>
      <c r="D119" s="38"/>
      <c r="E119" s="38"/>
      <c r="F119" s="38"/>
      <c r="G119" s="38"/>
      <c r="H119" s="38"/>
      <c r="I119" s="132"/>
      <c r="J119" s="38"/>
      <c r="K119" s="38"/>
      <c r="L119" s="55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3.05" customHeight="1">
      <c r="A120" s="38"/>
      <c r="B120" s="39"/>
      <c r="C120" s="32" t="s">
        <v>25</v>
      </c>
      <c r="D120" s="38"/>
      <c r="E120" s="38"/>
      <c r="F120" s="27" t="str">
        <f>E17</f>
        <v>Kraj Vysočina</v>
      </c>
      <c r="G120" s="38"/>
      <c r="H120" s="38"/>
      <c r="I120" s="133" t="s">
        <v>33</v>
      </c>
      <c r="J120" s="36" t="str">
        <f>E23</f>
        <v>PROJEKT CENTRUM NOVA s.r.o.</v>
      </c>
      <c r="K120" s="38"/>
      <c r="L120" s="55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31</v>
      </c>
      <c r="D121" s="38"/>
      <c r="E121" s="38"/>
      <c r="F121" s="27" t="str">
        <f>IF(E20="","",E20)</f>
        <v>Vyplň údaj</v>
      </c>
      <c r="G121" s="38"/>
      <c r="H121" s="38"/>
      <c r="I121" s="133" t="s">
        <v>38</v>
      </c>
      <c r="J121" s="36" t="str">
        <f>E26</f>
        <v xml:space="preserve"> </v>
      </c>
      <c r="K121" s="38"/>
      <c r="L121" s="55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38"/>
      <c r="D122" s="38"/>
      <c r="E122" s="38"/>
      <c r="F122" s="38"/>
      <c r="G122" s="38"/>
      <c r="H122" s="38"/>
      <c r="I122" s="132"/>
      <c r="J122" s="38"/>
      <c r="K122" s="38"/>
      <c r="L122" s="55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72"/>
      <c r="B123" s="173"/>
      <c r="C123" s="174" t="s">
        <v>124</v>
      </c>
      <c r="D123" s="175" t="s">
        <v>67</v>
      </c>
      <c r="E123" s="175" t="s">
        <v>63</v>
      </c>
      <c r="F123" s="175" t="s">
        <v>64</v>
      </c>
      <c r="G123" s="175" t="s">
        <v>125</v>
      </c>
      <c r="H123" s="175" t="s">
        <v>126</v>
      </c>
      <c r="I123" s="176" t="s">
        <v>127</v>
      </c>
      <c r="J123" s="175" t="s">
        <v>118</v>
      </c>
      <c r="K123" s="177" t="s">
        <v>128</v>
      </c>
      <c r="L123" s="178"/>
      <c r="M123" s="86" t="s">
        <v>1</v>
      </c>
      <c r="N123" s="87" t="s">
        <v>46</v>
      </c>
      <c r="O123" s="87" t="s">
        <v>129</v>
      </c>
      <c r="P123" s="87" t="s">
        <v>130</v>
      </c>
      <c r="Q123" s="87" t="s">
        <v>131</v>
      </c>
      <c r="R123" s="87" t="s">
        <v>132</v>
      </c>
      <c r="S123" s="87" t="s">
        <v>133</v>
      </c>
      <c r="T123" s="88" t="s">
        <v>134</v>
      </c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</row>
    <row r="124" spans="1:63" s="2" customFormat="1" ht="22.8" customHeight="1">
      <c r="A124" s="38"/>
      <c r="B124" s="39"/>
      <c r="C124" s="93" t="s">
        <v>135</v>
      </c>
      <c r="D124" s="38"/>
      <c r="E124" s="38"/>
      <c r="F124" s="38"/>
      <c r="G124" s="38"/>
      <c r="H124" s="38"/>
      <c r="I124" s="132"/>
      <c r="J124" s="179">
        <f>BK124</f>
        <v>0</v>
      </c>
      <c r="K124" s="38"/>
      <c r="L124" s="39"/>
      <c r="M124" s="89"/>
      <c r="N124" s="73"/>
      <c r="O124" s="90"/>
      <c r="P124" s="180">
        <f>P125+P196</f>
        <v>0</v>
      </c>
      <c r="Q124" s="90"/>
      <c r="R124" s="180">
        <f>R125+R196</f>
        <v>0.09099</v>
      </c>
      <c r="S124" s="90"/>
      <c r="T124" s="181">
        <f>T125+T196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81</v>
      </c>
      <c r="AU124" s="19" t="s">
        <v>120</v>
      </c>
      <c r="BK124" s="182">
        <f>BK125+BK196</f>
        <v>0</v>
      </c>
    </row>
    <row r="125" spans="1:63" s="12" customFormat="1" ht="25.9" customHeight="1">
      <c r="A125" s="12"/>
      <c r="B125" s="183"/>
      <c r="C125" s="12"/>
      <c r="D125" s="184" t="s">
        <v>81</v>
      </c>
      <c r="E125" s="185" t="s">
        <v>457</v>
      </c>
      <c r="F125" s="185" t="s">
        <v>458</v>
      </c>
      <c r="G125" s="12"/>
      <c r="H125" s="12"/>
      <c r="I125" s="186"/>
      <c r="J125" s="187">
        <f>BK125</f>
        <v>0</v>
      </c>
      <c r="K125" s="12"/>
      <c r="L125" s="183"/>
      <c r="M125" s="188"/>
      <c r="N125" s="189"/>
      <c r="O125" s="189"/>
      <c r="P125" s="190">
        <f>P126+P188</f>
        <v>0</v>
      </c>
      <c r="Q125" s="189"/>
      <c r="R125" s="190">
        <f>R126+R188</f>
        <v>0.09099</v>
      </c>
      <c r="S125" s="189"/>
      <c r="T125" s="191">
        <f>T126+T188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84" t="s">
        <v>94</v>
      </c>
      <c r="AT125" s="192" t="s">
        <v>81</v>
      </c>
      <c r="AU125" s="192" t="s">
        <v>82</v>
      </c>
      <c r="AY125" s="184" t="s">
        <v>139</v>
      </c>
      <c r="BK125" s="193">
        <f>BK126+BK188</f>
        <v>0</v>
      </c>
    </row>
    <row r="126" spans="1:63" s="12" customFormat="1" ht="22.8" customHeight="1">
      <c r="A126" s="12"/>
      <c r="B126" s="183"/>
      <c r="C126" s="12"/>
      <c r="D126" s="184" t="s">
        <v>81</v>
      </c>
      <c r="E126" s="194" t="s">
        <v>924</v>
      </c>
      <c r="F126" s="194" t="s">
        <v>925</v>
      </c>
      <c r="G126" s="12"/>
      <c r="H126" s="12"/>
      <c r="I126" s="186"/>
      <c r="J126" s="195">
        <f>BK126</f>
        <v>0</v>
      </c>
      <c r="K126" s="12"/>
      <c r="L126" s="183"/>
      <c r="M126" s="188"/>
      <c r="N126" s="189"/>
      <c r="O126" s="189"/>
      <c r="P126" s="190">
        <f>SUM(P127:P187)</f>
        <v>0</v>
      </c>
      <c r="Q126" s="189"/>
      <c r="R126" s="190">
        <f>SUM(R127:R187)</f>
        <v>0.08939</v>
      </c>
      <c r="S126" s="189"/>
      <c r="T126" s="191">
        <f>SUM(T127:T187)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84" t="s">
        <v>94</v>
      </c>
      <c r="AT126" s="192" t="s">
        <v>81</v>
      </c>
      <c r="AU126" s="192" t="s">
        <v>89</v>
      </c>
      <c r="AY126" s="184" t="s">
        <v>139</v>
      </c>
      <c r="BK126" s="193">
        <f>SUM(BK127:BK187)</f>
        <v>0</v>
      </c>
    </row>
    <row r="127" spans="1:65" s="2" customFormat="1" ht="24" customHeight="1">
      <c r="A127" s="38"/>
      <c r="B127" s="196"/>
      <c r="C127" s="197" t="s">
        <v>89</v>
      </c>
      <c r="D127" s="197" t="s">
        <v>141</v>
      </c>
      <c r="E127" s="198" t="s">
        <v>926</v>
      </c>
      <c r="F127" s="199" t="s">
        <v>927</v>
      </c>
      <c r="G127" s="200" t="s">
        <v>331</v>
      </c>
      <c r="H127" s="201">
        <v>96</v>
      </c>
      <c r="I127" s="202"/>
      <c r="J127" s="203">
        <f>ROUND(I127*H127,2)</f>
        <v>0</v>
      </c>
      <c r="K127" s="199" t="s">
        <v>215</v>
      </c>
      <c r="L127" s="39"/>
      <c r="M127" s="204" t="s">
        <v>1</v>
      </c>
      <c r="N127" s="205" t="s">
        <v>47</v>
      </c>
      <c r="O127" s="77"/>
      <c r="P127" s="206">
        <f>O127*H127</f>
        <v>0</v>
      </c>
      <c r="Q127" s="206">
        <v>0</v>
      </c>
      <c r="R127" s="206">
        <f>Q127*H127</f>
        <v>0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316</v>
      </c>
      <c r="AT127" s="208" t="s">
        <v>141</v>
      </c>
      <c r="AU127" s="208" t="s">
        <v>94</v>
      </c>
      <c r="AY127" s="19" t="s">
        <v>139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9" t="s">
        <v>89</v>
      </c>
      <c r="BK127" s="209">
        <f>ROUND(I127*H127,2)</f>
        <v>0</v>
      </c>
      <c r="BL127" s="19" t="s">
        <v>316</v>
      </c>
      <c r="BM127" s="208" t="s">
        <v>928</v>
      </c>
    </row>
    <row r="128" spans="1:47" s="2" customFormat="1" ht="12">
      <c r="A128" s="38"/>
      <c r="B128" s="39"/>
      <c r="C128" s="38"/>
      <c r="D128" s="210" t="s">
        <v>146</v>
      </c>
      <c r="E128" s="38"/>
      <c r="F128" s="211" t="s">
        <v>929</v>
      </c>
      <c r="G128" s="38"/>
      <c r="H128" s="38"/>
      <c r="I128" s="132"/>
      <c r="J128" s="38"/>
      <c r="K128" s="38"/>
      <c r="L128" s="39"/>
      <c r="M128" s="212"/>
      <c r="N128" s="213"/>
      <c r="O128" s="77"/>
      <c r="P128" s="77"/>
      <c r="Q128" s="77"/>
      <c r="R128" s="77"/>
      <c r="S128" s="77"/>
      <c r="T128" s="7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9" t="s">
        <v>146</v>
      </c>
      <c r="AU128" s="19" t="s">
        <v>94</v>
      </c>
    </row>
    <row r="129" spans="1:65" s="2" customFormat="1" ht="16.5" customHeight="1">
      <c r="A129" s="38"/>
      <c r="B129" s="196"/>
      <c r="C129" s="241" t="s">
        <v>94</v>
      </c>
      <c r="D129" s="241" t="s">
        <v>676</v>
      </c>
      <c r="E129" s="242" t="s">
        <v>930</v>
      </c>
      <c r="F129" s="243" t="s">
        <v>931</v>
      </c>
      <c r="G129" s="244" t="s">
        <v>331</v>
      </c>
      <c r="H129" s="245">
        <v>121</v>
      </c>
      <c r="I129" s="246"/>
      <c r="J129" s="247">
        <f>ROUND(I129*H129,2)</f>
        <v>0</v>
      </c>
      <c r="K129" s="243" t="s">
        <v>215</v>
      </c>
      <c r="L129" s="248"/>
      <c r="M129" s="249" t="s">
        <v>1</v>
      </c>
      <c r="N129" s="250" t="s">
        <v>47</v>
      </c>
      <c r="O129" s="77"/>
      <c r="P129" s="206">
        <f>O129*H129</f>
        <v>0</v>
      </c>
      <c r="Q129" s="206">
        <v>4E-05</v>
      </c>
      <c r="R129" s="206">
        <f>Q129*H129</f>
        <v>0.0048400000000000006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452</v>
      </c>
      <c r="AT129" s="208" t="s">
        <v>676</v>
      </c>
      <c r="AU129" s="208" t="s">
        <v>94</v>
      </c>
      <c r="AY129" s="19" t="s">
        <v>139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9" t="s">
        <v>89</v>
      </c>
      <c r="BK129" s="209">
        <f>ROUND(I129*H129,2)</f>
        <v>0</v>
      </c>
      <c r="BL129" s="19" t="s">
        <v>316</v>
      </c>
      <c r="BM129" s="208" t="s">
        <v>932</v>
      </c>
    </row>
    <row r="130" spans="1:47" s="2" customFormat="1" ht="12">
      <c r="A130" s="38"/>
      <c r="B130" s="39"/>
      <c r="C130" s="38"/>
      <c r="D130" s="210" t="s">
        <v>146</v>
      </c>
      <c r="E130" s="38"/>
      <c r="F130" s="211" t="s">
        <v>931</v>
      </c>
      <c r="G130" s="38"/>
      <c r="H130" s="38"/>
      <c r="I130" s="132"/>
      <c r="J130" s="38"/>
      <c r="K130" s="38"/>
      <c r="L130" s="39"/>
      <c r="M130" s="212"/>
      <c r="N130" s="213"/>
      <c r="O130" s="77"/>
      <c r="P130" s="77"/>
      <c r="Q130" s="77"/>
      <c r="R130" s="77"/>
      <c r="S130" s="77"/>
      <c r="T130" s="7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146</v>
      </c>
      <c r="AU130" s="19" t="s">
        <v>94</v>
      </c>
    </row>
    <row r="131" spans="1:51" s="14" customFormat="1" ht="12">
      <c r="A131" s="14"/>
      <c r="B131" s="225"/>
      <c r="C131" s="14"/>
      <c r="D131" s="210" t="s">
        <v>218</v>
      </c>
      <c r="E131" s="226" t="s">
        <v>1</v>
      </c>
      <c r="F131" s="227" t="s">
        <v>933</v>
      </c>
      <c r="G131" s="14"/>
      <c r="H131" s="228">
        <v>121</v>
      </c>
      <c r="I131" s="229"/>
      <c r="J131" s="14"/>
      <c r="K131" s="14"/>
      <c r="L131" s="225"/>
      <c r="M131" s="230"/>
      <c r="N131" s="231"/>
      <c r="O131" s="231"/>
      <c r="P131" s="231"/>
      <c r="Q131" s="231"/>
      <c r="R131" s="231"/>
      <c r="S131" s="231"/>
      <c r="T131" s="23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26" t="s">
        <v>218</v>
      </c>
      <c r="AU131" s="226" t="s">
        <v>94</v>
      </c>
      <c r="AV131" s="14" t="s">
        <v>94</v>
      </c>
      <c r="AW131" s="14" t="s">
        <v>37</v>
      </c>
      <c r="AX131" s="14" t="s">
        <v>89</v>
      </c>
      <c r="AY131" s="226" t="s">
        <v>139</v>
      </c>
    </row>
    <row r="132" spans="1:65" s="2" customFormat="1" ht="16.5" customHeight="1">
      <c r="A132" s="38"/>
      <c r="B132" s="196"/>
      <c r="C132" s="197" t="s">
        <v>152</v>
      </c>
      <c r="D132" s="197" t="s">
        <v>141</v>
      </c>
      <c r="E132" s="198" t="s">
        <v>934</v>
      </c>
      <c r="F132" s="199" t="s">
        <v>935</v>
      </c>
      <c r="G132" s="200" t="s">
        <v>306</v>
      </c>
      <c r="H132" s="201">
        <v>5</v>
      </c>
      <c r="I132" s="202"/>
      <c r="J132" s="203">
        <f>ROUND(I132*H132,2)</f>
        <v>0</v>
      </c>
      <c r="K132" s="199" t="s">
        <v>215</v>
      </c>
      <c r="L132" s="39"/>
      <c r="M132" s="204" t="s">
        <v>1</v>
      </c>
      <c r="N132" s="205" t="s">
        <v>47</v>
      </c>
      <c r="O132" s="77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316</v>
      </c>
      <c r="AT132" s="208" t="s">
        <v>141</v>
      </c>
      <c r="AU132" s="208" t="s">
        <v>94</v>
      </c>
      <c r="AY132" s="19" t="s">
        <v>139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9" t="s">
        <v>89</v>
      </c>
      <c r="BK132" s="209">
        <f>ROUND(I132*H132,2)</f>
        <v>0</v>
      </c>
      <c r="BL132" s="19" t="s">
        <v>316</v>
      </c>
      <c r="BM132" s="208" t="s">
        <v>936</v>
      </c>
    </row>
    <row r="133" spans="1:65" s="2" customFormat="1" ht="16.5" customHeight="1">
      <c r="A133" s="38"/>
      <c r="B133" s="196"/>
      <c r="C133" s="241" t="s">
        <v>138</v>
      </c>
      <c r="D133" s="241" t="s">
        <v>676</v>
      </c>
      <c r="E133" s="242" t="s">
        <v>937</v>
      </c>
      <c r="F133" s="243" t="s">
        <v>938</v>
      </c>
      <c r="G133" s="244" t="s">
        <v>306</v>
      </c>
      <c r="H133" s="245">
        <v>5</v>
      </c>
      <c r="I133" s="246"/>
      <c r="J133" s="247">
        <f>ROUND(I133*H133,2)</f>
        <v>0</v>
      </c>
      <c r="K133" s="243" t="s">
        <v>215</v>
      </c>
      <c r="L133" s="248"/>
      <c r="M133" s="249" t="s">
        <v>1</v>
      </c>
      <c r="N133" s="250" t="s">
        <v>47</v>
      </c>
      <c r="O133" s="77"/>
      <c r="P133" s="206">
        <f>O133*H133</f>
        <v>0</v>
      </c>
      <c r="Q133" s="206">
        <v>3E-05</v>
      </c>
      <c r="R133" s="206">
        <f>Q133*H133</f>
        <v>0.00015000000000000001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452</v>
      </c>
      <c r="AT133" s="208" t="s">
        <v>676</v>
      </c>
      <c r="AU133" s="208" t="s">
        <v>94</v>
      </c>
      <c r="AY133" s="19" t="s">
        <v>139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9" t="s">
        <v>89</v>
      </c>
      <c r="BK133" s="209">
        <f>ROUND(I133*H133,2)</f>
        <v>0</v>
      </c>
      <c r="BL133" s="19" t="s">
        <v>316</v>
      </c>
      <c r="BM133" s="208" t="s">
        <v>939</v>
      </c>
    </row>
    <row r="134" spans="1:65" s="2" customFormat="1" ht="24" customHeight="1">
      <c r="A134" s="38"/>
      <c r="B134" s="196"/>
      <c r="C134" s="197" t="s">
        <v>161</v>
      </c>
      <c r="D134" s="197" t="s">
        <v>141</v>
      </c>
      <c r="E134" s="198" t="s">
        <v>940</v>
      </c>
      <c r="F134" s="199" t="s">
        <v>941</v>
      </c>
      <c r="G134" s="200" t="s">
        <v>306</v>
      </c>
      <c r="H134" s="201">
        <v>4</v>
      </c>
      <c r="I134" s="202"/>
      <c r="J134" s="203">
        <f>ROUND(I134*H134,2)</f>
        <v>0</v>
      </c>
      <c r="K134" s="199" t="s">
        <v>215</v>
      </c>
      <c r="L134" s="39"/>
      <c r="M134" s="204" t="s">
        <v>1</v>
      </c>
      <c r="N134" s="205" t="s">
        <v>47</v>
      </c>
      <c r="O134" s="77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8" t="s">
        <v>316</v>
      </c>
      <c r="AT134" s="208" t="s">
        <v>141</v>
      </c>
      <c r="AU134" s="208" t="s">
        <v>94</v>
      </c>
      <c r="AY134" s="19" t="s">
        <v>139</v>
      </c>
      <c r="BE134" s="209">
        <f>IF(N134="základní",J134,0)</f>
        <v>0</v>
      </c>
      <c r="BF134" s="209">
        <f>IF(N134="snížená",J134,0)</f>
        <v>0</v>
      </c>
      <c r="BG134" s="209">
        <f>IF(N134="zákl. přenesená",J134,0)</f>
        <v>0</v>
      </c>
      <c r="BH134" s="209">
        <f>IF(N134="sníž. přenesená",J134,0)</f>
        <v>0</v>
      </c>
      <c r="BI134" s="209">
        <f>IF(N134="nulová",J134,0)</f>
        <v>0</v>
      </c>
      <c r="BJ134" s="19" t="s">
        <v>89</v>
      </c>
      <c r="BK134" s="209">
        <f>ROUND(I134*H134,2)</f>
        <v>0</v>
      </c>
      <c r="BL134" s="19" t="s">
        <v>316</v>
      </c>
      <c r="BM134" s="208" t="s">
        <v>942</v>
      </c>
    </row>
    <row r="135" spans="1:47" s="2" customFormat="1" ht="12">
      <c r="A135" s="38"/>
      <c r="B135" s="39"/>
      <c r="C135" s="38"/>
      <c r="D135" s="210" t="s">
        <v>146</v>
      </c>
      <c r="E135" s="38"/>
      <c r="F135" s="211" t="s">
        <v>943</v>
      </c>
      <c r="G135" s="38"/>
      <c r="H135" s="38"/>
      <c r="I135" s="132"/>
      <c r="J135" s="38"/>
      <c r="K135" s="38"/>
      <c r="L135" s="39"/>
      <c r="M135" s="212"/>
      <c r="N135" s="213"/>
      <c r="O135" s="77"/>
      <c r="P135" s="77"/>
      <c r="Q135" s="77"/>
      <c r="R135" s="77"/>
      <c r="S135" s="77"/>
      <c r="T135" s="7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146</v>
      </c>
      <c r="AU135" s="19" t="s">
        <v>94</v>
      </c>
    </row>
    <row r="136" spans="1:65" s="2" customFormat="1" ht="16.5" customHeight="1">
      <c r="A136" s="38"/>
      <c r="B136" s="196"/>
      <c r="C136" s="241" t="s">
        <v>166</v>
      </c>
      <c r="D136" s="241" t="s">
        <v>676</v>
      </c>
      <c r="E136" s="242" t="s">
        <v>944</v>
      </c>
      <c r="F136" s="243" t="s">
        <v>945</v>
      </c>
      <c r="G136" s="244" t="s">
        <v>306</v>
      </c>
      <c r="H136" s="245">
        <v>4</v>
      </c>
      <c r="I136" s="246"/>
      <c r="J136" s="247">
        <f>ROUND(I136*H136,2)</f>
        <v>0</v>
      </c>
      <c r="K136" s="243" t="s">
        <v>215</v>
      </c>
      <c r="L136" s="248"/>
      <c r="M136" s="249" t="s">
        <v>1</v>
      </c>
      <c r="N136" s="250" t="s">
        <v>47</v>
      </c>
      <c r="O136" s="77"/>
      <c r="P136" s="206">
        <f>O136*H136</f>
        <v>0</v>
      </c>
      <c r="Q136" s="206">
        <v>0.00033</v>
      </c>
      <c r="R136" s="206">
        <f>Q136*H136</f>
        <v>0.00132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452</v>
      </c>
      <c r="AT136" s="208" t="s">
        <v>676</v>
      </c>
      <c r="AU136" s="208" t="s">
        <v>94</v>
      </c>
      <c r="AY136" s="19" t="s">
        <v>139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9" t="s">
        <v>89</v>
      </c>
      <c r="BK136" s="209">
        <f>ROUND(I136*H136,2)</f>
        <v>0</v>
      </c>
      <c r="BL136" s="19" t="s">
        <v>316</v>
      </c>
      <c r="BM136" s="208" t="s">
        <v>946</v>
      </c>
    </row>
    <row r="137" spans="1:47" s="2" customFormat="1" ht="12">
      <c r="A137" s="38"/>
      <c r="B137" s="39"/>
      <c r="C137" s="38"/>
      <c r="D137" s="210" t="s">
        <v>146</v>
      </c>
      <c r="E137" s="38"/>
      <c r="F137" s="211" t="s">
        <v>945</v>
      </c>
      <c r="G137" s="38"/>
      <c r="H137" s="38"/>
      <c r="I137" s="132"/>
      <c r="J137" s="38"/>
      <c r="K137" s="38"/>
      <c r="L137" s="39"/>
      <c r="M137" s="212"/>
      <c r="N137" s="213"/>
      <c r="O137" s="77"/>
      <c r="P137" s="77"/>
      <c r="Q137" s="77"/>
      <c r="R137" s="77"/>
      <c r="S137" s="77"/>
      <c r="T137" s="7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9" t="s">
        <v>146</v>
      </c>
      <c r="AU137" s="19" t="s">
        <v>94</v>
      </c>
    </row>
    <row r="138" spans="1:65" s="2" customFormat="1" ht="16.5" customHeight="1">
      <c r="A138" s="38"/>
      <c r="B138" s="196"/>
      <c r="C138" s="241" t="s">
        <v>171</v>
      </c>
      <c r="D138" s="241" t="s">
        <v>676</v>
      </c>
      <c r="E138" s="242" t="s">
        <v>947</v>
      </c>
      <c r="F138" s="243" t="s">
        <v>948</v>
      </c>
      <c r="G138" s="244" t="s">
        <v>306</v>
      </c>
      <c r="H138" s="245">
        <v>4</v>
      </c>
      <c r="I138" s="246"/>
      <c r="J138" s="247">
        <f>ROUND(I138*H138,2)</f>
        <v>0</v>
      </c>
      <c r="K138" s="243" t="s">
        <v>215</v>
      </c>
      <c r="L138" s="248"/>
      <c r="M138" s="249" t="s">
        <v>1</v>
      </c>
      <c r="N138" s="250" t="s">
        <v>47</v>
      </c>
      <c r="O138" s="77"/>
      <c r="P138" s="206">
        <f>O138*H138</f>
        <v>0</v>
      </c>
      <c r="Q138" s="206">
        <v>3E-05</v>
      </c>
      <c r="R138" s="206">
        <f>Q138*H138</f>
        <v>0.00012</v>
      </c>
      <c r="S138" s="206">
        <v>0</v>
      </c>
      <c r="T138" s="20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452</v>
      </c>
      <c r="AT138" s="208" t="s">
        <v>676</v>
      </c>
      <c r="AU138" s="208" t="s">
        <v>94</v>
      </c>
      <c r="AY138" s="19" t="s">
        <v>139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9" t="s">
        <v>89</v>
      </c>
      <c r="BK138" s="209">
        <f>ROUND(I138*H138,2)</f>
        <v>0</v>
      </c>
      <c r="BL138" s="19" t="s">
        <v>316</v>
      </c>
      <c r="BM138" s="208" t="s">
        <v>949</v>
      </c>
    </row>
    <row r="139" spans="1:47" s="2" customFormat="1" ht="12">
      <c r="A139" s="38"/>
      <c r="B139" s="39"/>
      <c r="C139" s="38"/>
      <c r="D139" s="210" t="s">
        <v>146</v>
      </c>
      <c r="E139" s="38"/>
      <c r="F139" s="211" t="s">
        <v>948</v>
      </c>
      <c r="G139" s="38"/>
      <c r="H139" s="38"/>
      <c r="I139" s="132"/>
      <c r="J139" s="38"/>
      <c r="K139" s="38"/>
      <c r="L139" s="39"/>
      <c r="M139" s="212"/>
      <c r="N139" s="213"/>
      <c r="O139" s="77"/>
      <c r="P139" s="77"/>
      <c r="Q139" s="77"/>
      <c r="R139" s="77"/>
      <c r="S139" s="77"/>
      <c r="T139" s="7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9" t="s">
        <v>146</v>
      </c>
      <c r="AU139" s="19" t="s">
        <v>94</v>
      </c>
    </row>
    <row r="140" spans="1:65" s="2" customFormat="1" ht="24" customHeight="1">
      <c r="A140" s="38"/>
      <c r="B140" s="196"/>
      <c r="C140" s="197" t="s">
        <v>176</v>
      </c>
      <c r="D140" s="197" t="s">
        <v>141</v>
      </c>
      <c r="E140" s="198" t="s">
        <v>950</v>
      </c>
      <c r="F140" s="199" t="s">
        <v>951</v>
      </c>
      <c r="G140" s="200" t="s">
        <v>331</v>
      </c>
      <c r="H140" s="201">
        <v>25</v>
      </c>
      <c r="I140" s="202"/>
      <c r="J140" s="203">
        <f>ROUND(I140*H140,2)</f>
        <v>0</v>
      </c>
      <c r="K140" s="199" t="s">
        <v>215</v>
      </c>
      <c r="L140" s="39"/>
      <c r="M140" s="204" t="s">
        <v>1</v>
      </c>
      <c r="N140" s="205" t="s">
        <v>47</v>
      </c>
      <c r="O140" s="77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316</v>
      </c>
      <c r="AT140" s="208" t="s">
        <v>141</v>
      </c>
      <c r="AU140" s="208" t="s">
        <v>94</v>
      </c>
      <c r="AY140" s="19" t="s">
        <v>139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9" t="s">
        <v>89</v>
      </c>
      <c r="BK140" s="209">
        <f>ROUND(I140*H140,2)</f>
        <v>0</v>
      </c>
      <c r="BL140" s="19" t="s">
        <v>316</v>
      </c>
      <c r="BM140" s="208" t="s">
        <v>952</v>
      </c>
    </row>
    <row r="141" spans="1:65" s="2" customFormat="1" ht="16.5" customHeight="1">
      <c r="A141" s="38"/>
      <c r="B141" s="196"/>
      <c r="C141" s="241" t="s">
        <v>181</v>
      </c>
      <c r="D141" s="241" t="s">
        <v>676</v>
      </c>
      <c r="E141" s="242" t="s">
        <v>953</v>
      </c>
      <c r="F141" s="243" t="s">
        <v>954</v>
      </c>
      <c r="G141" s="244" t="s">
        <v>331</v>
      </c>
      <c r="H141" s="245">
        <v>15</v>
      </c>
      <c r="I141" s="246"/>
      <c r="J141" s="247">
        <f>ROUND(I141*H141,2)</f>
        <v>0</v>
      </c>
      <c r="K141" s="243" t="s">
        <v>215</v>
      </c>
      <c r="L141" s="248"/>
      <c r="M141" s="249" t="s">
        <v>1</v>
      </c>
      <c r="N141" s="250" t="s">
        <v>47</v>
      </c>
      <c r="O141" s="77"/>
      <c r="P141" s="206">
        <f>O141*H141</f>
        <v>0</v>
      </c>
      <c r="Q141" s="206">
        <v>5E-05</v>
      </c>
      <c r="R141" s="206">
        <f>Q141*H141</f>
        <v>0.00075</v>
      </c>
      <c r="S141" s="206">
        <v>0</v>
      </c>
      <c r="T141" s="20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8" t="s">
        <v>452</v>
      </c>
      <c r="AT141" s="208" t="s">
        <v>676</v>
      </c>
      <c r="AU141" s="208" t="s">
        <v>94</v>
      </c>
      <c r="AY141" s="19" t="s">
        <v>139</v>
      </c>
      <c r="BE141" s="209">
        <f>IF(N141="základní",J141,0)</f>
        <v>0</v>
      </c>
      <c r="BF141" s="209">
        <f>IF(N141="snížená",J141,0)</f>
        <v>0</v>
      </c>
      <c r="BG141" s="209">
        <f>IF(N141="zákl. přenesená",J141,0)</f>
        <v>0</v>
      </c>
      <c r="BH141" s="209">
        <f>IF(N141="sníž. přenesená",J141,0)</f>
        <v>0</v>
      </c>
      <c r="BI141" s="209">
        <f>IF(N141="nulová",J141,0)</f>
        <v>0</v>
      </c>
      <c r="BJ141" s="19" t="s">
        <v>89</v>
      </c>
      <c r="BK141" s="209">
        <f>ROUND(I141*H141,2)</f>
        <v>0</v>
      </c>
      <c r="BL141" s="19" t="s">
        <v>316</v>
      </c>
      <c r="BM141" s="208" t="s">
        <v>955</v>
      </c>
    </row>
    <row r="142" spans="1:65" s="2" customFormat="1" ht="16.5" customHeight="1">
      <c r="A142" s="38"/>
      <c r="B142" s="196"/>
      <c r="C142" s="241" t="s">
        <v>186</v>
      </c>
      <c r="D142" s="241" t="s">
        <v>676</v>
      </c>
      <c r="E142" s="242" t="s">
        <v>956</v>
      </c>
      <c r="F142" s="243" t="s">
        <v>957</v>
      </c>
      <c r="G142" s="244" t="s">
        <v>331</v>
      </c>
      <c r="H142" s="245">
        <v>10</v>
      </c>
      <c r="I142" s="246"/>
      <c r="J142" s="247">
        <f>ROUND(I142*H142,2)</f>
        <v>0</v>
      </c>
      <c r="K142" s="243" t="s">
        <v>215</v>
      </c>
      <c r="L142" s="248"/>
      <c r="M142" s="249" t="s">
        <v>1</v>
      </c>
      <c r="N142" s="250" t="s">
        <v>47</v>
      </c>
      <c r="O142" s="77"/>
      <c r="P142" s="206">
        <f>O142*H142</f>
        <v>0</v>
      </c>
      <c r="Q142" s="206">
        <v>8E-05</v>
      </c>
      <c r="R142" s="206">
        <f>Q142*H142</f>
        <v>0.0008</v>
      </c>
      <c r="S142" s="206">
        <v>0</v>
      </c>
      <c r="T142" s="20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8" t="s">
        <v>452</v>
      </c>
      <c r="AT142" s="208" t="s">
        <v>676</v>
      </c>
      <c r="AU142" s="208" t="s">
        <v>94</v>
      </c>
      <c r="AY142" s="19" t="s">
        <v>139</v>
      </c>
      <c r="BE142" s="209">
        <f>IF(N142="základní",J142,0)</f>
        <v>0</v>
      </c>
      <c r="BF142" s="209">
        <f>IF(N142="snížená",J142,0)</f>
        <v>0</v>
      </c>
      <c r="BG142" s="209">
        <f>IF(N142="zákl. přenesená",J142,0)</f>
        <v>0</v>
      </c>
      <c r="BH142" s="209">
        <f>IF(N142="sníž. přenesená",J142,0)</f>
        <v>0</v>
      </c>
      <c r="BI142" s="209">
        <f>IF(N142="nulová",J142,0)</f>
        <v>0</v>
      </c>
      <c r="BJ142" s="19" t="s">
        <v>89</v>
      </c>
      <c r="BK142" s="209">
        <f>ROUND(I142*H142,2)</f>
        <v>0</v>
      </c>
      <c r="BL142" s="19" t="s">
        <v>316</v>
      </c>
      <c r="BM142" s="208" t="s">
        <v>958</v>
      </c>
    </row>
    <row r="143" spans="1:47" s="2" customFormat="1" ht="12">
      <c r="A143" s="38"/>
      <c r="B143" s="39"/>
      <c r="C143" s="38"/>
      <c r="D143" s="210" t="s">
        <v>146</v>
      </c>
      <c r="E143" s="38"/>
      <c r="F143" s="211" t="s">
        <v>957</v>
      </c>
      <c r="G143" s="38"/>
      <c r="H143" s="38"/>
      <c r="I143" s="132"/>
      <c r="J143" s="38"/>
      <c r="K143" s="38"/>
      <c r="L143" s="39"/>
      <c r="M143" s="212"/>
      <c r="N143" s="213"/>
      <c r="O143" s="77"/>
      <c r="P143" s="77"/>
      <c r="Q143" s="77"/>
      <c r="R143" s="77"/>
      <c r="S143" s="77"/>
      <c r="T143" s="7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9" t="s">
        <v>146</v>
      </c>
      <c r="AU143" s="19" t="s">
        <v>94</v>
      </c>
    </row>
    <row r="144" spans="1:65" s="2" customFormat="1" ht="24" customHeight="1">
      <c r="A144" s="38"/>
      <c r="B144" s="196"/>
      <c r="C144" s="197" t="s">
        <v>192</v>
      </c>
      <c r="D144" s="197" t="s">
        <v>141</v>
      </c>
      <c r="E144" s="198" t="s">
        <v>959</v>
      </c>
      <c r="F144" s="199" t="s">
        <v>960</v>
      </c>
      <c r="G144" s="200" t="s">
        <v>331</v>
      </c>
      <c r="H144" s="201">
        <v>110</v>
      </c>
      <c r="I144" s="202"/>
      <c r="J144" s="203">
        <f>ROUND(I144*H144,2)</f>
        <v>0</v>
      </c>
      <c r="K144" s="199" t="s">
        <v>215</v>
      </c>
      <c r="L144" s="39"/>
      <c r="M144" s="204" t="s">
        <v>1</v>
      </c>
      <c r="N144" s="205" t="s">
        <v>47</v>
      </c>
      <c r="O144" s="77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316</v>
      </c>
      <c r="AT144" s="208" t="s">
        <v>141</v>
      </c>
      <c r="AU144" s="208" t="s">
        <v>94</v>
      </c>
      <c r="AY144" s="19" t="s">
        <v>139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9" t="s">
        <v>89</v>
      </c>
      <c r="BK144" s="209">
        <f>ROUND(I144*H144,2)</f>
        <v>0</v>
      </c>
      <c r="BL144" s="19" t="s">
        <v>316</v>
      </c>
      <c r="BM144" s="208" t="s">
        <v>961</v>
      </c>
    </row>
    <row r="145" spans="1:65" s="2" customFormat="1" ht="16.5" customHeight="1">
      <c r="A145" s="38"/>
      <c r="B145" s="196"/>
      <c r="C145" s="241" t="s">
        <v>290</v>
      </c>
      <c r="D145" s="241" t="s">
        <v>676</v>
      </c>
      <c r="E145" s="242" t="s">
        <v>962</v>
      </c>
      <c r="F145" s="243" t="s">
        <v>963</v>
      </c>
      <c r="G145" s="244" t="s">
        <v>331</v>
      </c>
      <c r="H145" s="245">
        <v>110</v>
      </c>
      <c r="I145" s="246"/>
      <c r="J145" s="247">
        <f>ROUND(I145*H145,2)</f>
        <v>0</v>
      </c>
      <c r="K145" s="243" t="s">
        <v>215</v>
      </c>
      <c r="L145" s="248"/>
      <c r="M145" s="249" t="s">
        <v>1</v>
      </c>
      <c r="N145" s="250" t="s">
        <v>47</v>
      </c>
      <c r="O145" s="77"/>
      <c r="P145" s="206">
        <f>O145*H145</f>
        <v>0</v>
      </c>
      <c r="Q145" s="206">
        <v>0.00012</v>
      </c>
      <c r="R145" s="206">
        <f>Q145*H145</f>
        <v>0.0132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452</v>
      </c>
      <c r="AT145" s="208" t="s">
        <v>676</v>
      </c>
      <c r="AU145" s="208" t="s">
        <v>94</v>
      </c>
      <c r="AY145" s="19" t="s">
        <v>139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9" t="s">
        <v>89</v>
      </c>
      <c r="BK145" s="209">
        <f>ROUND(I145*H145,2)</f>
        <v>0</v>
      </c>
      <c r="BL145" s="19" t="s">
        <v>316</v>
      </c>
      <c r="BM145" s="208" t="s">
        <v>964</v>
      </c>
    </row>
    <row r="146" spans="1:51" s="14" customFormat="1" ht="12">
      <c r="A146" s="14"/>
      <c r="B146" s="225"/>
      <c r="C146" s="14"/>
      <c r="D146" s="210" t="s">
        <v>218</v>
      </c>
      <c r="E146" s="226" t="s">
        <v>1</v>
      </c>
      <c r="F146" s="227" t="s">
        <v>965</v>
      </c>
      <c r="G146" s="14"/>
      <c r="H146" s="228">
        <v>110</v>
      </c>
      <c r="I146" s="229"/>
      <c r="J146" s="14"/>
      <c r="K146" s="14"/>
      <c r="L146" s="225"/>
      <c r="M146" s="230"/>
      <c r="N146" s="231"/>
      <c r="O146" s="231"/>
      <c r="P146" s="231"/>
      <c r="Q146" s="231"/>
      <c r="R146" s="231"/>
      <c r="S146" s="231"/>
      <c r="T146" s="23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26" t="s">
        <v>218</v>
      </c>
      <c r="AU146" s="226" t="s">
        <v>94</v>
      </c>
      <c r="AV146" s="14" t="s">
        <v>94</v>
      </c>
      <c r="AW146" s="14" t="s">
        <v>37</v>
      </c>
      <c r="AX146" s="14" t="s">
        <v>89</v>
      </c>
      <c r="AY146" s="226" t="s">
        <v>139</v>
      </c>
    </row>
    <row r="147" spans="1:65" s="2" customFormat="1" ht="24" customHeight="1">
      <c r="A147" s="38"/>
      <c r="B147" s="196"/>
      <c r="C147" s="197" t="s">
        <v>297</v>
      </c>
      <c r="D147" s="197" t="s">
        <v>141</v>
      </c>
      <c r="E147" s="198" t="s">
        <v>966</v>
      </c>
      <c r="F147" s="199" t="s">
        <v>967</v>
      </c>
      <c r="G147" s="200" t="s">
        <v>331</v>
      </c>
      <c r="H147" s="201">
        <v>10</v>
      </c>
      <c r="I147" s="202"/>
      <c r="J147" s="203">
        <f>ROUND(I147*H147,2)</f>
        <v>0</v>
      </c>
      <c r="K147" s="199" t="s">
        <v>215</v>
      </c>
      <c r="L147" s="39"/>
      <c r="M147" s="204" t="s">
        <v>1</v>
      </c>
      <c r="N147" s="205" t="s">
        <v>47</v>
      </c>
      <c r="O147" s="77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8" t="s">
        <v>316</v>
      </c>
      <c r="AT147" s="208" t="s">
        <v>141</v>
      </c>
      <c r="AU147" s="208" t="s">
        <v>94</v>
      </c>
      <c r="AY147" s="19" t="s">
        <v>139</v>
      </c>
      <c r="BE147" s="209">
        <f>IF(N147="základní",J147,0)</f>
        <v>0</v>
      </c>
      <c r="BF147" s="209">
        <f>IF(N147="snížená",J147,0)</f>
        <v>0</v>
      </c>
      <c r="BG147" s="209">
        <f>IF(N147="zákl. přenesená",J147,0)</f>
        <v>0</v>
      </c>
      <c r="BH147" s="209">
        <f>IF(N147="sníž. přenesená",J147,0)</f>
        <v>0</v>
      </c>
      <c r="BI147" s="209">
        <f>IF(N147="nulová",J147,0)</f>
        <v>0</v>
      </c>
      <c r="BJ147" s="19" t="s">
        <v>89</v>
      </c>
      <c r="BK147" s="209">
        <f>ROUND(I147*H147,2)</f>
        <v>0</v>
      </c>
      <c r="BL147" s="19" t="s">
        <v>316</v>
      </c>
      <c r="BM147" s="208" t="s">
        <v>968</v>
      </c>
    </row>
    <row r="148" spans="1:65" s="2" customFormat="1" ht="16.5" customHeight="1">
      <c r="A148" s="38"/>
      <c r="B148" s="196"/>
      <c r="C148" s="241" t="s">
        <v>303</v>
      </c>
      <c r="D148" s="241" t="s">
        <v>676</v>
      </c>
      <c r="E148" s="242" t="s">
        <v>969</v>
      </c>
      <c r="F148" s="243" t="s">
        <v>970</v>
      </c>
      <c r="G148" s="244" t="s">
        <v>331</v>
      </c>
      <c r="H148" s="245">
        <v>10</v>
      </c>
      <c r="I148" s="246"/>
      <c r="J148" s="247">
        <f>ROUND(I148*H148,2)</f>
        <v>0</v>
      </c>
      <c r="K148" s="243" t="s">
        <v>215</v>
      </c>
      <c r="L148" s="248"/>
      <c r="M148" s="249" t="s">
        <v>1</v>
      </c>
      <c r="N148" s="250" t="s">
        <v>47</v>
      </c>
      <c r="O148" s="77"/>
      <c r="P148" s="206">
        <f>O148*H148</f>
        <v>0</v>
      </c>
      <c r="Q148" s="206">
        <v>0.00017</v>
      </c>
      <c r="R148" s="206">
        <f>Q148*H148</f>
        <v>0.0017000000000000001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452</v>
      </c>
      <c r="AT148" s="208" t="s">
        <v>676</v>
      </c>
      <c r="AU148" s="208" t="s">
        <v>94</v>
      </c>
      <c r="AY148" s="19" t="s">
        <v>139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9" t="s">
        <v>89</v>
      </c>
      <c r="BK148" s="209">
        <f>ROUND(I148*H148,2)</f>
        <v>0</v>
      </c>
      <c r="BL148" s="19" t="s">
        <v>316</v>
      </c>
      <c r="BM148" s="208" t="s">
        <v>971</v>
      </c>
    </row>
    <row r="149" spans="1:65" s="2" customFormat="1" ht="24" customHeight="1">
      <c r="A149" s="38"/>
      <c r="B149" s="196"/>
      <c r="C149" s="197" t="s">
        <v>8</v>
      </c>
      <c r="D149" s="197" t="s">
        <v>141</v>
      </c>
      <c r="E149" s="198" t="s">
        <v>972</v>
      </c>
      <c r="F149" s="199" t="s">
        <v>973</v>
      </c>
      <c r="G149" s="200" t="s">
        <v>331</v>
      </c>
      <c r="H149" s="201">
        <v>30</v>
      </c>
      <c r="I149" s="202"/>
      <c r="J149" s="203">
        <f>ROUND(I149*H149,2)</f>
        <v>0</v>
      </c>
      <c r="K149" s="199" t="s">
        <v>215</v>
      </c>
      <c r="L149" s="39"/>
      <c r="M149" s="204" t="s">
        <v>1</v>
      </c>
      <c r="N149" s="205" t="s">
        <v>47</v>
      </c>
      <c r="O149" s="77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08" t="s">
        <v>316</v>
      </c>
      <c r="AT149" s="208" t="s">
        <v>141</v>
      </c>
      <c r="AU149" s="208" t="s">
        <v>94</v>
      </c>
      <c r="AY149" s="19" t="s">
        <v>139</v>
      </c>
      <c r="BE149" s="209">
        <f>IF(N149="základní",J149,0)</f>
        <v>0</v>
      </c>
      <c r="BF149" s="209">
        <f>IF(N149="snížená",J149,0)</f>
        <v>0</v>
      </c>
      <c r="BG149" s="209">
        <f>IF(N149="zákl. přenesená",J149,0)</f>
        <v>0</v>
      </c>
      <c r="BH149" s="209">
        <f>IF(N149="sníž. přenesená",J149,0)</f>
        <v>0</v>
      </c>
      <c r="BI149" s="209">
        <f>IF(N149="nulová",J149,0)</f>
        <v>0</v>
      </c>
      <c r="BJ149" s="19" t="s">
        <v>89</v>
      </c>
      <c r="BK149" s="209">
        <f>ROUND(I149*H149,2)</f>
        <v>0</v>
      </c>
      <c r="BL149" s="19" t="s">
        <v>316</v>
      </c>
      <c r="BM149" s="208" t="s">
        <v>974</v>
      </c>
    </row>
    <row r="150" spans="1:65" s="2" customFormat="1" ht="16.5" customHeight="1">
      <c r="A150" s="38"/>
      <c r="B150" s="196"/>
      <c r="C150" s="241" t="s">
        <v>316</v>
      </c>
      <c r="D150" s="241" t="s">
        <v>676</v>
      </c>
      <c r="E150" s="242" t="s">
        <v>975</v>
      </c>
      <c r="F150" s="243" t="s">
        <v>976</v>
      </c>
      <c r="G150" s="244" t="s">
        <v>331</v>
      </c>
      <c r="H150" s="245">
        <v>30</v>
      </c>
      <c r="I150" s="246"/>
      <c r="J150" s="247">
        <f>ROUND(I150*H150,2)</f>
        <v>0</v>
      </c>
      <c r="K150" s="243" t="s">
        <v>215</v>
      </c>
      <c r="L150" s="248"/>
      <c r="M150" s="249" t="s">
        <v>1</v>
      </c>
      <c r="N150" s="250" t="s">
        <v>47</v>
      </c>
      <c r="O150" s="77"/>
      <c r="P150" s="206">
        <f>O150*H150</f>
        <v>0</v>
      </c>
      <c r="Q150" s="206">
        <v>0.00053</v>
      </c>
      <c r="R150" s="206">
        <f>Q150*H150</f>
        <v>0.0159</v>
      </c>
      <c r="S150" s="206">
        <v>0</v>
      </c>
      <c r="T150" s="20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8" t="s">
        <v>452</v>
      </c>
      <c r="AT150" s="208" t="s">
        <v>676</v>
      </c>
      <c r="AU150" s="208" t="s">
        <v>94</v>
      </c>
      <c r="AY150" s="19" t="s">
        <v>139</v>
      </c>
      <c r="BE150" s="209">
        <f>IF(N150="základní",J150,0)</f>
        <v>0</v>
      </c>
      <c r="BF150" s="209">
        <f>IF(N150="snížená",J150,0)</f>
        <v>0</v>
      </c>
      <c r="BG150" s="209">
        <f>IF(N150="zákl. přenesená",J150,0)</f>
        <v>0</v>
      </c>
      <c r="BH150" s="209">
        <f>IF(N150="sníž. přenesená",J150,0)</f>
        <v>0</v>
      </c>
      <c r="BI150" s="209">
        <f>IF(N150="nulová",J150,0)</f>
        <v>0</v>
      </c>
      <c r="BJ150" s="19" t="s">
        <v>89</v>
      </c>
      <c r="BK150" s="209">
        <f>ROUND(I150*H150,2)</f>
        <v>0</v>
      </c>
      <c r="BL150" s="19" t="s">
        <v>316</v>
      </c>
      <c r="BM150" s="208" t="s">
        <v>977</v>
      </c>
    </row>
    <row r="151" spans="1:51" s="14" customFormat="1" ht="12">
      <c r="A151" s="14"/>
      <c r="B151" s="225"/>
      <c r="C151" s="14"/>
      <c r="D151" s="210" t="s">
        <v>218</v>
      </c>
      <c r="E151" s="226" t="s">
        <v>1</v>
      </c>
      <c r="F151" s="227" t="s">
        <v>439</v>
      </c>
      <c r="G151" s="14"/>
      <c r="H151" s="228">
        <v>30</v>
      </c>
      <c r="I151" s="229"/>
      <c r="J151" s="14"/>
      <c r="K151" s="14"/>
      <c r="L151" s="225"/>
      <c r="M151" s="230"/>
      <c r="N151" s="231"/>
      <c r="O151" s="231"/>
      <c r="P151" s="231"/>
      <c r="Q151" s="231"/>
      <c r="R151" s="231"/>
      <c r="S151" s="231"/>
      <c r="T151" s="23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26" t="s">
        <v>218</v>
      </c>
      <c r="AU151" s="226" t="s">
        <v>94</v>
      </c>
      <c r="AV151" s="14" t="s">
        <v>94</v>
      </c>
      <c r="AW151" s="14" t="s">
        <v>37</v>
      </c>
      <c r="AX151" s="14" t="s">
        <v>89</v>
      </c>
      <c r="AY151" s="226" t="s">
        <v>139</v>
      </c>
    </row>
    <row r="152" spans="1:65" s="2" customFormat="1" ht="24" customHeight="1">
      <c r="A152" s="38"/>
      <c r="B152" s="196"/>
      <c r="C152" s="197" t="s">
        <v>322</v>
      </c>
      <c r="D152" s="197" t="s">
        <v>141</v>
      </c>
      <c r="E152" s="198" t="s">
        <v>978</v>
      </c>
      <c r="F152" s="199" t="s">
        <v>979</v>
      </c>
      <c r="G152" s="200" t="s">
        <v>306</v>
      </c>
      <c r="H152" s="201">
        <v>4</v>
      </c>
      <c r="I152" s="202"/>
      <c r="J152" s="203">
        <f>ROUND(I152*H152,2)</f>
        <v>0</v>
      </c>
      <c r="K152" s="199" t="s">
        <v>215</v>
      </c>
      <c r="L152" s="39"/>
      <c r="M152" s="204" t="s">
        <v>1</v>
      </c>
      <c r="N152" s="205" t="s">
        <v>47</v>
      </c>
      <c r="O152" s="77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08" t="s">
        <v>316</v>
      </c>
      <c r="AT152" s="208" t="s">
        <v>141</v>
      </c>
      <c r="AU152" s="208" t="s">
        <v>94</v>
      </c>
      <c r="AY152" s="19" t="s">
        <v>139</v>
      </c>
      <c r="BE152" s="209">
        <f>IF(N152="základní",J152,0)</f>
        <v>0</v>
      </c>
      <c r="BF152" s="209">
        <f>IF(N152="snížená",J152,0)</f>
        <v>0</v>
      </c>
      <c r="BG152" s="209">
        <f>IF(N152="zákl. přenesená",J152,0)</f>
        <v>0</v>
      </c>
      <c r="BH152" s="209">
        <f>IF(N152="sníž. přenesená",J152,0)</f>
        <v>0</v>
      </c>
      <c r="BI152" s="209">
        <f>IF(N152="nulová",J152,0)</f>
        <v>0</v>
      </c>
      <c r="BJ152" s="19" t="s">
        <v>89</v>
      </c>
      <c r="BK152" s="209">
        <f>ROUND(I152*H152,2)</f>
        <v>0</v>
      </c>
      <c r="BL152" s="19" t="s">
        <v>316</v>
      </c>
      <c r="BM152" s="208" t="s">
        <v>980</v>
      </c>
    </row>
    <row r="153" spans="1:65" s="2" customFormat="1" ht="24" customHeight="1">
      <c r="A153" s="38"/>
      <c r="B153" s="196"/>
      <c r="C153" s="197" t="s">
        <v>328</v>
      </c>
      <c r="D153" s="197" t="s">
        <v>141</v>
      </c>
      <c r="E153" s="198" t="s">
        <v>981</v>
      </c>
      <c r="F153" s="199" t="s">
        <v>982</v>
      </c>
      <c r="G153" s="200" t="s">
        <v>306</v>
      </c>
      <c r="H153" s="201">
        <v>2</v>
      </c>
      <c r="I153" s="202"/>
      <c r="J153" s="203">
        <f>ROUND(I153*H153,2)</f>
        <v>0</v>
      </c>
      <c r="K153" s="199" t="s">
        <v>215</v>
      </c>
      <c r="L153" s="39"/>
      <c r="M153" s="204" t="s">
        <v>1</v>
      </c>
      <c r="N153" s="205" t="s">
        <v>47</v>
      </c>
      <c r="O153" s="77"/>
      <c r="P153" s="206">
        <f>O153*H153</f>
        <v>0</v>
      </c>
      <c r="Q153" s="206">
        <v>0</v>
      </c>
      <c r="R153" s="206">
        <f>Q153*H153</f>
        <v>0</v>
      </c>
      <c r="S153" s="206">
        <v>0</v>
      </c>
      <c r="T153" s="20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08" t="s">
        <v>316</v>
      </c>
      <c r="AT153" s="208" t="s">
        <v>141</v>
      </c>
      <c r="AU153" s="208" t="s">
        <v>94</v>
      </c>
      <c r="AY153" s="19" t="s">
        <v>139</v>
      </c>
      <c r="BE153" s="209">
        <f>IF(N153="základní",J153,0)</f>
        <v>0</v>
      </c>
      <c r="BF153" s="209">
        <f>IF(N153="snížená",J153,0)</f>
        <v>0</v>
      </c>
      <c r="BG153" s="209">
        <f>IF(N153="zákl. přenesená",J153,0)</f>
        <v>0</v>
      </c>
      <c r="BH153" s="209">
        <f>IF(N153="sníž. přenesená",J153,0)</f>
        <v>0</v>
      </c>
      <c r="BI153" s="209">
        <f>IF(N153="nulová",J153,0)</f>
        <v>0</v>
      </c>
      <c r="BJ153" s="19" t="s">
        <v>89</v>
      </c>
      <c r="BK153" s="209">
        <f>ROUND(I153*H153,2)</f>
        <v>0</v>
      </c>
      <c r="BL153" s="19" t="s">
        <v>316</v>
      </c>
      <c r="BM153" s="208" t="s">
        <v>983</v>
      </c>
    </row>
    <row r="154" spans="1:65" s="2" customFormat="1" ht="24" customHeight="1">
      <c r="A154" s="38"/>
      <c r="B154" s="196"/>
      <c r="C154" s="197" t="s">
        <v>345</v>
      </c>
      <c r="D154" s="197" t="s">
        <v>141</v>
      </c>
      <c r="E154" s="198" t="s">
        <v>984</v>
      </c>
      <c r="F154" s="199" t="s">
        <v>985</v>
      </c>
      <c r="G154" s="200" t="s">
        <v>306</v>
      </c>
      <c r="H154" s="201">
        <v>1</v>
      </c>
      <c r="I154" s="202"/>
      <c r="J154" s="203">
        <f>ROUND(I154*H154,2)</f>
        <v>0</v>
      </c>
      <c r="K154" s="199" t="s">
        <v>215</v>
      </c>
      <c r="L154" s="39"/>
      <c r="M154" s="204" t="s">
        <v>1</v>
      </c>
      <c r="N154" s="205" t="s">
        <v>47</v>
      </c>
      <c r="O154" s="77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316</v>
      </c>
      <c r="AT154" s="208" t="s">
        <v>141</v>
      </c>
      <c r="AU154" s="208" t="s">
        <v>94</v>
      </c>
      <c r="AY154" s="19" t="s">
        <v>139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9" t="s">
        <v>89</v>
      </c>
      <c r="BK154" s="209">
        <f>ROUND(I154*H154,2)</f>
        <v>0</v>
      </c>
      <c r="BL154" s="19" t="s">
        <v>316</v>
      </c>
      <c r="BM154" s="208" t="s">
        <v>986</v>
      </c>
    </row>
    <row r="155" spans="1:65" s="2" customFormat="1" ht="16.5" customHeight="1">
      <c r="A155" s="38"/>
      <c r="B155" s="196"/>
      <c r="C155" s="241" t="s">
        <v>351</v>
      </c>
      <c r="D155" s="241" t="s">
        <v>676</v>
      </c>
      <c r="E155" s="242" t="s">
        <v>987</v>
      </c>
      <c r="F155" s="243" t="s">
        <v>988</v>
      </c>
      <c r="G155" s="244" t="s">
        <v>306</v>
      </c>
      <c r="H155" s="245">
        <v>1</v>
      </c>
      <c r="I155" s="246"/>
      <c r="J155" s="247">
        <f>ROUND(I155*H155,2)</f>
        <v>0</v>
      </c>
      <c r="K155" s="243" t="s">
        <v>1</v>
      </c>
      <c r="L155" s="248"/>
      <c r="M155" s="249" t="s">
        <v>1</v>
      </c>
      <c r="N155" s="250" t="s">
        <v>47</v>
      </c>
      <c r="O155" s="77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8" t="s">
        <v>452</v>
      </c>
      <c r="AT155" s="208" t="s">
        <v>676</v>
      </c>
      <c r="AU155" s="208" t="s">
        <v>94</v>
      </c>
      <c r="AY155" s="19" t="s">
        <v>139</v>
      </c>
      <c r="BE155" s="209">
        <f>IF(N155="základní",J155,0)</f>
        <v>0</v>
      </c>
      <c r="BF155" s="209">
        <f>IF(N155="snížená",J155,0)</f>
        <v>0</v>
      </c>
      <c r="BG155" s="209">
        <f>IF(N155="zákl. přenesená",J155,0)</f>
        <v>0</v>
      </c>
      <c r="BH155" s="209">
        <f>IF(N155="sníž. přenesená",J155,0)</f>
        <v>0</v>
      </c>
      <c r="BI155" s="209">
        <f>IF(N155="nulová",J155,0)</f>
        <v>0</v>
      </c>
      <c r="BJ155" s="19" t="s">
        <v>89</v>
      </c>
      <c r="BK155" s="209">
        <f>ROUND(I155*H155,2)</f>
        <v>0</v>
      </c>
      <c r="BL155" s="19" t="s">
        <v>316</v>
      </c>
      <c r="BM155" s="208" t="s">
        <v>989</v>
      </c>
    </row>
    <row r="156" spans="1:47" s="2" customFormat="1" ht="12">
      <c r="A156" s="38"/>
      <c r="B156" s="39"/>
      <c r="C156" s="38"/>
      <c r="D156" s="210" t="s">
        <v>146</v>
      </c>
      <c r="E156" s="38"/>
      <c r="F156" s="211" t="s">
        <v>990</v>
      </c>
      <c r="G156" s="38"/>
      <c r="H156" s="38"/>
      <c r="I156" s="132"/>
      <c r="J156" s="38"/>
      <c r="K156" s="38"/>
      <c r="L156" s="39"/>
      <c r="M156" s="212"/>
      <c r="N156" s="213"/>
      <c r="O156" s="77"/>
      <c r="P156" s="77"/>
      <c r="Q156" s="77"/>
      <c r="R156" s="77"/>
      <c r="S156" s="77"/>
      <c r="T156" s="7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146</v>
      </c>
      <c r="AU156" s="19" t="s">
        <v>94</v>
      </c>
    </row>
    <row r="157" spans="1:65" s="2" customFormat="1" ht="24" customHeight="1">
      <c r="A157" s="38"/>
      <c r="B157" s="196"/>
      <c r="C157" s="197" t="s">
        <v>7</v>
      </c>
      <c r="D157" s="197" t="s">
        <v>141</v>
      </c>
      <c r="E157" s="198" t="s">
        <v>991</v>
      </c>
      <c r="F157" s="199" t="s">
        <v>992</v>
      </c>
      <c r="G157" s="200" t="s">
        <v>306</v>
      </c>
      <c r="H157" s="201">
        <v>1</v>
      </c>
      <c r="I157" s="202"/>
      <c r="J157" s="203">
        <f>ROUND(I157*H157,2)</f>
        <v>0</v>
      </c>
      <c r="K157" s="199" t="s">
        <v>215</v>
      </c>
      <c r="L157" s="39"/>
      <c r="M157" s="204" t="s">
        <v>1</v>
      </c>
      <c r="N157" s="205" t="s">
        <v>47</v>
      </c>
      <c r="O157" s="77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316</v>
      </c>
      <c r="AT157" s="208" t="s">
        <v>141</v>
      </c>
      <c r="AU157" s="208" t="s">
        <v>94</v>
      </c>
      <c r="AY157" s="19" t="s">
        <v>139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9" t="s">
        <v>89</v>
      </c>
      <c r="BK157" s="209">
        <f>ROUND(I157*H157,2)</f>
        <v>0</v>
      </c>
      <c r="BL157" s="19" t="s">
        <v>316</v>
      </c>
      <c r="BM157" s="208" t="s">
        <v>993</v>
      </c>
    </row>
    <row r="158" spans="1:47" s="2" customFormat="1" ht="12">
      <c r="A158" s="38"/>
      <c r="B158" s="39"/>
      <c r="C158" s="38"/>
      <c r="D158" s="210" t="s">
        <v>146</v>
      </c>
      <c r="E158" s="38"/>
      <c r="F158" s="211" t="s">
        <v>994</v>
      </c>
      <c r="G158" s="38"/>
      <c r="H158" s="38"/>
      <c r="I158" s="132"/>
      <c r="J158" s="38"/>
      <c r="K158" s="38"/>
      <c r="L158" s="39"/>
      <c r="M158" s="212"/>
      <c r="N158" s="213"/>
      <c r="O158" s="77"/>
      <c r="P158" s="77"/>
      <c r="Q158" s="77"/>
      <c r="R158" s="77"/>
      <c r="S158" s="77"/>
      <c r="T158" s="7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9" t="s">
        <v>146</v>
      </c>
      <c r="AU158" s="19" t="s">
        <v>94</v>
      </c>
    </row>
    <row r="159" spans="1:65" s="2" customFormat="1" ht="16.5" customHeight="1">
      <c r="A159" s="38"/>
      <c r="B159" s="196"/>
      <c r="C159" s="241" t="s">
        <v>364</v>
      </c>
      <c r="D159" s="241" t="s">
        <v>676</v>
      </c>
      <c r="E159" s="242" t="s">
        <v>995</v>
      </c>
      <c r="F159" s="243" t="s">
        <v>996</v>
      </c>
      <c r="G159" s="244" t="s">
        <v>306</v>
      </c>
      <c r="H159" s="245">
        <v>1</v>
      </c>
      <c r="I159" s="246"/>
      <c r="J159" s="247">
        <f>ROUND(I159*H159,2)</f>
        <v>0</v>
      </c>
      <c r="K159" s="243" t="s">
        <v>215</v>
      </c>
      <c r="L159" s="248"/>
      <c r="M159" s="249" t="s">
        <v>1</v>
      </c>
      <c r="N159" s="250" t="s">
        <v>47</v>
      </c>
      <c r="O159" s="77"/>
      <c r="P159" s="206">
        <f>O159*H159</f>
        <v>0</v>
      </c>
      <c r="Q159" s="206">
        <v>2E-05</v>
      </c>
      <c r="R159" s="206">
        <f>Q159*H159</f>
        <v>2E-05</v>
      </c>
      <c r="S159" s="206">
        <v>0</v>
      </c>
      <c r="T159" s="20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8" t="s">
        <v>452</v>
      </c>
      <c r="AT159" s="208" t="s">
        <v>676</v>
      </c>
      <c r="AU159" s="208" t="s">
        <v>94</v>
      </c>
      <c r="AY159" s="19" t="s">
        <v>139</v>
      </c>
      <c r="BE159" s="209">
        <f>IF(N159="základní",J159,0)</f>
        <v>0</v>
      </c>
      <c r="BF159" s="209">
        <f>IF(N159="snížená",J159,0)</f>
        <v>0</v>
      </c>
      <c r="BG159" s="209">
        <f>IF(N159="zákl. přenesená",J159,0)</f>
        <v>0</v>
      </c>
      <c r="BH159" s="209">
        <f>IF(N159="sníž. přenesená",J159,0)</f>
        <v>0</v>
      </c>
      <c r="BI159" s="209">
        <f>IF(N159="nulová",J159,0)</f>
        <v>0</v>
      </c>
      <c r="BJ159" s="19" t="s">
        <v>89</v>
      </c>
      <c r="BK159" s="209">
        <f>ROUND(I159*H159,2)</f>
        <v>0</v>
      </c>
      <c r="BL159" s="19" t="s">
        <v>316</v>
      </c>
      <c r="BM159" s="208" t="s">
        <v>997</v>
      </c>
    </row>
    <row r="160" spans="1:47" s="2" customFormat="1" ht="12">
      <c r="A160" s="38"/>
      <c r="B160" s="39"/>
      <c r="C160" s="38"/>
      <c r="D160" s="210" t="s">
        <v>146</v>
      </c>
      <c r="E160" s="38"/>
      <c r="F160" s="211" t="s">
        <v>998</v>
      </c>
      <c r="G160" s="38"/>
      <c r="H160" s="38"/>
      <c r="I160" s="132"/>
      <c r="J160" s="38"/>
      <c r="K160" s="38"/>
      <c r="L160" s="39"/>
      <c r="M160" s="212"/>
      <c r="N160" s="213"/>
      <c r="O160" s="77"/>
      <c r="P160" s="77"/>
      <c r="Q160" s="77"/>
      <c r="R160" s="77"/>
      <c r="S160" s="77"/>
      <c r="T160" s="7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146</v>
      </c>
      <c r="AU160" s="19" t="s">
        <v>94</v>
      </c>
    </row>
    <row r="161" spans="1:65" s="2" customFormat="1" ht="24" customHeight="1">
      <c r="A161" s="38"/>
      <c r="B161" s="196"/>
      <c r="C161" s="197" t="s">
        <v>371</v>
      </c>
      <c r="D161" s="197" t="s">
        <v>141</v>
      </c>
      <c r="E161" s="198" t="s">
        <v>999</v>
      </c>
      <c r="F161" s="199" t="s">
        <v>1000</v>
      </c>
      <c r="G161" s="200" t="s">
        <v>306</v>
      </c>
      <c r="H161" s="201">
        <v>2</v>
      </c>
      <c r="I161" s="202"/>
      <c r="J161" s="203">
        <f>ROUND(I161*H161,2)</f>
        <v>0</v>
      </c>
      <c r="K161" s="199" t="s">
        <v>215</v>
      </c>
      <c r="L161" s="39"/>
      <c r="M161" s="204" t="s">
        <v>1</v>
      </c>
      <c r="N161" s="205" t="s">
        <v>47</v>
      </c>
      <c r="O161" s="77"/>
      <c r="P161" s="206">
        <f>O161*H161</f>
        <v>0</v>
      </c>
      <c r="Q161" s="206">
        <v>0</v>
      </c>
      <c r="R161" s="206">
        <f>Q161*H161</f>
        <v>0</v>
      </c>
      <c r="S161" s="206">
        <v>0</v>
      </c>
      <c r="T161" s="20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08" t="s">
        <v>316</v>
      </c>
      <c r="AT161" s="208" t="s">
        <v>141</v>
      </c>
      <c r="AU161" s="208" t="s">
        <v>94</v>
      </c>
      <c r="AY161" s="19" t="s">
        <v>139</v>
      </c>
      <c r="BE161" s="209">
        <f>IF(N161="základní",J161,0)</f>
        <v>0</v>
      </c>
      <c r="BF161" s="209">
        <f>IF(N161="snížená",J161,0)</f>
        <v>0</v>
      </c>
      <c r="BG161" s="209">
        <f>IF(N161="zákl. přenesená",J161,0)</f>
        <v>0</v>
      </c>
      <c r="BH161" s="209">
        <f>IF(N161="sníž. přenesená",J161,0)</f>
        <v>0</v>
      </c>
      <c r="BI161" s="209">
        <f>IF(N161="nulová",J161,0)</f>
        <v>0</v>
      </c>
      <c r="BJ161" s="19" t="s">
        <v>89</v>
      </c>
      <c r="BK161" s="209">
        <f>ROUND(I161*H161,2)</f>
        <v>0</v>
      </c>
      <c r="BL161" s="19" t="s">
        <v>316</v>
      </c>
      <c r="BM161" s="208" t="s">
        <v>1001</v>
      </c>
    </row>
    <row r="162" spans="1:47" s="2" customFormat="1" ht="12">
      <c r="A162" s="38"/>
      <c r="B162" s="39"/>
      <c r="C162" s="38"/>
      <c r="D162" s="210" t="s">
        <v>146</v>
      </c>
      <c r="E162" s="38"/>
      <c r="F162" s="211" t="s">
        <v>1002</v>
      </c>
      <c r="G162" s="38"/>
      <c r="H162" s="38"/>
      <c r="I162" s="132"/>
      <c r="J162" s="38"/>
      <c r="K162" s="38"/>
      <c r="L162" s="39"/>
      <c r="M162" s="212"/>
      <c r="N162" s="213"/>
      <c r="O162" s="77"/>
      <c r="P162" s="77"/>
      <c r="Q162" s="77"/>
      <c r="R162" s="77"/>
      <c r="S162" s="77"/>
      <c r="T162" s="7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9" t="s">
        <v>146</v>
      </c>
      <c r="AU162" s="19" t="s">
        <v>94</v>
      </c>
    </row>
    <row r="163" spans="1:65" s="2" customFormat="1" ht="16.5" customHeight="1">
      <c r="A163" s="38"/>
      <c r="B163" s="196"/>
      <c r="C163" s="241" t="s">
        <v>376</v>
      </c>
      <c r="D163" s="241" t="s">
        <v>676</v>
      </c>
      <c r="E163" s="242" t="s">
        <v>1003</v>
      </c>
      <c r="F163" s="243" t="s">
        <v>1004</v>
      </c>
      <c r="G163" s="244" t="s">
        <v>306</v>
      </c>
      <c r="H163" s="245">
        <v>2</v>
      </c>
      <c r="I163" s="246"/>
      <c r="J163" s="247">
        <f>ROUND(I163*H163,2)</f>
        <v>0</v>
      </c>
      <c r="K163" s="243" t="s">
        <v>215</v>
      </c>
      <c r="L163" s="248"/>
      <c r="M163" s="249" t="s">
        <v>1</v>
      </c>
      <c r="N163" s="250" t="s">
        <v>47</v>
      </c>
      <c r="O163" s="77"/>
      <c r="P163" s="206">
        <f>O163*H163</f>
        <v>0</v>
      </c>
      <c r="Q163" s="206">
        <v>8E-05</v>
      </c>
      <c r="R163" s="206">
        <f>Q163*H163</f>
        <v>0.00016</v>
      </c>
      <c r="S163" s="206">
        <v>0</v>
      </c>
      <c r="T163" s="20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08" t="s">
        <v>452</v>
      </c>
      <c r="AT163" s="208" t="s">
        <v>676</v>
      </c>
      <c r="AU163" s="208" t="s">
        <v>94</v>
      </c>
      <c r="AY163" s="19" t="s">
        <v>139</v>
      </c>
      <c r="BE163" s="209">
        <f>IF(N163="základní",J163,0)</f>
        <v>0</v>
      </c>
      <c r="BF163" s="209">
        <f>IF(N163="snížená",J163,0)</f>
        <v>0</v>
      </c>
      <c r="BG163" s="209">
        <f>IF(N163="zákl. přenesená",J163,0)</f>
        <v>0</v>
      </c>
      <c r="BH163" s="209">
        <f>IF(N163="sníž. přenesená",J163,0)</f>
        <v>0</v>
      </c>
      <c r="BI163" s="209">
        <f>IF(N163="nulová",J163,0)</f>
        <v>0</v>
      </c>
      <c r="BJ163" s="19" t="s">
        <v>89</v>
      </c>
      <c r="BK163" s="209">
        <f>ROUND(I163*H163,2)</f>
        <v>0</v>
      </c>
      <c r="BL163" s="19" t="s">
        <v>316</v>
      </c>
      <c r="BM163" s="208" t="s">
        <v>1005</v>
      </c>
    </row>
    <row r="164" spans="1:47" s="2" customFormat="1" ht="12">
      <c r="A164" s="38"/>
      <c r="B164" s="39"/>
      <c r="C164" s="38"/>
      <c r="D164" s="210" t="s">
        <v>146</v>
      </c>
      <c r="E164" s="38"/>
      <c r="F164" s="211" t="s">
        <v>1006</v>
      </c>
      <c r="G164" s="38"/>
      <c r="H164" s="38"/>
      <c r="I164" s="132"/>
      <c r="J164" s="38"/>
      <c r="K164" s="38"/>
      <c r="L164" s="39"/>
      <c r="M164" s="212"/>
      <c r="N164" s="213"/>
      <c r="O164" s="77"/>
      <c r="P164" s="77"/>
      <c r="Q164" s="77"/>
      <c r="R164" s="77"/>
      <c r="S164" s="77"/>
      <c r="T164" s="7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146</v>
      </c>
      <c r="AU164" s="19" t="s">
        <v>94</v>
      </c>
    </row>
    <row r="165" spans="1:65" s="2" customFormat="1" ht="24" customHeight="1">
      <c r="A165" s="38"/>
      <c r="B165" s="196"/>
      <c r="C165" s="197" t="s">
        <v>385</v>
      </c>
      <c r="D165" s="197" t="s">
        <v>141</v>
      </c>
      <c r="E165" s="198" t="s">
        <v>1007</v>
      </c>
      <c r="F165" s="199" t="s">
        <v>1008</v>
      </c>
      <c r="G165" s="200" t="s">
        <v>306</v>
      </c>
      <c r="H165" s="201">
        <v>1</v>
      </c>
      <c r="I165" s="202"/>
      <c r="J165" s="203">
        <f>ROUND(I165*H165,2)</f>
        <v>0</v>
      </c>
      <c r="K165" s="199" t="s">
        <v>215</v>
      </c>
      <c r="L165" s="39"/>
      <c r="M165" s="204" t="s">
        <v>1</v>
      </c>
      <c r="N165" s="205" t="s">
        <v>47</v>
      </c>
      <c r="O165" s="77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316</v>
      </c>
      <c r="AT165" s="208" t="s">
        <v>141</v>
      </c>
      <c r="AU165" s="208" t="s">
        <v>94</v>
      </c>
      <c r="AY165" s="19" t="s">
        <v>139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9" t="s">
        <v>89</v>
      </c>
      <c r="BK165" s="209">
        <f>ROUND(I165*H165,2)</f>
        <v>0</v>
      </c>
      <c r="BL165" s="19" t="s">
        <v>316</v>
      </c>
      <c r="BM165" s="208" t="s">
        <v>1009</v>
      </c>
    </row>
    <row r="166" spans="1:47" s="2" customFormat="1" ht="12">
      <c r="A166" s="38"/>
      <c r="B166" s="39"/>
      <c r="C166" s="38"/>
      <c r="D166" s="210" t="s">
        <v>146</v>
      </c>
      <c r="E166" s="38"/>
      <c r="F166" s="211" t="s">
        <v>1010</v>
      </c>
      <c r="G166" s="38"/>
      <c r="H166" s="38"/>
      <c r="I166" s="132"/>
      <c r="J166" s="38"/>
      <c r="K166" s="38"/>
      <c r="L166" s="39"/>
      <c r="M166" s="212"/>
      <c r="N166" s="213"/>
      <c r="O166" s="77"/>
      <c r="P166" s="77"/>
      <c r="Q166" s="77"/>
      <c r="R166" s="77"/>
      <c r="S166" s="77"/>
      <c r="T166" s="7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146</v>
      </c>
      <c r="AU166" s="19" t="s">
        <v>94</v>
      </c>
    </row>
    <row r="167" spans="1:65" s="2" customFormat="1" ht="16.5" customHeight="1">
      <c r="A167" s="38"/>
      <c r="B167" s="196"/>
      <c r="C167" s="241" t="s">
        <v>401</v>
      </c>
      <c r="D167" s="241" t="s">
        <v>676</v>
      </c>
      <c r="E167" s="242" t="s">
        <v>1011</v>
      </c>
      <c r="F167" s="243" t="s">
        <v>1012</v>
      </c>
      <c r="G167" s="244" t="s">
        <v>306</v>
      </c>
      <c r="H167" s="245">
        <v>1</v>
      </c>
      <c r="I167" s="246"/>
      <c r="J167" s="247">
        <f>ROUND(I167*H167,2)</f>
        <v>0</v>
      </c>
      <c r="K167" s="243" t="s">
        <v>215</v>
      </c>
      <c r="L167" s="248"/>
      <c r="M167" s="249" t="s">
        <v>1</v>
      </c>
      <c r="N167" s="250" t="s">
        <v>47</v>
      </c>
      <c r="O167" s="77"/>
      <c r="P167" s="206">
        <f>O167*H167</f>
        <v>0</v>
      </c>
      <c r="Q167" s="206">
        <v>6E-05</v>
      </c>
      <c r="R167" s="206">
        <f>Q167*H167</f>
        <v>6E-05</v>
      </c>
      <c r="S167" s="206">
        <v>0</v>
      </c>
      <c r="T167" s="20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8" t="s">
        <v>452</v>
      </c>
      <c r="AT167" s="208" t="s">
        <v>676</v>
      </c>
      <c r="AU167" s="208" t="s">
        <v>94</v>
      </c>
      <c r="AY167" s="19" t="s">
        <v>139</v>
      </c>
      <c r="BE167" s="209">
        <f>IF(N167="základní",J167,0)</f>
        <v>0</v>
      </c>
      <c r="BF167" s="209">
        <f>IF(N167="snížená",J167,0)</f>
        <v>0</v>
      </c>
      <c r="BG167" s="209">
        <f>IF(N167="zákl. přenesená",J167,0)</f>
        <v>0</v>
      </c>
      <c r="BH167" s="209">
        <f>IF(N167="sníž. přenesená",J167,0)</f>
        <v>0</v>
      </c>
      <c r="BI167" s="209">
        <f>IF(N167="nulová",J167,0)</f>
        <v>0</v>
      </c>
      <c r="BJ167" s="19" t="s">
        <v>89</v>
      </c>
      <c r="BK167" s="209">
        <f>ROUND(I167*H167,2)</f>
        <v>0</v>
      </c>
      <c r="BL167" s="19" t="s">
        <v>316</v>
      </c>
      <c r="BM167" s="208" t="s">
        <v>1013</v>
      </c>
    </row>
    <row r="168" spans="1:47" s="2" customFormat="1" ht="12">
      <c r="A168" s="38"/>
      <c r="B168" s="39"/>
      <c r="C168" s="38"/>
      <c r="D168" s="210" t="s">
        <v>146</v>
      </c>
      <c r="E168" s="38"/>
      <c r="F168" s="211" t="s">
        <v>1012</v>
      </c>
      <c r="G168" s="38"/>
      <c r="H168" s="38"/>
      <c r="I168" s="132"/>
      <c r="J168" s="38"/>
      <c r="K168" s="38"/>
      <c r="L168" s="39"/>
      <c r="M168" s="212"/>
      <c r="N168" s="213"/>
      <c r="O168" s="77"/>
      <c r="P168" s="77"/>
      <c r="Q168" s="77"/>
      <c r="R168" s="77"/>
      <c r="S168" s="77"/>
      <c r="T168" s="7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146</v>
      </c>
      <c r="AU168" s="19" t="s">
        <v>94</v>
      </c>
    </row>
    <row r="169" spans="1:65" s="2" customFormat="1" ht="24" customHeight="1">
      <c r="A169" s="38"/>
      <c r="B169" s="196"/>
      <c r="C169" s="197" t="s">
        <v>416</v>
      </c>
      <c r="D169" s="197" t="s">
        <v>141</v>
      </c>
      <c r="E169" s="198" t="s">
        <v>1014</v>
      </c>
      <c r="F169" s="199" t="s">
        <v>1015</v>
      </c>
      <c r="G169" s="200" t="s">
        <v>306</v>
      </c>
      <c r="H169" s="201">
        <v>1</v>
      </c>
      <c r="I169" s="202"/>
      <c r="J169" s="203">
        <f>ROUND(I169*H169,2)</f>
        <v>0</v>
      </c>
      <c r="K169" s="199" t="s">
        <v>215</v>
      </c>
      <c r="L169" s="39"/>
      <c r="M169" s="204" t="s">
        <v>1</v>
      </c>
      <c r="N169" s="205" t="s">
        <v>47</v>
      </c>
      <c r="O169" s="77"/>
      <c r="P169" s="206">
        <f>O169*H169</f>
        <v>0</v>
      </c>
      <c r="Q169" s="206">
        <v>0</v>
      </c>
      <c r="R169" s="206">
        <f>Q169*H169</f>
        <v>0</v>
      </c>
      <c r="S169" s="206">
        <v>0</v>
      </c>
      <c r="T169" s="20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8" t="s">
        <v>316</v>
      </c>
      <c r="AT169" s="208" t="s">
        <v>141</v>
      </c>
      <c r="AU169" s="208" t="s">
        <v>94</v>
      </c>
      <c r="AY169" s="19" t="s">
        <v>139</v>
      </c>
      <c r="BE169" s="209">
        <f>IF(N169="základní",J169,0)</f>
        <v>0</v>
      </c>
      <c r="BF169" s="209">
        <f>IF(N169="snížená",J169,0)</f>
        <v>0</v>
      </c>
      <c r="BG169" s="209">
        <f>IF(N169="zákl. přenesená",J169,0)</f>
        <v>0</v>
      </c>
      <c r="BH169" s="209">
        <f>IF(N169="sníž. přenesená",J169,0)</f>
        <v>0</v>
      </c>
      <c r="BI169" s="209">
        <f>IF(N169="nulová",J169,0)</f>
        <v>0</v>
      </c>
      <c r="BJ169" s="19" t="s">
        <v>89</v>
      </c>
      <c r="BK169" s="209">
        <f>ROUND(I169*H169,2)</f>
        <v>0</v>
      </c>
      <c r="BL169" s="19" t="s">
        <v>316</v>
      </c>
      <c r="BM169" s="208" t="s">
        <v>1016</v>
      </c>
    </row>
    <row r="170" spans="1:47" s="2" customFormat="1" ht="12">
      <c r="A170" s="38"/>
      <c r="B170" s="39"/>
      <c r="C170" s="38"/>
      <c r="D170" s="210" t="s">
        <v>146</v>
      </c>
      <c r="E170" s="38"/>
      <c r="F170" s="211" t="s">
        <v>1017</v>
      </c>
      <c r="G170" s="38"/>
      <c r="H170" s="38"/>
      <c r="I170" s="132"/>
      <c r="J170" s="38"/>
      <c r="K170" s="38"/>
      <c r="L170" s="39"/>
      <c r="M170" s="212"/>
      <c r="N170" s="213"/>
      <c r="O170" s="77"/>
      <c r="P170" s="77"/>
      <c r="Q170" s="77"/>
      <c r="R170" s="77"/>
      <c r="S170" s="77"/>
      <c r="T170" s="7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146</v>
      </c>
      <c r="AU170" s="19" t="s">
        <v>94</v>
      </c>
    </row>
    <row r="171" spans="1:65" s="2" customFormat="1" ht="16.5" customHeight="1">
      <c r="A171" s="38"/>
      <c r="B171" s="196"/>
      <c r="C171" s="241" t="s">
        <v>428</v>
      </c>
      <c r="D171" s="241" t="s">
        <v>676</v>
      </c>
      <c r="E171" s="242" t="s">
        <v>1018</v>
      </c>
      <c r="F171" s="243" t="s">
        <v>1019</v>
      </c>
      <c r="G171" s="244" t="s">
        <v>306</v>
      </c>
      <c r="H171" s="245">
        <v>1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47</v>
      </c>
      <c r="O171" s="77"/>
      <c r="P171" s="206">
        <f>O171*H171</f>
        <v>0</v>
      </c>
      <c r="Q171" s="206">
        <v>0.00047</v>
      </c>
      <c r="R171" s="206">
        <f>Q171*H171</f>
        <v>0.00047</v>
      </c>
      <c r="S171" s="206">
        <v>0</v>
      </c>
      <c r="T171" s="20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8" t="s">
        <v>452</v>
      </c>
      <c r="AT171" s="208" t="s">
        <v>676</v>
      </c>
      <c r="AU171" s="208" t="s">
        <v>94</v>
      </c>
      <c r="AY171" s="19" t="s">
        <v>139</v>
      </c>
      <c r="BE171" s="209">
        <f>IF(N171="základní",J171,0)</f>
        <v>0</v>
      </c>
      <c r="BF171" s="209">
        <f>IF(N171="snížená",J171,0)</f>
        <v>0</v>
      </c>
      <c r="BG171" s="209">
        <f>IF(N171="zákl. přenesená",J171,0)</f>
        <v>0</v>
      </c>
      <c r="BH171" s="209">
        <f>IF(N171="sníž. přenesená",J171,0)</f>
        <v>0</v>
      </c>
      <c r="BI171" s="209">
        <f>IF(N171="nulová",J171,0)</f>
        <v>0</v>
      </c>
      <c r="BJ171" s="19" t="s">
        <v>89</v>
      </c>
      <c r="BK171" s="209">
        <f>ROUND(I171*H171,2)</f>
        <v>0</v>
      </c>
      <c r="BL171" s="19" t="s">
        <v>316</v>
      </c>
      <c r="BM171" s="208" t="s">
        <v>1020</v>
      </c>
    </row>
    <row r="172" spans="1:65" s="2" customFormat="1" ht="24" customHeight="1">
      <c r="A172" s="38"/>
      <c r="B172" s="196"/>
      <c r="C172" s="197" t="s">
        <v>434</v>
      </c>
      <c r="D172" s="197" t="s">
        <v>141</v>
      </c>
      <c r="E172" s="198" t="s">
        <v>1021</v>
      </c>
      <c r="F172" s="199" t="s">
        <v>1022</v>
      </c>
      <c r="G172" s="200" t="s">
        <v>306</v>
      </c>
      <c r="H172" s="201">
        <v>1</v>
      </c>
      <c r="I172" s="202"/>
      <c r="J172" s="203">
        <f>ROUND(I172*H172,2)</f>
        <v>0</v>
      </c>
      <c r="K172" s="199" t="s">
        <v>215</v>
      </c>
      <c r="L172" s="39"/>
      <c r="M172" s="204" t="s">
        <v>1</v>
      </c>
      <c r="N172" s="205" t="s">
        <v>47</v>
      </c>
      <c r="O172" s="77"/>
      <c r="P172" s="206">
        <f>O172*H172</f>
        <v>0</v>
      </c>
      <c r="Q172" s="206">
        <v>0</v>
      </c>
      <c r="R172" s="206">
        <f>Q172*H172</f>
        <v>0</v>
      </c>
      <c r="S172" s="206">
        <v>0</v>
      </c>
      <c r="T172" s="207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8" t="s">
        <v>316</v>
      </c>
      <c r="AT172" s="208" t="s">
        <v>141</v>
      </c>
      <c r="AU172" s="208" t="s">
        <v>94</v>
      </c>
      <c r="AY172" s="19" t="s">
        <v>139</v>
      </c>
      <c r="BE172" s="209">
        <f>IF(N172="základní",J172,0)</f>
        <v>0</v>
      </c>
      <c r="BF172" s="209">
        <f>IF(N172="snížená",J172,0)</f>
        <v>0</v>
      </c>
      <c r="BG172" s="209">
        <f>IF(N172="zákl. přenesená",J172,0)</f>
        <v>0</v>
      </c>
      <c r="BH172" s="209">
        <f>IF(N172="sníž. přenesená",J172,0)</f>
        <v>0</v>
      </c>
      <c r="BI172" s="209">
        <f>IF(N172="nulová",J172,0)</f>
        <v>0</v>
      </c>
      <c r="BJ172" s="19" t="s">
        <v>89</v>
      </c>
      <c r="BK172" s="209">
        <f>ROUND(I172*H172,2)</f>
        <v>0</v>
      </c>
      <c r="BL172" s="19" t="s">
        <v>316</v>
      </c>
      <c r="BM172" s="208" t="s">
        <v>1023</v>
      </c>
    </row>
    <row r="173" spans="1:47" s="2" customFormat="1" ht="12">
      <c r="A173" s="38"/>
      <c r="B173" s="39"/>
      <c r="C173" s="38"/>
      <c r="D173" s="210" t="s">
        <v>146</v>
      </c>
      <c r="E173" s="38"/>
      <c r="F173" s="211" t="s">
        <v>1024</v>
      </c>
      <c r="G173" s="38"/>
      <c r="H173" s="38"/>
      <c r="I173" s="132"/>
      <c r="J173" s="38"/>
      <c r="K173" s="38"/>
      <c r="L173" s="39"/>
      <c r="M173" s="212"/>
      <c r="N173" s="213"/>
      <c r="O173" s="77"/>
      <c r="P173" s="77"/>
      <c r="Q173" s="77"/>
      <c r="R173" s="77"/>
      <c r="S173" s="77"/>
      <c r="T173" s="7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146</v>
      </c>
      <c r="AU173" s="19" t="s">
        <v>94</v>
      </c>
    </row>
    <row r="174" spans="1:65" s="2" customFormat="1" ht="16.5" customHeight="1">
      <c r="A174" s="38"/>
      <c r="B174" s="196"/>
      <c r="C174" s="241" t="s">
        <v>439</v>
      </c>
      <c r="D174" s="241" t="s">
        <v>676</v>
      </c>
      <c r="E174" s="242" t="s">
        <v>1025</v>
      </c>
      <c r="F174" s="243" t="s">
        <v>1026</v>
      </c>
      <c r="G174" s="244" t="s">
        <v>306</v>
      </c>
      <c r="H174" s="245">
        <v>1</v>
      </c>
      <c r="I174" s="246"/>
      <c r="J174" s="247">
        <f>ROUND(I174*H174,2)</f>
        <v>0</v>
      </c>
      <c r="K174" s="243" t="s">
        <v>1</v>
      </c>
      <c r="L174" s="248"/>
      <c r="M174" s="249" t="s">
        <v>1</v>
      </c>
      <c r="N174" s="250" t="s">
        <v>47</v>
      </c>
      <c r="O174" s="77"/>
      <c r="P174" s="206">
        <f>O174*H174</f>
        <v>0</v>
      </c>
      <c r="Q174" s="206">
        <v>0.0003</v>
      </c>
      <c r="R174" s="206">
        <f>Q174*H174</f>
        <v>0.0003</v>
      </c>
      <c r="S174" s="206">
        <v>0</v>
      </c>
      <c r="T174" s="20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8" t="s">
        <v>452</v>
      </c>
      <c r="AT174" s="208" t="s">
        <v>676</v>
      </c>
      <c r="AU174" s="208" t="s">
        <v>94</v>
      </c>
      <c r="AY174" s="19" t="s">
        <v>139</v>
      </c>
      <c r="BE174" s="209">
        <f>IF(N174="základní",J174,0)</f>
        <v>0</v>
      </c>
      <c r="BF174" s="209">
        <f>IF(N174="snížená",J174,0)</f>
        <v>0</v>
      </c>
      <c r="BG174" s="209">
        <f>IF(N174="zákl. přenesená",J174,0)</f>
        <v>0</v>
      </c>
      <c r="BH174" s="209">
        <f>IF(N174="sníž. přenesená",J174,0)</f>
        <v>0</v>
      </c>
      <c r="BI174" s="209">
        <f>IF(N174="nulová",J174,0)</f>
        <v>0</v>
      </c>
      <c r="BJ174" s="19" t="s">
        <v>89</v>
      </c>
      <c r="BK174" s="209">
        <f>ROUND(I174*H174,2)</f>
        <v>0</v>
      </c>
      <c r="BL174" s="19" t="s">
        <v>316</v>
      </c>
      <c r="BM174" s="208" t="s">
        <v>1027</v>
      </c>
    </row>
    <row r="175" spans="1:47" s="2" customFormat="1" ht="12">
      <c r="A175" s="38"/>
      <c r="B175" s="39"/>
      <c r="C175" s="38"/>
      <c r="D175" s="210" t="s">
        <v>146</v>
      </c>
      <c r="E175" s="38"/>
      <c r="F175" s="211" t="s">
        <v>1028</v>
      </c>
      <c r="G175" s="38"/>
      <c r="H175" s="38"/>
      <c r="I175" s="132"/>
      <c r="J175" s="38"/>
      <c r="K175" s="38"/>
      <c r="L175" s="39"/>
      <c r="M175" s="212"/>
      <c r="N175" s="213"/>
      <c r="O175" s="77"/>
      <c r="P175" s="77"/>
      <c r="Q175" s="77"/>
      <c r="R175" s="77"/>
      <c r="S175" s="77"/>
      <c r="T175" s="7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9" t="s">
        <v>146</v>
      </c>
      <c r="AU175" s="19" t="s">
        <v>94</v>
      </c>
    </row>
    <row r="176" spans="1:65" s="2" customFormat="1" ht="16.5" customHeight="1">
      <c r="A176" s="38"/>
      <c r="B176" s="196"/>
      <c r="C176" s="197" t="s">
        <v>445</v>
      </c>
      <c r="D176" s="197" t="s">
        <v>141</v>
      </c>
      <c r="E176" s="198" t="s">
        <v>1029</v>
      </c>
      <c r="F176" s="199" t="s">
        <v>1030</v>
      </c>
      <c r="G176" s="200" t="s">
        <v>306</v>
      </c>
      <c r="H176" s="201">
        <v>2</v>
      </c>
      <c r="I176" s="202"/>
      <c r="J176" s="203">
        <f>ROUND(I176*H176,2)</f>
        <v>0</v>
      </c>
      <c r="K176" s="199" t="s">
        <v>1</v>
      </c>
      <c r="L176" s="39"/>
      <c r="M176" s="204" t="s">
        <v>1</v>
      </c>
      <c r="N176" s="205" t="s">
        <v>47</v>
      </c>
      <c r="O176" s="77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8" t="s">
        <v>316</v>
      </c>
      <c r="AT176" s="208" t="s">
        <v>141</v>
      </c>
      <c r="AU176" s="208" t="s">
        <v>94</v>
      </c>
      <c r="AY176" s="19" t="s">
        <v>139</v>
      </c>
      <c r="BE176" s="209">
        <f>IF(N176="základní",J176,0)</f>
        <v>0</v>
      </c>
      <c r="BF176" s="209">
        <f>IF(N176="snížená",J176,0)</f>
        <v>0</v>
      </c>
      <c r="BG176" s="209">
        <f>IF(N176="zákl. přenesená",J176,0)</f>
        <v>0</v>
      </c>
      <c r="BH176" s="209">
        <f>IF(N176="sníž. přenesená",J176,0)</f>
        <v>0</v>
      </c>
      <c r="BI176" s="209">
        <f>IF(N176="nulová",J176,0)</f>
        <v>0</v>
      </c>
      <c r="BJ176" s="19" t="s">
        <v>89</v>
      </c>
      <c r="BK176" s="209">
        <f>ROUND(I176*H176,2)</f>
        <v>0</v>
      </c>
      <c r="BL176" s="19" t="s">
        <v>316</v>
      </c>
      <c r="BM176" s="208" t="s">
        <v>1031</v>
      </c>
    </row>
    <row r="177" spans="1:65" s="2" customFormat="1" ht="24" customHeight="1">
      <c r="A177" s="38"/>
      <c r="B177" s="196"/>
      <c r="C177" s="241" t="s">
        <v>452</v>
      </c>
      <c r="D177" s="241" t="s">
        <v>676</v>
      </c>
      <c r="E177" s="242" t="s">
        <v>1032</v>
      </c>
      <c r="F177" s="243" t="s">
        <v>1033</v>
      </c>
      <c r="G177" s="244" t="s">
        <v>306</v>
      </c>
      <c r="H177" s="245">
        <v>2</v>
      </c>
      <c r="I177" s="246"/>
      <c r="J177" s="247">
        <f>ROUND(I177*H177,2)</f>
        <v>0</v>
      </c>
      <c r="K177" s="243" t="s">
        <v>1</v>
      </c>
      <c r="L177" s="248"/>
      <c r="M177" s="249" t="s">
        <v>1</v>
      </c>
      <c r="N177" s="250" t="s">
        <v>47</v>
      </c>
      <c r="O177" s="77"/>
      <c r="P177" s="206">
        <f>O177*H177</f>
        <v>0</v>
      </c>
      <c r="Q177" s="206">
        <v>0.0005</v>
      </c>
      <c r="R177" s="206">
        <f>Q177*H177</f>
        <v>0.001</v>
      </c>
      <c r="S177" s="206">
        <v>0</v>
      </c>
      <c r="T177" s="20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08" t="s">
        <v>452</v>
      </c>
      <c r="AT177" s="208" t="s">
        <v>676</v>
      </c>
      <c r="AU177" s="208" t="s">
        <v>94</v>
      </c>
      <c r="AY177" s="19" t="s">
        <v>139</v>
      </c>
      <c r="BE177" s="209">
        <f>IF(N177="základní",J177,0)</f>
        <v>0</v>
      </c>
      <c r="BF177" s="209">
        <f>IF(N177="snížená",J177,0)</f>
        <v>0</v>
      </c>
      <c r="BG177" s="209">
        <f>IF(N177="zákl. přenesená",J177,0)</f>
        <v>0</v>
      </c>
      <c r="BH177" s="209">
        <f>IF(N177="sníž. přenesená",J177,0)</f>
        <v>0</v>
      </c>
      <c r="BI177" s="209">
        <f>IF(N177="nulová",J177,0)</f>
        <v>0</v>
      </c>
      <c r="BJ177" s="19" t="s">
        <v>89</v>
      </c>
      <c r="BK177" s="209">
        <f>ROUND(I177*H177,2)</f>
        <v>0</v>
      </c>
      <c r="BL177" s="19" t="s">
        <v>316</v>
      </c>
      <c r="BM177" s="208" t="s">
        <v>1034</v>
      </c>
    </row>
    <row r="178" spans="1:65" s="2" customFormat="1" ht="24" customHeight="1">
      <c r="A178" s="38"/>
      <c r="B178" s="196"/>
      <c r="C178" s="197" t="s">
        <v>461</v>
      </c>
      <c r="D178" s="197" t="s">
        <v>141</v>
      </c>
      <c r="E178" s="198" t="s">
        <v>1035</v>
      </c>
      <c r="F178" s="199" t="s">
        <v>1036</v>
      </c>
      <c r="G178" s="200" t="s">
        <v>306</v>
      </c>
      <c r="H178" s="201">
        <v>12</v>
      </c>
      <c r="I178" s="202"/>
      <c r="J178" s="203">
        <f>ROUND(I178*H178,2)</f>
        <v>0</v>
      </c>
      <c r="K178" s="199" t="s">
        <v>215</v>
      </c>
      <c r="L178" s="39"/>
      <c r="M178" s="204" t="s">
        <v>1</v>
      </c>
      <c r="N178" s="205" t="s">
        <v>47</v>
      </c>
      <c r="O178" s="77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8" t="s">
        <v>316</v>
      </c>
      <c r="AT178" s="208" t="s">
        <v>141</v>
      </c>
      <c r="AU178" s="208" t="s">
        <v>94</v>
      </c>
      <c r="AY178" s="19" t="s">
        <v>139</v>
      </c>
      <c r="BE178" s="209">
        <f>IF(N178="základní",J178,0)</f>
        <v>0</v>
      </c>
      <c r="BF178" s="209">
        <f>IF(N178="snížená",J178,0)</f>
        <v>0</v>
      </c>
      <c r="BG178" s="209">
        <f>IF(N178="zákl. přenesená",J178,0)</f>
        <v>0</v>
      </c>
      <c r="BH178" s="209">
        <f>IF(N178="sníž. přenesená",J178,0)</f>
        <v>0</v>
      </c>
      <c r="BI178" s="209">
        <f>IF(N178="nulová",J178,0)</f>
        <v>0</v>
      </c>
      <c r="BJ178" s="19" t="s">
        <v>89</v>
      </c>
      <c r="BK178" s="209">
        <f>ROUND(I178*H178,2)</f>
        <v>0</v>
      </c>
      <c r="BL178" s="19" t="s">
        <v>316</v>
      </c>
      <c r="BM178" s="208" t="s">
        <v>1037</v>
      </c>
    </row>
    <row r="179" spans="1:47" s="2" customFormat="1" ht="12">
      <c r="A179" s="38"/>
      <c r="B179" s="39"/>
      <c r="C179" s="38"/>
      <c r="D179" s="210" t="s">
        <v>146</v>
      </c>
      <c r="E179" s="38"/>
      <c r="F179" s="211" t="s">
        <v>1038</v>
      </c>
      <c r="G179" s="38"/>
      <c r="H179" s="38"/>
      <c r="I179" s="132"/>
      <c r="J179" s="38"/>
      <c r="K179" s="38"/>
      <c r="L179" s="39"/>
      <c r="M179" s="212"/>
      <c r="N179" s="213"/>
      <c r="O179" s="77"/>
      <c r="P179" s="77"/>
      <c r="Q179" s="77"/>
      <c r="R179" s="77"/>
      <c r="S179" s="77"/>
      <c r="T179" s="7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9" t="s">
        <v>146</v>
      </c>
      <c r="AU179" s="19" t="s">
        <v>94</v>
      </c>
    </row>
    <row r="180" spans="1:65" s="2" customFormat="1" ht="16.5" customHeight="1">
      <c r="A180" s="38"/>
      <c r="B180" s="196"/>
      <c r="C180" s="241" t="s">
        <v>470</v>
      </c>
      <c r="D180" s="241" t="s">
        <v>676</v>
      </c>
      <c r="E180" s="242" t="s">
        <v>1039</v>
      </c>
      <c r="F180" s="243" t="s">
        <v>1040</v>
      </c>
      <c r="G180" s="244" t="s">
        <v>306</v>
      </c>
      <c r="H180" s="245">
        <v>6</v>
      </c>
      <c r="I180" s="246"/>
      <c r="J180" s="247">
        <f>ROUND(I180*H180,2)</f>
        <v>0</v>
      </c>
      <c r="K180" s="243" t="s">
        <v>1041</v>
      </c>
      <c r="L180" s="248"/>
      <c r="M180" s="249" t="s">
        <v>1</v>
      </c>
      <c r="N180" s="250" t="s">
        <v>47</v>
      </c>
      <c r="O180" s="77"/>
      <c r="P180" s="206">
        <f>O180*H180</f>
        <v>0</v>
      </c>
      <c r="Q180" s="206">
        <v>0.0081</v>
      </c>
      <c r="R180" s="206">
        <f>Q180*H180</f>
        <v>0.0486</v>
      </c>
      <c r="S180" s="206">
        <v>0</v>
      </c>
      <c r="T180" s="20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8" t="s">
        <v>452</v>
      </c>
      <c r="AT180" s="208" t="s">
        <v>676</v>
      </c>
      <c r="AU180" s="208" t="s">
        <v>94</v>
      </c>
      <c r="AY180" s="19" t="s">
        <v>139</v>
      </c>
      <c r="BE180" s="209">
        <f>IF(N180="základní",J180,0)</f>
        <v>0</v>
      </c>
      <c r="BF180" s="209">
        <f>IF(N180="snížená",J180,0)</f>
        <v>0</v>
      </c>
      <c r="BG180" s="209">
        <f>IF(N180="zákl. přenesená",J180,0)</f>
        <v>0</v>
      </c>
      <c r="BH180" s="209">
        <f>IF(N180="sníž. přenesená",J180,0)</f>
        <v>0</v>
      </c>
      <c r="BI180" s="209">
        <f>IF(N180="nulová",J180,0)</f>
        <v>0</v>
      </c>
      <c r="BJ180" s="19" t="s">
        <v>89</v>
      </c>
      <c r="BK180" s="209">
        <f>ROUND(I180*H180,2)</f>
        <v>0</v>
      </c>
      <c r="BL180" s="19" t="s">
        <v>316</v>
      </c>
      <c r="BM180" s="208" t="s">
        <v>1042</v>
      </c>
    </row>
    <row r="181" spans="1:65" s="2" customFormat="1" ht="24" customHeight="1">
      <c r="A181" s="38"/>
      <c r="B181" s="196"/>
      <c r="C181" s="197" t="s">
        <v>480</v>
      </c>
      <c r="D181" s="197" t="s">
        <v>141</v>
      </c>
      <c r="E181" s="198" t="s">
        <v>1043</v>
      </c>
      <c r="F181" s="199" t="s">
        <v>1044</v>
      </c>
      <c r="G181" s="200" t="s">
        <v>306</v>
      </c>
      <c r="H181" s="201">
        <v>1</v>
      </c>
      <c r="I181" s="202"/>
      <c r="J181" s="203">
        <f>ROUND(I181*H181,2)</f>
        <v>0</v>
      </c>
      <c r="K181" s="199" t="s">
        <v>215</v>
      </c>
      <c r="L181" s="39"/>
      <c r="M181" s="204" t="s">
        <v>1</v>
      </c>
      <c r="N181" s="205" t="s">
        <v>47</v>
      </c>
      <c r="O181" s="77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08" t="s">
        <v>316</v>
      </c>
      <c r="AT181" s="208" t="s">
        <v>141</v>
      </c>
      <c r="AU181" s="208" t="s">
        <v>94</v>
      </c>
      <c r="AY181" s="19" t="s">
        <v>139</v>
      </c>
      <c r="BE181" s="209">
        <f>IF(N181="základní",J181,0)</f>
        <v>0</v>
      </c>
      <c r="BF181" s="209">
        <f>IF(N181="snížená",J181,0)</f>
        <v>0</v>
      </c>
      <c r="BG181" s="209">
        <f>IF(N181="zákl. přenesená",J181,0)</f>
        <v>0</v>
      </c>
      <c r="BH181" s="209">
        <f>IF(N181="sníž. přenesená",J181,0)</f>
        <v>0</v>
      </c>
      <c r="BI181" s="209">
        <f>IF(N181="nulová",J181,0)</f>
        <v>0</v>
      </c>
      <c r="BJ181" s="19" t="s">
        <v>89</v>
      </c>
      <c r="BK181" s="209">
        <f>ROUND(I181*H181,2)</f>
        <v>0</v>
      </c>
      <c r="BL181" s="19" t="s">
        <v>316</v>
      </c>
      <c r="BM181" s="208" t="s">
        <v>1045</v>
      </c>
    </row>
    <row r="182" spans="1:47" s="2" customFormat="1" ht="12">
      <c r="A182" s="38"/>
      <c r="B182" s="39"/>
      <c r="C182" s="38"/>
      <c r="D182" s="210" t="s">
        <v>146</v>
      </c>
      <c r="E182" s="38"/>
      <c r="F182" s="211" t="s">
        <v>1046</v>
      </c>
      <c r="G182" s="38"/>
      <c r="H182" s="38"/>
      <c r="I182" s="132"/>
      <c r="J182" s="38"/>
      <c r="K182" s="38"/>
      <c r="L182" s="39"/>
      <c r="M182" s="212"/>
      <c r="N182" s="213"/>
      <c r="O182" s="77"/>
      <c r="P182" s="77"/>
      <c r="Q182" s="77"/>
      <c r="R182" s="77"/>
      <c r="S182" s="77"/>
      <c r="T182" s="7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146</v>
      </c>
      <c r="AU182" s="19" t="s">
        <v>94</v>
      </c>
    </row>
    <row r="183" spans="1:65" s="2" customFormat="1" ht="16.5" customHeight="1">
      <c r="A183" s="38"/>
      <c r="B183" s="196"/>
      <c r="C183" s="197" t="s">
        <v>490</v>
      </c>
      <c r="D183" s="197" t="s">
        <v>141</v>
      </c>
      <c r="E183" s="198" t="s">
        <v>1047</v>
      </c>
      <c r="F183" s="199" t="s">
        <v>1048</v>
      </c>
      <c r="G183" s="200" t="s">
        <v>306</v>
      </c>
      <c r="H183" s="201">
        <v>2</v>
      </c>
      <c r="I183" s="202"/>
      <c r="J183" s="203">
        <f>ROUND(I183*H183,2)</f>
        <v>0</v>
      </c>
      <c r="K183" s="199" t="s">
        <v>1</v>
      </c>
      <c r="L183" s="39"/>
      <c r="M183" s="204" t="s">
        <v>1</v>
      </c>
      <c r="N183" s="205" t="s">
        <v>47</v>
      </c>
      <c r="O183" s="77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316</v>
      </c>
      <c r="AT183" s="208" t="s">
        <v>141</v>
      </c>
      <c r="AU183" s="208" t="s">
        <v>94</v>
      </c>
      <c r="AY183" s="19" t="s">
        <v>139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9" t="s">
        <v>89</v>
      </c>
      <c r="BK183" s="209">
        <f>ROUND(I183*H183,2)</f>
        <v>0</v>
      </c>
      <c r="BL183" s="19" t="s">
        <v>316</v>
      </c>
      <c r="BM183" s="208" t="s">
        <v>1049</v>
      </c>
    </row>
    <row r="184" spans="1:65" s="2" customFormat="1" ht="16.5" customHeight="1">
      <c r="A184" s="38"/>
      <c r="B184" s="196"/>
      <c r="C184" s="241" t="s">
        <v>707</v>
      </c>
      <c r="D184" s="241" t="s">
        <v>676</v>
      </c>
      <c r="E184" s="242" t="s">
        <v>1050</v>
      </c>
      <c r="F184" s="243" t="s">
        <v>1051</v>
      </c>
      <c r="G184" s="244" t="s">
        <v>306</v>
      </c>
      <c r="H184" s="245">
        <v>2</v>
      </c>
      <c r="I184" s="246"/>
      <c r="J184" s="247">
        <f>ROUND(I184*H184,2)</f>
        <v>0</v>
      </c>
      <c r="K184" s="243" t="s">
        <v>1</v>
      </c>
      <c r="L184" s="248"/>
      <c r="M184" s="249" t="s">
        <v>1</v>
      </c>
      <c r="N184" s="250" t="s">
        <v>47</v>
      </c>
      <c r="O184" s="77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08" t="s">
        <v>452</v>
      </c>
      <c r="AT184" s="208" t="s">
        <v>676</v>
      </c>
      <c r="AU184" s="208" t="s">
        <v>94</v>
      </c>
      <c r="AY184" s="19" t="s">
        <v>139</v>
      </c>
      <c r="BE184" s="209">
        <f>IF(N184="základní",J184,0)</f>
        <v>0</v>
      </c>
      <c r="BF184" s="209">
        <f>IF(N184="snížená",J184,0)</f>
        <v>0</v>
      </c>
      <c r="BG184" s="209">
        <f>IF(N184="zákl. přenesená",J184,0)</f>
        <v>0</v>
      </c>
      <c r="BH184" s="209">
        <f>IF(N184="sníž. přenesená",J184,0)</f>
        <v>0</v>
      </c>
      <c r="BI184" s="209">
        <f>IF(N184="nulová",J184,0)</f>
        <v>0</v>
      </c>
      <c r="BJ184" s="19" t="s">
        <v>89</v>
      </c>
      <c r="BK184" s="209">
        <f>ROUND(I184*H184,2)</f>
        <v>0</v>
      </c>
      <c r="BL184" s="19" t="s">
        <v>316</v>
      </c>
      <c r="BM184" s="208" t="s">
        <v>1052</v>
      </c>
    </row>
    <row r="185" spans="1:65" s="2" customFormat="1" ht="16.5" customHeight="1">
      <c r="A185" s="38"/>
      <c r="B185" s="196"/>
      <c r="C185" s="197" t="s">
        <v>712</v>
      </c>
      <c r="D185" s="197" t="s">
        <v>141</v>
      </c>
      <c r="E185" s="198" t="s">
        <v>1053</v>
      </c>
      <c r="F185" s="199" t="s">
        <v>1054</v>
      </c>
      <c r="G185" s="200" t="s">
        <v>144</v>
      </c>
      <c r="H185" s="201">
        <v>1</v>
      </c>
      <c r="I185" s="202"/>
      <c r="J185" s="203">
        <f>ROUND(I185*H185,2)</f>
        <v>0</v>
      </c>
      <c r="K185" s="199" t="s">
        <v>1</v>
      </c>
      <c r="L185" s="39"/>
      <c r="M185" s="204" t="s">
        <v>1</v>
      </c>
      <c r="N185" s="205" t="s">
        <v>47</v>
      </c>
      <c r="O185" s="77"/>
      <c r="P185" s="206">
        <f>O185*H185</f>
        <v>0</v>
      </c>
      <c r="Q185" s="206">
        <v>0</v>
      </c>
      <c r="R185" s="206">
        <f>Q185*H185</f>
        <v>0</v>
      </c>
      <c r="S185" s="206">
        <v>0</v>
      </c>
      <c r="T185" s="20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8" t="s">
        <v>316</v>
      </c>
      <c r="AT185" s="208" t="s">
        <v>141</v>
      </c>
      <c r="AU185" s="208" t="s">
        <v>94</v>
      </c>
      <c r="AY185" s="19" t="s">
        <v>139</v>
      </c>
      <c r="BE185" s="209">
        <f>IF(N185="základní",J185,0)</f>
        <v>0</v>
      </c>
      <c r="BF185" s="209">
        <f>IF(N185="snížená",J185,0)</f>
        <v>0</v>
      </c>
      <c r="BG185" s="209">
        <f>IF(N185="zákl. přenesená",J185,0)</f>
        <v>0</v>
      </c>
      <c r="BH185" s="209">
        <f>IF(N185="sníž. přenesená",J185,0)</f>
        <v>0</v>
      </c>
      <c r="BI185" s="209">
        <f>IF(N185="nulová",J185,0)</f>
        <v>0</v>
      </c>
      <c r="BJ185" s="19" t="s">
        <v>89</v>
      </c>
      <c r="BK185" s="209">
        <f>ROUND(I185*H185,2)</f>
        <v>0</v>
      </c>
      <c r="BL185" s="19" t="s">
        <v>316</v>
      </c>
      <c r="BM185" s="208" t="s">
        <v>1055</v>
      </c>
    </row>
    <row r="186" spans="1:47" s="2" customFormat="1" ht="12">
      <c r="A186" s="38"/>
      <c r="B186" s="39"/>
      <c r="C186" s="38"/>
      <c r="D186" s="210" t="s">
        <v>146</v>
      </c>
      <c r="E186" s="38"/>
      <c r="F186" s="211" t="s">
        <v>1056</v>
      </c>
      <c r="G186" s="38"/>
      <c r="H186" s="38"/>
      <c r="I186" s="132"/>
      <c r="J186" s="38"/>
      <c r="K186" s="38"/>
      <c r="L186" s="39"/>
      <c r="M186" s="212"/>
      <c r="N186" s="213"/>
      <c r="O186" s="77"/>
      <c r="P186" s="77"/>
      <c r="Q186" s="77"/>
      <c r="R186" s="77"/>
      <c r="S186" s="77"/>
      <c r="T186" s="7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146</v>
      </c>
      <c r="AU186" s="19" t="s">
        <v>94</v>
      </c>
    </row>
    <row r="187" spans="1:65" s="2" customFormat="1" ht="16.5" customHeight="1">
      <c r="A187" s="38"/>
      <c r="B187" s="196"/>
      <c r="C187" s="197" t="s">
        <v>717</v>
      </c>
      <c r="D187" s="197" t="s">
        <v>141</v>
      </c>
      <c r="E187" s="198" t="s">
        <v>1057</v>
      </c>
      <c r="F187" s="199" t="s">
        <v>1058</v>
      </c>
      <c r="G187" s="200" t="s">
        <v>144</v>
      </c>
      <c r="H187" s="201">
        <v>1</v>
      </c>
      <c r="I187" s="202"/>
      <c r="J187" s="203">
        <f>ROUND(I187*H187,2)</f>
        <v>0</v>
      </c>
      <c r="K187" s="199" t="s">
        <v>1</v>
      </c>
      <c r="L187" s="39"/>
      <c r="M187" s="204" t="s">
        <v>1</v>
      </c>
      <c r="N187" s="205" t="s">
        <v>47</v>
      </c>
      <c r="O187" s="77"/>
      <c r="P187" s="206">
        <f>O187*H187</f>
        <v>0</v>
      </c>
      <c r="Q187" s="206">
        <v>0</v>
      </c>
      <c r="R187" s="206">
        <f>Q187*H187</f>
        <v>0</v>
      </c>
      <c r="S187" s="206">
        <v>0</v>
      </c>
      <c r="T187" s="20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08" t="s">
        <v>316</v>
      </c>
      <c r="AT187" s="208" t="s">
        <v>141</v>
      </c>
      <c r="AU187" s="208" t="s">
        <v>94</v>
      </c>
      <c r="AY187" s="19" t="s">
        <v>139</v>
      </c>
      <c r="BE187" s="209">
        <f>IF(N187="základní",J187,0)</f>
        <v>0</v>
      </c>
      <c r="BF187" s="209">
        <f>IF(N187="snížená",J187,0)</f>
        <v>0</v>
      </c>
      <c r="BG187" s="209">
        <f>IF(N187="zákl. přenesená",J187,0)</f>
        <v>0</v>
      </c>
      <c r="BH187" s="209">
        <f>IF(N187="sníž. přenesená",J187,0)</f>
        <v>0</v>
      </c>
      <c r="BI187" s="209">
        <f>IF(N187="nulová",J187,0)</f>
        <v>0</v>
      </c>
      <c r="BJ187" s="19" t="s">
        <v>89</v>
      </c>
      <c r="BK187" s="209">
        <f>ROUND(I187*H187,2)</f>
        <v>0</v>
      </c>
      <c r="BL187" s="19" t="s">
        <v>316</v>
      </c>
      <c r="BM187" s="208" t="s">
        <v>1059</v>
      </c>
    </row>
    <row r="188" spans="1:63" s="12" customFormat="1" ht="22.8" customHeight="1">
      <c r="A188" s="12"/>
      <c r="B188" s="183"/>
      <c r="C188" s="12"/>
      <c r="D188" s="184" t="s">
        <v>81</v>
      </c>
      <c r="E188" s="194" t="s">
        <v>1060</v>
      </c>
      <c r="F188" s="194" t="s">
        <v>1061</v>
      </c>
      <c r="G188" s="12"/>
      <c r="H188" s="12"/>
      <c r="I188" s="186"/>
      <c r="J188" s="195">
        <f>BK188</f>
        <v>0</v>
      </c>
      <c r="K188" s="12"/>
      <c r="L188" s="183"/>
      <c r="M188" s="188"/>
      <c r="N188" s="189"/>
      <c r="O188" s="189"/>
      <c r="P188" s="190">
        <f>SUM(P189:P195)</f>
        <v>0</v>
      </c>
      <c r="Q188" s="189"/>
      <c r="R188" s="190">
        <f>SUM(R189:R195)</f>
        <v>0.0016</v>
      </c>
      <c r="S188" s="189"/>
      <c r="T188" s="191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84" t="s">
        <v>94</v>
      </c>
      <c r="AT188" s="192" t="s">
        <v>81</v>
      </c>
      <c r="AU188" s="192" t="s">
        <v>89</v>
      </c>
      <c r="AY188" s="184" t="s">
        <v>139</v>
      </c>
      <c r="BK188" s="193">
        <f>SUM(BK189:BK195)</f>
        <v>0</v>
      </c>
    </row>
    <row r="189" spans="1:65" s="2" customFormat="1" ht="16.5" customHeight="1">
      <c r="A189" s="38"/>
      <c r="B189" s="196"/>
      <c r="C189" s="197" t="s">
        <v>721</v>
      </c>
      <c r="D189" s="197" t="s">
        <v>141</v>
      </c>
      <c r="E189" s="198" t="s">
        <v>1062</v>
      </c>
      <c r="F189" s="199" t="s">
        <v>1063</v>
      </c>
      <c r="G189" s="200" t="s">
        <v>306</v>
      </c>
      <c r="H189" s="201">
        <v>2</v>
      </c>
      <c r="I189" s="202"/>
      <c r="J189" s="203">
        <f>ROUND(I189*H189,2)</f>
        <v>0</v>
      </c>
      <c r="K189" s="199" t="s">
        <v>215</v>
      </c>
      <c r="L189" s="39"/>
      <c r="M189" s="204" t="s">
        <v>1</v>
      </c>
      <c r="N189" s="205" t="s">
        <v>47</v>
      </c>
      <c r="O189" s="77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8" t="s">
        <v>316</v>
      </c>
      <c r="AT189" s="208" t="s">
        <v>141</v>
      </c>
      <c r="AU189" s="208" t="s">
        <v>94</v>
      </c>
      <c r="AY189" s="19" t="s">
        <v>139</v>
      </c>
      <c r="BE189" s="209">
        <f>IF(N189="základní",J189,0)</f>
        <v>0</v>
      </c>
      <c r="BF189" s="209">
        <f>IF(N189="snížená",J189,0)</f>
        <v>0</v>
      </c>
      <c r="BG189" s="209">
        <f>IF(N189="zákl. přenesená",J189,0)</f>
        <v>0</v>
      </c>
      <c r="BH189" s="209">
        <f>IF(N189="sníž. přenesená",J189,0)</f>
        <v>0</v>
      </c>
      <c r="BI189" s="209">
        <f>IF(N189="nulová",J189,0)</f>
        <v>0</v>
      </c>
      <c r="BJ189" s="19" t="s">
        <v>89</v>
      </c>
      <c r="BK189" s="209">
        <f>ROUND(I189*H189,2)</f>
        <v>0</v>
      </c>
      <c r="BL189" s="19" t="s">
        <v>316</v>
      </c>
      <c r="BM189" s="208" t="s">
        <v>1064</v>
      </c>
    </row>
    <row r="190" spans="1:65" s="2" customFormat="1" ht="16.5" customHeight="1">
      <c r="A190" s="38"/>
      <c r="B190" s="196"/>
      <c r="C190" s="241" t="s">
        <v>726</v>
      </c>
      <c r="D190" s="241" t="s">
        <v>676</v>
      </c>
      <c r="E190" s="242" t="s">
        <v>1065</v>
      </c>
      <c r="F190" s="243" t="s">
        <v>1066</v>
      </c>
      <c r="G190" s="244" t="s">
        <v>306</v>
      </c>
      <c r="H190" s="245">
        <v>1</v>
      </c>
      <c r="I190" s="246"/>
      <c r="J190" s="247">
        <f>ROUND(I190*H190,2)</f>
        <v>0</v>
      </c>
      <c r="K190" s="243" t="s">
        <v>215</v>
      </c>
      <c r="L190" s="248"/>
      <c r="M190" s="249" t="s">
        <v>1</v>
      </c>
      <c r="N190" s="250" t="s">
        <v>47</v>
      </c>
      <c r="O190" s="77"/>
      <c r="P190" s="206">
        <f>O190*H190</f>
        <v>0</v>
      </c>
      <c r="Q190" s="206">
        <v>0.0004</v>
      </c>
      <c r="R190" s="206">
        <f>Q190*H190</f>
        <v>0.0004</v>
      </c>
      <c r="S190" s="206">
        <v>0</v>
      </c>
      <c r="T190" s="20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08" t="s">
        <v>452</v>
      </c>
      <c r="AT190" s="208" t="s">
        <v>676</v>
      </c>
      <c r="AU190" s="208" t="s">
        <v>94</v>
      </c>
      <c r="AY190" s="19" t="s">
        <v>139</v>
      </c>
      <c r="BE190" s="209">
        <f>IF(N190="základní",J190,0)</f>
        <v>0</v>
      </c>
      <c r="BF190" s="209">
        <f>IF(N190="snížená",J190,0)</f>
        <v>0</v>
      </c>
      <c r="BG190" s="209">
        <f>IF(N190="zákl. přenesená",J190,0)</f>
        <v>0</v>
      </c>
      <c r="BH190" s="209">
        <f>IF(N190="sníž. přenesená",J190,0)</f>
        <v>0</v>
      </c>
      <c r="BI190" s="209">
        <f>IF(N190="nulová",J190,0)</f>
        <v>0</v>
      </c>
      <c r="BJ190" s="19" t="s">
        <v>89</v>
      </c>
      <c r="BK190" s="209">
        <f>ROUND(I190*H190,2)</f>
        <v>0</v>
      </c>
      <c r="BL190" s="19" t="s">
        <v>316</v>
      </c>
      <c r="BM190" s="208" t="s">
        <v>1067</v>
      </c>
    </row>
    <row r="191" spans="1:65" s="2" customFormat="1" ht="16.5" customHeight="1">
      <c r="A191" s="38"/>
      <c r="B191" s="196"/>
      <c r="C191" s="241" t="s">
        <v>730</v>
      </c>
      <c r="D191" s="241" t="s">
        <v>676</v>
      </c>
      <c r="E191" s="242" t="s">
        <v>1068</v>
      </c>
      <c r="F191" s="243" t="s">
        <v>1069</v>
      </c>
      <c r="G191" s="244" t="s">
        <v>306</v>
      </c>
      <c r="H191" s="245">
        <v>1</v>
      </c>
      <c r="I191" s="246"/>
      <c r="J191" s="247">
        <f>ROUND(I191*H191,2)</f>
        <v>0</v>
      </c>
      <c r="K191" s="243" t="s">
        <v>215</v>
      </c>
      <c r="L191" s="248"/>
      <c r="M191" s="249" t="s">
        <v>1</v>
      </c>
      <c r="N191" s="250" t="s">
        <v>47</v>
      </c>
      <c r="O191" s="77"/>
      <c r="P191" s="206">
        <f>O191*H191</f>
        <v>0</v>
      </c>
      <c r="Q191" s="206">
        <v>0.0004</v>
      </c>
      <c r="R191" s="206">
        <f>Q191*H191</f>
        <v>0.0004</v>
      </c>
      <c r="S191" s="206">
        <v>0</v>
      </c>
      <c r="T191" s="20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8" t="s">
        <v>452</v>
      </c>
      <c r="AT191" s="208" t="s">
        <v>676</v>
      </c>
      <c r="AU191" s="208" t="s">
        <v>94</v>
      </c>
      <c r="AY191" s="19" t="s">
        <v>139</v>
      </c>
      <c r="BE191" s="209">
        <f>IF(N191="základní",J191,0)</f>
        <v>0</v>
      </c>
      <c r="BF191" s="209">
        <f>IF(N191="snížená",J191,0)</f>
        <v>0</v>
      </c>
      <c r="BG191" s="209">
        <f>IF(N191="zákl. přenesená",J191,0)</f>
        <v>0</v>
      </c>
      <c r="BH191" s="209">
        <f>IF(N191="sníž. přenesená",J191,0)</f>
        <v>0</v>
      </c>
      <c r="BI191" s="209">
        <f>IF(N191="nulová",J191,0)</f>
        <v>0</v>
      </c>
      <c r="BJ191" s="19" t="s">
        <v>89</v>
      </c>
      <c r="BK191" s="209">
        <f>ROUND(I191*H191,2)</f>
        <v>0</v>
      </c>
      <c r="BL191" s="19" t="s">
        <v>316</v>
      </c>
      <c r="BM191" s="208" t="s">
        <v>1070</v>
      </c>
    </row>
    <row r="192" spans="1:65" s="2" customFormat="1" ht="16.5" customHeight="1">
      <c r="A192" s="38"/>
      <c r="B192" s="196"/>
      <c r="C192" s="197" t="s">
        <v>734</v>
      </c>
      <c r="D192" s="197" t="s">
        <v>141</v>
      </c>
      <c r="E192" s="198" t="s">
        <v>1071</v>
      </c>
      <c r="F192" s="199" t="s">
        <v>1072</v>
      </c>
      <c r="G192" s="200" t="s">
        <v>306</v>
      </c>
      <c r="H192" s="201">
        <v>1</v>
      </c>
      <c r="I192" s="202"/>
      <c r="J192" s="203">
        <f>ROUND(I192*H192,2)</f>
        <v>0</v>
      </c>
      <c r="K192" s="199" t="s">
        <v>215</v>
      </c>
      <c r="L192" s="39"/>
      <c r="M192" s="204" t="s">
        <v>1</v>
      </c>
      <c r="N192" s="205" t="s">
        <v>47</v>
      </c>
      <c r="O192" s="77"/>
      <c r="P192" s="206">
        <f>O192*H192</f>
        <v>0</v>
      </c>
      <c r="Q192" s="206">
        <v>0</v>
      </c>
      <c r="R192" s="206">
        <f>Q192*H192</f>
        <v>0</v>
      </c>
      <c r="S192" s="206">
        <v>0</v>
      </c>
      <c r="T192" s="20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8" t="s">
        <v>316</v>
      </c>
      <c r="AT192" s="208" t="s">
        <v>141</v>
      </c>
      <c r="AU192" s="208" t="s">
        <v>94</v>
      </c>
      <c r="AY192" s="19" t="s">
        <v>139</v>
      </c>
      <c r="BE192" s="209">
        <f>IF(N192="základní",J192,0)</f>
        <v>0</v>
      </c>
      <c r="BF192" s="209">
        <f>IF(N192="snížená",J192,0)</f>
        <v>0</v>
      </c>
      <c r="BG192" s="209">
        <f>IF(N192="zákl. přenesená",J192,0)</f>
        <v>0</v>
      </c>
      <c r="BH192" s="209">
        <f>IF(N192="sníž. přenesená",J192,0)</f>
        <v>0</v>
      </c>
      <c r="BI192" s="209">
        <f>IF(N192="nulová",J192,0)</f>
        <v>0</v>
      </c>
      <c r="BJ192" s="19" t="s">
        <v>89</v>
      </c>
      <c r="BK192" s="209">
        <f>ROUND(I192*H192,2)</f>
        <v>0</v>
      </c>
      <c r="BL192" s="19" t="s">
        <v>316</v>
      </c>
      <c r="BM192" s="208" t="s">
        <v>1073</v>
      </c>
    </row>
    <row r="193" spans="1:65" s="2" customFormat="1" ht="16.5" customHeight="1">
      <c r="A193" s="38"/>
      <c r="B193" s="196"/>
      <c r="C193" s="241" t="s">
        <v>738</v>
      </c>
      <c r="D193" s="241" t="s">
        <v>676</v>
      </c>
      <c r="E193" s="242" t="s">
        <v>1074</v>
      </c>
      <c r="F193" s="243" t="s">
        <v>1075</v>
      </c>
      <c r="G193" s="244" t="s">
        <v>306</v>
      </c>
      <c r="H193" s="245">
        <v>1</v>
      </c>
      <c r="I193" s="246"/>
      <c r="J193" s="247">
        <f>ROUND(I193*H193,2)</f>
        <v>0</v>
      </c>
      <c r="K193" s="243" t="s">
        <v>215</v>
      </c>
      <c r="L193" s="248"/>
      <c r="M193" s="249" t="s">
        <v>1</v>
      </c>
      <c r="N193" s="250" t="s">
        <v>47</v>
      </c>
      <c r="O193" s="77"/>
      <c r="P193" s="206">
        <f>O193*H193</f>
        <v>0</v>
      </c>
      <c r="Q193" s="206">
        <v>0.0004</v>
      </c>
      <c r="R193" s="206">
        <f>Q193*H193</f>
        <v>0.0004</v>
      </c>
      <c r="S193" s="206">
        <v>0</v>
      </c>
      <c r="T193" s="207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8" t="s">
        <v>452</v>
      </c>
      <c r="AT193" s="208" t="s">
        <v>676</v>
      </c>
      <c r="AU193" s="208" t="s">
        <v>94</v>
      </c>
      <c r="AY193" s="19" t="s">
        <v>139</v>
      </c>
      <c r="BE193" s="209">
        <f>IF(N193="základní",J193,0)</f>
        <v>0</v>
      </c>
      <c r="BF193" s="209">
        <f>IF(N193="snížená",J193,0)</f>
        <v>0</v>
      </c>
      <c r="BG193" s="209">
        <f>IF(N193="zákl. přenesená",J193,0)</f>
        <v>0</v>
      </c>
      <c r="BH193" s="209">
        <f>IF(N193="sníž. přenesená",J193,0)</f>
        <v>0</v>
      </c>
      <c r="BI193" s="209">
        <f>IF(N193="nulová",J193,0)</f>
        <v>0</v>
      </c>
      <c r="BJ193" s="19" t="s">
        <v>89</v>
      </c>
      <c r="BK193" s="209">
        <f>ROUND(I193*H193,2)</f>
        <v>0</v>
      </c>
      <c r="BL193" s="19" t="s">
        <v>316</v>
      </c>
      <c r="BM193" s="208" t="s">
        <v>1076</v>
      </c>
    </row>
    <row r="194" spans="1:65" s="2" customFormat="1" ht="16.5" customHeight="1">
      <c r="A194" s="38"/>
      <c r="B194" s="196"/>
      <c r="C194" s="197" t="s">
        <v>742</v>
      </c>
      <c r="D194" s="197" t="s">
        <v>141</v>
      </c>
      <c r="E194" s="198" t="s">
        <v>1077</v>
      </c>
      <c r="F194" s="199" t="s">
        <v>1078</v>
      </c>
      <c r="G194" s="200" t="s">
        <v>306</v>
      </c>
      <c r="H194" s="201">
        <v>1</v>
      </c>
      <c r="I194" s="202"/>
      <c r="J194" s="203">
        <f>ROUND(I194*H194,2)</f>
        <v>0</v>
      </c>
      <c r="K194" s="199" t="s">
        <v>215</v>
      </c>
      <c r="L194" s="39"/>
      <c r="M194" s="204" t="s">
        <v>1</v>
      </c>
      <c r="N194" s="205" t="s">
        <v>47</v>
      </c>
      <c r="O194" s="77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8" t="s">
        <v>316</v>
      </c>
      <c r="AT194" s="208" t="s">
        <v>141</v>
      </c>
      <c r="AU194" s="208" t="s">
        <v>94</v>
      </c>
      <c r="AY194" s="19" t="s">
        <v>139</v>
      </c>
      <c r="BE194" s="209">
        <f>IF(N194="základní",J194,0)</f>
        <v>0</v>
      </c>
      <c r="BF194" s="209">
        <f>IF(N194="snížená",J194,0)</f>
        <v>0</v>
      </c>
      <c r="BG194" s="209">
        <f>IF(N194="zákl. přenesená",J194,0)</f>
        <v>0</v>
      </c>
      <c r="BH194" s="209">
        <f>IF(N194="sníž. přenesená",J194,0)</f>
        <v>0</v>
      </c>
      <c r="BI194" s="209">
        <f>IF(N194="nulová",J194,0)</f>
        <v>0</v>
      </c>
      <c r="BJ194" s="19" t="s">
        <v>89</v>
      </c>
      <c r="BK194" s="209">
        <f>ROUND(I194*H194,2)</f>
        <v>0</v>
      </c>
      <c r="BL194" s="19" t="s">
        <v>316</v>
      </c>
      <c r="BM194" s="208" t="s">
        <v>1079</v>
      </c>
    </row>
    <row r="195" spans="1:65" s="2" customFormat="1" ht="16.5" customHeight="1">
      <c r="A195" s="38"/>
      <c r="B195" s="196"/>
      <c r="C195" s="241" t="s">
        <v>747</v>
      </c>
      <c r="D195" s="241" t="s">
        <v>676</v>
      </c>
      <c r="E195" s="242" t="s">
        <v>1080</v>
      </c>
      <c r="F195" s="243" t="s">
        <v>1081</v>
      </c>
      <c r="G195" s="244" t="s">
        <v>306</v>
      </c>
      <c r="H195" s="245">
        <v>1</v>
      </c>
      <c r="I195" s="246"/>
      <c r="J195" s="247">
        <f>ROUND(I195*H195,2)</f>
        <v>0</v>
      </c>
      <c r="K195" s="243" t="s">
        <v>1</v>
      </c>
      <c r="L195" s="248"/>
      <c r="M195" s="249" t="s">
        <v>1</v>
      </c>
      <c r="N195" s="250" t="s">
        <v>47</v>
      </c>
      <c r="O195" s="77"/>
      <c r="P195" s="206">
        <f>O195*H195</f>
        <v>0</v>
      </c>
      <c r="Q195" s="206">
        <v>0.0004</v>
      </c>
      <c r="R195" s="206">
        <f>Q195*H195</f>
        <v>0.0004</v>
      </c>
      <c r="S195" s="206">
        <v>0</v>
      </c>
      <c r="T195" s="20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08" t="s">
        <v>452</v>
      </c>
      <c r="AT195" s="208" t="s">
        <v>676</v>
      </c>
      <c r="AU195" s="208" t="s">
        <v>94</v>
      </c>
      <c r="AY195" s="19" t="s">
        <v>139</v>
      </c>
      <c r="BE195" s="209">
        <f>IF(N195="základní",J195,0)</f>
        <v>0</v>
      </c>
      <c r="BF195" s="209">
        <f>IF(N195="snížená",J195,0)</f>
        <v>0</v>
      </c>
      <c r="BG195" s="209">
        <f>IF(N195="zákl. přenesená",J195,0)</f>
        <v>0</v>
      </c>
      <c r="BH195" s="209">
        <f>IF(N195="sníž. přenesená",J195,0)</f>
        <v>0</v>
      </c>
      <c r="BI195" s="209">
        <f>IF(N195="nulová",J195,0)</f>
        <v>0</v>
      </c>
      <c r="BJ195" s="19" t="s">
        <v>89</v>
      </c>
      <c r="BK195" s="209">
        <f>ROUND(I195*H195,2)</f>
        <v>0</v>
      </c>
      <c r="BL195" s="19" t="s">
        <v>316</v>
      </c>
      <c r="BM195" s="208" t="s">
        <v>1082</v>
      </c>
    </row>
    <row r="196" spans="1:63" s="12" customFormat="1" ht="25.9" customHeight="1">
      <c r="A196" s="12"/>
      <c r="B196" s="183"/>
      <c r="C196" s="12"/>
      <c r="D196" s="184" t="s">
        <v>81</v>
      </c>
      <c r="E196" s="185" t="s">
        <v>676</v>
      </c>
      <c r="F196" s="185" t="s">
        <v>1083</v>
      </c>
      <c r="G196" s="12"/>
      <c r="H196" s="12"/>
      <c r="I196" s="186"/>
      <c r="J196" s="187">
        <f>BK196</f>
        <v>0</v>
      </c>
      <c r="K196" s="12"/>
      <c r="L196" s="183"/>
      <c r="M196" s="188"/>
      <c r="N196" s="189"/>
      <c r="O196" s="189"/>
      <c r="P196" s="190">
        <f>SUM(P197:P211)</f>
        <v>0</v>
      </c>
      <c r="Q196" s="189"/>
      <c r="R196" s="190">
        <f>SUM(R197:R211)</f>
        <v>0</v>
      </c>
      <c r="S196" s="189"/>
      <c r="T196" s="191">
        <f>SUM(T197:T211)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84" t="s">
        <v>152</v>
      </c>
      <c r="AT196" s="192" t="s">
        <v>81</v>
      </c>
      <c r="AU196" s="192" t="s">
        <v>82</v>
      </c>
      <c r="AY196" s="184" t="s">
        <v>139</v>
      </c>
      <c r="BK196" s="193">
        <f>SUM(BK197:BK211)</f>
        <v>0</v>
      </c>
    </row>
    <row r="197" spans="1:65" s="2" customFormat="1" ht="16.5" customHeight="1">
      <c r="A197" s="38"/>
      <c r="B197" s="196"/>
      <c r="C197" s="197" t="s">
        <v>752</v>
      </c>
      <c r="D197" s="197" t="s">
        <v>141</v>
      </c>
      <c r="E197" s="198" t="s">
        <v>1084</v>
      </c>
      <c r="F197" s="199" t="s">
        <v>1085</v>
      </c>
      <c r="G197" s="200" t="s">
        <v>1086</v>
      </c>
      <c r="H197" s="201">
        <v>8</v>
      </c>
      <c r="I197" s="202"/>
      <c r="J197" s="203">
        <f>ROUND(I197*H197,2)</f>
        <v>0</v>
      </c>
      <c r="K197" s="199" t="s">
        <v>1</v>
      </c>
      <c r="L197" s="39"/>
      <c r="M197" s="204" t="s">
        <v>1</v>
      </c>
      <c r="N197" s="205" t="s">
        <v>47</v>
      </c>
      <c r="O197" s="77"/>
      <c r="P197" s="206">
        <f>O197*H197</f>
        <v>0</v>
      </c>
      <c r="Q197" s="206">
        <v>0</v>
      </c>
      <c r="R197" s="206">
        <f>Q197*H197</f>
        <v>0</v>
      </c>
      <c r="S197" s="206">
        <v>0</v>
      </c>
      <c r="T197" s="207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08" t="s">
        <v>316</v>
      </c>
      <c r="AT197" s="208" t="s">
        <v>141</v>
      </c>
      <c r="AU197" s="208" t="s">
        <v>89</v>
      </c>
      <c r="AY197" s="19" t="s">
        <v>139</v>
      </c>
      <c r="BE197" s="209">
        <f>IF(N197="základní",J197,0)</f>
        <v>0</v>
      </c>
      <c r="BF197" s="209">
        <f>IF(N197="snížená",J197,0)</f>
        <v>0</v>
      </c>
      <c r="BG197" s="209">
        <f>IF(N197="zákl. přenesená",J197,0)</f>
        <v>0</v>
      </c>
      <c r="BH197" s="209">
        <f>IF(N197="sníž. přenesená",J197,0)</f>
        <v>0</v>
      </c>
      <c r="BI197" s="209">
        <f>IF(N197="nulová",J197,0)</f>
        <v>0</v>
      </c>
      <c r="BJ197" s="19" t="s">
        <v>89</v>
      </c>
      <c r="BK197" s="209">
        <f>ROUND(I197*H197,2)</f>
        <v>0</v>
      </c>
      <c r="BL197" s="19" t="s">
        <v>316</v>
      </c>
      <c r="BM197" s="208" t="s">
        <v>1087</v>
      </c>
    </row>
    <row r="198" spans="1:65" s="2" customFormat="1" ht="24" customHeight="1">
      <c r="A198" s="38"/>
      <c r="B198" s="196"/>
      <c r="C198" s="197" t="s">
        <v>757</v>
      </c>
      <c r="D198" s="197" t="s">
        <v>141</v>
      </c>
      <c r="E198" s="198" t="s">
        <v>1088</v>
      </c>
      <c r="F198" s="199" t="s">
        <v>1089</v>
      </c>
      <c r="G198" s="200" t="s">
        <v>1086</v>
      </c>
      <c r="H198" s="201">
        <v>8</v>
      </c>
      <c r="I198" s="202"/>
      <c r="J198" s="203">
        <f>ROUND(I198*H198,2)</f>
        <v>0</v>
      </c>
      <c r="K198" s="199" t="s">
        <v>1</v>
      </c>
      <c r="L198" s="39"/>
      <c r="M198" s="204" t="s">
        <v>1</v>
      </c>
      <c r="N198" s="205" t="s">
        <v>47</v>
      </c>
      <c r="O198" s="77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08" t="s">
        <v>316</v>
      </c>
      <c r="AT198" s="208" t="s">
        <v>141</v>
      </c>
      <c r="AU198" s="208" t="s">
        <v>89</v>
      </c>
      <c r="AY198" s="19" t="s">
        <v>139</v>
      </c>
      <c r="BE198" s="209">
        <f>IF(N198="základní",J198,0)</f>
        <v>0</v>
      </c>
      <c r="BF198" s="209">
        <f>IF(N198="snížená",J198,0)</f>
        <v>0</v>
      </c>
      <c r="BG198" s="209">
        <f>IF(N198="zákl. přenesená",J198,0)</f>
        <v>0</v>
      </c>
      <c r="BH198" s="209">
        <f>IF(N198="sníž. přenesená",J198,0)</f>
        <v>0</v>
      </c>
      <c r="BI198" s="209">
        <f>IF(N198="nulová",J198,0)</f>
        <v>0</v>
      </c>
      <c r="BJ198" s="19" t="s">
        <v>89</v>
      </c>
      <c r="BK198" s="209">
        <f>ROUND(I198*H198,2)</f>
        <v>0</v>
      </c>
      <c r="BL198" s="19" t="s">
        <v>316</v>
      </c>
      <c r="BM198" s="208" t="s">
        <v>1090</v>
      </c>
    </row>
    <row r="199" spans="1:65" s="2" customFormat="1" ht="24" customHeight="1">
      <c r="A199" s="38"/>
      <c r="B199" s="196"/>
      <c r="C199" s="197" t="s">
        <v>762</v>
      </c>
      <c r="D199" s="197" t="s">
        <v>141</v>
      </c>
      <c r="E199" s="198" t="s">
        <v>1091</v>
      </c>
      <c r="F199" s="199" t="s">
        <v>1092</v>
      </c>
      <c r="G199" s="200" t="s">
        <v>1086</v>
      </c>
      <c r="H199" s="201">
        <v>16</v>
      </c>
      <c r="I199" s="202"/>
      <c r="J199" s="203">
        <f>ROUND(I199*H199,2)</f>
        <v>0</v>
      </c>
      <c r="K199" s="199" t="s">
        <v>1</v>
      </c>
      <c r="L199" s="39"/>
      <c r="M199" s="204" t="s">
        <v>1</v>
      </c>
      <c r="N199" s="205" t="s">
        <v>47</v>
      </c>
      <c r="O199" s="77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8" t="s">
        <v>316</v>
      </c>
      <c r="AT199" s="208" t="s">
        <v>141</v>
      </c>
      <c r="AU199" s="208" t="s">
        <v>89</v>
      </c>
      <c r="AY199" s="19" t="s">
        <v>139</v>
      </c>
      <c r="BE199" s="209">
        <f>IF(N199="základní",J199,0)</f>
        <v>0</v>
      </c>
      <c r="BF199" s="209">
        <f>IF(N199="snížená",J199,0)</f>
        <v>0</v>
      </c>
      <c r="BG199" s="209">
        <f>IF(N199="zákl. přenesená",J199,0)</f>
        <v>0</v>
      </c>
      <c r="BH199" s="209">
        <f>IF(N199="sníž. přenesená",J199,0)</f>
        <v>0</v>
      </c>
      <c r="BI199" s="209">
        <f>IF(N199="nulová",J199,0)</f>
        <v>0</v>
      </c>
      <c r="BJ199" s="19" t="s">
        <v>89</v>
      </c>
      <c r="BK199" s="209">
        <f>ROUND(I199*H199,2)</f>
        <v>0</v>
      </c>
      <c r="BL199" s="19" t="s">
        <v>316</v>
      </c>
      <c r="BM199" s="208" t="s">
        <v>1093</v>
      </c>
    </row>
    <row r="200" spans="1:65" s="2" customFormat="1" ht="24" customHeight="1">
      <c r="A200" s="38"/>
      <c r="B200" s="196"/>
      <c r="C200" s="197" t="s">
        <v>769</v>
      </c>
      <c r="D200" s="197" t="s">
        <v>141</v>
      </c>
      <c r="E200" s="198" t="s">
        <v>1094</v>
      </c>
      <c r="F200" s="199" t="s">
        <v>1095</v>
      </c>
      <c r="G200" s="200" t="s">
        <v>144</v>
      </c>
      <c r="H200" s="201">
        <v>1</v>
      </c>
      <c r="I200" s="202"/>
      <c r="J200" s="203">
        <f>ROUND(I200*H200,2)</f>
        <v>0</v>
      </c>
      <c r="K200" s="199" t="s">
        <v>1</v>
      </c>
      <c r="L200" s="39"/>
      <c r="M200" s="204" t="s">
        <v>1</v>
      </c>
      <c r="N200" s="205" t="s">
        <v>47</v>
      </c>
      <c r="O200" s="77"/>
      <c r="P200" s="206">
        <f>O200*H200</f>
        <v>0</v>
      </c>
      <c r="Q200" s="206">
        <v>0</v>
      </c>
      <c r="R200" s="206">
        <f>Q200*H200</f>
        <v>0</v>
      </c>
      <c r="S200" s="206">
        <v>0</v>
      </c>
      <c r="T200" s="20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08" t="s">
        <v>316</v>
      </c>
      <c r="AT200" s="208" t="s">
        <v>141</v>
      </c>
      <c r="AU200" s="208" t="s">
        <v>89</v>
      </c>
      <c r="AY200" s="19" t="s">
        <v>139</v>
      </c>
      <c r="BE200" s="209">
        <f>IF(N200="základní",J200,0)</f>
        <v>0</v>
      </c>
      <c r="BF200" s="209">
        <f>IF(N200="snížená",J200,0)</f>
        <v>0</v>
      </c>
      <c r="BG200" s="209">
        <f>IF(N200="zákl. přenesená",J200,0)</f>
        <v>0</v>
      </c>
      <c r="BH200" s="209">
        <f>IF(N200="sníž. přenesená",J200,0)</f>
        <v>0</v>
      </c>
      <c r="BI200" s="209">
        <f>IF(N200="nulová",J200,0)</f>
        <v>0</v>
      </c>
      <c r="BJ200" s="19" t="s">
        <v>89</v>
      </c>
      <c r="BK200" s="209">
        <f>ROUND(I200*H200,2)</f>
        <v>0</v>
      </c>
      <c r="BL200" s="19" t="s">
        <v>316</v>
      </c>
      <c r="BM200" s="208" t="s">
        <v>1096</v>
      </c>
    </row>
    <row r="201" spans="1:65" s="2" customFormat="1" ht="16.5" customHeight="1">
      <c r="A201" s="38"/>
      <c r="B201" s="196"/>
      <c r="C201" s="197" t="s">
        <v>774</v>
      </c>
      <c r="D201" s="197" t="s">
        <v>141</v>
      </c>
      <c r="E201" s="198" t="s">
        <v>1097</v>
      </c>
      <c r="F201" s="199" t="s">
        <v>1098</v>
      </c>
      <c r="G201" s="200" t="s">
        <v>144</v>
      </c>
      <c r="H201" s="201">
        <v>1</v>
      </c>
      <c r="I201" s="202"/>
      <c r="J201" s="203">
        <f>ROUND(I201*H201,2)</f>
        <v>0</v>
      </c>
      <c r="K201" s="199" t="s">
        <v>1</v>
      </c>
      <c r="L201" s="39"/>
      <c r="M201" s="204" t="s">
        <v>1</v>
      </c>
      <c r="N201" s="205" t="s">
        <v>47</v>
      </c>
      <c r="O201" s="77"/>
      <c r="P201" s="206">
        <f>O201*H201</f>
        <v>0</v>
      </c>
      <c r="Q201" s="206">
        <v>0</v>
      </c>
      <c r="R201" s="206">
        <f>Q201*H201</f>
        <v>0</v>
      </c>
      <c r="S201" s="206">
        <v>0</v>
      </c>
      <c r="T201" s="20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08" t="s">
        <v>316</v>
      </c>
      <c r="AT201" s="208" t="s">
        <v>141</v>
      </c>
      <c r="AU201" s="208" t="s">
        <v>89</v>
      </c>
      <c r="AY201" s="19" t="s">
        <v>139</v>
      </c>
      <c r="BE201" s="209">
        <f>IF(N201="základní",J201,0)</f>
        <v>0</v>
      </c>
      <c r="BF201" s="209">
        <f>IF(N201="snížená",J201,0)</f>
        <v>0</v>
      </c>
      <c r="BG201" s="209">
        <f>IF(N201="zákl. přenesená",J201,0)</f>
        <v>0</v>
      </c>
      <c r="BH201" s="209">
        <f>IF(N201="sníž. přenesená",J201,0)</f>
        <v>0</v>
      </c>
      <c r="BI201" s="209">
        <f>IF(N201="nulová",J201,0)</f>
        <v>0</v>
      </c>
      <c r="BJ201" s="19" t="s">
        <v>89</v>
      </c>
      <c r="BK201" s="209">
        <f>ROUND(I201*H201,2)</f>
        <v>0</v>
      </c>
      <c r="BL201" s="19" t="s">
        <v>316</v>
      </c>
      <c r="BM201" s="208" t="s">
        <v>1099</v>
      </c>
    </row>
    <row r="202" spans="1:47" s="2" customFormat="1" ht="12">
      <c r="A202" s="38"/>
      <c r="B202" s="39"/>
      <c r="C202" s="38"/>
      <c r="D202" s="210" t="s">
        <v>146</v>
      </c>
      <c r="E202" s="38"/>
      <c r="F202" s="211" t="s">
        <v>1100</v>
      </c>
      <c r="G202" s="38"/>
      <c r="H202" s="38"/>
      <c r="I202" s="132"/>
      <c r="J202" s="38"/>
      <c r="K202" s="38"/>
      <c r="L202" s="39"/>
      <c r="M202" s="212"/>
      <c r="N202" s="213"/>
      <c r="O202" s="77"/>
      <c r="P202" s="77"/>
      <c r="Q202" s="77"/>
      <c r="R202" s="77"/>
      <c r="S202" s="77"/>
      <c r="T202" s="7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146</v>
      </c>
      <c r="AU202" s="19" t="s">
        <v>89</v>
      </c>
    </row>
    <row r="203" spans="1:65" s="2" customFormat="1" ht="16.5" customHeight="1">
      <c r="A203" s="38"/>
      <c r="B203" s="196"/>
      <c r="C203" s="197" t="s">
        <v>779</v>
      </c>
      <c r="D203" s="197" t="s">
        <v>141</v>
      </c>
      <c r="E203" s="198" t="s">
        <v>1101</v>
      </c>
      <c r="F203" s="199" t="s">
        <v>1102</v>
      </c>
      <c r="G203" s="200" t="s">
        <v>306</v>
      </c>
      <c r="H203" s="201">
        <v>7</v>
      </c>
      <c r="I203" s="202"/>
      <c r="J203" s="203">
        <f>ROUND(I203*H203,2)</f>
        <v>0</v>
      </c>
      <c r="K203" s="199" t="s">
        <v>1</v>
      </c>
      <c r="L203" s="39"/>
      <c r="M203" s="204" t="s">
        <v>1</v>
      </c>
      <c r="N203" s="205" t="s">
        <v>47</v>
      </c>
      <c r="O203" s="77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8" t="s">
        <v>316</v>
      </c>
      <c r="AT203" s="208" t="s">
        <v>141</v>
      </c>
      <c r="AU203" s="208" t="s">
        <v>89</v>
      </c>
      <c r="AY203" s="19" t="s">
        <v>139</v>
      </c>
      <c r="BE203" s="209">
        <f>IF(N203="základní",J203,0)</f>
        <v>0</v>
      </c>
      <c r="BF203" s="209">
        <f>IF(N203="snížená",J203,0)</f>
        <v>0</v>
      </c>
      <c r="BG203" s="209">
        <f>IF(N203="zákl. přenesená",J203,0)</f>
        <v>0</v>
      </c>
      <c r="BH203" s="209">
        <f>IF(N203="sníž. přenesená",J203,0)</f>
        <v>0</v>
      </c>
      <c r="BI203" s="209">
        <f>IF(N203="nulová",J203,0)</f>
        <v>0</v>
      </c>
      <c r="BJ203" s="19" t="s">
        <v>89</v>
      </c>
      <c r="BK203" s="209">
        <f>ROUND(I203*H203,2)</f>
        <v>0</v>
      </c>
      <c r="BL203" s="19" t="s">
        <v>316</v>
      </c>
      <c r="BM203" s="208" t="s">
        <v>1103</v>
      </c>
    </row>
    <row r="204" spans="1:65" s="2" customFormat="1" ht="24" customHeight="1">
      <c r="A204" s="38"/>
      <c r="B204" s="196"/>
      <c r="C204" s="241" t="s">
        <v>784</v>
      </c>
      <c r="D204" s="241" t="s">
        <v>676</v>
      </c>
      <c r="E204" s="242" t="s">
        <v>1104</v>
      </c>
      <c r="F204" s="243" t="s">
        <v>1105</v>
      </c>
      <c r="G204" s="244" t="s">
        <v>144</v>
      </c>
      <c r="H204" s="245">
        <v>1</v>
      </c>
      <c r="I204" s="246"/>
      <c r="J204" s="247">
        <f>ROUND(I204*H204,2)</f>
        <v>0</v>
      </c>
      <c r="K204" s="243" t="s">
        <v>1</v>
      </c>
      <c r="L204" s="248"/>
      <c r="M204" s="249" t="s">
        <v>1</v>
      </c>
      <c r="N204" s="250" t="s">
        <v>47</v>
      </c>
      <c r="O204" s="77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08" t="s">
        <v>452</v>
      </c>
      <c r="AT204" s="208" t="s">
        <v>676</v>
      </c>
      <c r="AU204" s="208" t="s">
        <v>89</v>
      </c>
      <c r="AY204" s="19" t="s">
        <v>139</v>
      </c>
      <c r="BE204" s="209">
        <f>IF(N204="základní",J204,0)</f>
        <v>0</v>
      </c>
      <c r="BF204" s="209">
        <f>IF(N204="snížená",J204,0)</f>
        <v>0</v>
      </c>
      <c r="BG204" s="209">
        <f>IF(N204="zákl. přenesená",J204,0)</f>
        <v>0</v>
      </c>
      <c r="BH204" s="209">
        <f>IF(N204="sníž. přenesená",J204,0)</f>
        <v>0</v>
      </c>
      <c r="BI204" s="209">
        <f>IF(N204="nulová",J204,0)</f>
        <v>0</v>
      </c>
      <c r="BJ204" s="19" t="s">
        <v>89</v>
      </c>
      <c r="BK204" s="209">
        <f>ROUND(I204*H204,2)</f>
        <v>0</v>
      </c>
      <c r="BL204" s="19" t="s">
        <v>316</v>
      </c>
      <c r="BM204" s="208" t="s">
        <v>1106</v>
      </c>
    </row>
    <row r="205" spans="1:65" s="2" customFormat="1" ht="16.5" customHeight="1">
      <c r="A205" s="38"/>
      <c r="B205" s="196"/>
      <c r="C205" s="241" t="s">
        <v>789</v>
      </c>
      <c r="D205" s="241" t="s">
        <v>676</v>
      </c>
      <c r="E205" s="242" t="s">
        <v>1107</v>
      </c>
      <c r="F205" s="243" t="s">
        <v>1108</v>
      </c>
      <c r="G205" s="244" t="s">
        <v>144</v>
      </c>
      <c r="H205" s="245">
        <v>1</v>
      </c>
      <c r="I205" s="246"/>
      <c r="J205" s="247">
        <f>ROUND(I205*H205,2)</f>
        <v>0</v>
      </c>
      <c r="K205" s="243" t="s">
        <v>1</v>
      </c>
      <c r="L205" s="248"/>
      <c r="M205" s="249" t="s">
        <v>1</v>
      </c>
      <c r="N205" s="250" t="s">
        <v>47</v>
      </c>
      <c r="O205" s="77"/>
      <c r="P205" s="206">
        <f>O205*H205</f>
        <v>0</v>
      </c>
      <c r="Q205" s="206">
        <v>0</v>
      </c>
      <c r="R205" s="206">
        <f>Q205*H205</f>
        <v>0</v>
      </c>
      <c r="S205" s="206">
        <v>0</v>
      </c>
      <c r="T205" s="20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08" t="s">
        <v>452</v>
      </c>
      <c r="AT205" s="208" t="s">
        <v>676</v>
      </c>
      <c r="AU205" s="208" t="s">
        <v>89</v>
      </c>
      <c r="AY205" s="19" t="s">
        <v>139</v>
      </c>
      <c r="BE205" s="209">
        <f>IF(N205="základní",J205,0)</f>
        <v>0</v>
      </c>
      <c r="BF205" s="209">
        <f>IF(N205="snížená",J205,0)</f>
        <v>0</v>
      </c>
      <c r="BG205" s="209">
        <f>IF(N205="zákl. přenesená",J205,0)</f>
        <v>0</v>
      </c>
      <c r="BH205" s="209">
        <f>IF(N205="sníž. přenesená",J205,0)</f>
        <v>0</v>
      </c>
      <c r="BI205" s="209">
        <f>IF(N205="nulová",J205,0)</f>
        <v>0</v>
      </c>
      <c r="BJ205" s="19" t="s">
        <v>89</v>
      </c>
      <c r="BK205" s="209">
        <f>ROUND(I205*H205,2)</f>
        <v>0</v>
      </c>
      <c r="BL205" s="19" t="s">
        <v>316</v>
      </c>
      <c r="BM205" s="208" t="s">
        <v>1109</v>
      </c>
    </row>
    <row r="206" spans="1:47" s="2" customFormat="1" ht="12">
      <c r="A206" s="38"/>
      <c r="B206" s="39"/>
      <c r="C206" s="38"/>
      <c r="D206" s="210" t="s">
        <v>146</v>
      </c>
      <c r="E206" s="38"/>
      <c r="F206" s="211" t="s">
        <v>1110</v>
      </c>
      <c r="G206" s="38"/>
      <c r="H206" s="38"/>
      <c r="I206" s="132"/>
      <c r="J206" s="38"/>
      <c r="K206" s="38"/>
      <c r="L206" s="39"/>
      <c r="M206" s="212"/>
      <c r="N206" s="213"/>
      <c r="O206" s="77"/>
      <c r="P206" s="77"/>
      <c r="Q206" s="77"/>
      <c r="R206" s="77"/>
      <c r="S206" s="77"/>
      <c r="T206" s="7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9" t="s">
        <v>146</v>
      </c>
      <c r="AU206" s="19" t="s">
        <v>89</v>
      </c>
    </row>
    <row r="207" spans="1:65" s="2" customFormat="1" ht="16.5" customHeight="1">
      <c r="A207" s="38"/>
      <c r="B207" s="196"/>
      <c r="C207" s="197" t="s">
        <v>794</v>
      </c>
      <c r="D207" s="197" t="s">
        <v>141</v>
      </c>
      <c r="E207" s="198" t="s">
        <v>1111</v>
      </c>
      <c r="F207" s="199" t="s">
        <v>1112</v>
      </c>
      <c r="G207" s="200" t="s">
        <v>144</v>
      </c>
      <c r="H207" s="201">
        <v>1</v>
      </c>
      <c r="I207" s="202"/>
      <c r="J207" s="203">
        <f>ROUND(I207*H207,2)</f>
        <v>0</v>
      </c>
      <c r="K207" s="199" t="s">
        <v>1</v>
      </c>
      <c r="L207" s="39"/>
      <c r="M207" s="204" t="s">
        <v>1</v>
      </c>
      <c r="N207" s="205" t="s">
        <v>47</v>
      </c>
      <c r="O207" s="77"/>
      <c r="P207" s="206">
        <f>O207*H207</f>
        <v>0</v>
      </c>
      <c r="Q207" s="206">
        <v>0</v>
      </c>
      <c r="R207" s="206">
        <f>Q207*H207</f>
        <v>0</v>
      </c>
      <c r="S207" s="206">
        <v>0</v>
      </c>
      <c r="T207" s="20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8" t="s">
        <v>316</v>
      </c>
      <c r="AT207" s="208" t="s">
        <v>141</v>
      </c>
      <c r="AU207" s="208" t="s">
        <v>89</v>
      </c>
      <c r="AY207" s="19" t="s">
        <v>139</v>
      </c>
      <c r="BE207" s="209">
        <f>IF(N207="základní",J207,0)</f>
        <v>0</v>
      </c>
      <c r="BF207" s="209">
        <f>IF(N207="snížená",J207,0)</f>
        <v>0</v>
      </c>
      <c r="BG207" s="209">
        <f>IF(N207="zákl. přenesená",J207,0)</f>
        <v>0</v>
      </c>
      <c r="BH207" s="209">
        <f>IF(N207="sníž. přenesená",J207,0)</f>
        <v>0</v>
      </c>
      <c r="BI207" s="209">
        <f>IF(N207="nulová",J207,0)</f>
        <v>0</v>
      </c>
      <c r="BJ207" s="19" t="s">
        <v>89</v>
      </c>
      <c r="BK207" s="209">
        <f>ROUND(I207*H207,2)</f>
        <v>0</v>
      </c>
      <c r="BL207" s="19" t="s">
        <v>316</v>
      </c>
      <c r="BM207" s="208" t="s">
        <v>1113</v>
      </c>
    </row>
    <row r="208" spans="1:65" s="2" customFormat="1" ht="16.5" customHeight="1">
      <c r="A208" s="38"/>
      <c r="B208" s="196"/>
      <c r="C208" s="197" t="s">
        <v>801</v>
      </c>
      <c r="D208" s="197" t="s">
        <v>141</v>
      </c>
      <c r="E208" s="198" t="s">
        <v>1114</v>
      </c>
      <c r="F208" s="199" t="s">
        <v>1115</v>
      </c>
      <c r="G208" s="200" t="s">
        <v>189</v>
      </c>
      <c r="H208" s="201">
        <v>1</v>
      </c>
      <c r="I208" s="202"/>
      <c r="J208" s="203">
        <f>ROUND(I208*H208,2)</f>
        <v>0</v>
      </c>
      <c r="K208" s="199" t="s">
        <v>215</v>
      </c>
      <c r="L208" s="39"/>
      <c r="M208" s="204" t="s">
        <v>1</v>
      </c>
      <c r="N208" s="205" t="s">
        <v>47</v>
      </c>
      <c r="O208" s="77"/>
      <c r="P208" s="206">
        <f>O208*H208</f>
        <v>0</v>
      </c>
      <c r="Q208" s="206">
        <v>0</v>
      </c>
      <c r="R208" s="206">
        <f>Q208*H208</f>
        <v>0</v>
      </c>
      <c r="S208" s="206">
        <v>0</v>
      </c>
      <c r="T208" s="207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8" t="s">
        <v>316</v>
      </c>
      <c r="AT208" s="208" t="s">
        <v>141</v>
      </c>
      <c r="AU208" s="208" t="s">
        <v>89</v>
      </c>
      <c r="AY208" s="19" t="s">
        <v>139</v>
      </c>
      <c r="BE208" s="209">
        <f>IF(N208="základní",J208,0)</f>
        <v>0</v>
      </c>
      <c r="BF208" s="209">
        <f>IF(N208="snížená",J208,0)</f>
        <v>0</v>
      </c>
      <c r="BG208" s="209">
        <f>IF(N208="zákl. přenesená",J208,0)</f>
        <v>0</v>
      </c>
      <c r="BH208" s="209">
        <f>IF(N208="sníž. přenesená",J208,0)</f>
        <v>0</v>
      </c>
      <c r="BI208" s="209">
        <f>IF(N208="nulová",J208,0)</f>
        <v>0</v>
      </c>
      <c r="BJ208" s="19" t="s">
        <v>89</v>
      </c>
      <c r="BK208" s="209">
        <f>ROUND(I208*H208,2)</f>
        <v>0</v>
      </c>
      <c r="BL208" s="19" t="s">
        <v>316</v>
      </c>
      <c r="BM208" s="208" t="s">
        <v>1116</v>
      </c>
    </row>
    <row r="209" spans="1:65" s="2" customFormat="1" ht="16.5" customHeight="1">
      <c r="A209" s="38"/>
      <c r="B209" s="196"/>
      <c r="C209" s="241" t="s">
        <v>806</v>
      </c>
      <c r="D209" s="241" t="s">
        <v>676</v>
      </c>
      <c r="E209" s="242" t="s">
        <v>1117</v>
      </c>
      <c r="F209" s="243" t="s">
        <v>1118</v>
      </c>
      <c r="G209" s="244" t="s">
        <v>144</v>
      </c>
      <c r="H209" s="245">
        <v>1</v>
      </c>
      <c r="I209" s="246"/>
      <c r="J209" s="247">
        <f>ROUND(I209*H209,2)</f>
        <v>0</v>
      </c>
      <c r="K209" s="243" t="s">
        <v>1</v>
      </c>
      <c r="L209" s="248"/>
      <c r="M209" s="249" t="s">
        <v>1</v>
      </c>
      <c r="N209" s="250" t="s">
        <v>47</v>
      </c>
      <c r="O209" s="77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8" t="s">
        <v>452</v>
      </c>
      <c r="AT209" s="208" t="s">
        <v>676</v>
      </c>
      <c r="AU209" s="208" t="s">
        <v>89</v>
      </c>
      <c r="AY209" s="19" t="s">
        <v>139</v>
      </c>
      <c r="BE209" s="209">
        <f>IF(N209="základní",J209,0)</f>
        <v>0</v>
      </c>
      <c r="BF209" s="209">
        <f>IF(N209="snížená",J209,0)</f>
        <v>0</v>
      </c>
      <c r="BG209" s="209">
        <f>IF(N209="zákl. přenesená",J209,0)</f>
        <v>0</v>
      </c>
      <c r="BH209" s="209">
        <f>IF(N209="sníž. přenesená",J209,0)</f>
        <v>0</v>
      </c>
      <c r="BI209" s="209">
        <f>IF(N209="nulová",J209,0)</f>
        <v>0</v>
      </c>
      <c r="BJ209" s="19" t="s">
        <v>89</v>
      </c>
      <c r="BK209" s="209">
        <f>ROUND(I209*H209,2)</f>
        <v>0</v>
      </c>
      <c r="BL209" s="19" t="s">
        <v>316</v>
      </c>
      <c r="BM209" s="208" t="s">
        <v>1119</v>
      </c>
    </row>
    <row r="210" spans="1:47" s="2" customFormat="1" ht="12">
      <c r="A210" s="38"/>
      <c r="B210" s="39"/>
      <c r="C210" s="38"/>
      <c r="D210" s="210" t="s">
        <v>146</v>
      </c>
      <c r="E210" s="38"/>
      <c r="F210" s="211" t="s">
        <v>1120</v>
      </c>
      <c r="G210" s="38"/>
      <c r="H210" s="38"/>
      <c r="I210" s="132"/>
      <c r="J210" s="38"/>
      <c r="K210" s="38"/>
      <c r="L210" s="39"/>
      <c r="M210" s="212"/>
      <c r="N210" s="213"/>
      <c r="O210" s="77"/>
      <c r="P210" s="77"/>
      <c r="Q210" s="77"/>
      <c r="R210" s="77"/>
      <c r="S210" s="77"/>
      <c r="T210" s="7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9" t="s">
        <v>146</v>
      </c>
      <c r="AU210" s="19" t="s">
        <v>89</v>
      </c>
    </row>
    <row r="211" spans="1:65" s="2" customFormat="1" ht="16.5" customHeight="1">
      <c r="A211" s="38"/>
      <c r="B211" s="196"/>
      <c r="C211" s="197" t="s">
        <v>812</v>
      </c>
      <c r="D211" s="197" t="s">
        <v>141</v>
      </c>
      <c r="E211" s="198" t="s">
        <v>1121</v>
      </c>
      <c r="F211" s="199" t="s">
        <v>1122</v>
      </c>
      <c r="G211" s="200" t="s">
        <v>1086</v>
      </c>
      <c r="H211" s="201">
        <v>8</v>
      </c>
      <c r="I211" s="202"/>
      <c r="J211" s="203">
        <f>ROUND(I211*H211,2)</f>
        <v>0</v>
      </c>
      <c r="K211" s="199" t="s">
        <v>1</v>
      </c>
      <c r="L211" s="39"/>
      <c r="M211" s="259" t="s">
        <v>1</v>
      </c>
      <c r="N211" s="260" t="s">
        <v>47</v>
      </c>
      <c r="O211" s="216"/>
      <c r="P211" s="261">
        <f>O211*H211</f>
        <v>0</v>
      </c>
      <c r="Q211" s="261">
        <v>0</v>
      </c>
      <c r="R211" s="261">
        <f>Q211*H211</f>
        <v>0</v>
      </c>
      <c r="S211" s="261">
        <v>0</v>
      </c>
      <c r="T211" s="262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08" t="s">
        <v>670</v>
      </c>
      <c r="AT211" s="208" t="s">
        <v>141</v>
      </c>
      <c r="AU211" s="208" t="s">
        <v>89</v>
      </c>
      <c r="AY211" s="19" t="s">
        <v>139</v>
      </c>
      <c r="BE211" s="209">
        <f>IF(N211="základní",J211,0)</f>
        <v>0</v>
      </c>
      <c r="BF211" s="209">
        <f>IF(N211="snížená",J211,0)</f>
        <v>0</v>
      </c>
      <c r="BG211" s="209">
        <f>IF(N211="zákl. přenesená",J211,0)</f>
        <v>0</v>
      </c>
      <c r="BH211" s="209">
        <f>IF(N211="sníž. přenesená",J211,0)</f>
        <v>0</v>
      </c>
      <c r="BI211" s="209">
        <f>IF(N211="nulová",J211,0)</f>
        <v>0</v>
      </c>
      <c r="BJ211" s="19" t="s">
        <v>89</v>
      </c>
      <c r="BK211" s="209">
        <f>ROUND(I211*H211,2)</f>
        <v>0</v>
      </c>
      <c r="BL211" s="19" t="s">
        <v>670</v>
      </c>
      <c r="BM211" s="208" t="s">
        <v>1123</v>
      </c>
    </row>
    <row r="212" spans="1:31" s="2" customFormat="1" ht="6.95" customHeight="1">
      <c r="A212" s="38"/>
      <c r="B212" s="60"/>
      <c r="C212" s="61"/>
      <c r="D212" s="61"/>
      <c r="E212" s="61"/>
      <c r="F212" s="61"/>
      <c r="G212" s="61"/>
      <c r="H212" s="61"/>
      <c r="I212" s="156"/>
      <c r="J212" s="61"/>
      <c r="K212" s="61"/>
      <c r="L212" s="39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autoFilter ref="C123:K21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k-36\k_36</dc:creator>
  <cp:keywords/>
  <dc:description/>
  <cp:lastModifiedBy>k-36\k_36</cp:lastModifiedBy>
  <dcterms:created xsi:type="dcterms:W3CDTF">2019-11-06T14:52:42Z</dcterms:created>
  <dcterms:modified xsi:type="dcterms:W3CDTF">2019-11-06T14:52:46Z</dcterms:modified>
  <cp:category/>
  <cp:version/>
  <cp:contentType/>
  <cp:contentStatus/>
</cp:coreProperties>
</file>